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visible" name="Zličín" sheetId="4" r:id="rId8"/>
    <sheet state="hidden" name="List 4" sheetId="5" r:id="rId9"/>
    <sheet state="hidden" name="Bolevec Restia" sheetId="6" r:id="rId10"/>
    <sheet state="visible" name="Libuš" sheetId="7" r:id="rId11"/>
    <sheet state="visible" name="Malešice" sheetId="8" r:id="rId12"/>
    <sheet state="hidden" name="List 3" sheetId="9" r:id="rId13"/>
    <sheet state="visible" name="Prosek" sheetId="10" r:id="rId14"/>
    <sheet state="visible" name="Bolevec Archiv" sheetId="11" r:id="rId15"/>
    <sheet state="visible" name="Chodov Archiv" sheetId="12" r:id="rId16"/>
    <sheet state="visible" name="Zličín Archiv" sheetId="13" r:id="rId17"/>
    <sheet state="visible" name="Zličín Restia" sheetId="14" r:id="rId18"/>
    <sheet state="visible" name="Libuš Archiv" sheetId="15" r:id="rId19"/>
    <sheet state="visible" name="Malešice Archiv" sheetId="16" r:id="rId20"/>
    <sheet state="visible" name="Prosek Archiv" sheetId="17" r:id="rId21"/>
    <sheet state="hidden" name="Libuš Restia" sheetId="18" r:id="rId22"/>
    <sheet state="hidden" name="Malešice Restia" sheetId="19" r:id="rId23"/>
    <sheet state="hidden" name="Prosek Restia" sheetId="20" r:id="rId24"/>
  </sheets>
  <definedNames>
    <definedName hidden="1" localSheetId="0" name="_xlnm._FilterDatabase">'Chodov Restia'!$A$1:$N$1145</definedName>
    <definedName hidden="1" localSheetId="13" name="_xlnm._FilterDatabase">'Zličín Restia'!$A$1:$P$1098</definedName>
  </definedNames>
  <calcPr/>
</workbook>
</file>

<file path=xl/sharedStrings.xml><?xml version="1.0" encoding="utf-8"?>
<sst xmlns="http://schemas.openxmlformats.org/spreadsheetml/2006/main" count="62832" uniqueCount="15885">
  <si>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</si>
  <si>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</si>
  <si>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</si>
  <si>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</si>
  <si>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</si>
  <si>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</si>
  <si>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</si>
  <si>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</si>
  <si>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</si>
  <si>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</si>
  <si>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</si>
  <si>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</si>
  <si>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</si>
  <si>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</si>
  <si>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</si>
  <si>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</si>
  <si>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wolt</t>
  </si>
  <si>
    <t>delivered</t>
  </si>
  <si>
    <t>Wolt Kurýr</t>
  </si>
  <si>
    <t>external-delivery</t>
  </si>
  <si>
    <t>online</t>
  </si>
  <si>
    <t>2026-05-17T23:26:01.154+02:00</t>
  </si>
  <si>
    <t>2026-05-17T23:32:58.192+02:00</t>
  </si>
  <si>
    <t>Pizza comeback Chodov</t>
  </si>
  <si>
    <t>[{"id":"6748417db17528cb9bcae60d","count":1,"label":"Hawai 32cm","posId":"114","price":24900,"isExtra":false},{"id":"bd23bb29ddc67d336ee4c95b","count":1,"label":"Balné","posId":"K0000","price":1500,"isExtra":true},{"id":"737fae5d3b3af39cab3630a6","count":1,"label":"Bez ananasu","posId":"X100","price":0,"KDSTags":["redhighlight"],"isExtra":true}]</t>
  </si>
  <si>
    <t>damejidlo</t>
  </si>
  <si>
    <t>2026-05-17T23:10:56.693+02:00</t>
  </si>
  <si>
    <t>2026-05-17T23:32:02.285+02:00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</si>
  <si>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🌶️","posId":"109","price":30900,"isExtra":false},{"id":"54685049","note":"","count":1,"label":"Balné","posId":"K0000","price":2000,"isExtra":true},{"id":"54685021","note":"","size":"Choco Rolls","count":1,"label":"Choco Rolls","posId":"chr100","price":8900,"isExtra":false},{"id":"54685059","note":"","count":1,"label":"Balné","posId":"K0000","price":1500,"isExtra":true},{"id":"59589716","note":"","size":"Baby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</si>
  <si>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bolt</t>
  </si>
  <si>
    <t>Jan</t>
  </si>
  <si>
    <t>2026-05-17T23:06:59.180+02:00</t>
  </si>
  <si>
    <t>2026-05-17T23:21:19.052+02:00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</si>
  <si>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</si>
  <si>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2026-05-17T23:06:17.522+02:00</t>
  </si>
  <si>
    <t>2026-05-17T23:21:11.209+02:00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</si>
  <si>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základ","posId":"ZBR40","price":0,"isExtra":true},{"id":"54685116","note":"","count":1,"label":"Bez masových kuliček","posId":"X116","price":0,"KDSTags":["redhighlight"],"isExtra":true},{"id":"54685152","note":"","count":1,"label":"Kukuřice","posId":"C115","price":3500,"KDSTags":["greenhighlight"],"isExtra":true},{"id":"54685164","note":"","count":1,"label":"Šunka","posId":"C106","price":4000,"KDSTags":["greenhighlight"],"isExtra":true}]</t>
  </si>
  <si>
    <t>manual</t>
  </si>
  <si>
    <t>pickup</t>
  </si>
  <si>
    <t>cash</t>
  </si>
  <si>
    <t>2026-05-17T23:06:10.946+02:00</t>
  </si>
  <si>
    <t>2026-05-17T23:11:33.940+02:00</t>
  </si>
  <si>
    <t>Ručně zadané obj.</t>
  </si>
  <si>
    <t>[{"id":"30bb5aa6-1ad3-4178-916d-b791b5db157a","count":1,"label":"Aquilla zelený čaj/citron","posId":"N121","price":4900,"isExtra":false,"creatorId":"yVbeSCA_OWd0TjwtmOVts","isPackging":0,"actualLabel":"Aquilla zelený čaj/citron"}]</t>
  </si>
  <si>
    <t>2026-05-17T23:05:29.265+02:00</t>
  </si>
  <si>
    <t>2026-05-17T23:16:01.928+02:00</t>
  </si>
  <si>
    <t>[{"id":"4df4c5c0-abba-42b0-a63e-2a559be75166","count":1,"label":"Pizza Quattro Formaggi 32","posId":"123","price":24900,"isExtra":false,"creatorId":"9nzZsR5GZQMlC7HsflB-1","isPackging":0,"actualLabel":"Pizza Quattro Formaggi 32"},{"id":"2d136198-b3bb-40b1-9d2a-06ca31301965","count":1,"label":"Pizza Margherita 32","posId":"112","price":20900,"isExtra":false,"creatorId":"lf64Adj-37msDJ7Kv4xLN","isPackging":0,"actualLabel":"Pizza Margherita 32"},{"id":"extra_20230331101812_69","count":1,"label":"Jalapeňos","posId":"B102","price":2500,"KDSTags":["greenhighlight"],"isExtra":true,"mainItemId":"2d136198-b3bb-40b1-9d2a-06ca31301965"}]</t>
  </si>
  <si>
    <t>2026-05-17T23:05:06.929+02:00</t>
  </si>
  <si>
    <t>2026-05-17T23:14:13.042+02:00</t>
  </si>
  <si>
    <t>[{"id":"59589715","note":"","size":"Capricciosa 32cm","count":2,"label":"Capricciosa 32cm","posId":"113","price":24900,"isExtra":false},{"id":"54685059","note":"","count":2,"label":"Balné","posId":"K0000","price":1500,"isExtra":true}]</t>
  </si>
  <si>
    <t>2026-05-17T23:02:14.067+02:00</t>
  </si>
  <si>
    <t>2026-05-17T23:11:20.111+02:00</t>
  </si>
  <si>
    <t>[{"id":"6748417db17528cb9bcae667","count":1,"label":"Poděbradská malinovka 0,5l","posId":"N129","price":4900,"isExtra":false},{"id":"6748417db17528cb9bcae60d","count":1,"label":"Hawai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bylinky","posId":"A121","price":5700,"isExtra":true},{"id":"3ff8bcf86a57647a3133c48e","count":1,"label":"Kukuřice","posId":"B115","price":2500,"KDSTags":["greenhighlight"],"isExtra":true},{"id":"6748417db17528cb9bcae63b","count":1,"label":"Česnekový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</si>
  <si>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2026-05-17T22:36:18.117+02:00</t>
  </si>
  <si>
    <t>2026-05-17T22:49:13.981+02:00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</si>
  <si>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základ","posId":"ZBR32","price":0,"isExtra":true},{"id":"B103","note":"","count":1,"label":"Cibule","posId":"B103","price":2500,"KDSTags":["greenhighlight"],"isExtra":true}]</t>
  </si>
  <si>
    <t>2026-05-17T22:34:36.151+02:00</t>
  </si>
  <si>
    <t>2026-05-17T22:48:20.053+02:00</t>
  </si>
  <si>
    <t>[{"id":"P100","note":"","count":1,"label":"Pepperoni Rolls 🌶️","posId":"P100","price":8900,"isExtra":false},{"id":"K0000","note":"","count":1,"label":"Balné","posId":"K0000","price":1500,"isExtra":true},{"id":"120","note":"","count":1,"label":"Pepperoni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B115","note":"","count":1,"label":"Kukuřice","posId":"B115","price":2500,"KDSTags":["greenhighlight"],"isExtra":true},{"id":"B108","note":"","count":1,"label":"Slanina","posId":"B108","price":3000,"KDSTags":["greenhighlight"],"isExtra":true},{"id":"B101","note":"","count":1,"label":"Gorgonzola","posId":"B101","price":3000,"KDSTags":["greenhighlight"],"isExtra":true}]</t>
  </si>
  <si>
    <t>2026-05-17T22:34:01.359+02:00</t>
  </si>
  <si>
    <t>2026-05-17T22:44:26.786+02:00</t>
  </si>
  <si>
    <t>[{"id":"e370f34b-aeaa-4f5c-80c1-33593f29ab88","count":1,"label":"Pizza Comeback 40","posId":"109","price":30900,"isExtra":false,"creatorId":"YKqBwPrEJ-RCqgkXWbSi8","isPackging":0,"actualLabel":"Pizza Comeback 40"},{"id":"ad41b401-fc7f-449d-87be-dfb46bf9a126","count":2,"label":"Dip česnekový","posId":"P106","price":2000,"isExtra":false,"creatorId":"mrs8p0O6bWvh5Q36yo8IU","isPackging":0,"actualLabel":"Dip česnekový"},{"id":"2d776283-f92a-4ef0-8770-6771d3ddf4a2","count":2,"label":"Poděbradská malinovka 0,5l","posId":"N129","price":4900,"isExtra":false,"creatorId":"cXU5Yr0WMQA9nZPBO0ZCa","isPackging":0,"actualLabel":"Poděbradská malinovka 0,5l"}]</t>
  </si>
  <si>
    <t>2026-05-17T22:30:53.282+02:00</t>
  </si>
  <si>
    <t>2026-05-17T22:51:15.961+02:00</t>
  </si>
  <si>
    <t>[{"id":"6748417db17528cb9bcae63f","count":1,"label":"Jalapenos Rolls","posId":"jpr200","price":8900,"isExtra":false},{"id":"bd23bb29ddc67d336ee4c95b","count":1,"label":"Balné","posId":"K0000","price":1500,"isExtra":true}]</t>
  </si>
  <si>
    <t>2026-05-17T22:28:48.923+02:00</t>
  </si>
  <si>
    <t>2026-05-17T22:33:12.216+02:00</t>
  </si>
  <si>
    <t>[{"id":"6748417db17528cb9bcae5e5","count":1,"label":"Margherita 40cm","posId":"100","price":26900,"isExtra":false},{"id":"9642908ce4c2f22954c8bbd6","count":1,"label":"Balné","posId":"K0000","price":2000,"isExtra":true},{"id":"df4580263335a960a82908d9","count":1,"label":"BBQ základ","posId":"ZRB40","price":0,"isExtra":true},{"id":"698a057bcb290763837f5586","count":1,"label":"Opočno karamel","posId":"D112","price":12900,"isExtra":false}]</t>
  </si>
  <si>
    <t>2026-05-17T22:21:52.700+02:00</t>
  </si>
  <si>
    <t>2026-05-17T22:30:57.945+02:00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</si>
  <si>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32cm","posId":"123","price":24900,"isExtra":false},{"id":"54685059","note":"","count":1,"label":"Balné","posId":"K0000","price":1500,"isExtra":true},{"id":"59589719","note":"","count":1,"label":"USA těsto","posId":"17","price":1000,"isExtra":true},{"id":"54685137","note":"","count":1,"label":"okraj hotdog, bez omáčky","posId":"A125","price":5700,"isExtra":true}]</t>
  </si>
  <si>
    <t>2026-05-17T22:19:14.326+02:00</t>
  </si>
  <si>
    <t>2026-05-17T22:29:02.944+02:00</t>
  </si>
  <si>
    <t>[{"id":"6748417db17528cb9bcae5fd","count":1,"label":"Margherita 32cm","posId":"112","price":20900,"isExtra":false},{"id":"bd23bb29ddc67d336ee4c95b","count":1,"label":"Balné","posId":"K0000","price":1500,"isExtra":true}]</t>
  </si>
  <si>
    <t>2026-05-17T22:09:39.617+02:00</t>
  </si>
  <si>
    <t>2026-05-17T22:29:30.965+02:00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</si>
  <si>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bylinky","posId":"A121","price":5700,"isExtra":true},{"id":"6748417db17528cb9bcae63b","count":1,"label":"Česnekový dip","posId":"P106","price":2000,"isExtra":false},{"id":"bd23bb29ddc67d336ee4c95b","count":1,"label":"Balné","posId":"K0000","price":1500,"isExtra":true}]</t>
  </si>
  <si>
    <t>2026-05-17T22:05:09.362+02:00</t>
  </si>
  <si>
    <t>2026-05-17T22:26:28.185+02:00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</si>
  <si>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🌶️🌶️","posId":"110","price":30900,"isExtra":false},{"id":"9642908ce4c2f22954c8bbd6","count":1,"label":"Balné","posId":"K0000","price":2000,"isExtra":true},{"id":"6748417db17528cb9bcae60f","count":1,"label":"Capricciosa 32cm","posId":"113","price":24900,"isExtra":false},{"id":"bd23bb29ddc67d336ee4c95b","count":1,"label":"Balné","posId":"K0000","price":1500,"isExtra":true},{"id":"3a8c81df4b4e610c1946ed84","count":1,"label":"Bez oliv","posId":"X112","price":0,"KDSTags":["redhighlight"],"isExtra":true},{"id":"fa857a88cef908bfe7a79dc0","count":1,"label":"Žampiony","posId":"B105","price":2500,"KDSTags":["greenhighlight"],"isExtra":true}]</t>
  </si>
  <si>
    <t>generic</t>
  </si>
  <si>
    <t>delivery</t>
  </si>
  <si>
    <t>2026-05-17T22:04:04.593+02:00</t>
  </si>
  <si>
    <t>2026-05-17T22:22:01.905+02:00</t>
  </si>
  <si>
    <t>2026-05-17T22:27:22.372+02:00</t>
  </si>
  <si>
    <t>2026-05-17T22:08:26.852+02:00</t>
  </si>
  <si>
    <t>Adaptee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</si>
  <si>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základ","posId":"A129","price":0,"isExtra":true},{"id":"896d2264-b315-4ee3-b331-0fa7b26bb96f","note":"","count":1,"label":"Hawai 32 cm","posId":"114","price":24900,"isExtra":false},{"id":"7ebac4a7-6cce-442e-b2bb-06b929c16076","note":"","count":1,"label":"Baby špenát &amp; kuře 32 cm","posId":"116","price":24900,"isExtra":false},{"id":"e8a7b47a-70d2-4cc2-a375-1dab55125675","note":"","count":1,"label":"Quattro Formaggi 32 cm","posId":"123","price":24900,"isExtra":false}]</t>
  </si>
  <si>
    <t>ready_pickup</t>
  </si>
  <si>
    <t>Jana</t>
  </si>
  <si>
    <t>2026-05-17T22:03:57.873+02:00</t>
  </si>
  <si>
    <t>2026-05-17T22:15:32.837+02:00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</si>
  <si>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</si>
  <si>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2026-05-17T22:03:29.863+02:00</t>
  </si>
  <si>
    <t>2026-05-17T22:13:55.877+02:00</t>
  </si>
  <si>
    <t>[{"id":"59589712","note":"","size":"BBQ Meteor 32cm","count":1,"label":"BBQ Meteor 32cm","posId":"118","price":24900,"isExtra":false},{"id":"54685059","note":"","count":1,"label":"Balné","posId":"K0000","price":1500,"isExtra":true},{"id":"57279290","note":"","count":1,"label":"Rajčatový základ","posId":"ZBR32","price":0,"isExtra":true},{"id":"57405718","note":"","size":"Pepsi 1l","count":1,"label":"Pepsi 1l","posId":"N124","price":5900,"isExtra":false}]</t>
  </si>
  <si>
    <t>2026-05-17T22:02:09.527+02:00</t>
  </si>
  <si>
    <t>2026-05-17T22:13:39.945+02:00</t>
  </si>
  <si>
    <t>[{"id":"6748417db17528cb9bcae5f1","count":1,"label":"BBQ Meteor 40cm","posId":"106","price":30900,"isExtra":false},{"id":"9642908ce4c2f22954c8bbd6","count":1,"label":"Balné","posId":"K0000","price":2000,"isExtra":true}]</t>
  </si>
  <si>
    <t>2026-05-17T22:00:03.058+02:00</t>
  </si>
  <si>
    <t>2026-05-17T22:08:57.755+02:00</t>
  </si>
  <si>
    <t>2026-05-17T22:34:47.387+02:00</t>
  </si>
  <si>
    <t>2026-05-17T22:00:40.466+02:00</t>
  </si>
  <si>
    <t>[{"id":"4f6ede18-25d3-4c82-be03-84c9578ab8ce","note":"","count":1,"label":"Pepperoni 32 cm","posId":"144","price":24900,"isExtra":false},{"id":"ea19fb90-a0c3-4d7a-946a-81082fc1a3c2","note":"","count":1,"label":"okraj Hotdog hořčice","posId":"A117","price":5700,"isExtra":true}]</t>
  </si>
  <si>
    <t>2026-05-17T21:59:03.651+02:00</t>
  </si>
  <si>
    <t>2026-05-17T22:06:11.642+02:00</t>
  </si>
  <si>
    <t>[{"id":"e8a7b47a-70d2-4cc2-a375-1dab55125675","note":"","count":1,"label":"Quattro Formaggi 32 cm","posId":"123","price":24900,"isExtra":false},{"id":"5df34067-0b6b-41dc-8528-5c379260b439","note":"","count":1,"label":"Mirinda 1l","posId":"N126","price":5900,"isExtra":false}]</t>
  </si>
  <si>
    <t>2026-05-17T21:56:02.840+02:00</t>
  </si>
  <si>
    <t>2026-05-17T22:03:56.889+02:00</t>
  </si>
  <si>
    <t>[{"id":"6748417db17528cb9bcae5ff","count":1,"label":"Quattro Formaggi 32cm","posId":"123","price":24900,"isExtra":false},{"id":"bd23bb29ddc67d336ee4c95b","count":1,"label":"Balné","posId":"K0000","price":1500,"isExtra":true},{"id":"8bc8a15e176394a98e5956d0","count":1,"label":"Slanina","posId":"B108","price":3000,"KDSTags":["greenhighlight"],"isExtra":true}]</t>
  </si>
  <si>
    <t>2026-05-17T21:50:01.186+02:00</t>
  </si>
  <si>
    <t>2026-05-17T21:56:20.843+02:00</t>
  </si>
  <si>
    <t>2026-05-17T21:56:20.842+02:00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</si>
  <si>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</si>
  <si>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2026-05-17T21:47:32.069+02:00</t>
  </si>
  <si>
    <t>2026-05-17T21:55:26.850+02:00</t>
  </si>
  <si>
    <t>[{"id":"6748417db17528cb9bcae605","count":1,"label":"Pepperoni 32cm 🌶️🌶️","posId":"120","price":24900,"isExtra":false},{"id":"bd23bb29ddc67d336ee4c95b","count":1,"label":"Balné","posId":"K0000","price":1500,"isExtra":true}]</t>
  </si>
  <si>
    <t>2026-05-17T21:46:59.991+02:00</t>
  </si>
  <si>
    <t>2026-05-17T21:54:26.081+02:00</t>
  </si>
  <si>
    <t>[{"id":"6748417db17528cb9bcae601","count":1,"label":"Hot &amp; Spicy 32cm 🌶️🌶️","posId":"122","price":24900,"isExtra":false},{"id":"bd23bb29ddc67d336ee4c95b","count":1,"label":"Balné","posId":"K0000","price":1500,"isExtra":true}]</t>
  </si>
  <si>
    <t>Chlubna Tomáš</t>
  </si>
  <si>
    <t>2026-05-17T21:45:07.209+02:00</t>
  </si>
  <si>
    <t>2026-05-17T21:53:29.586+02:00</t>
  </si>
  <si>
    <t>2026-05-17T22:09:38.661+02:00</t>
  </si>
  <si>
    <t>2026-05-17T21:45:08.209+02:00</t>
  </si>
  <si>
    <t>[{"id":"1edf54fc-1032-442c-939f-e6e2033b2270","note":"","count":1,"label":"Comeback 40 cm","posId":"109","price":30900,"isExtra":false}]</t>
  </si>
  <si>
    <t>2026-05-17T21:44:03.599+02:00</t>
  </si>
  <si>
    <t>2026-05-17T21:50:38.832+02:00</t>
  </si>
  <si>
    <t>2026-05-17T22:23:22.708+02:00</t>
  </si>
  <si>
    <t>2026-05-17T21:44:04.509+02:00</t>
  </si>
  <si>
    <t>[{"id":"f7043b16-784c-4471-87d9-9c8cbc7d5ab8","note":"","count":1,"label":"Capricciosa 32 cm","posId":"137","price":24900,"isExtra":false},{"id":"5d2371f1-a2a2-462f-9e8a-40af8e09e0d2","note":"","count":1,"label":"BEZ -olivy","posId":"X112","price":0,"KDSTags":["redhighlight"],"isExtra":true}]</t>
  </si>
  <si>
    <t>2026-05-17T21:38:57.013+02:00</t>
  </si>
  <si>
    <t>2026-05-17T21:48:57.897+02:00</t>
  </si>
  <si>
    <t>[{"id":"6748417db17528cb9bcae60b","count":1,"label":"Zeleninová 32cm","posId":"115","price":24900,"isExtra":false},{"id":"bd23bb29ddc67d336ee4c95b","count":1,"label":"Balné","posId":"K0000","price":1500,"isExtra":true},{"id":"fd7b41a9636f70af3c1f4e97","count":1,"label":"USA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bylinky","posId":"A121","price":5700,"isExtra":true},{"id":"954e929eaf8c0b6b9a76b80d","count":1,"label":"Bez žampionů","posId":"X105","price":0,"KDSTags":["redhighlight"],"isExtra":true},{"id":"915428a98eb0106f3feebc47","count":1,"label":"Bez oliv","posId":"X112","price":0,"KDSTags":["redhighlight"],"isExtra":true},{"id":"77106882b6d8ba4f0ccb4cc6","count":1,"label":"Šunka","posId":"B106","price":3000,"KDSTags":["greenhighlight"],"isExtra":true},{"id":"6748417db17528cb9bcae65f","count":1,"label":"Pepsi 1l","posId":"N124","price":5900,"isExtra":false}]</t>
  </si>
  <si>
    <t>2026-05-17T21:37:24.985+02:00</t>
  </si>
  <si>
    <t>2026-05-17T21:46:21.911+02:00</t>
  </si>
  <si>
    <t>2026-05-17T21:31:04.534+02:00</t>
  </si>
  <si>
    <t>2026-05-17T21:46:10.863+02:00</t>
  </si>
  <si>
    <t>2026-05-17T22:02:51.419+02:00</t>
  </si>
  <si>
    <t>2026-05-17T21:31:05.396+02:00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</si>
  <si>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</si>
  <si>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2026-05-17T21:21:18.308+02:00</t>
  </si>
  <si>
    <t>2026-05-17T21:30:26.797+02:00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</si>
  <si>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🌶️🌶️","posId":"120","price":24900,"isExtra":false},{"id":"bd23bb29ddc67d336ee4c95b","count":1,"label":"Balné","posId":"K0000","price":1500,"isExtra":true},{"id":"8eb5d07295059a803062f0d6","count":1,"label":"okraj hotdog, bez omáčky","posId":"A125","price":5700,"isExtra":true},{"id":"6748417db17528cb9bcae63b","count":1,"label":"Česnekový dip","posId":"P106","price":2000,"isExtra":false},{"id":"bd23bb29ddc67d336ee4c95b","count":1,"label":"Balné","posId":"K0000","price":1500,"isExtra":true},{"id":"6748417db17528cb9bcae655","count":1,"label":"Aquilla černý čaj a broskev 0,5l","posId":"N120","price":4900,"isExtra":false}]</t>
  </si>
  <si>
    <t>Jagdeep</t>
  </si>
  <si>
    <t>2026-05-17T21:19:07.496+02:00</t>
  </si>
  <si>
    <t>2026-05-17T21:28:49.811+02:00</t>
  </si>
  <si>
    <t>[{"id":"102","note":"","count":1,"label":"Hawai 40cm","posId":"102","price":30900,"isExtra":false},{"id":"K0000","note":"","count":1,"label":"Balné","posId":"K0000","price":2000,"isExtra":true}]</t>
  </si>
  <si>
    <t>2026-05-17T21:15:05.303+02:00</t>
  </si>
  <si>
    <t>2026-05-17T21:23:52.525+02:00</t>
  </si>
  <si>
    <t>2026-05-17T21:40:14.118+02:00</t>
  </si>
  <si>
    <t>2026-05-17T21:15:05.856+02:00</t>
  </si>
  <si>
    <t>[{"id":"52687002-58c9-40ea-ba22-d2ae7a4b5889","note":"","count":1,"label":"Comeback 32 cm","posId":"145","price":24900,"isExtra":false}]</t>
  </si>
  <si>
    <t>2026-05-17T21:11:37.778+02:00</t>
  </si>
  <si>
    <t>2026-05-17T21:26:00.980+02:00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</si>
  <si>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těsto","posId":"17","price":1000,"isExtra":true},{"id":"ccbaa201c998f5c98f2bca7f","count":1,"label":"Pepperoni salám","posId":"B109","price":3000,"KDSTags":["greenhighlight"],"isExtra":true}]</t>
  </si>
  <si>
    <t>2026-05-17T21:10:36.635+02:00</t>
  </si>
  <si>
    <t>2026-05-17T21:21:05.870+02:00</t>
  </si>
  <si>
    <t>[{"id":"59589706","note":"","size":"Margherita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32cm","posId":"112","price":20900,"isExtra":false},{"id":"54685059","note":"","count":1,"label":"Balné","posId":"K0000","price":1500,"isExtra":true},{"id":"54685167","note":"","count":1,"label":"Šunka","posId":"B106","price":3000,"KDSTags":["greenhighlight"],"isExtra":true}]</t>
  </si>
  <si>
    <t>2026-05-17T21:10:04.129+02:00</t>
  </si>
  <si>
    <t>2026-05-17T21:21:00.511+02:00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</si>
  <si>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bylinky","posId":"A122","price":6500,"isExtra":true}]</t>
  </si>
  <si>
    <t>card</t>
  </si>
  <si>
    <t>2026-05-17T21:10:04.089+02:00</t>
  </si>
  <si>
    <t>2026-05-17T21:22:12.628+02:00</t>
  </si>
  <si>
    <t>[{"id":"b98b13a4-28e7-4c43-90f2-32f5a9a58eb3","note":"","count":1,"label":"Baby špenát &amp; kuře 18 cm","posId":"128","price":11900,"isExtra":false}]</t>
  </si>
  <si>
    <t>2026-05-17T21:07:03.617+02:00</t>
  </si>
  <si>
    <t>2026-05-17T21:16:08.478+02:00</t>
  </si>
  <si>
    <t>2026-05-17T21:33:14.031+02:00</t>
  </si>
  <si>
    <t>2026-05-17T21:07:04.307+02:00</t>
  </si>
  <si>
    <t>2026-05-17T21:06:03.281+02:00</t>
  </si>
  <si>
    <t>2026-05-17T21:25:44.801+02:00</t>
  </si>
  <si>
    <t>[{"id":"52687002-58c9-40ea-ba22-d2ae7a4b5889","note":"","count":1,"label":"Comeback 32 cm","posId":"145","price":24900,"isExtra":false},{"id":"50a2c673-74cc-459a-b7e5-f5c332128443","note":"","count":1,"label":"mozzarella","posId":"B113","price":3000,"KDSTags":["greenhighlight"],"isExtra":true},{"id":"2a9dc121-ec1e-4cbb-b8d5-66ce6a546664","note":"","count":1,"label":"DIP jalapenos","posId":"P107","price":2000,"isExtra":false}]</t>
  </si>
  <si>
    <t>2026-05-17T20:57:53.222+02:00</t>
  </si>
  <si>
    <t>2026-05-17T21:09:11.774+02:00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</si>
  <si>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bylinky","posId":"A122","price":6500,"isExtra":true},{"id":"54685160","note":"","count":1,"label":"Mozzarella","posId":"C113","price":4000,"KDSTags":["greenhighlight"],"isExtra":true},{"id":"57405718","note":"","size":"Pepsi 1l","count":1,"label":"Pepsi 1l","posId":"N124","price":5900,"isExtra":false},{"id":"54685018","note":"","size":"Česnekový dip","count":2,"label":"Česnekový dip","posId":"P106","price":2000,"isExtra":false},{"id":"54685059","note":"","count":2,"label":"Balné","posId":"K0000","price":1500,"isExtra":true},{"id":"61817993","note":"","size":"Guarana kiwi a jablko","count":1,"label":"Guarana kiwi a jablko","posId":"N144","price":5500,"isExtra":false}]</t>
  </si>
  <si>
    <t>Yevhenii</t>
  </si>
  <si>
    <t>2026-05-17T20:57:33.576+02:00</t>
  </si>
  <si>
    <t>2026-05-17T21:15:16.625+02:00</t>
  </si>
  <si>
    <t>[{"id":"100","note":"","count":1,"label":"Margherita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C106","note":"","count":1,"label":"Šunka","posId":"C106","price":4000,"KDSTags":["greenhighlight"],"isExtra":true},{"id":"C108","note":"","count":1,"label":"Slanina","posId":"C108","price":4000,"KDSTags":["greenhighlight"],"isExtra":true},{"id":"C114","note":"","count":1,"label":"Kuře","posId":"C114","price":4000,"KDSTags":["greenhighlight"],"isExtra":true},{"id":"113","note":"","count":1,"label":"Capricciosa 32cm","posId":"113","price":24900,"isExtra":false},{"id":"K0000","note":"","count":1,"label":"Balné","posId":"K0000","price":1500,"isExtra":true},{"id":"A123","note":"","count":1,"label":"okraj mozzarella, bbq omáčka","posId":"A123","price":5700,"isExtra":true},{"id":"B102","note":"","count":1,"label":"Jalapeňos","posId":"B102","price":2500,"KDSTags":["greenhighlight"],"isExtra":true},{"id":"B103","note":"","count":1,"label":"Cibule","posId":"B103","price":2500,"KDSTags":["greenhighlight"],"isExtra":true}]</t>
  </si>
  <si>
    <t>2026-05-17T20:49:34.879+02:00</t>
  </si>
  <si>
    <t>2026-05-17T21:06:55.119+02:00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</si>
  <si>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bylinky","posId":"A121","price":5700,"isExtra":true},{"id":"6748417db17528cb9bcae639","count":1,"label":"Pepperoni Rolls 🌶️","posId":"P100","price":8900,"isExtra":false},{"id":"bd23bb29ddc67d336ee4c95b","count":1,"label":"Balné","posId":"K0000","price":1500,"isExtra":true}]</t>
  </si>
  <si>
    <t>2026-05-17T20:48:31.272+02:00</t>
  </si>
  <si>
    <t>2026-05-17T21:02:01.853+02:00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</si>
  <si>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40cm","posId":"101","price":30900,"isExtra":false},{"id":"9642908ce4c2f22954c8bbd6","count":1,"label":"Balné","posId":"K0000","price":2000,"isExtra":true},{"id":"6748417db17528cb9bcae5ff","count":1,"label":"Quattro Formaggi 32cm","posId":"123","price":24900,"isExtra":false},{"id":"bd23bb29ddc67d336ee4c95b","count":1,"label":"Balné","posId":"K0000","price":1500,"isExtra":true},{"id":"6748417db17528cb9bcae663","count":1,"label":"Mirinda 1l","posId":"N126","price":5900,"isExtra":false}]</t>
  </si>
  <si>
    <t>2026-05-17T20:41:29.077+02:00</t>
  </si>
  <si>
    <t>2026-05-17T20:51:41.016+02:00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</si>
  <si>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</si>
  <si>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2026-05-17T20:38:02.994+02:00</t>
  </si>
  <si>
    <t>2026-05-17T20:50:18.515+02:00</t>
  </si>
  <si>
    <t>2026-05-17T21:03:04.152+02:00</t>
  </si>
  <si>
    <t>2026-05-17T20:38:03.640+02:00</t>
  </si>
  <si>
    <t>[{"id":"7a90b738-046b-4892-b62f-85f6328dd6b7","note":"","count":1,"label":"Veggieballs 40 cm","posId":"105","price":30900,"isExtra":false},{"id":"55f8781c-97f6-4a21-abe6-3780ea7117ba","note":"","count":1,"label":"změna na Smetanový základ","posId":"A129","price":0,"isExtra":true},{"id":"99eaad34-9727-44a5-83f1-c3ecfb1e0313","note":"","count":1,"label":"Okraj mozzarella, BBQ","posId":"A124","price":6500,"isExtra":true}]</t>
  </si>
  <si>
    <t>2026-05-17T20:28:03.580+02:00</t>
  </si>
  <si>
    <t>2026-05-17T20:44:56.593+02:00</t>
  </si>
  <si>
    <t>2026-05-17T20:55:52.704+02:00</t>
  </si>
  <si>
    <t>2026-05-17T20:28:04.383+02:00</t>
  </si>
  <si>
    <t>[{"id":"3a5867b0-8da1-4c8b-bd1f-70418434cae8","note":"","count":1,"label":"BBQ Texas 32 cm","posId":"119","price":24900,"isExtra":false},{"id":"7ee7e3c8-2c54-4dc5-810f-2f52f62e2d14","note":"","count":1,"label":"Comeback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</si>
  <si>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2026-05-17T20:27:48.288+02:00</t>
  </si>
  <si>
    <t>2026-05-17T20:41:28.678+02:00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</si>
  <si>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🌶️🌶️","posId":"108","price":30900,"isExtra":false},{"id":"54685049","note":"","count":1,"label":"Balné","posId":"K0000","price":2000,"isExtra":true}]</t>
  </si>
  <si>
    <t>2026-05-17T20:27:48.276+02:00</t>
  </si>
  <si>
    <t>2026-05-17T20:41:20.816+02:00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</si>
  <si>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54685080","note":"","count":1,"label":"masové kuličky","posId":"P102","price":0,"isExtra":true},{"id":"57405732","note":"","count":1,"label":"Mirinda 1l","posId":"N126","price":0,"isExtra":true},{"id":"57279284","note":"","count":1,"label":"Smetanový základ","posId":"ZRS32","price":0,"isExtra":true},{"id":"59589710","note":"","size":"Pepperoni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základ","posId":"ZRB32","price":0,"isExtra":true}]</t>
  </si>
  <si>
    <t>Osym</t>
  </si>
  <si>
    <t>2026-05-17T20:23:19.381+02:00</t>
  </si>
  <si>
    <t>2026-05-17T20:33:09.840+02:00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</si>
  <si>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bylinky","posId":"A121","price":5700,"isExtra":true},{"id":"B115","note":"","count":1,"label":"Kukuřice","posId":"B115","price":2500,"KDSTags":["greenhighlight"],"isExtra":true},{"id":"D112","note":"","count":1,"label":"Opočno karamel","posId":"D112","price":12900,"isExtra":false},{"id":"P106","note":"","count":1,"label":"Česnekový dip","posId":"P106","price":2000,"isExtra":false},{"id":"K0000","note":"","count":1,"label":"Balné","posId":"K0000","price":1500,"isExtra":true}]</t>
  </si>
  <si>
    <t>2026-05-17T20:21:47.079+02:00</t>
  </si>
  <si>
    <t>2026-05-17T20:36:27.671+02:00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</si>
  <si>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🌶️🌶️","posId":"122","price":24900,"isExtra":false},{"id":"bd23bb29ddc67d336ee4c95b","count":1,"label":"Balné","posId":"K0000","price":1500,"isExtra":true},{"id":"f401506159c49964c3178c0f","count":1,"label":"okraj mozzarella, bylinky","posId":"A121","price":5700,"isExtra":true},{"id":"fa857a88cef908bfe7a79dc0","count":1,"label":"Žampiony","posId":"B105","price":2500,"KDSTags":["greenhighlight"],"isExtra":true},{"id":"3ff8bcf86a57647a3133c48e","count":1,"label":"Kukuřice","posId":"B115","price":2500,"KDSTags":["greenhighlight"],"isExtra":true},{"id":"8bc8a15e176394a98e5956d0","count":1,"label":"Slanina","posId":"B108","price":3000,"KDSTags":["greenhighlight"],"isExtra":true},{"id":"6748417db17528cb9bcae643","count":1,"label":"Dip Jalapeňos","posId":"P107","price":2000,"isExtra":false},{"id":"bd23bb29ddc67d336ee4c95b","count":1,"label":"Balné","posId":"K0000","price":1500,"isExtra":true}]</t>
  </si>
  <si>
    <t>Radim</t>
  </si>
  <si>
    <t>2026-05-17T20:16:30.089+02:00</t>
  </si>
  <si>
    <t>2026-05-17T20:29:57.499+02:00</t>
  </si>
  <si>
    <t>[{"id":"106","note":"","count":1,"label":"BBQ Meteor 40cm","posId":"106","price":30900,"isExtra":false},{"id":"K0000","note":"","count":1,"label":"Balné","posId":"K0000","price":2000,"isExtra":true}]</t>
  </si>
  <si>
    <t>2026-05-17T20:16:01.862+02:00</t>
  </si>
  <si>
    <t>2026-05-17T20:28:28.631+02:00</t>
  </si>
  <si>
    <t>[{"id":"59589709","note":"","size":"Comeback 32cm 🌶️","count":1,"label":"Comeback 32cm 🌶️","posId":"121","price":24900,"isExtra":false},{"id":"54685059","note":"","count":1,"label":"Balné","posId":"K0000","price":1500,"isExtra":true}]</t>
  </si>
  <si>
    <t>2026-05-17T20:07:02.884+02:00</t>
  </si>
  <si>
    <t>2026-05-17T20:26:49.397+02:00</t>
  </si>
  <si>
    <t>2026-05-17T20:39:48.252+02:00</t>
  </si>
  <si>
    <t>2026-05-17T20:07:03.740+02:00</t>
  </si>
  <si>
    <t>[{"id":"ef7489da-416c-4ccb-846f-0317489461fc","note":"","count":1,"label":"BBQ Meteor 40 cm","posId":"106","price":30900,"isExtra":false},{"id":"524f3c3f-0c67-4b97-b499-20f8d3dbda4a","note":"","count":1,"label":"BEZ -slanina","posId":"X108","price":0,"KDSTags":["redhighlight"],"isExtra":true},{"id":"0604cf40-24b5-4ad5-a9e4-e5834def96b8","note":"","count":1,"label":"Dip česnekový","posId":"P106","price":2000,"isExtra":false},{"id":"b4e39ebb-68be-4db2-9b80-cb84eab48ada","note":"","count":1,"label":"Aquilla tea zelený čaj/citron 0,5l","posId":"N121","price":4900,"isExtra":false}]</t>
  </si>
  <si>
    <t>2026-05-17T20:03:02.886+02:00</t>
  </si>
  <si>
    <t>2026-05-17T20:13:25.432+02:00</t>
  </si>
  <si>
    <t>2026-05-17T20:43:19.617+02:00</t>
  </si>
  <si>
    <t>2026-05-17T20:06:54.087+02:00</t>
  </si>
  <si>
    <t>[{"id":"a4e8ca23-fe36-4747-a603-19485eee7e76","note":"","count":1,"label":"Hot &amp; Spicy 32 cm","posId":"146","price":24900,"isExtra":false},{"id":"0b22568e-4d1c-45db-9aa3-de09ef6c293a","note":"","count":1,"label":"Pepperoni 32 cm","posId":"120","price":24900,"isExtra":false}]</t>
  </si>
  <si>
    <t>2026-05-17T20:02:03.651+02:00</t>
  </si>
  <si>
    <t>2026-05-17T20:26:40.383+02:00</t>
  </si>
  <si>
    <t>2026-05-17T20:33:41.220+02:00</t>
  </si>
  <si>
    <t>2026-05-17T20:02:04.709+02:00</t>
  </si>
  <si>
    <t>[{"id":"ef7489da-416c-4ccb-846f-0317489461fc","note":"","count":1,"label":"BBQ Meteor 40 cm","posId":"106","price":30900,"isExtra":false},{"id":"54460675-d5c5-4a63-8c02-6840fe066f86","note":"","count":1,"label":"Okraj Hotdog, BBQ","posId":"A120","price":6500,"isExtra":true},{"id":"6429499b-bd57-4ad7-b257-96da4ce175b3","note":"","count":1,"label":"Jalapeños","posId":"C102","price":3500,"KDSTags":["greenhighlight"],"isExtra":true},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</si>
  <si>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2026-05-17T19:59:03.911+02:00</t>
  </si>
  <si>
    <t>2026-05-17T20:16:59.277+02:00</t>
  </si>
  <si>
    <t>2026-05-17T21:01:16.054+02:00</t>
  </si>
  <si>
    <t>2026-05-17T20:10:33.503+02:00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</si>
  <si>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</si>
  <si>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2026-05-17T19:57:19.140+02:00</t>
  </si>
  <si>
    <t>2026-05-17T20:08:35.436+02:00</t>
  </si>
  <si>
    <t>[{"id":"6748417db17528cb9bcae5ff","count":1,"label":"Quattro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bylinky","posId":"A121","price":5700,"isExtra":true},{"id":"6748417db17528cb9bcae60f","count":1,"label":"Capricciosa 32cm","posId":"113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</si>
  <si>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2026-05-17T19:52:04.739+02:00</t>
  </si>
  <si>
    <t>2026-05-17T20:05:05.358+02:00</t>
  </si>
  <si>
    <t>2026-05-17T20:39:55.234+02:00</t>
  </si>
  <si>
    <t>2026-05-17T19:52:48.536+02:00</t>
  </si>
  <si>
    <t>[{"id":"1da6e618-5f95-4707-b8bd-b1685e13f67a","note":"","count":1,"label":"Hawai 40 cm","posId":"102","price":30900,"isExtra":false},{"id":"9a7bfd85-41fe-45c5-9da5-e57408965bbb","note":"","count":1,"label":"Okraj Hotdog, hořčice","posId":"A118","price":6500,"isExtra":true},{"id":"2da9e058-428b-42bc-bbe3-e7353c52c9e8","note":"","count":1,"label":"Cibule","posId":"C103","price":3500,"KDSTags":["greenhighlight"],"isExtra":true},{"id":"05527ae0-b54e-44de-955c-e974dad0a79f","note":"","count":1,"label":"Šunka","posId":"C106","price":4000,"KDSTags":["greenhighlight"],"isExtra":true},{"id":"896d2264-b315-4ee3-b331-0fa7b26bb96f","note":"","count":1,"label":"Hawai 32 cm","posId":"114","price":24900,"isExtra":false},{"id":"86f97e80-4313-45a1-88bb-cd090c233763","note":"","count":1,"label":"Pepsi 1l","posId":"N124","price":5900,"isExtra":false},{"id":"7f0c5098-18bf-4c65-bec8-dd6bf68eb768","note":"","count":1,"label":"Masové kuličky, 10 ks","posId":"P102","price":9900,"isExtra":false},{"id":"c9c0bcd1-5065-4282-a709-cc2042a92228","note":"","count":1,"label":"Pečené brambory","posId":"P103","price":6900,"isExtra":false}]</t>
  </si>
  <si>
    <t>2026-05-17T19:51:03.197+02:00</t>
  </si>
  <si>
    <t>2026-05-17T19:59:10.251+02:00</t>
  </si>
  <si>
    <t>2026-05-17T20:05:47.337+02:00</t>
  </si>
  <si>
    <t>2026-05-17T19:51:04.145+02:00</t>
  </si>
  <si>
    <t>[{"id":"1da6e618-5f95-4707-b8bd-b1685e13f67a","note":"","count":1,"label":"Hawai 40 cm","posId":"102","price":30900,"isExtra":false},{"id":"05527ae0-b54e-44de-955c-e974dad0a79f","note":"","count":1,"label":"Šunka","posId":"C106","price":4000,"KDSTags":["greenhighlight"],"isExtra":true}]</t>
  </si>
  <si>
    <t>2026-05-17T19:49:56.933+02:00</t>
  </si>
  <si>
    <t>2026-05-17T20:01:08.514+02:00</t>
  </si>
  <si>
    <t>[{"id":"59589714","note":"","size":"Hawai 32cm","count":1,"label":"Hawai 32cm","posId":"114","price":24900,"isExtra":false},{"id":"54685059","note":"","count":1,"label":"Balné","posId":"K0000","price":1500,"isExtra":true}]</t>
  </si>
  <si>
    <t>2026-05-17T19:46:16.958+02:00</t>
  </si>
  <si>
    <t>2026-05-17T19:57:17.436+02:00</t>
  </si>
  <si>
    <t>[{"id":"6748417db17528cb9bcae661","count":1,"label":"Pepsi zero sugar 1l","posId":"N125","price":5900,"isExtra":false},{"id":"6748417db17528cb9bcae605","count":1,"label":"Pepperoni 32cm 🌶️🌶️","posId":"120","price":24900,"isExtra":false},{"id":"bd23bb29ddc67d336ee4c95b","count":1,"label":"Balné","posId":"K0000","price":1500,"isExtra":true},{"id":"f8a57dbb56ccb38f2395432c","count":1,"label":"okraj mozzarella, bbq omáčka","posId":"A123","price":5700,"isExtra":true},{"id":"3ff8bcf86a57647a3133c48e","count":1,"label":"Kukuřice","posId":"B115","price":2500,"KDSTags":["greenhighlight"],"isExtra":true},{"id":"6748417db17528cb9bcae62f","count":1,"label":"Spicy menu Comeback","posId":"M100","price":34900,"isExtra":false},{"id":"f754e56b2f80799b5c377f43","count":1,"label":"Balné","posId":"K0000","price":3000,"isExtra":true},{"id":"f66458477f91e9b08261bc8c","count":1,"label":"Comeback","posId":"Y121","price":0,"isExtra":true},{"id":"514cb20e5d1f69b74ac053dd","count":1,"label":"spicy wings 🌶️","posId":"P101","price":0,"isExtra":true},{"id":"7b7723849af4167ccbbc9867","count":1,"label":"Guarana kiwi a jablko","posId":"N144","price":0,"isExtra":true}]</t>
  </si>
  <si>
    <t>2026-05-17T19:42:29.497+02:00</t>
  </si>
  <si>
    <t>2026-05-17T19:52:46.232+02:00</t>
  </si>
  <si>
    <t>[{"id":"7f82f3c7-a196-405e-a5a3-264cab5dab7a","count":1,"label":"Pizza Špenát kuře 32 cm","posId":"116","price":24900,"isExtra":false,"creatorId":"VRjUTysLe4_X6Z4kV9w-v","isPackging":0,"actualLabel":"Pizza Špenát kuře 32 cm"}]</t>
  </si>
  <si>
    <t>2026-05-17T19:37:06.379+02:00</t>
  </si>
  <si>
    <t>2026-05-17T19:47:14.505+02:00</t>
  </si>
  <si>
    <t>[{"id":"59589708","note":"","size":"Hot &amp; Spicy 32cm 🌶️🌶️","count":2,"label":"Hot &amp; Spicy 32cm 🌶️🌶️","posId":"122","price":24900,"isExtra":false},{"id":"54685059","note":"","count":2,"label":"Balné","posId":"K0000","price":1500,"isExtra":true},{"id":"59589717","note":"","size":"Veggieballs 32cm 🌶️🌶️","count":1,"label":"Veggieballs 32cm 🌶️🌶️","posId":"117","price":24900,"isExtra":false},{"id":"54685059","note":"","count":1,"label":"Balné","posId":"K0000","price":1500,"isExtra":true},{"id":"54685129","note":"","count":1,"label":"Bez jalapenos","posId":"X102","price":0,"KDSTags":["redhighlight"],"isExtra":true}]</t>
  </si>
  <si>
    <t>2026-05-17T19:33:03.291+02:00</t>
  </si>
  <si>
    <t>2026-05-17T19:51:53.526+02:00</t>
  </si>
  <si>
    <t>2026-05-17T20:15:46.388+02:00</t>
  </si>
  <si>
    <t>2026-05-17T19:33:04.215+02:00</t>
  </si>
  <si>
    <t>[{"id":"f675967f-9acd-47eb-a0a7-8c1488c18315","note":"","count":1,"label":"Hot &amp; Spicy 40 cm","posId":"110","price":30900,"isExtra":false},{"id":"faf7ff40-eef3-48bd-92c4-b33e5bbf095d","note":"","count":1,"label":"Quattro Formaggi 40 cm","posId":"111","price":30900,"isExtra":false},{"id":"5dfcd7e6-75e9-4752-8a19-eab42ba37b6d","note":"","count":1,"label":"Kukuřice","posId":"C115","price":3500,"KDSTags":["greenhighlight"],"isExtra":true},{"id":"9b3fd0f9-6a36-4a8e-95ad-00dbae675705","note":"","count":1,"label":"Capricciosa 40 cm","posId":"101","price":30900,"isExtra":false},{"id":"0604cf40-24b5-4ad5-a9e4-e5834def96b8","note":"","count":3,"label":"Dip česnekový","posId":"P106","price":2000,"isExtra":false}]</t>
  </si>
  <si>
    <t>2026-05-17T19:29:03.788+02:00</t>
  </si>
  <si>
    <t>2026-05-17T19:44:16.450+02:00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</si>
  <si>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🌶️","posId":"121","price":24900,"isExtra":false},{"id":"54685059","note":"","count":1,"label":"Balné","posId":"K0000","price":1500,"isExtra":true},{"id":"57279289","note":"","count":1,"label":"BBQ základ","posId":"ZRB32","price":0,"isExtra":true},{"id":"59589713","note":"","size":"Zeleninová 32cm","count":1,"label":"Zeleninová 32cm","posId":"115","price":24900,"isExtra":false},{"id":"54685059","note":"","count":1,"label":"Balné","posId":"K0000","price":1500,"isExtra":true},{"id":"57279284","note":"","count":1,"label":"Smetanový základ","posId":"ZRS32","price":0,"isExtra":true},{"id":"54685170","note":"","count":1,"label":"Slanina","posId":"B108","price":3000,"KDSTags":["greenhighlight"],"isExtra":true}]</t>
  </si>
  <si>
    <t>2026-05-17T19:23:33.421+02:00</t>
  </si>
  <si>
    <t>2026-05-17T19:39:35.867+02:00</t>
  </si>
  <si>
    <t>[{"id":"59589715","note":"","size":"Capricciosa 32cm","count":1,"label":"Capricciosa 32cm","posId":"113","price":24900,"isExtra":false},{"id":"54685059","note":"","count":1,"label":"Balné","posId":"K0000","price":1500,"isExtra":true}]</t>
  </si>
  <si>
    <t>2026-05-17T19:21:03.389+02:00</t>
  </si>
  <si>
    <t>2026-05-17T19:38:58.237+02:00</t>
  </si>
  <si>
    <t>2026-05-17T19:19:55.986+02:00</t>
  </si>
  <si>
    <t>2026-05-17T19:31:29.532+02:00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</si>
  <si>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</si>
  <si>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2026-05-17T19:18:03.173+02:00</t>
  </si>
  <si>
    <t>2026-05-17T19:32:20.236+02:00</t>
  </si>
  <si>
    <t>[{"id":"1862e3c8-b15a-4618-9df4-53d2356fb8d5","note":"","count":1,"label":"Zeleninová 18 cm","posId":"127","price":11900,"isExtra":false}]</t>
  </si>
  <si>
    <t>2026-05-17T19:18:03.153+02:00</t>
  </si>
  <si>
    <t>2026-05-17T19:36:09.254+02:00</t>
  </si>
  <si>
    <t>[{"id":"1edf54fc-1032-442c-939f-e6e2033b2270","note":"","count":1,"label":"Comeback 40 cm","posId":"109","price":30900,"isExtra":false},{"id":"0b22568e-4d1c-45db-9aa3-de09ef6c293a","note":"","count":1,"label":"Pepperoni 32 cm","posId":"120","price":24900,"isExtra":false}]</t>
  </si>
  <si>
    <t>2026-05-17T19:14:19.794+02:00</t>
  </si>
  <si>
    <t>2026-05-17T19:30:21.701+02:00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</si>
  <si>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🌶️🌶️","posId":"122","price":24900,"isExtra":false},{"id":"bd23bb29ddc67d336ee4c95b","count":1,"label":"Balné","posId":"K0000","price":1500,"isExtra":true},{"id":"fd7b41a9636f70af3c1f4e97","count":1,"label":"USA těsto","posId":"17","price":1000,"isExtra":true},{"id":"852ca90f21026178d8052aaf","count":1,"label":"Mozzarella","posId":"B113","price":3000,"KDSTags":["greenhighlight"],"isExtra":true},{"id":"ccbaa201c998f5c98f2bca7f","count":1,"label":"Pepperoni salám","posId":"B109","price":3000,"KDSTags":["greenhighlight"],"isExtra":true}]</t>
  </si>
  <si>
    <t>2026-05-17T19:11:02.749+02:00</t>
  </si>
  <si>
    <t>2026-05-17T19:24:41.502+02:00</t>
  </si>
  <si>
    <t>[{"id":"896d2264-b315-4ee3-b331-0fa7b26bb96f","note":"","count":1,"label":"Hawai 32 cm","posId":"114","price":24900,"isExtra":false},{"id":"d79a29ea-c5ce-49c2-9a5d-787665203983","note":"","count":1,"label":"paprika","posId":"B111","price":2500,"KDSTags":["greenhighlight"],"isExtra":true},{"id":"c10d36f8-acd3-4a8b-979d-b81c00d75c6f","note":"","count":1,"label":"BEZ -ananas","posId":"X100","price":0,"KDSTags":["redhighlight"],"isExtra":true},{"id":"0b22568e-4d1c-45db-9aa3-de09ef6c293a","note":"","count":1,"label":"Pepperoni 32 cm","posId":"120","price":24900,"isExtra":false},{"id":"d79a29ea-c5ce-49c2-9a5d-787665203983","note":"","count":1,"label":"paprika","posId":"B111","price":2500,"KDSTags":["greenhighlight"],"isExtra":true}]</t>
  </si>
  <si>
    <t>2026-05-17T19:09:49.574+02:00</t>
  </si>
  <si>
    <t>2026-05-17T19:21:49.143+02:00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</si>
  <si>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</si>
  <si>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Ehor</t>
  </si>
  <si>
    <t>2026-05-17T19:09:03.148+02:00</t>
  </si>
  <si>
    <t>2026-05-17T19:19:27.342+02:00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</si>
  <si>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základ","posId":"ZRS32","price":0,"isExtra":true},{"id":"A119","note":"","count":1,"label":"okraj hotdog, bbq omáčka","posId":"A119","price":5700,"isExtra":true}]</t>
  </si>
  <si>
    <t>2026-05-17T19:06:48.419+02:00</t>
  </si>
  <si>
    <t>2026-05-17T19:14:03.350+02:00</t>
  </si>
  <si>
    <t>[{"id":"95635f56-6c73-4fc1-9e7d-eddf1d15f4e3","count":1,"label":"Pizza Capricciosa 40","posId":"101","price":30900,"isExtra":false,"creatorId":"aDmpaUjg_2dsgRu5GQZyT","isPackging":0,"actualLabel":"Pizza Capricciosa 40"}]</t>
  </si>
  <si>
    <t>2026-05-17T19:06:08.766+02:00</t>
  </si>
  <si>
    <t>2026-05-17T19:12:11.369+02:00</t>
  </si>
  <si>
    <t>[{"id":"896d2264-b315-4ee3-b331-0fa7b26bb96f","note":"","count":1,"label":"Hawai 32 cm","posId":"114","price":24900,"isExtra":false},{"id":"7ebac4a7-6cce-442e-b2bb-06b929c16076","note":"","count":1,"label":"Baby špenát &amp; kuře 32 cm","posId":"116","price":24900,"isExtra":false},{"id":"72b7d8de-1f32-4c8d-8cfc-fd5ab0a54619","note":"","count":1,"label":"kuře","posId":"B114","price":3000,"KDSTags":["greenhighlight"],"isExtra":true},{"id":"d40dcdad-4060-4002-9185-1f39db4f4595","note":"","count":1,"label":"špenát s česnekem","posId":"B107","price":2500,"KDSTags":["greenhighlight"],"isExtra":true}]</t>
  </si>
  <si>
    <t>2026-05-17T19:04:03.239+02:00</t>
  </si>
  <si>
    <t>2026-05-17T19:16:53.511+02:00</t>
  </si>
  <si>
    <t>2026-05-17T19:31:16.057+02:00</t>
  </si>
  <si>
    <t>2026-05-17T19:07:49.942+02:00</t>
  </si>
  <si>
    <t>[{"id":"923cca0f-b384-4647-b41a-b36c46b0c790","note":"","count":1,"label":"BBQ Meteor 32 cm","posId":"142","price":24900,"isExtra":false},{"id":"978c26ec-8492-4979-8b1c-f7ff8381d413","note":"","count":1,"label":"Pepperoni Rolls, 6 ks","posId":"P100","price":8900,"isExtra":false}]</t>
  </si>
  <si>
    <t>2026-05-17T18:55:03.666+02:00</t>
  </si>
  <si>
    <t>2026-05-17T19:05:34.392+02:00</t>
  </si>
  <si>
    <t>[{"id":"59589706","note":"","size":"Margherita 32cm","count":1,"label":"Margherita 32cm","posId":"112","price":20900,"isExtra":false},{"id":"54685059","note":"","count":1,"label":"Balné","posId":"K0000","price":1500,"isExtra":true},{"id":"59589719","note":"","count":1,"label":"USA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bylinky","posId":"A121","price":5700,"isExtra":true},{"id":"54685167","note":"","count":1,"label":"Šunka","posId":"B106","price":3000,"KDSTags":["greenhighlight"],"isExtra":true},{"id":"59589707","note":"","size":"Quattro Formaggi 32cm","count":1,"label":"Quattro Formaggi 32cm","posId":"123","price":24900,"isExtra":false},{"id":"54685059","note":"","count":1,"label":"Balné","posId":"K0000","price":1500,"isExtra":true},{"id":"54685181","note":"","count":1,"label":"Pepperoni salám","posId":"B109","price":3000,"KDSTags":["greenhighlight"],"isExtra":true},{"id":"57405720","note":"","size":"Mirinda 1l","count":1,"label":"Mirinda 1l","posId":"N126","price":5900,"isExtra":false}]</t>
  </si>
  <si>
    <t>2026-05-17T18:45:04.444+02:00</t>
  </si>
  <si>
    <t>2026-05-17T19:03:09.501+02:00</t>
  </si>
  <si>
    <t>2026-05-17T19:24:56.660+02:00</t>
  </si>
  <si>
    <t>2026-05-17T18:45:05.158+02:00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</si>
  <si>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</si>
  <si>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Aleš</t>
  </si>
  <si>
    <t>2026-05-17T18:41:53.260+02:00</t>
  </si>
  <si>
    <t>2026-05-17T18:59:40.330+02:00</t>
  </si>
  <si>
    <t>[{"id":"100","note":"","count":1,"label":"Margherita 40cm","posId":"100","price":26900,"isExtra":false},{"id":"K0000","note":"","count":1,"label":"Balné","posId":"K0000","price":2000,"isExtra":true},{"id":"111","note":"","count":1,"label":"Quattro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40cm","posId":"106","price":30900,"isExtra":false},{"id":"K0000","note":"","count":1,"label":"Balné","posId":"K0000","price":2000,"isExtra":true}]</t>
  </si>
  <si>
    <t>2026-05-17T18:38:04.102+02:00</t>
  </si>
  <si>
    <t>2026-05-17T18:54:49.343+02:00</t>
  </si>
  <si>
    <t>2026-05-17T19:10:11.438+02:00</t>
  </si>
  <si>
    <t>2026-05-17T18:38:04.835+02:00</t>
  </si>
  <si>
    <t>[{"id":"389b26e5-2cae-411b-afde-ac1cec80674b","note":"","count":1,"label":"Margherita 40 cm","posId":"100","price":26900,"isExtra":false}]</t>
  </si>
  <si>
    <t>2026-05-17T18:36:19.786+02:00</t>
  </si>
  <si>
    <t>2026-05-17T18:52:27.527+02:00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</si>
  <si>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🌶️🌶️","posId":"108","price":30900,"isExtra":false},{"id":"54685049","note":"","count":1,"label":"Balné","posId":"K0000","price":2000,"isExtra":true},{"id":"64093107","note":"","size":"Sweet passion 32 cm","count":1,"label":"Sweet passion 32 cm","posId":"29","price":20900,"isExtra":false},{"id":"54685059","note":"","count":1,"label":"Balné","posId":"K0000","price":1500,"isExtra":true}]</t>
  </si>
  <si>
    <t>2026-05-17T18:27:03.642+02:00</t>
  </si>
  <si>
    <t>2026-05-17T18:36:44.152+02:00</t>
  </si>
  <si>
    <t>2026-05-17T18:52:50.239+02:00</t>
  </si>
  <si>
    <t>2026-05-17T18:27:04.306+02:00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</si>
  <si>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-ananas","posId":"X100","price":0,"KDSTags":["redhighlight"],"isExtra":true},{"id":"1bf82332-f38e-4349-ab02-2ebafec00ff8","note":"","count":1,"label":"Zeleninová 32 cm","posId":"115","price":24900,"isExtra":false}]</t>
  </si>
  <si>
    <t>2026-05-17T18:25:02.860+02:00</t>
  </si>
  <si>
    <t>2026-05-17T18:32:05.101+02:00</t>
  </si>
  <si>
    <t>2026-05-17T18:40:27.042+02:00</t>
  </si>
  <si>
    <t>2026-05-17T18:25:03.477+02:00</t>
  </si>
  <si>
    <t>[{"id":"a06e0c47-2605-4f5a-ab13-91ede576c6cb","note":"","count":1,"label":"VEGGIE MENU COMEBACK","posId":"","price":34900,"isExtra":false},{"id":"825fc29b-c535-43a7-9332-96adeda8f00e","note":"","count":1,"label":"*QUATTRO FORMAGGI* 32","posId":"Y123","price":0,"isExtra":true},{"id":"64d46855-0c2f-4030-b544-7bfacbec3164","note":"","count":1,"label":"Americké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základ","posId":"i105","price":0,"isExtra":true},{"id":"c62fdb6f-cd45-4519-9d27-24390be42b72","note":"","count":1,"label":"Česnekový chléb","posId":"P104","price":0,"isExtra":true},{"id":"9d483893-163b-45c4-8166-559eb3152cff","note":"","count":1,"label":"Pepsi zero sugar 1l","posId":"N125","price":0,"isExtra":true}]</t>
  </si>
  <si>
    <t>2026-05-17T18:18:03.431+02:00</t>
  </si>
  <si>
    <t>2026-05-17T18:29:43.220+02:00</t>
  </si>
  <si>
    <t>2026-05-17T18:45:21.318+02:00</t>
  </si>
  <si>
    <t>2026-05-17T18:18:04.124+02:00</t>
  </si>
  <si>
    <t>[{"id":"1c4a575c-0a2c-4a58-a7c3-0328026cbcb1","note":"","count":1,"label":"Quattro Formaggi 18 cm","posId":"135","price":11900,"isExtra":false},{"id":"e8a7b47a-70d2-4cc2-a375-1dab55125675","note":"","count":1,"label":"Quattro Formaggi 32 cm","posId":"123","price":24900,"isExtra":false},{"id":"704cb959-c203-4144-92d1-a1b154f3fdc1","note":"","count":1,"label":"gorgonzola","posId":"B101","price":3000,"KDSTags":["greenhighlight"],"isExtra":true},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bylinky","posId":"A121","price":5700,"isExtra":true},{"id":"6005e30e-e6f5-411d-9c32-9a3cee117e94","note":"","count":1,"label":"slanina","posId":"B108","price":3000,"KDSTags":["greenhighlight"],"isExtra":true}]</t>
  </si>
  <si>
    <t>Aider</t>
  </si>
  <si>
    <t>2026-05-17T18:07:14.880+02:00</t>
  </si>
  <si>
    <t>2026-05-17T18:24:30.241+02:00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</si>
  <si>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základ","posId":"ZSR40","price":0,"isExtra":true},{"id":"C103","note":"","count":1,"label":"Cibule","posId":"C103","price":3500,"KDSTags":["greenhighlight"],"isExtra":true},{"id":"P106","note":"","count":1,"label":"Česnekový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</si>
  <si>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2026-05-17T18:04:48.819+02:00</t>
  </si>
  <si>
    <t>2026-05-17T18:23:41.309+02:00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</si>
  <si>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</si>
  <si>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2026-05-17T18:04:18.294+02:00</t>
  </si>
  <si>
    <t>2026-05-17T18:20:35.261+02:00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</si>
  <si>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</si>
  <si>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2026-05-17T17:59:28.094+02:00</t>
  </si>
  <si>
    <t>2026-05-17T18:16:32.401+02:00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</si>
  <si>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54685148","note":"","count":1,"label":"Cibule","posId":"C103","price":3500,"KDSTags":["greenhighlight"],"isExtra":true}]</t>
  </si>
  <si>
    <t>2026-05-17T17:58:29.283+02:00</t>
  </si>
  <si>
    <t>2026-05-17T18:09:02.041+02:00</t>
  </si>
  <si>
    <t>2026-05-17T17:57:03.497+02:00</t>
  </si>
  <si>
    <t>2026-05-17T18:15:05.046+02:00</t>
  </si>
  <si>
    <t>2026-05-17T18:26:00.343+02:00</t>
  </si>
  <si>
    <t>2026-05-17T17:57:05.479+02:00</t>
  </si>
  <si>
    <t>[{"id":"1da6e618-5f95-4707-b8bd-b1685e13f67a","note":"","count":1,"label":"Hawai 40 cm","posId":"102","price":30900,"isExtra":false},{"id":"088a7edc-ef1e-4c6b-b7a1-36c2c45ab0fe","note":"","count":1,"label":"Capricciosa 32 cm","posId":"113","price":24900,"isExtra":false}]</t>
  </si>
  <si>
    <t>2026-05-17T17:49:04.481+02:00</t>
  </si>
  <si>
    <t>2026-05-17T18:11:33.066+02:00</t>
  </si>
  <si>
    <t>2026-05-17T18:20:31.231+02:00</t>
  </si>
  <si>
    <t>2026-05-17T17:49:05.610+02:00</t>
  </si>
  <si>
    <t>[{"id":"6747ad56-2f52-4f5b-b96c-109c91cf97bd","note":"","count":1,"label":"Hawai 18 cm","posId":"126","price":11900,"isExtra":false},{"id":"0604cf40-24b5-4ad5-a9e4-e5834def96b8","note":"","count":3,"label":"Dip česnekový","posId":"P106","price":2000,"isExtra":false},{"id":"1c4a575c-0a2c-4a58-a7c3-0328026cbcb1","note":"","count":1,"label":"Quattro Formaggi 18 cm","posId":"135","price":11900,"isExtra":false},{"id":"b98b13a4-28e7-4c43-90f2-32f5a9a58eb3","note":"","count":1,"label":"Baby špenát &amp; kuře 18 cm","posId":"128","price":11900,"isExtra":false}]</t>
  </si>
  <si>
    <t>2026-05-17T17:48:28.308+02:00</t>
  </si>
  <si>
    <t>2026-05-17T17:54:32.935+02:00</t>
  </si>
  <si>
    <t>[{"id":"e3c2803b-7f1a-469b-99b1-979be30e115e","count":1,"label":"Pizza BBQ Texas 32","posId":"119","price":24900,"isExtra":false,"creatorId":"rWUED5YvdE4OhYCF42WMD","isPackging":0,"actualLabel":"Pizza BBQ Texas 32"}]</t>
  </si>
  <si>
    <t>2026-05-17T17:40:04.063+02:00</t>
  </si>
  <si>
    <t>2026-05-17T17:53:31.327+02:00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</si>
  <si>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základ","posId":"A129","price":0,"isExtra":true}]</t>
  </si>
  <si>
    <t>2026-05-17T17:36:08.609+02:00</t>
  </si>
  <si>
    <t>2026-05-17T17:52:17.996+02:00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</si>
  <si>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základ","posId":"ZBS40","price":0,"isExtra":true},{"id":"A124","note":"","count":1,"label":"okraj mozzarella, bbq omáčka","posId":"A124","price":6500,"isExtra":true}]</t>
  </si>
  <si>
    <t>2026-05-17T17:36:03.925+02:00</t>
  </si>
  <si>
    <t>2026-05-17T17:49:23.120+02:00</t>
  </si>
  <si>
    <t>2026-05-17T17:56:12.563+02:00</t>
  </si>
  <si>
    <t>2026-05-17T17:36:04.576+02:00</t>
  </si>
  <si>
    <t>[{"id":"49554361-bb09-484d-958c-c2640501b923","note":"","count":1,"label":"Margherita 18 cm","posId":"124","price":11900,"isExtra":false},{"id":"55f8781c-97f6-4a21-abe6-3780ea7117ba","note":"","count":1,"label":"změna na Smetanový základ","posId":"A129","price":0,"isExtra":true},{"id":"896d2264-b315-4ee3-b331-0fa7b26bb96f","note":"","count":1,"label":"Hawai 32 cm","posId":"114","price":24900,"isExtra":false},{"id":"78606be9-7e01-4fe9-a37c-d9a4b62d5696","note":"","count":1,"label":"změna na BBQ základ","posId":"A128","price":0,"isExtra":true},{"id":"f4e62f0e-27eb-456f-a59a-dac515570142","note":"","count":2,"label":"Jablečno-skořicové rolls, 8ks","posId":"18","price":8900,"isExtra":false}]</t>
  </si>
  <si>
    <t>2026-05-17T17:33:02.751+02:00</t>
  </si>
  <si>
    <t>2026-05-17T18:07:24.046+02:00</t>
  </si>
  <si>
    <t>[{"id":"9b3fd0f9-6a36-4a8e-95ad-00dbae675705","note":"","count":1,"label":"Capricciosa 40 cm","posId":"101","price":30900,"isExtra":false}]</t>
  </si>
  <si>
    <t>2026-05-17T17:27:01.623+02:00</t>
  </si>
  <si>
    <t>2026-05-17T17:44:59.147+02:00</t>
  </si>
  <si>
    <t>[{"id":"6748417db17528cb9bcae5e7","count":1,"label":"Quattro Formaggi 40cm","posId":"111","price":30900,"isExtra":false},{"id":"9642908ce4c2f22954c8bbd6","count":1,"label":"Balné","posId":"K0000","price":2000,"isExtra":true},{"id":"a1bd46b9b8f83b8b50c57f27","count":1,"label":"okraj mozzarella, bylinky","posId":"A122","price":6500,"isExtra":true},{"id":"9d27118cdfba2218f7d8c8b1","count":1,"label":"Bez gorgonzoly","posId":"X101","price":0,"KDSTags":["redhighlight"],"isExtra":true}]</t>
  </si>
  <si>
    <t>2026-05-17T17:26:19.506+02:00</t>
  </si>
  <si>
    <t>2026-05-17T17:43:11.854+02:00</t>
  </si>
  <si>
    <t>[{"id":"80e425a0-a5cb-42c7-b2fa-9076fb00b46a","count":1,"label":"Pizza Comeback 32 0,5","posId":"H121","price":12450,"isExtra":false,"creatorId":"6ZsfqjX1jmTPMGiiiryot","isPackging":0,"actualLabel":"Pizza Comeback 32 0,5"},{"id":"ZMn0kE3IRVJjsfXstBxZb","count":1,"label":"Bez plněných okrajů","posId":"X1000","price":0,"isExtra":true,"mainItemId":"80e425a0-a5cb-42c7-b2fa-9076fb00b46a"},{"id":"aRPAiqbCW3Z9trz5KoEBF","count":1,"label":"Těsto italské","posId":"H32","price":0,"isExtra":true,"mainItemId":"80e425a0-a5cb-42c7-b2fa-9076fb00b46a"},{"id":"ec50fcfd-e97c-4d15-b2c3-73efbedb22e1","count":1,"label":"Pizza Quattro Formaggi 32 0,5","posId":"H123","price":12450,"isExtra":false,"creatorId":"yloGW4L06AaG42kZfEAjk","isPackging":0,"actualLabel":"Pizza Quattro Formaggi 32 0,5"},{"id":"ZMn0kE3IRVJjsfXstBxZb","count":1,"label":"Bez plněných okrajů","posId":"X1000","price":0,"isExtra":true,"mainItemId":"ec50fcfd-e97c-4d15-b2c3-73efbedb22e1"},{"id":"aRPAiqbCW3Z9trz5KoEBF","count":1,"label":"Těsto italské","posId":"H32","price":0,"isExtra":true,"mainItemId":"ec50fcfd-e97c-4d15-b2c3-73efbedb22e1"}]</t>
  </si>
  <si>
    <t>2026-05-17T17:26:02.034+02:00</t>
  </si>
  <si>
    <t>2026-05-17T17:42:23.099+02:00</t>
  </si>
  <si>
    <t>[{"id":"54684982","note":"","size":"Capricciosa 40cm","count":1,"label":"Capricciosa 40cm","posId":"101","price":30900,"isExtra":false},{"id":"54685049","note":"","count":1,"label":"Balné","posId":"K0000","price":2000,"isExtra":true}]</t>
  </si>
  <si>
    <t>2026-05-17T17:23:02.467+02:00</t>
  </si>
  <si>
    <t>2026-05-17T17:47:54.034+02:00</t>
  </si>
  <si>
    <t>2026-05-17T18:07:30.409+02:00</t>
  </si>
  <si>
    <t>2026-05-17T17:23:03.100+02:00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</si>
  <si>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základ","posId":"A128","price":0,"isExtra":true},{"id":"978c26ec-8492-4979-8b1c-f7ff8381d413","note":"","count":1,"label":"Pepperoni Rolls, 6 ks","posId":"P100","price":8900,"isExtra":false}]</t>
  </si>
  <si>
    <t>2026-05-17T17:16:16.298+02:00</t>
  </si>
  <si>
    <t>2026-05-17T17:36:43.361+02:00</t>
  </si>
  <si>
    <t>[{"id":"6748417db17528cb9bcae65f","count":1,"label":"Pepsi 1l","posId":"N124","price":5900,"isExtra":false},{"id":"6748417db17528cb9bcae641","count":1,"label":"Choco Rolls","posId":"chr100","price":8900,"isExtra":false},{"id":"bd23bb29ddc67d336ee4c95b","count":1,"label":"Balné","posId":"K0000","price":1500,"isExtra":true},{"id":"6748417db17528cb9bcae5eb","count":1,"label":"Comeback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🌶️","posId":"109","price":30900,"isExtra":false},{"id":"9642908ce4c2f22954c8bbd6","count":1,"label":"Balné","posId":"K0000","price":2000,"isExtra":true},{"id":"4b8e79635b9b53f742389b32","count":1,"label":"Bez salámu","posId":"X109","price":0,"KDSTags":["redhighlight"],"isExtra":true},{"id":"2e4ad0e1c65a1f75ea4c127d","count":1,"label":"Slanina","posId":"C108","price":4000,"KDSTags":["greenhighlight"],"isExtra":true},{"id":"6748417db17528cb9bcae5f7","count":1,"label":"Capricciosa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bylinky","posId":"A122","price":6500,"isExtra":true},{"id":"922ddc83e51aeaa699cd1155","count":1,"label":"Bez žampionů","posId":"X105","price":0,"KDSTags":["redhighlight"],"isExtra":true},{"id":"f1a46dd1a5f0686c93013f2f","count":1,"label":"Cibule","posId":"C103","price":3500,"KDSTags":["greenhighlight"],"isExtra":true},{"id":"6748417db17528cb9bcae63b","count":2,"label":"Česnekový dip","posId":"P106","price":2000,"isExtra":false},{"id":"bd23bb29ddc67d336ee4c95b","count":2,"label":"Balné","posId":"K0000","price":1500,"isExtra":true}]</t>
  </si>
  <si>
    <t>2026-05-17T17:16:03.506+02:00</t>
  </si>
  <si>
    <t>2026-05-17T17:40:51.852+02:00</t>
  </si>
  <si>
    <t>[{"id":"389b26e5-2cae-411b-afde-ac1cec80674b","note":"","count":1,"label":"Margherita 40 cm","posId":"100","price":26900,"isExtra":false},{"id":"1da6e618-5f95-4707-b8bd-b1685e13f67a","note":"","count":1,"label":"Hawai 40 cm","posId":"102","price":30900,"isExtra":false},{"id":"9b3fd0f9-6a36-4a8e-95ad-00dbae675705","note":"","count":1,"label":"Capricciosa 40 cm","posId":"101","price":30900,"isExtra":false},{"id":"5dfcd7e6-75e9-4752-8a19-eab42ba37b6d","note":"","count":1,"label":"Kukuřice","posId":"C115","price":3500,"KDSTags":["greenhighlight"],"isExtra":true},{"id":"a8b296cb-224d-46e2-b4ca-40d9cb21295a","note":"","count":1,"label":"BEZ -šunka","posId":"X106","price":0,"KDSTags":["redhighlight"],"isExtra":true}]</t>
  </si>
  <si>
    <t>2026-05-17T17:15:44.652+02:00</t>
  </si>
  <si>
    <t>2026-05-17T17:32:09.233+02:00</t>
  </si>
  <si>
    <t>[{"id":"6748417db17528cb9bcae60f","count":1,"label":"Capricciosa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základ","posId":"ZRS32","price":0,"isExtra":true},{"id":"6748417db17528cb9bcae5ff","count":1,"label":"Quattro Formaggi 32cm","posId":"123","price":24900,"isExtra":false},{"id":"bd23bb29ddc67d336ee4c95b","count":1,"label":"Balné","posId":"K0000","price":1500,"isExtra":true},{"id":"9ba0015e41ac85c3ee36d569","count":2,"label":"Pilsner Urquell 12","posId":"N20","price":6500,"isExtra":false}]</t>
  </si>
  <si>
    <t>Michal</t>
  </si>
  <si>
    <t>2026-05-17T17:11:04.648+02:00</t>
  </si>
  <si>
    <t>2026-05-17T17:31:19.020+02:00</t>
  </si>
  <si>
    <t>[{"id":"109","note":"","count":1,"label":"Comeback 40cm 🌶️","posId":"109","price":30900,"isExtra":false},{"id":"K0000","note":"","count":1,"label":"Balné","posId":"K0000","price":2000,"isExtra":true},{"id":"C102","note":"","count":1,"label":"Jalapeňos","posId":"C102","price":3500,"KDSTags":["greenhighlight"],"isExtra":true},{"id":"C112","note":"","count":1,"label":"Olivy","posId":"C112","price":3500,"KDSTags":["greenhighlight"],"isExtra":true},{"id":"116","note":"","count":1,"label":"Baby Špenát &amp; kuře 32cm","posId":"116","price":24900,"isExtra":false},{"id":"K0000","note":"","count":1,"label":"Balné","posId":"K0000","price":1500,"isExtra":true},{"id":"120","note":"","count":2,"label":"Pepperoni 32cm 🌶️🌶️","posId":"120","price":24900,"isExtra":false},{"id":"K0000","note":"","count":2,"label":"Balné","posId":"K0000","price":1500,"isExtra":true}]</t>
  </si>
  <si>
    <t>2026-05-17T17:10:54.278+02:00</t>
  </si>
  <si>
    <t>2026-05-17T17:24:41.860+02:00</t>
  </si>
  <si>
    <t>[{"id":"307f1b7d-52a0-408d-be47-4976c57475e7","count":1,"label":"Pizza Hawai 32 cm","posId":"114","price":24900,"isExtra":false,"creatorId":"mY3dz0MZmfxCAGDOGuKHO","isPackging":0,"actualLabel":"Pizza Hawai 32 cm"}]</t>
  </si>
  <si>
    <t>2026-05-17T17:10:13.399+02:00</t>
  </si>
  <si>
    <t>2026-05-17T17:24:05.163+02:00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</si>
  <si>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</si>
  <si>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2026-05-17T17:07:40.967+02:00</t>
  </si>
  <si>
    <t>2026-05-17T17:20:08.997+02:00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</si>
  <si>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32cm","posId":"123","price":24900,"isExtra":false},{"id":"bd23bb29ddc67d336ee4c95b","count":1,"label":"Balné","posId":"K0000","price":1500,"isExtra":true},{"id":"6748417db17528cb9bcae5fd","count":1,"label":"Margherita 32cm","posId":"112","price":20900,"isExtra":false},{"id":"bd23bb29ddc67d336ee4c95b","count":1,"label":"Balné","posId":"K0000","price":1500,"isExtra":true},{"id":"6748417db17528cb9bcae63b","count":1,"label":"Česnekový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</si>
  <si>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2026-05-17T17:07:39.750+02:00</t>
  </si>
  <si>
    <t>2026-05-17T17:19:33.519+02:00</t>
  </si>
  <si>
    <t>[{"id":"59589711","note":"","size":"BBQ Texas 32cm","count":1,"label":"BBQ Texas 32cm","posId":"119","price":24900,"isExtra":false},{"id":"54685059","note":"","count":1,"label":"Balné","posId":"K0000","price":1500,"isExtra":true},{"id":"57279290","note":"","count":1,"label":"Rajčatový základ","posId":"ZBR32","price":0,"isExtra":true}]</t>
  </si>
  <si>
    <t>2026-05-17T17:05:16.877+02:00</t>
  </si>
  <si>
    <t>2026-05-17T17:16:58.051+02:00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</si>
  <si>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40cm","posId":"101","price":30900,"isExtra":false},{"id":"54685049","note":"","count":1,"label":"Balné","posId":"K0000","price":2000,"isExtra":true},{"id":"54685111","note":"","count":1,"label":"Bez oliv","posId":"X112","price":0,"KDSTags":["redhighlight"],"isExtra":true}]</t>
  </si>
  <si>
    <t>2026-05-17T17:02:47.221+02:00</t>
  </si>
  <si>
    <t>2026-05-17T17:03:28.724+02:00</t>
  </si>
  <si>
    <t>[{"id":"45e86e69-d951-4cfa-82b7-297944319a30","count":2,"label":"Guarana classic","posId":"N142","price":5500,"isExtra":false,"creatorId":"t7WTciWfOM6KklzmDF6--","isPackging":0,"actualLabel":"Guarana classic"}]</t>
  </si>
  <si>
    <t>2026-05-17T17:02:18.346+02:00</t>
  </si>
  <si>
    <t>2026-05-17T17:03:26.805+02:00</t>
  </si>
  <si>
    <t>[{"id":"6ffd3545-72d2-4e40-9c4f-5ed137d1966b","count":1,"label":"Guarana kiwi a jablko","posId":"N144","price":5500,"isExtra":false,"creatorId":"x30bkuAsDSSnF5imk9F2B","isPackging":0,"actualLabel":"Guarana kiwi a jablko"}]</t>
  </si>
  <si>
    <t>Mukhammadjon</t>
  </si>
  <si>
    <t>2026-05-17T16:55:48.492+02:00</t>
  </si>
  <si>
    <t>2026-05-17T17:06:19.979+02:00</t>
  </si>
  <si>
    <t>[{"id":"121","note":"","count":1,"label":"Comeback 32cm 🌶️","posId":"121","price":24900,"isExtra":false},{"id":"K0000","note":"","count":1,"label":"Balné","posId":"K0000","price":1500,"isExtra":true},{"id":"101","note":"","count":1,"label":"Capricciosa 40cm","posId":"101","price":30900,"isExtra":false},{"id":"K0000","note":"","count":1,"label":"Balné","posId":"K0000","price":2000,"isExtra":true},{"id":"X113","note":"","count":1,"label":"Bez mozzarelly","posId":"X113","price":0,"KDSTags":["redhighlight"],"isExtra":true},{"id":"X112","note":"","count":1,"label":"Bez oliv","posId":"X112","price":0,"KDSTags":["redhighlight"],"isExtra":true}]</t>
  </si>
  <si>
    <t>2026-05-17T16:40:11.964+02:00</t>
  </si>
  <si>
    <t>2026-05-17T16:51:33.066+02:00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</si>
  <si>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901ba681c011b9d3732e92b1","count":1,"label":"Kukuřice","posId":"C115","price":3500,"KDSTags":["greenhighlight"],"isExtra":true},{"id":"6748417db17528cb9bcae5ed","count":1,"label":"Pepperoni 40cm 🌶️🌶️","posId":"108","price":30900,"isExtra":false},{"id":"9642908ce4c2f22954c8bbd6","count":1,"label":"Balné","posId":"K0000","price":2000,"isExtra":true},{"id":"901ba681c011b9d3732e92b1","count":1,"label":"Kukuřice","posId":"C115","price":3500,"KDSTags":["greenhighlight"],"isExtra":true}]</t>
  </si>
  <si>
    <t>2026-05-17T16:32:02.997+02:00</t>
  </si>
  <si>
    <t>2026-05-17T16:43:39.789+02:00</t>
  </si>
  <si>
    <t>[{"id":"6747ad56-2f52-4f5b-b96c-109c91cf97bd","note":"","count":1,"label":"Hawai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-ananas","posId":"X100","price":0,"KDSTags":["redhighlight"],"isExtra":true}]</t>
  </si>
  <si>
    <t>2026-05-17T16:28:02.695+02:00</t>
  </si>
  <si>
    <t>2026-05-17T16:41:10.772+02:00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</si>
  <si>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základ","posId":"A129","price":0,"isExtra":true}]</t>
  </si>
  <si>
    <t>2026-05-17T16:22:04.381+02:00</t>
  </si>
  <si>
    <t>2026-05-17T16:35:18.824+02:00</t>
  </si>
  <si>
    <t>[{"id":"55ca227d-485c-4130-a44d-b26b939e8c03","note":"","count":1,"label":"Hot &amp; Spicy 32 cm","posId":"122","price":24900,"isExtra":false},{"id":"72b7d8de-1f32-4c8d-8cfc-fd5ab0a54619","note":"","count":1,"label":"kuře","posId":"B114","price":3000,"KDSTags":["greenhighlight"],"isExtra":true},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</si>
  <si>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2026-05-17T16:17:23.443+02:00</t>
  </si>
  <si>
    <t>2026-05-17T16:30:40.949+02:00</t>
  </si>
  <si>
    <t>2026-05-17T16:14:21.363+02:00</t>
  </si>
  <si>
    <t>2026-05-17T16:24:03.101+02:00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</si>
  <si>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</si>
  <si>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2026-05-17T16:07:03.575+02:00</t>
  </si>
  <si>
    <t>2026-05-17T16:16:24.755+02:00</t>
  </si>
  <si>
    <t>2026-05-17T16:34:47.287+02:00</t>
  </si>
  <si>
    <t>2026-05-17T16:07:04.271+02:00</t>
  </si>
  <si>
    <t>[{"id":"15882222-eb55-420b-a563-1fd60403ece7","note":"","count":1,"label":"Hot &amp; Spicy 18 cm","posId":"134","price":11900,"isExtra":false},{"id":"7686bc6d-289e-4e5c-a90d-990f071c04d2","note":"","count":1,"label":"BBQ Meteor 18 cm","posId":"130","price":11900,"isExtra":false},{"id":"f49b9715-de71-43e1-bdf7-7c2e61b62591","note":"","count":1,"label":"Kuře.","posId":"A114","price":2000,"isExtra":true},{"id":"1c677f5e-6c16-4fe8-8e5b-31d25e57e48e","note":"","count":1,"label":"BEZ -masové kuličky","posId":"X116","price":0,"KDSTags":["redhighlight"],"isExtra":true},{"id":"0604cf40-24b5-4ad5-a9e4-e5834def96b8","note":"","count":1,"label":"Dip česnekový","posId":"P106","price":2000,"isExtra":false}]</t>
  </si>
  <si>
    <t>2026-05-17T16:06:51.058+02:00</t>
  </si>
  <si>
    <t>2026-05-17T16:21:56.028+02:00</t>
  </si>
  <si>
    <t>2026-05-17T16:04:09.097+02:00</t>
  </si>
  <si>
    <t>2026-05-17T16:13:18.889+02:00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</si>
  <si>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🌶️","posId":"109","price":30900,"isExtra":false},{"id":"54685049","note":"","count":1,"label":"Balné","posId":"K0000","price":2000,"isExtra":true},{"id":"54685134","note":"","count":1,"label":"Bez cibule","posId":"X103","price":0,"KDSTags":["redhighlight"],"isExtra":true},{"id":"54685018","note":"","size":"Česnekový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</si>
  <si>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2026-05-17T15:47:03.082+02:00</t>
  </si>
  <si>
    <t>2026-05-17T15:57:47.878+02:00</t>
  </si>
  <si>
    <t>2026-05-17T16:17:54.972+02:00</t>
  </si>
  <si>
    <t>2026-05-17T15:47:04.120+02:00</t>
  </si>
  <si>
    <t>[{"id":"72a788fd-2d10-4aa9-80c1-abbc9acb3570","note":"","count":1,"label":"Hawai 32 cm","posId":"138","price":24900,"isExtra":false},{"id":"a8b296cb-224d-46e2-b4ca-40d9cb21295a","note":"","count":1,"label":"BEZ -šunka","posId":"X106","price":0,"KDSTags":["redhighlight"],"isExtra":true},{"id":"0604cf40-24b5-4ad5-a9e4-e5834def96b8","note":"","count":1,"label":"Dip česnekový","posId":"P106","price":2000,"isExtra":false}]</t>
  </si>
  <si>
    <t>canceled</t>
  </si>
  <si>
    <t>2026-05-17T15:41:27.724+02:00</t>
  </si>
  <si>
    <t>[{"id":"6748417db17528cb9bcae5f1","count":1,"label":"BBQ Meteor 40cm","posId":"106","price":30900,"isExtra":false},{"id":"9642908ce4c2f22954c8bbd6","count":1,"label":"Balné","posId":"K0000","price":2000,"isExtra":true},{"id":"6748417db17528cb9bcae5f5","count":1,"label":"Hawai 40cm","posId":"102","price":30900,"isExtra":false},{"id":"9642908ce4c2f22954c8bbd6","count":1,"label":"Balné","posId":"K0000","price":2000,"isExtra":true}]</t>
  </si>
  <si>
    <t>2026-05-17T15:18:03.642+02:00</t>
  </si>
  <si>
    <t>2026-05-17T15:49:47.314+02:00</t>
  </si>
  <si>
    <t>2026-05-17T16:05:47.417+02:00</t>
  </si>
  <si>
    <t>2026-05-17T15:18:04.260+02:00</t>
  </si>
  <si>
    <t>[{"id":"ef7489da-416c-4ccb-846f-0317489461fc","note":"","count":1,"label":"BBQ Meteor 40 cm","posId":"106","price":30900,"isExtra":false},{"id":"6747ad56-2f52-4f5b-b96c-109c91cf97bd","note":"","count":1,"label":"Hawai 18 cm","posId":"126","price":11900,"isExtra":false}]</t>
  </si>
  <si>
    <t>2026-05-17T15:16:03.761+02:00</t>
  </si>
  <si>
    <t>2026-05-17T15:48:47.860+02:00</t>
  </si>
  <si>
    <t>2026-05-17T15:51:40.420+02:00</t>
  </si>
  <si>
    <t>2026-05-17T15:16:04.789+02:00</t>
  </si>
  <si>
    <t>[{"id":"3a5867b0-8da1-4c8b-bd1f-70418434cae8","note":"","count":1,"label":"BBQ Texas 32 cm","posId":"119","price":24900,"isExtra":false},{"id":"7b506f1d-3b7d-4ca7-9767-75b5b6ff855b","note":"","count":1,"label":"okraj mozzarella BBQ","posId":"A123","price":5700,"isExtra":true},{"id":"6e70115f-a0f1-42d6-aaca-1c1f7aa64cb8","note":"","count":1,"label":"šunka","posId":"B106","price":3000,"KDSTags":["greenhighlight"],"isExtra":true},{"id":"2f7a90d0-99ad-4d18-9e52-1aedcd045e55","note":"","count":1,"label":"BEZ -paprika","posId":"X111","price":0,"KDSTags":["redhighlight"],"isExtra":true},{"id":"0604cf40-24b5-4ad5-a9e4-e5834def96b8","note":"","count":2,"label":"Dip česnekový","posId":"P106","price":2000,"isExtra":false},{"id":"163e77d4-5ceb-49e7-900a-6bd7d0635831","note":"","count":1,"label":"SPICY MENU COMEBACK","posId":"","price":34900,"isExtra":false},{"id":"f94c006e-af99-4502-abfb-daeaff3a865b","note":"","count":1,"label":"*BBQ METEOR* 32","posId":"Y118","price":0,"isExtra":true},{"id":"162f5e68-6a58-4eeb-a2b7-ae88adf3f3c7","note":"","count":1,"label":"Italské těsto","posId":"15","price":0,"isExtra":true},{"id":"6a9d8529-699c-42e7-81cc-9f838dc5f2d2","note":"","count":1,"label":"Smetanový základ","posId":"A129","price":0,"isExtra":true},{"id":"af2bee84-a445-45fc-8ca2-cf4fed0dcf38","note":"","count":1,"label":"okraj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1l","posId":"N125","price":0,"isExtra":true}]</t>
  </si>
  <si>
    <t>2026-05-17T15:16:03.749+02:00</t>
  </si>
  <si>
    <t>2026-05-17T15:45:11.638+02:00</t>
  </si>
  <si>
    <t>2026-05-17T16:05:04.572+02:00</t>
  </si>
  <si>
    <t>2026-05-17T15:19:32.190+02:00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</si>
  <si>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b9c37006-14b3-4f43-8dc0-a8b3134437ad","note":"","count":1,"label":"cibule","posId":"B103","price":2500,"KDSTags":["greenhighlight"],"isExtra":true},{"id":"1c677f5e-6c16-4fe8-8e5b-31d25e57e48e","note":"","count":1,"label":"BEZ -masové kuličky","posId":"X116","price":0,"KDSTags":["redhighlight"],"isExtra":true},{"id":"7ee7e3c8-2c54-4dc5-810f-2f52f62e2d14","note":"","count":1,"label":"Comeback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</si>
  <si>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2026-05-17T15:15:03.454+02:00</t>
  </si>
  <si>
    <t>2026-05-17T15:25:01.703+02:00</t>
  </si>
  <si>
    <t>[{"id":"088a7edc-ef1e-4c6b-b7a1-36c2c45ab0fe","note":"","count":1,"label":"Capricciosa 32 cm","posId":"113","price":24900,"isExtra":false},{"id":"fc3fa22b-be90-4e3e-a05f-41f62444ffb3","note":"","count":1,"label":"olivy","posId":"B112","price":2500,"KDSTags":["greenhighlight"],"isExtra":true},{"id":"6005e30e-e6f5-411d-9c32-9a3cee117e94","note":"","count":1,"label":"slanina","posId":"B108","price":3000,"KDSTags":["greenhighlight"],"isExtra":true},{"id":"5da54b98-3fa2-42c1-858f-7688afdae2fa","note":"","count":1,"label":"BEZ -žampiony","posId":"X105","price":0,"KDSTags":["redhighlight"],"isExtra":true}]</t>
  </si>
  <si>
    <t>2026-05-17T15:15:03.441+02:00</t>
  </si>
  <si>
    <t>2026-05-17T15:37:23.097+02:00</t>
  </si>
  <si>
    <t>2026-05-17T16:02:39.582+02:00</t>
  </si>
  <si>
    <t>2026-05-17T15:19:28.341+02:00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</si>
  <si>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bylinky","posId":"A121","price":5700,"isExtra":true},{"id":"0b22568e-4d1c-45db-9aa3-de09ef6c293a","note":"","count":1,"label":"Pepperoni 32 cm","posId":"120","price":24900,"isExtra":false},{"id":"ea19fb90-a0c3-4d7a-946a-81082fc1a3c2","note":"","count":1,"label":"okraj Hotdog hořčice","posId":"A117","price":5700,"isExtra":true}]</t>
  </si>
  <si>
    <t>2026-05-17T15:14:03.492+02:00</t>
  </si>
  <si>
    <t>2026-05-17T15:22:15.675+02:00</t>
  </si>
  <si>
    <t>[{"id":"52687002-58c9-40ea-ba22-d2ae7a4b5889","note":"","count":1,"label":"Comeback 32 cm","posId":"145","price":24900,"isExtra":false},{"id":"0604cf40-24b5-4ad5-a9e4-e5834def96b8","note":"","count":1,"label":"Dip česnekový","posId":"P106","price":2000,"isExtra":false}]</t>
  </si>
  <si>
    <t>2026-05-17T14:55:21.411+02:00</t>
  </si>
  <si>
    <t>2026-05-17T15:16:17.757+02:00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</si>
  <si>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32cm","posId":"116","price":24900,"isExtra":false},{"id":"54685059","note":"","count":1,"label":"Balné","posId":"K0000","price":1500,"isExtra":true},{"id":"54685074","note":"","count":1,"label":"Bez kuřete","posId":"X114","price":0,"KDSTags":["redhighlight"],"isExtra":true},{"id":"54685150","note":"","count":1,"label":"Kukuřice","posId":"B115","price":2500,"KDSTags":["greenhighlight"],"isExtra":true},{"id":"54685018","note":"","size":"Česnekový dip","count":3,"label":"Česnekový dip","posId":"P106","price":2000,"isExtra":false},{"id":"54685059","note":"","count":3,"label":"Balné","posId":"K0000","price":1500,"isExtra":true},{"id":"59589710","note":"","size":"Pepperoni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těsto","posId":"17","price":1000,"isExtra":true},{"id":"59589715","note":"","size":"Capricciosa 32cm","count":1,"label":"Capricciosa 32cm","posId":"113","price":24900,"isExtra":false},{"id":"54685059","note":"","count":1,"label":"Balné","posId":"K0000","price":1500,"isExtra":true},{"id":"57279284","note":"","count":1,"label":"Smetanový základ","posId":"ZRS32","price":0,"isExtra":true}]</t>
  </si>
  <si>
    <t>2026-05-17T14:54:56.988+02:00</t>
  </si>
  <si>
    <t>2026-05-17T15:07:28.809+02:00</t>
  </si>
  <si>
    <t>[{"id":"54684981","note":"","size":"Hawai 40cm","count":1,"label":"Hawai 40cm","posId":"102","price":30900,"isExtra":false},{"id":"54685049","note":"","count":1,"label":"Balné","posId":"K0000","price":2000,"isExtra":true},{"id":"54685094","note":"","count":1,"label":"Bez ananasu","posId":"X100","price":0,"KDSTags":["redhighlight"],"isExtra":true},{"id":"54685152","note":"","count":1,"label":"Kukuřice","posId":"C115","price":3500,"KDSTags":["greenhighlight"],"isExtra":true}]</t>
  </si>
  <si>
    <t>2026-05-17T14:51:19.917+02:00</t>
  </si>
  <si>
    <t>2026-05-17T15:04:56.860+02:00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</si>
  <si>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40cm","posId":"111","price":30900,"isExtra":false},{"id":"54685049","note":"","count":1,"label":"Balné","posId":"K0000","price":2000,"isExtra":true},{"id":"54685164","note":"","count":1,"label":"Šunka","posId":"C106","price":4000,"KDSTags":["greenhighlight"],"isExtra":true}]</t>
  </si>
  <si>
    <t>2026-05-17T14:51:03.794+02:00</t>
  </si>
  <si>
    <t>2026-05-17T15:01:09.521+02:00</t>
  </si>
  <si>
    <t>2026-05-17T15:12:05.464+02:00</t>
  </si>
  <si>
    <t>2026-05-17T14:51:04.379+02:00</t>
  </si>
  <si>
    <t>[{"id":"1da6e618-5f95-4707-b8bd-b1685e13f67a","note":"","count":1,"label":"Hawai 40 cm","posId":"102","price":30900,"isExtra":false}]</t>
  </si>
  <si>
    <t>2026-05-17T14:39:09.410+02:00</t>
  </si>
  <si>
    <t>2026-05-17T14:54:33.686+02:00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</si>
  <si>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základ","posId":"ZRB32","price":0,"isExtra":true}]</t>
  </si>
  <si>
    <t>2026-05-17T14:36:50.511+02:00</t>
  </si>
  <si>
    <t>2026-05-17T14:52:07.359+02:00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</si>
  <si>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</si>
  <si>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2026-05-17T14:30:04.058+02:00</t>
  </si>
  <si>
    <t>2026-05-17T14:43:56.525+02:00</t>
  </si>
  <si>
    <t>2026-05-17T14:53:34.477+02:00</t>
  </si>
  <si>
    <t>2026-05-17T14:30:05.102+02:00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</si>
  <si>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bylinky","posId":"A121","price":5700,"isExtra":true}]</t>
  </si>
  <si>
    <t>2026-05-17T14:30:04.041+02:00</t>
  </si>
  <si>
    <t>2026-05-17T14:49:32.680+02:00</t>
  </si>
  <si>
    <t>2026-05-17T15:05:08.647+02:00</t>
  </si>
  <si>
    <t>2026-05-17T14:31:53.498+02:00</t>
  </si>
  <si>
    <t>[{"id":"a78b511f-836b-415e-9285-dd47f293529b","note":"","count":1,"label":"Pepperoni 40 cm","posId":"108","price":30900,"isExtra":false},{"id":"1edf54fc-1032-442c-939f-e6e2033b2270","note":"","count":1,"label":"Comeback 40 cm","posId":"109","price":30900,"isExtra":false}]</t>
  </si>
  <si>
    <t>2026-05-17T14:24:04.336+02:00</t>
  </si>
  <si>
    <t>2026-05-17T14:35:43.716+02:00</t>
  </si>
  <si>
    <t>[{"id":"54684982","note":"","size":"Capricciosa 40cm","count":1,"label":"Capricciosa 40cm","posId":"101","price":30900,"isExtra":false},{"id":"54685049","note":"","count":1,"label":"Balné","posId":"K0000","price":2000,"isExtra":true},{"id":"59589707","note":"","size":"Quattro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</si>
  <si>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2026-05-17T14:16:05.848+02:00</t>
  </si>
  <si>
    <t>2026-05-17T14:30:42.754+02:00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</si>
  <si>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40cm","posId":"101","price":30900,"isExtra":false},{"id":"54685049","note":"","count":1,"label":"Balné","posId":"K0000","price":2000,"isExtra":true},{"id":"54685143","note":"","count":1,"label":"okraj hotdog, bez omáčky","posId":"A126","price":6500,"isExtra":true},{"id":"54685111","note":"","count":1,"label":"Bez oliv","posId":"X112","price":0,"KDSTags":["redhighlight"],"isExtra":true}]</t>
  </si>
  <si>
    <t>2026-05-17T14:07:02.078+02:00</t>
  </si>
  <si>
    <t>2026-05-17T14:17:47.583+02:00</t>
  </si>
  <si>
    <t>[{"id":"c5cd6366-75ae-472a-946a-ba481f78390e","count":1,"label":"Pizza Špenát kuře 40 cm","posId":"104","price":30900,"isExtra":false,"creatorId":"rBVCkHNPxiVNg-jxlasY5","isPackging":0,"actualLabel":"Pizza Špenát kuře 40 cm"},{"id":"extra_20230331101812_98","count":1,"label":"Mozzarella","posId":"C113","price":4000,"KDSTags":["greenhighlight"],"isExtra":true,"mainItemId":"c5cd6366-75ae-472a-946a-ba481f78390e"}]</t>
  </si>
  <si>
    <t>2026-05-17T14:02:37.264+02:00</t>
  </si>
  <si>
    <t>2026-05-17T14:13:57.716+02:00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</si>
  <si>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</si>
  <si>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2026-05-17T13:58:02.809+02:00</t>
  </si>
  <si>
    <t>2026-05-17T14:25:55.043+02:00</t>
  </si>
  <si>
    <t>2026-05-17T14:57:45.669+02:00</t>
  </si>
  <si>
    <t>2026-05-17T14:13:39.109+02:00</t>
  </si>
  <si>
    <t>[{"id":"e1c5136d-42df-4209-a1d5-7b367060d3f2","note":"","count":1,"label":"Spicy Wings","posId":"P101","price":11900,"isExtra":false},{"id":"c9c0bcd1-5065-4282-a709-cc2042a92228","note":"","count":1,"label":"Pečené brambory","posId":"P103","price":6900,"isExtra":false},{"id":"1460d93c-4159-4d87-aaf2-4ef8fb5e31b1","note":"","count":1,"label":"Margherita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,{"id":"0604cf40-24b5-4ad5-a9e4-e5834def96b8","note":"","count":2,"label":"Dip česnekový","posId":"P106","price":2000,"isExtra":false},{"id":"55ca227d-485c-4130-a44d-b26b939e8c03","note":"","count":1,"label":"Hot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bylinky","posId":"A121","price":5700,"isExtra":true},{"id":"28e96b57-144a-4147-bd66-1530a9858e97","note":"","count":1,"label":"BEZ -pepperoni salám","posId":"X109","price":0,"KDSTags":["redhighlight"],"isExtra":true}]</t>
  </si>
  <si>
    <t>2026-05-17T13:50:51.292+02:00</t>
  </si>
  <si>
    <t>2026-05-17T14:05:12.641+02:00</t>
  </si>
  <si>
    <t>[{"id":"675ac5aa810ce2d9b6865b4a","count":1,"label":"Jablečno-skořicové rolls","posId":"18","price":8900,"isExtra":false},{"id":"bd23bb29ddc67d336ee4c95b","count":1,"label":"Balné","posId":"K0000","price":1500,"isExtra":true},{"id":"6748417db17528cb9bcae5e5","count":1,"label":"Margherita 40cm","posId":"100","price":26900,"isExtra":false},{"id":"9642908ce4c2f22954c8bbd6","count":1,"label":"Balné","posId":"K0000","price":2000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,{"id":"6748417db17528cb9bcae63b","count":2,"label":"Česnekový dip","posId":"P106","price":2000,"isExtra":false},{"id":"bd23bb29ddc67d336ee4c95b","count":2,"label":"Balné","posId":"K0000","price":1500,"isExtra":true}]</t>
  </si>
  <si>
    <t>2026-05-17T13:50:02.919+02:00</t>
  </si>
  <si>
    <t>2026-05-17T13:57:55.371+02:00</t>
  </si>
  <si>
    <t>[{"id":"431e159e-af3b-4bad-9f72-f07001b572f8","note":"","count":1,"label":"Baby špenát &amp; kuře 40 cm","posId":"104","price":30900,"isExtra":false},{"id":"0604cf40-24b5-4ad5-a9e4-e5834def96b8","note":"","count":1,"label":"Dip česnekový","posId":"P106","price":2000,"isExtra":false},{"id":"e1c5136d-42df-4209-a1d5-7b367060d3f2","note":"","count":1,"label":"Spicy Wings","posId":"P101","price":11900,"isExtra":false}]</t>
  </si>
  <si>
    <t>2026-05-17T13:48:45.865+02:00</t>
  </si>
  <si>
    <t>2026-05-17T14:00:58.660+02:00</t>
  </si>
  <si>
    <t>[{"id":"113","note":"","count":1,"label":"Capricciosa 32cm","posId":"113","price":24900,"isExtra":false},{"id":"K0000","note":"","count":1,"label":"Balné","posId":"K0000","price":1500,"isExtra":true}]</t>
  </si>
  <si>
    <t>2026-05-17T13:46:03.963+02:00</t>
  </si>
  <si>
    <t>2026-05-17T14:11:22.560+02:00</t>
  </si>
  <si>
    <t>[{"id":"7a90b738-046b-4892-b62f-85f6328dd6b7","note":"","count":1,"label":"Veggieballs 40 cm","posId":"105","price":30900,"isExtra":false}]</t>
  </si>
  <si>
    <t>2026-05-17T13:44:02.014+02:00</t>
  </si>
  <si>
    <t>2026-05-17T13:44:43.294+02:00</t>
  </si>
  <si>
    <t>2026-05-17T14:11:58.240+02:00</t>
  </si>
  <si>
    <t>2026-05-17T13:44:02.811+02:00</t>
  </si>
  <si>
    <t>[{"id":"b66988f8-0945-47b3-9624-758fe9625ad4","count":1,"label":"Pizza Margherita 18","posId":"124","price":11900,"isExtra":false,"creatorId":"D2lAT_CmrbG9BnWOV_24h","isPackging":0,"actualLabel":"Pizza Margherita 18"},{"id":"3f03490a-3c8c-4576-8dc3-f02b1307741c","count":1,"label":"Pizza Capricciosa 32","posId":"113","price":24900,"isExtra":false,"creatorId":"tneDyfL6IE8YyGdk1rXwN","isPackging":0,"actualLabel":"Pizza Capricciosa 32"},{"id":"4d404c70-83e0-4d17-8dce-d711c6217316","count":1,"label":"Pizza Pepperoni 32","posId":"120","price":24900,"isExtra":false,"creatorId":"iRN2B6K3S1ighv4IjRbW1","isPackging":0,"actualLabel":"Pizza Pepperoni 32"}]</t>
  </si>
  <si>
    <t>2026-05-17T13:39:17.767+02:00</t>
  </si>
  <si>
    <t>2026-05-17T13:53:35.593+02:00</t>
  </si>
  <si>
    <t>[{"id":"6748417db17528cb9bcae5ed","count":1,"label":"Pepperoni 40cm 🌶️🌶️","posId":"108","price":30900,"isExtra":false},{"id":"9642908ce4c2f22954c8bbd6","count":1,"label":"Balné","posId":"K0000","price":2000,"isExtra":true},{"id":"022d130960d35fd742057445","count":1,"label":"Smetanový základ","posId":"ZRS40","price":0,"isExtra":true},{"id":"f61310b8fc37c2c21bf76d86","count":1,"label":"Kuře","posId":"C114","price":4000,"KDSTags":["greenhighlight"],"isExtra":true}]</t>
  </si>
  <si>
    <t>2026-05-17T13:39:03.616+02:00</t>
  </si>
  <si>
    <t>2026-05-17T13:51:28.512+02:00</t>
  </si>
  <si>
    <t>[{"id":"101","note":"","count":1,"label":"Capricciosa 40cm","posId":"101","price":30900,"isExtra":false},{"id":"K0000","note":"","count":1,"label":"Balné","posId":"K0000","price":2000,"isExtra":true},{"id":"C115","note":"","count":1,"label":"Kukuřice","posId":"C115","price":3500,"KDSTags":["greenhighlight"],"isExtra":true}]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</si>
  <si>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2026-05-17T13:31:04.789+02:00</t>
  </si>
  <si>
    <t>2026-05-17T13:45:37.274+02:00</t>
  </si>
  <si>
    <t>[{"id":"f7ccfaaa-375d-469e-853e-9c205ca90e99","count":1,"label":"Pizza Margherita 40","posId":"100","price":26900,"isExtra":false,"creatorId":"V9N5hjE7-DHDaXvJYhnJw","isPackging":0,"actualLabel":"Pizza Margherita 40"},{"id":"extra_20230331101812_96","count":1,"label":"Kukuřice","posId":"C115","price":3500,"KDSTags":["greenhighlight"],"isExtra":true,"mainItemId":"f7ccfaaa-375d-469e-853e-9c205ca90e99"},{"id":"extra_20230331101812_102","count":1,"label":"Kuře","posId":"C114","price":4000,"KDSTags":["greenhighlight"],"isExtra":true,"mainItemId":"f7ccfaaa-375d-469e-853e-9c205ca90e99"}]</t>
  </si>
  <si>
    <t>2026-05-17T13:11:04.199+02:00</t>
  </si>
  <si>
    <t>2026-05-17T13:43:31.634+02:00</t>
  </si>
  <si>
    <t>2026-05-17T13:54:06.150+02:00</t>
  </si>
  <si>
    <t>2026-05-17T13:11:05.564+02:00</t>
  </si>
  <si>
    <t>[{"id":"a78b511f-836b-415e-9285-dd47f293529b","note":"","count":1,"label":"Pepperoni 40 cm","posId":"108","price":30900,"isExtra":false},{"id":"0491ba2d-7c43-44f5-949a-e82693028cdb","note":"","count":1,"label":"Margherita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,{"id":"1edf54fc-1032-442c-939f-e6e2033b2270","note":"","count":1,"label":"Comeback 40 cm","posId":"109","price":30900,"isExtra":false}]</t>
  </si>
  <si>
    <t>2026-05-17T13:09:03.720+02:00</t>
  </si>
  <si>
    <t>2026-05-17T13:19:15.343+02:00</t>
  </si>
  <si>
    <t>[{"id":"faf7ff40-eef3-48bd-92c4-b33e5bbf095d","note":"","count":1,"label":"Quattro Formaggi 40 cm","posId":"111","price":30900,"isExtra":false},{"id":"0604cf40-24b5-4ad5-a9e4-e5834def96b8","note":"","count":1,"label":"Dip česnekový","posId":"P106","price":2000,"isExtra":false},{"id":"7eae80af-3fb0-4484-825a-00dd12db3ff3","note":"","count":1,"label":"Jalapenos Rolls, 6 ks","posId":"jpr200","price":8900,"isExtra":false}]</t>
  </si>
  <si>
    <t>2026-05-17T13:08:51.832+02:00</t>
  </si>
  <si>
    <t>2026-05-17T13:25:24.636+02:00</t>
  </si>
  <si>
    <t>2026-05-17T13:06:03.626+02:00</t>
  </si>
  <si>
    <t>2026-05-17T13:15:03.265+02:00</t>
  </si>
  <si>
    <t>2026-05-17T13:03:49.675+02:00</t>
  </si>
  <si>
    <t>2026-05-17T13:12:52.547+02:00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</si>
  <si>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🌶️🌶️","posId":"122","price":24900,"isExtra":false},{"id":"bd23bb29ddc67d336ee4c95b","count":1,"label":"Balné","posId":"K0000","price":1500,"isExtra":true},{"id":"fd7b41a9636f70af3c1f4e97","count":1,"label":"USA těsto","posId":"17","price":1000,"isExtra":true}]</t>
  </si>
  <si>
    <t>2026-05-17T12:46:40.417+02:00</t>
  </si>
  <si>
    <t>2026-05-17T12:56:08.591+02:00</t>
  </si>
  <si>
    <t>[{"id":"6748417db17528cb9bcae611","count":1,"label":"Baby Špenát &amp; kuře 32cm","posId":"116","price":24900,"isExtra":false},{"id":"bd23bb29ddc67d336ee4c95b","count":1,"label":"Balné","posId":"K0000","price":1500,"isExtra":true},{"id":"ce038181ae01a2d66a03685f","count":1,"label":"Bez kuřete","posId":"X114","price":0,"KDSTags":["redhighlight"],"isExtra":true},{"id":"8bc8a15e176394a98e5956d0","count":1,"label":"Slanina","posId":"B108","price":3000,"KDSTags":["greenhighlight"],"isExtra":true},{"id":"6748417db17528cb9bcae5fd","count":1,"label":"Margherita 32cm","posId":"112","price":20900,"isExtra":false},{"id":"bd23bb29ddc67d336ee4c95b","count":1,"label":"Balné","posId":"K0000","price":1500,"isExtra":true},{"id":"9db05ed723de804bca9d0750","count":1,"label":"Olivy","posId":"B112","price":2500,"KDSTags":["greenhighlight"],"isExtra":true},{"id":"8dde9981318169cbedab97a6","count":1,"label":"Cibule","posId":"B103","price":2500,"KDSTags":["greenhighlight"],"isExtra":true},{"id":"77106882b6d8ba4f0ccb4cc6","count":1,"label":"Šunka","posId":"B106","price":3000,"KDSTags":["greenhighlight"],"isExtra":true}]</t>
  </si>
  <si>
    <t>2026-05-17T12:45:39.380+02:00</t>
  </si>
  <si>
    <t>2026-05-17T12:57:54.424+02:00</t>
  </si>
  <si>
    <t>[{"id":"6748417db17528cb9bcae5e7","count":1,"label":"Quattro Formaggi 40cm","posId":"111","price":30900,"isExtra":false},{"id":"9642908ce4c2f22954c8bbd6","count":1,"label":"Balné","posId":"K0000","price":2000,"isExtra":true},{"id":"9d27118cdfba2218f7d8c8b1","count":1,"label":"Bez gorgonzoly","posId":"X101","price":0,"KDSTags":["redhighlight"],"isExtra":true},{"id":"6748417db17528cb9bcae63b","count":1,"label":"Česnekový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</si>
  <si>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2026-05-17T12:42:38.632+02:00</t>
  </si>
  <si>
    <t>2026-05-17T12:53:12.375+02:00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</si>
  <si>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🌶️","posId":"109","price":30900,"isExtra":false},{"id":"54685049","note":"","count":1,"label":"Balné","posId":"K0000","price":2000,"isExtra":true},{"id":"54685143","note":"","count":1,"label":"okraj hotdog, bez omáčky","posId":"A126","price":6500,"isExtra":true}]</t>
  </si>
  <si>
    <t>2026-05-17T12:42:03.512+02:00</t>
  </si>
  <si>
    <t>2026-05-17T13:03:15.201+02:00</t>
  </si>
  <si>
    <t>2026-05-17T12:42:04.176+02:00</t>
  </si>
  <si>
    <t>[{"id":"49554361-bb09-484d-958c-c2640501b923","note":"","count":1,"label":"Margherita 18 cm","posId":"124","price":11900,"isExtra":false},{"id":"0b22568e-4d1c-45db-9aa3-de09ef6c293a","note":"","count":1,"label":"Pepperoni 32 cm","posId":"120","price":24900,"isExtra":false},{"id":"088a7edc-ef1e-4c6b-b7a1-36c2c45ab0fe","note":"","count":1,"label":"Capricciosa 32 cm","posId":"113","price":24900,"isExtra":false}]</t>
  </si>
  <si>
    <t>2026-05-17T12:27:06.882+02:00</t>
  </si>
  <si>
    <t>2026-05-17T12:27:10.240+02:00</t>
  </si>
  <si>
    <t>[{"id":"45e86e69-d951-4cfa-82b7-297944319a30","count":1,"label":"Guarana classic","posId":"N142","price":5500,"isExtra":false,"creatorId":"IuP0Z720e1bru9gbPcP8U","isPackging":0,"actualLabel":"Guarana classic"}]</t>
  </si>
  <si>
    <t>2026-05-17T12:23:02.752+02:00</t>
  </si>
  <si>
    <t>2026-05-17T12:29:30.225+02:00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</si>
  <si>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</si>
  <si>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2026-05-17T11:54:04.969+02:00</t>
  </si>
  <si>
    <t>2026-05-17T12:04:11.294+02:00</t>
  </si>
  <si>
    <t>[{"id":"59589714","note":"","size":"Hawai 32cm","count":1,"label":"Hawai 32cm","posId":"114","price":24900,"isExtra":false},{"id":"54685059","note":"","count":1,"label":"Balné","posId":"K0000","price":1500,"isExtra":true},{"id":"59589719","note":"","count":1,"label":"USA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ananasu","posId":"X100","price":0,"KDSTags":["redhighlight"],"isExtra":true}]</t>
  </si>
  <si>
    <t>2026-05-17T11:53:03.128+02:00</t>
  </si>
  <si>
    <t>2026-05-17T12:01:25.085+02:00</t>
  </si>
  <si>
    <t>2026-05-17T12:18:33.707+02:00</t>
  </si>
  <si>
    <t>2026-05-17T11:53:04.084+02:00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</si>
  <si>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</si>
  <si>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2026-05-17T00:44:12.659+02:00</t>
  </si>
  <si>
    <t>2026-05-17T00:54:50.108+02:00</t>
  </si>
  <si>
    <t>[{"id":"54685021","note":"","size":"Choco Rolls","count":1,"label":"Choco Rolls","posId":"chr100","price":8900,"isExtra":false},{"id":"54685059","note":"","count":1,"label":"Balné","posId":"K0000","price":1500,"isExtra":true},{"id":"54685011","note":"","size":"Spicy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57279289","note":"","count":1,"label":"BBQ základ","posId":"ZRB32","price":0,"isExtra":true},{"id":"54685080","note":"","count":1,"label":"masové kuličky","posId":"P102","price":0,"isExtra":true},{"id":"57405732","note":"","count":1,"label":"Mirinda 1l","posId":"N126","price":0,"isExtra":true}]</t>
  </si>
  <si>
    <t>2026-05-17T00:26:04.242+02:00</t>
  </si>
  <si>
    <t>2026-05-17T00:35:54.128+02:00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</si>
  <si>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</si>
  <si>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2026-05-17T00:20:10.066+02:00</t>
  </si>
  <si>
    <t>2026-05-17T00:35:41.409+02:00</t>
  </si>
  <si>
    <t>[{"id":"59589707","note":"","size":"Quattro Formaggi 32cm","count":1,"label":"Quattro Formaggi 32cm","posId":"123","price":24900,"isExtra":false},{"id":"54685059","note":"","count":1,"label":"Balné","posId":"K0000","price":1500,"isExtra":true}]</t>
  </si>
  <si>
    <t>2026-05-17T00:17:09.565+02:00</t>
  </si>
  <si>
    <t>2026-05-17T00:29:17.258+02:00</t>
  </si>
  <si>
    <t>[{"id":"59589712","note":"","size":"BBQ Meteor 32cm","count":1,"label":"BBQ Meteor 32cm","posId":"118","price":24900,"isExtra":false},{"id":"54685059","note":"","count":1,"label":"Balné","posId":"K0000","price":1500,"isExtra":true}]</t>
  </si>
  <si>
    <t>Viacheslav</t>
  </si>
  <si>
    <t>2026-05-17T00:12:28.628+02:00</t>
  </si>
  <si>
    <t>2026-05-17T00:26:16.136+02:00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</si>
  <si>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bylinky","posId":"A121","price":5700,"isExtra":true},{"id":"B115","note":"","count":1,"label":"Kukuřice","posId":"B115","price":2500,"KDSTags":["greenhighlight"],"isExtra":true}]</t>
  </si>
  <si>
    <t>2026-05-17T00:08:30.882+02:00</t>
  </si>
  <si>
    <t>2026-05-17T00:21:55.386+02:00</t>
  </si>
  <si>
    <t>[{"id":"54684973","note":"","size":"Quattro Formaggi 40cm","count":1,"label":"Quattro Formaggi 40cm","posId":"111","price":30900,"isExtra":false},{"id":"54685049","note":"","count":1,"label":"Balné","posId":"K0000","price":2000,"isExtra":true}]</t>
  </si>
  <si>
    <t>2026-05-17T00:02:54.955+02:00</t>
  </si>
  <si>
    <t>2026-05-17T00:17:56.182+02:00</t>
  </si>
  <si>
    <t>[{"id":"6748417db17528cb9bcae5ef","count":1,"label":"BBQ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základ","posId":"ZBR40","price":0,"isExtra":true}]</t>
  </si>
  <si>
    <t>2026-05-16T23:57:24.128+02:00</t>
  </si>
  <si>
    <t>2026-05-17T00:05:47.978+02:00</t>
  </si>
  <si>
    <t>2026-05-16T23:51:48.373+02:00</t>
  </si>
  <si>
    <t>2026-05-17T00:04:47.089+02:00</t>
  </si>
  <si>
    <t>[{"id":"57405719","note":"","size":"Pepsi zero sugar 1l","count":1,"label":"Pepsi zero sugar 1l","posId":"N125","price":5900,"isExtra":false},{"id":"54684980","note":"","size":"Zeleninová 40cm","count":1,"label":"Zeleninová 40cm","posId":"103","price":30900,"isExtra":false},{"id":"54685049","note":"","count":1,"label":"Balné","posId":"K0000","price":2000,"isExtra":true},{"id":"54685083","note":"","count":1,"label":"okraj mozzarella, bylinky","posId":"A122","price":6500,"isExtra":true},{"id":"54685078","note":"","count":1,"label":"Jalapeňos","posId":"C102","price":3500,"KDSTags":["greenhighlight"],"isExtra":true},{"id":"54685175","note":"","count":1,"label":"Gorgonzola","posId":"C101","price":4000,"KDSTags":["greenhighlight"],"isExtra":true}]</t>
  </si>
  <si>
    <t>2026-05-16T23:37:03.371+02:00</t>
  </si>
  <si>
    <t>2026-05-16T23:46:28.863+02:00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</si>
  <si>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e71ba0387ffe86638fd95521","count":1,"label":"Šunka","posId":"C106","price":4000,"KDSTags":["greenhighlight"],"isExtra":true},{"id":"2e4ad0e1c65a1f75ea4c127d","count":1,"label":"Slanina","posId":"C108","price":4000,"KDSTags":["greenhighlight"],"isExtra":true}]</t>
  </si>
  <si>
    <t>2026-05-16T23:36:24.427+02:00</t>
  </si>
  <si>
    <t>2026-05-16T23:44:13.965+02:00</t>
  </si>
  <si>
    <t>[{"id":"59589711","note":"","size":"BBQ Texas 32cm","count":1,"label":"BBQ Texas 32cm","posId":"119","price":24900,"isExtra":false},{"id":"54685059","note":"","count":1,"label":"Balné","posId":"K0000","price":1500,"isExtra":true},{"id":"59589719","note":"","count":1,"label":"USA těsto","posId":"17","price":1000,"isExtra":true},{"id":"57279290","note":"","count":1,"label":"Rajčatový základ","posId":"ZBR32","price":0,"isExtra":true}]</t>
  </si>
  <si>
    <t>2026-05-16T23:28:29.600+02:00</t>
  </si>
  <si>
    <t>2026-05-16T23:42:35.051+02:00</t>
  </si>
  <si>
    <t>[{"id":"6748417db17528cb9bcae60d","count":1,"label":"Hawai 32cm","posId":"114","price":24900,"isExtra":false},{"id":"bd23bb29ddc67d336ee4c95b","count":1,"label":"Balné","posId":"K0000","price":1500,"isExtra":true},{"id":"6748417db17528cb9bcae63b","count":1,"label":"Česnekový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</si>
  <si>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2026-05-16T23:27:05.355+02:00</t>
  </si>
  <si>
    <t>2026-05-16T23:39:01.680+02:00</t>
  </si>
  <si>
    <t>2026-05-17T05:59:59.999+02:00</t>
  </si>
  <si>
    <t>[{"id":"896d2264-b315-4ee3-b331-0fa7b26bb96f","note":"","count":1,"label":"Hawai 32 cm","posId":"114","price":24900,"isExtra":false},{"id":"0604cf40-24b5-4ad5-a9e4-e5834def96b8","note":"","count":1,"label":"Dip česnekový","posId":"P106","price":2000,"isExtra":false},{"id":"75667a6e-daec-4fb6-917e-f318f7121924","note":"","count":1,"label":"Pepperoni 18 cm","posId":"132","price":11900,"isExtra":false}]</t>
  </si>
  <si>
    <t>2026-05-16T23:21:54.433+02:00</t>
  </si>
  <si>
    <t>2026-05-16T23:41:16.001+02:00</t>
  </si>
  <si>
    <t>2026-05-16T23:19:52.959+02:00</t>
  </si>
  <si>
    <t>2026-05-16T23:39:54.307+02:00</t>
  </si>
  <si>
    <t>Tomáš</t>
  </si>
  <si>
    <t>2026-05-16T23:15:42.381+02:00</t>
  </si>
  <si>
    <t>2026-05-17T00:02:11.021+02:00</t>
  </si>
  <si>
    <t>[{"id":"111","note":"","count":2,"label":"Quattro Formaggi 40cm","posId":"111","price":30900,"isExtra":false},{"id":"K0000","note":"","count":2,"label":"Balné","posId":"K0000","price":2000,"isExtra":true},{"id":"101","note":"","count":2,"label":"Capricciosa 40cm","posId":"101","price":30900,"isExtra":false},{"id":"K0000","note":"","count":2,"label":"Balné","posId":"K0000","price":2000,"isExtra":true},{"id":"100","note":"","count":2,"label":"Margherita 40cm","posId":"100","price":26900,"isExtra":false},{"id":"K0000","note":"","count":2,"label":"Balné","posId":"K0000","price":2000,"isExtra":true},{"id":"103","note":"","count":1,"label":"Zeleninová 40cm","posId":"103","price":30900,"isExtra":false},{"id":"K0000","note":"","count":1,"label":"Balné","posId":"K0000","price":2000,"isExtra":true},{"id":"106","note":"","count":2,"label":"BBQ Meteor 40cm","posId":"106","price":30900,"isExtra":false},{"id":"K0000","note":"","count":2,"label":"Balné","posId":"K0000","price":2000,"isExtra":true},{"id":"109","note":"","count":1,"label":"Comeback 40cm 🌶️","posId":"109","price":30900,"isExtra":false},{"id":"K0000","note":"","count":1,"label":"Balné","posId":"K0000","price":2000,"isExtra":true}]</t>
  </si>
  <si>
    <t>2026-05-16T23:14:18.749+02:00</t>
  </si>
  <si>
    <t>2026-05-16T23:36:16.911+02:00</t>
  </si>
  <si>
    <t>2026-05-16T23:13:07.186+02:00</t>
  </si>
  <si>
    <t>2026-05-16T23:35:06.468+02:00</t>
  </si>
  <si>
    <t>[{"id":"59589712","note":"","size":"BBQ Meteor 32cm","count":1,"label":"BBQ Meteor 32cm","posId":"118","price":24900,"isExtra":false},{"id":"54685059","note":"","count":1,"label":"Balné","posId":"K0000","price":1500,"isExtra":true},{"id":"57279281","note":"","count":1,"label":"Smetanový základ","posId":"ZBS32","price":0,"isExtra":true},{"id":"66426845","note":"","size":"Pilsner Urquell 12","count":1,"label":"Pilsner Urquell 12","posId":"N20","price":6500,"isExtra":false}]</t>
  </si>
  <si>
    <t>2026-05-16T23:08:26.091+02:00</t>
  </si>
  <si>
    <t>2026-05-16T23:32:38.883+02:00</t>
  </si>
  <si>
    <t>[{"id":"57405718","note":"","size":"Pepsi 1l","count":1,"label":"Pepsi 1l","posId":"N124","price":5900,"isExtra":false},{"id":"54684974","note":"","size":"Hot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🌶️🌶️","posId":"110","price":30900,"isExtra":false},{"id":"54685049","note":"","count":1,"label":"Balné","posId":"K0000","price":2000,"isExtra":true},{"id":"54685179","note":"","count":1,"label":"Pepperoni salám","posId":"C109","price":4000,"KDSTags":["greenhighlight"],"isExtra":true}]</t>
  </si>
  <si>
    <t>2026-05-16T23:05:14.945+02:00</t>
  </si>
  <si>
    <t>2026-05-16T23:30:40.809+02:00</t>
  </si>
  <si>
    <t>2026-05-16T23:02:44.296+02:00</t>
  </si>
  <si>
    <t>2026-05-16T23:30:33.879+02:00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</si>
  <si>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</si>
  <si>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2026-05-16T23:02:05.913+02:00</t>
  </si>
  <si>
    <t>2026-05-16T23:20:39.647+02:00</t>
  </si>
  <si>
    <t>[{"id":"51e7787c-cf56-4298-9a5c-60e17574712f","count":1,"label":"Pizza Pepperoni 40","posId":"108","price":30900,"isExtra":false,"creatorId":"VccKfZ2uwTYNQfB-Aysyl","isPackging":0,"actualLabel":"Pizza Pepperoni 40"},{"id":"f7ccfaaa-375d-469e-853e-9c205ca90e99","count":1,"label":"Pizza Margherita 40","posId":"100","price":26900,"isExtra":false,"creatorId":"svQIceljRtLmre3wt_s5U","isPackging":0,"actualLabel":"Pizza Margherita 40"}]</t>
  </si>
  <si>
    <t>2026-05-16T22:58:11.157+02:00</t>
  </si>
  <si>
    <t>2026-05-16T23:22:12.801+02:00</t>
  </si>
  <si>
    <t>[{"id":"6748417db17528cb9bcae611","count":1,"label":"Baby Špenát &amp; kuře 32cm","posId":"116","price":24900,"isExtra":false},{"id":"bd23bb29ddc67d336ee4c95b","count":1,"label":"Balné","posId":"K0000","price":1500,"isExtra":true},{"id":"6748417db17528cb9bcae609","count":1,"label":"BBQ Meteor 32cm","posId":"118","price":24900,"isExtra":false},{"id":"bd23bb29ddc67d336ee4c95b","count":1,"label":"Balné","posId":"K0000","price":1500,"isExtra":true},{"id":"fd7b41a9636f70af3c1f4e97","count":1,"label":"USA těsto","posId":"17","price":1000,"isExtra":true},{"id":"6748417db17528cb9bcae635","count":2,"label":"Pečené brambory","posId":"P103","price":6900,"isExtra":false},{"id":"bd23bb29ddc67d336ee4c95b","count":2,"label":"Balné","posId":"K0000","price":1500,"isExtra":true}]</t>
  </si>
  <si>
    <t>2026-05-16T22:57:11.727+02:00</t>
  </si>
  <si>
    <t>2026-05-16T23:13:58.919+02:00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</si>
  <si>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🌶️","posId":"109","price":30900,"isExtra":false},{"id":"9642908ce4c2f22954c8bbd6","count":1,"label":"Balné","posId":"K0000","price":2000,"isExtra":true},{"id":"6748417db17528cb9bcae5e7","count":1,"label":"Quattro Formaggi 40cm","posId":"111","price":30900,"isExtra":false},{"id":"9642908ce4c2f22954c8bbd6","count":1,"label":"Balné","posId":"K0000","price":2000,"isExtra":true}]</t>
  </si>
  <si>
    <t>2026-05-16T22:57:06.234+02:00</t>
  </si>
  <si>
    <t>2026-05-16T23:09:05.524+02:00</t>
  </si>
  <si>
    <t>[{"id":"a78b511f-836b-415e-9285-dd47f293529b","note":"","count":1,"label":"Pepperoni 40 cm","posId":"108","price":30900,"isExtra":false},{"id":"978c26ec-8492-4979-8b1c-f7ff8381d413","note":"","count":1,"label":"Pepperoni Rolls, 6 ks","posId":"P100","price":8900,"isExtra":false}]</t>
  </si>
  <si>
    <t>2026-05-16T22:54:34.402+02:00</t>
  </si>
  <si>
    <t>2026-05-16T23:08:44.757+02:00</t>
  </si>
  <si>
    <t>[{"id":"6748417db17528cb9bcae5e5","count":1,"label":"Margherita 40cm","posId":"100","price":26900,"isExtra":false},{"id":"9642908ce4c2f22954c8bbd6","count":1,"label":"Balné","posId":"K0000","price":2000,"isExtra":true},{"id":"df4580263335a960a82908d9","count":1,"label":"BBQ základ","posId":"ZRB40","price":0,"isExtra":true},{"id":"64cd729c761c6e2d7167d764","count":1,"label":"Bez mozzarelly","posId":"X113","price":0,"KDSTags":["redhighlight"],"isExtra":true}]</t>
  </si>
  <si>
    <t>2026-05-16T22:54:09.743+02:00</t>
  </si>
  <si>
    <t>2026-05-16T23:05:02.044+02:00</t>
  </si>
  <si>
    <t>[{"id":"59589715","note":"","size":"Capricciosa 32cm","count":1,"label":"Capricciosa 32cm","posId":"113","price":24900,"isExtra":false},{"id":"54685059","note":"","count":1,"label":"Balné","posId":"K0000","price":1500,"isExtra":true},{"id":"57405718","note":"","size":"Pepsi 1l","count":1,"label":"Pepsi 1l","posId":"N124","price":5900,"isExtra":false}]</t>
  </si>
  <si>
    <t>2026-05-16T22:47:39.967+02:00</t>
  </si>
  <si>
    <t>2026-05-16T22:55:13.674+02:00</t>
  </si>
  <si>
    <t>[{"id":"106","note":"","count":1,"label":"BBQ Meteor 40cm","posId":"106","price":30900,"isExtra":false},{"id":"K0000","note":"","count":1,"label":"Balné","posId":"K0000","price":2000,"isExtra":true},{"id":"X116","note":"","count":1,"label":"Bez masových kuliček","posId":"X116","price":0,"KDSTags":["redhighlight"],"isExtra":true},{"id":"C114","note":"","count":1,"label":"Kuře","posId":"C114","price":4000,"KDSTags":["greenhighlight"],"isExtra":true}]</t>
  </si>
  <si>
    <t>2026-05-16T22:44:58.567+02:00</t>
  </si>
  <si>
    <t>2026-05-16T22:51:55.715+02:00</t>
  </si>
  <si>
    <t>2026-05-16T22:44:58.545+02:00</t>
  </si>
  <si>
    <t>2026-05-16T22:53:14.872+02:00</t>
  </si>
  <si>
    <t>[{"id":"6748417db17528cb9bcae641","count":1,"label":"Choco Rolls","posId":"chr100","price":8900,"isExtra":false},{"id":"bd23bb29ddc67d336ee4c95b","count":1,"label":"Balné","posId":"K0000","price":1500,"isExtra":true},{"id":"698a057bcb290763837f5586","count":1,"label":"Opočno karamel","posId":"D112","price":12900,"isExtra":false}]</t>
  </si>
  <si>
    <t>2026-05-16T22:41:04.768+02:00</t>
  </si>
  <si>
    <t>2026-05-16T22:50:22.546+02:00</t>
  </si>
  <si>
    <t>2026-05-16T23:08:45.620+02:00</t>
  </si>
  <si>
    <t>2026-05-16T22:45:57.305+02:00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</si>
  <si>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</si>
  <si>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2026-05-16T22:40:57.739+02:00</t>
  </si>
  <si>
    <t>2026-05-16T22:48:42.013+02:00</t>
  </si>
  <si>
    <t>2026-05-16T22:29:22.527+02:00</t>
  </si>
  <si>
    <t>2026-05-16T22:35:40.205+02:00</t>
  </si>
  <si>
    <t>[{"id":"6748417db17528cb9bcae5f3","count":1,"label":"Zeleninová 40cm","posId":"103","price":30900,"isExtra":false},{"id":"9642908ce4c2f22954c8bbd6","count":1,"label":"Balné","posId":"K0000","price":2000,"isExtra":true},{"id":"a1bd46b9b8f83b8b50c57f27","count":1,"label":"okraj mozzarella, bylinky","posId":"A122","price":6500,"isExtra":true},{"id":"954e929eaf8c0b6b9a76b80d","count":1,"label":"Bez žampionů","posId":"X105","price":0,"KDSTags":["redhighlight"],"isExtra":true},{"id":"6748417db17528cb9bcae663","count":1,"label":"Mirinda 1l","posId":"N126","price":5900,"isExtra":false},{"id":"6748417db17528cb9bcae63b","count":1,"label":"Česnekový dip","posId":"P106","price":2000,"isExtra":false},{"id":"bd23bb29ddc67d336ee4c95b","count":1,"label":"Balné","posId":"K0000","price":1500,"isExtra":true}]</t>
  </si>
  <si>
    <t>2026-05-16T22:25:55.032+02:00</t>
  </si>
  <si>
    <t>2026-05-16T22:30:15.819+02:00</t>
  </si>
  <si>
    <t>[{"id":"4d996833-341f-48f8-945e-9507b5d29594","count":1,"label":"Pizza Comeback 18","posId":"133","price":11900,"isExtra":false,"creatorId":"YzzRqIFBfFMayQ0iwI9b_","isPackging":0,"actualLabel":"Pizza Comeback 18"}]</t>
  </si>
  <si>
    <t>2026-05-16T22:25:30.683+02:00</t>
  </si>
  <si>
    <t>2026-05-16T22:32:10.925+02:00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</si>
  <si>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těsto","posId":"17","price":1000,"isExtra":true}]</t>
  </si>
  <si>
    <t>Sardorbek</t>
  </si>
  <si>
    <t>2026-05-16T22:15:25.535+02:00</t>
  </si>
  <si>
    <t>2026-05-16T22:31:05.770+02:00</t>
  </si>
  <si>
    <t>[{"id":"119","note":"","count":1,"label":"BBQ Texas 32cm","posId":"119","price":24900,"isExtra":false},{"id":"K0000","note":"","count":1,"label":"Balné","posId":"K0000","price":1500,"isExtra":true},{"id":"A125","note":"","count":1,"label":"okraj hotdog, bez omáčky","posId":"A125","price":5700,"isExtra":true},{"id":"123","note":"","count":1,"label":"Quattro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bylinky","posId":"A121","price":5700,"isExtra":true},{"id":"120","note":"","count":1,"label":"Pepperoni 32cm 🌶️🌶️","posId":"120","price":24900,"isExtra":false},{"id":"K0000","note":"","count":1,"label":"Balné","posId":"K0000","price":1500,"isExtra":true},{"id":"A125","note":"","count":1,"label":"okraj hotdog, bez omáčky","posId":"A125","price":5700,"isExtra":true},{"id":"113","note":"","count":1,"label":"Capricciosa 32cm","posId":"113","price":24900,"isExtra":false},{"id":"K0000","note":"","count":1,"label":"Balné","posId":"K0000","price":1500,"isExtra":true},{"id":"A119","note":"","count":1,"label":"okraj hotdog, bbq omáčka","posId":"A119","price":5700,"isExtra":true}]</t>
  </si>
  <si>
    <t>2026-05-16T22:13:48.133+02:00</t>
  </si>
  <si>
    <t>2026-05-16T22:23:07.878+02:00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</si>
  <si>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bylinky","posId":"A121","price":5700,"isExtra":true},{"id":"54685087","note":"","count":1,"label":"Bez gorgonzoly","posId":"X101","price":0,"KDSTags":["redhighlight"],"isExtra":true},{"id":"54685017","note":"","size":"Pepperoni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</si>
  <si>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2026-05-16T22:10:15.476+02:00</t>
  </si>
  <si>
    <t>2026-05-16T22:23:05.172+02:00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</si>
  <si>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32cm","posId":"123","price":24900,"isExtra":false},{"id":"bd23bb29ddc67d336ee4c95b","count":1,"label":"Balné","posId":"K0000","price":1500,"isExtra":true},{"id":"9ba0015e41ac85c3ee36d569","count":2,"label":"Pilsner Urquell 12","posId":"N20","price":6500,"isExtra":false},{"id":"6748417db17528cb9bcae65d","count":1,"label":"BIRGO grapefruit 0,5l","posId":"N131","price":4900,"isExtra":false}]</t>
  </si>
  <si>
    <t>2026-05-16T22:08:03.569+02:00</t>
  </si>
  <si>
    <t>2026-05-16T22:20:05.502+02:00</t>
  </si>
  <si>
    <t>2026-05-16T22:07:14.325+02:00</t>
  </si>
  <si>
    <t>2026-05-16T22:19:57.699+02:00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</si>
  <si>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bylinky","posId":"A122","price":6500,"isExtra":true},{"id":"e71ba0387ffe86638fd95521","count":1,"label":"Šunka","posId":"C106","price":4000,"KDSTags":["greenhighlight"],"isExtra":true},{"id":"6748417db17528cb9bcae63b","count":1,"label":"Česnekový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</si>
  <si>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2026-05-16T22:02:31.782+02:00</t>
  </si>
  <si>
    <t>2026-05-16T22:18:33.720+02:00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</si>
  <si>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32cm","posId":"123","price":24900,"isExtra":false},{"id":"bd23bb29ddc67d336ee4c95b","count":1,"label":"Balné","posId":"K0000","price":1500,"isExtra":true},{"id":"6748417db17528cb9bcae609","count":1,"label":"BBQ Meteor 32cm","posId":"118","price":24900,"isExtra":false},{"id":"bd23bb29ddc67d336ee4c95b","count":1,"label":"Balné","posId":"K0000","price":1500,"isExtra":true}]</t>
  </si>
  <si>
    <t>2026-05-16T22:01:57.251+02:00</t>
  </si>
  <si>
    <t>2026-05-16T22:15:04.737+02:00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</si>
  <si>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bylinky","posId":"A121","price":5700,"isExtra":true},{"id":"6748417db17528cb9bcae63b","count":2,"label":"Česnekový dip","posId":"P106","price":2000,"isExtra":false},{"id":"bd23bb29ddc67d336ee4c95b","count":2,"label":"Balné","posId":"K0000","price":1500,"isExtra":true}]</t>
  </si>
  <si>
    <t>2026-05-16T21:58:03.267+02:00</t>
  </si>
  <si>
    <t>2026-05-16T23:28:05.593+02:00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</si>
  <si>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bylinky","posId":"A122","price":6500,"isExtra":true},{"id":"3ca6f105-5e70-48ee-bc31-76525f0a0b11","note":"","count":1,"label":"BBQ Texas 40 cm","posId":"107","price":30900,"isExtra":false},{"id":"99eaad34-9727-44a5-83f1-c3ecfb1e0313","note":"","count":1,"label":"Okraj mozzarella, BBQ","posId":"A124","price":6500,"isExtra":true},{"id":"896d2264-b315-4ee3-b331-0fa7b26bb96f","note":"","count":1,"label":"Hawai 32 cm","posId":"114","price":24900,"isExtra":false},{"id":"af2bee84-a445-45fc-8ca2-cf4fed0dcf38","note":"","count":1,"label":"okraj mozzarella bylinky","posId":"A121","price":5700,"isExtra":true}]</t>
  </si>
  <si>
    <t>2026-05-16T21:57:54.204+02:00</t>
  </si>
  <si>
    <t>2026-05-16T22:14:12.663+02:00</t>
  </si>
  <si>
    <t>[{"id":"6748417db17528cb9bcae60f","count":1,"label":"Capricciosa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bylinky","posId":"A121","price":5700,"isExtra":true},{"id":"3ff8bcf86a57647a3133c48e","count":1,"label":"Kukuřice","posId":"B115","price":2500,"KDSTags":["greenhighlight"],"isExtra":true}]</t>
  </si>
  <si>
    <t>2026-05-16T21:53:15.511+02:00</t>
  </si>
  <si>
    <t>2026-05-16T22:11:57.929+02:00</t>
  </si>
  <si>
    <t>[{"id":"57405713","note":"","size":"Aquilla černý čaj a broskev 0,5l","count":1,"label":"Aquilla černý čaj a broskev 0,5l","posId":"N120","price":4900,"isExtra":false},{"id":"59589715","note":"","size":"Capricciosa 32cm","count":1,"label":"Capricciosa 32cm","posId":"113","price":24900,"isExtra":false},{"id":"54685059","note":"","count":1,"label":"Balné","posId":"K0000","price":1500,"isExtra":true},{"id":"54685124","note":"","count":1,"label":"okraj hotdog, bbq omáčka","posId":"A119","price":5700,"isExtra":true},{"id":"54685167","note":"","count":1,"label":"Šunka","posId":"B106","price":3000,"KDSTags":["greenhighlight"],"isExtra":true},{"id":"54684975","note":"","size":"Comeback 40cm 🌶️","count":1,"label":"Comeback 40cm 🌶️","posId":"109","price":30900,"isExtra":false},{"id":"54685049","note":"","count":1,"label":"Balné","posId":"K0000","price":2000,"isExtra":true},{"id":"54685126","note":"","count":1,"label":"okraj hotdog, bbq omáčka","posId":"A120","price":6500,"isExtra":true},{"id":"54685164","note":"","count":1,"label":"Šunka","posId":"C106","price":4000,"KDSTags":["greenhighlight"],"isExtra":true},{"id":"54684982","note":"","size":"Capricciosa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bylinky","posId":"A122","price":6500,"isExtra":true},{"id":"54685164","note":"","count":1,"label":"Šunka","posId":"C106","price":4000,"KDSTags":["greenhighlight"],"isExtra":true},{"id":"54684976","note":"","size":"Pepperoni 40cm 🌶️🌶️","count":2,"label":"Pepperoni 40cm 🌶️🌶️","posId":"108","price":30900,"isExtra":false},{"id":"54685049","note":"","count":2,"label":"Balné","posId":"K0000","price":2000,"isExtra":true}]</t>
  </si>
  <si>
    <t>Manjinder</t>
  </si>
  <si>
    <t>2026-05-16T21:51:03.518+02:00</t>
  </si>
  <si>
    <t>2026-05-16T22:02:05.622+02:00</t>
  </si>
  <si>
    <t>Tomáš Fabera</t>
  </si>
  <si>
    <t>2026-05-16T21:51:02.819+02:00</t>
  </si>
  <si>
    <t>2026-05-16T22:04:14.537+02:00</t>
  </si>
  <si>
    <t>2026-05-16T22:22:20.122+02:00</t>
  </si>
  <si>
    <t>2026-05-16T21:51:03.938+02:00</t>
  </si>
  <si>
    <t>[{"id":"0b22568e-4d1c-45db-9aa3-de09ef6c293a","note":"","count":1,"label":"Pepperoni 32 cm","posId":"120","price":24900,"isExtra":false},{"id":"2c932c76-e932-479d-b476-ee55b747887e","note":"","count":1,"label":"žampiony","posId":"B105","price":2500,"KDSTags":["greenhighlight"],"isExtra":true}]</t>
  </si>
  <si>
    <t>2026-05-16T21:51:02.808+02:00</t>
  </si>
  <si>
    <t>2026-05-16T21:59:58.624+02:00</t>
  </si>
  <si>
    <t>2026-05-16T22:12:21.148+02:00</t>
  </si>
  <si>
    <t>2026-05-16T21:51:04.022+02:00</t>
  </si>
  <si>
    <t>[{"id":"1edf54fc-1032-442c-939f-e6e2033b2270","note":"","count":1,"label":"Comeback 40 cm","posId":"109","price":30900,"isExtra":false},{"id":"b4e39ebb-68be-4db2-9b80-cb84eab48ada","note":"","count":1,"label":"Aquilla tea zelený čaj/citron 0,5l","posId":"N121","price":4900,"isExtra":false}]</t>
  </si>
  <si>
    <t>2026-05-16T21:50:19.992+02:00</t>
  </si>
  <si>
    <t>2026-05-16T21:56:39.642+02:00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</si>
  <si>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🌶️🌶️","posId":"122","price":24900,"isExtra":false},{"id":"bd23bb29ddc67d336ee4c95b","count":1,"label":"Balné","posId":"K0000","price":1500,"isExtra":true},{"id":"97278f8f579333a42d2bbe2f","count":1,"label":"BBQ základ","posId":"ZRB32","price":0,"isExtra":true},{"id":"5f2a50eca1a44e5dc7ac4a4d","count":1,"label":"okraj hotdog, bbq omáčka","posId":"A119","price":5700,"isExtra":true},{"id":"841a83417d24d622a013c500","count":2,"label":"Masové kuličky","posId":"B116","price":5900,"KDSTags":["greenhighlight"],"isExtra":true},{"id":"6748417db17528cb9bcae63b","count":3,"label":"Česnekový dip","posId":"P106","price":2000,"isExtra":false},{"id":"bd23bb29ddc67d336ee4c95b","count":3,"label":"Balné","posId":"K0000","price":1500,"isExtra":true}]</t>
  </si>
  <si>
    <t>2026-05-16T21:41:16.145+02:00</t>
  </si>
  <si>
    <t>2026-05-16T21:51:36.364+02:00</t>
  </si>
  <si>
    <t>[{"id":"3f03490a-3c8c-4576-8dc3-f02b1307741c","count":1,"label":"Pizza Capricciosa 32","posId":"113","price":24900,"isExtra":false,"creatorId":"9KvJTGFwUrRDcRYSqTros","isPackging":0,"actualLabel":"Pizza Capricciosa 32"}]</t>
  </si>
  <si>
    <t>2026-05-16T21:39:12.551+02:00</t>
  </si>
  <si>
    <t>2026-05-16T21:50:46.645+02:00</t>
  </si>
  <si>
    <t>[{"id":"6748417db17528cb9bcae5ff","count":1,"label":"Quattro Formaggi 32cm","posId":"123","price":24900,"isExtra":false},{"id":"bd23bb29ddc67d336ee4c95b","count":1,"label":"Balné","posId":"K0000","price":1500,"isExtra":true},{"id":"77106882b6d8ba4f0ccb4cc6","count":1,"label":"Šunka","posId":"B106","price":3000,"KDSTags":["greenhighlight"],"isExtra":true}]</t>
  </si>
  <si>
    <t>2026-05-16T21:38:44.617+02:00</t>
  </si>
  <si>
    <t>2026-05-16T21:50:05.895+02:00</t>
  </si>
  <si>
    <t>[{"id":"6748417db17528cb9bcae60d","count":1,"label":"Hawai 32cm","posId":"114","price":24900,"isExtra":false},{"id":"bd23bb29ddc67d336ee4c95b","count":1,"label":"Balné","posId":"K0000","price":1500,"isExtra":true}]</t>
  </si>
  <si>
    <t>2026-05-16T21:34:18.180+02:00</t>
  </si>
  <si>
    <t>2026-05-16T21:45:10.653+02:00</t>
  </si>
  <si>
    <t>[{"id":"59589714","note":"","size":"Hawai 32cm","count":1,"label":"Hawai 32cm","posId":"114","price":24900,"isExtra":false},{"id":"54685059","note":"","count":1,"label":"Balné","posId":"K0000","price":1500,"isExtra":true},{"id":"59589709","note":"","size":"Comeback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🌶️","posId":"121","price":24900,"isExtra":false},{"id":"54685059","note":"","count":1,"label":"Balné","posId":"K0000","price":1500,"isExtra":true}]</t>
  </si>
  <si>
    <t>2026-05-16T21:34:18.126+02:00</t>
  </si>
  <si>
    <t>2026-05-16T21:48:15.636+02:00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</si>
  <si>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bylinky","posId":"A122","price":6500,"isExtra":true},{"id":"54685152","note":"","count":1,"label":"Kukuřice","posId":"C115","price":3500,"KDSTags":["greenhighlight"],"isExtra":true},{"id":"59589709","note":"","size":"Comeback 32cm 🌶️","count":1,"label":"Comeback 32cm 🌶️","posId":"121","price":24900,"isExtra":false},{"id":"54685059","note":"","count":1,"label":"Balné","posId":"K0000","price":1500,"isExtra":true},{"id":"54685018","note":"","size":"Česnekový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</si>
  <si>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2026-05-16T21:33:03.521+02:00</t>
  </si>
  <si>
    <t>2026-05-16T21:44:16.621+02:00</t>
  </si>
  <si>
    <t>[{"id":"f7043b16-784c-4471-87d9-9c8cbc7d5ab8","note":"","count":1,"label":"Capricciosa 32 cm","posId":"137","price":24900,"isExtra":false},{"id":"af2bee84-a445-45fc-8ca2-cf4fed0dcf38","note":"","count":1,"label":"okraj mozzarella bylinky","posId":"A121","price":5700,"isExtra":true},{"id":"239f9a43-c44c-403a-a3f8-de7adef9d4a9","note":"","count":1,"label":"ananas","posId":"B100","price":2500,"KDSTags":["greenhighlight"],"isExtra":true},{"id":"bf272b1b-93ab-4050-9aff-ea1151ab5f41","note":"","count":1,"label":"pepperoni salám","posId":"B109","price":3000,"KDSTags":["greenhighlight"],"isExtra":true},{"id":"0604cf40-24b5-4ad5-a9e4-e5834def96b8","note":"","count":1,"label":"Dip česnekový","posId":"P106","price":2000,"isExtra":false}]</t>
  </si>
  <si>
    <t>2026-05-16T21:23:04.693+02:00</t>
  </si>
  <si>
    <t>2026-05-16T21:30:55.342+02:00</t>
  </si>
  <si>
    <t>2026-05-16T21:36:16.726+02:00</t>
  </si>
  <si>
    <t>2026-05-16T21:23:05.702+02:00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</si>
  <si>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základ","posId":"A129","price":0,"isExtra":true},{"id":"978c26ec-8492-4979-8b1c-f7ff8381d413","note":"","count":1,"label":"Pepperoni Rolls, 6 ks","posId":"P100","price":8900,"isExtra":false}]</t>
  </si>
  <si>
    <t>2026-05-16T21:23:04.678+02:00</t>
  </si>
  <si>
    <t>2026-05-16T21:29:07.504+02:00</t>
  </si>
  <si>
    <t>2026-05-16T21:21:57.029+02:00</t>
  </si>
  <si>
    <t>2026-05-16T21:28:01.744+02:00</t>
  </si>
  <si>
    <t>[{"id":"54685014","note":"","size":"Masové kuličky","count":1,"label":"Masové kuličky","posId":"P102","price":9900,"isExtra":false},{"id":"54685059","note":"","count":1,"label":"Balné","posId":"K0000","price":1500,"isExtra":true},{"id":"59589710","note":"","size":"Pepperoni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</si>
  <si>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2026-05-16T21:17:03.489+02:00</t>
  </si>
  <si>
    <t>2026-05-16T21:25:46.677+02:00</t>
  </si>
  <si>
    <t>[{"id":"55ca227d-485c-4130-a44d-b26b939e8c03","note":"","count":1,"label":"Hot &amp; Spicy 32 cm","posId":"122","price":24900,"isExtra":false}]</t>
  </si>
  <si>
    <t>2026-05-16T21:11:39.790+02:00</t>
  </si>
  <si>
    <t>2026-05-16T21:24:11.506+02:00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</si>
  <si>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těsto","posId":"17","price":1000,"isExtra":true}]</t>
  </si>
  <si>
    <t>2026-05-16T21:10:21.649+02:00</t>
  </si>
  <si>
    <t>2026-05-16T21:22:04.613+02:00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</si>
  <si>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</si>
  <si>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2026-05-16T21:10:04.624+02:00</t>
  </si>
  <si>
    <t>2026-05-16T21:21:21.711+02:00</t>
  </si>
  <si>
    <t>[{"id":"55ca227d-485c-4130-a44d-b26b939e8c03","note":"","count":1,"label":"Hot &amp; Spicy 32 cm","posId":"122","price":24900,"isExtra":false},{"id":"978c26ec-8492-4979-8b1c-f7ff8381d413","note":"","count":1,"label":"Pepperoni Rolls, 6 ks","posId":"P100","price":8900,"isExtra":false}]</t>
  </si>
  <si>
    <t>2026-05-16T21:09:17.134+02:00</t>
  </si>
  <si>
    <t>2026-05-16T21:18:13.661+02:00</t>
  </si>
  <si>
    <t>[{"id":"6748417db17528cb9bcae60d","count":1,"label":"Hawai 32cm","posId":"114","price":24900,"isExtra":false},{"id":"bd23bb29ddc67d336ee4c95b","count":1,"label":"Balné","posId":"K0000","price":1500,"isExtra":true},{"id":"6748417db17528cb9bcae5fd","count":1,"label":"Margherita 32cm","posId":"112","price":20900,"isExtra":false},{"id":"bd23bb29ddc67d336ee4c95b","count":1,"label":"Balné","posId":"K0000","price":1500,"isExtra":true}]</t>
  </si>
  <si>
    <t>Kyryl</t>
  </si>
  <si>
    <t>2026-05-16T21:02:19.370+02:00</t>
  </si>
  <si>
    <t>2026-05-16T21:15:45.099+02:00</t>
  </si>
  <si>
    <t>[{"id":"101","note":"","count":1,"label":"Capricciosa 40cm","posId":"101","price":30900,"isExtra":false},{"id":"K0000","note":"","count":1,"label":"Balné","posId":"K0000","price":2000,"isExtra":true},{"id":"102","note":"","count":1,"label":"Hawai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</si>
  <si>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2026-05-16T21:01:40.336+02:00</t>
  </si>
  <si>
    <t>2026-05-16T21:11:03.081+02:00</t>
  </si>
  <si>
    <t>[{"id":"6748417db17528cb9bcae5fd","count":1,"label":"Margherita 32cm","posId":"112","price":20900,"isExtra":false},{"id":"bd23bb29ddc67d336ee4c95b","count":1,"label":"Balné","posId":"K0000","price":1500,"isExtra":true},{"id":"066a3df44113592702f70f66","count":1,"label":"Jalapeňos","posId":"B102","price":2500,"KDSTags":["greenhighlight"],"isExtra":true},{"id":"1e328d4770b5438d3b0cbfce","count":1,"label":"Ananas","posId":"B100","price":2500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</si>
  <si>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Filip Tomáš</t>
  </si>
  <si>
    <t>2026-05-16T21:01:39.481+02:00</t>
  </si>
  <si>
    <t>2026-05-16T21:10:02.693+02:00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</si>
  <si>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C108","note":"","count":1,"label":"Slanina","posId":"C108","price":4000,"KDSTags":["greenhighlight"],"isExtra":true}]</t>
  </si>
  <si>
    <t>2026-05-16T21:00:03.540+02:00</t>
  </si>
  <si>
    <t>2026-05-16T21:08:34.703+02:00</t>
  </si>
  <si>
    <t>[{"id":"0b22568e-4d1c-45db-9aa3-de09ef6c293a","note":"","count":1,"label":"Pepperoni 32 cm","posId":"120","price":24900,"isExtra":false},{"id":"51742ea4-2dd0-45e1-9eee-08e8ee1273fe","note":"","count":1,"label":"okraj Hotdog bez omáčky","posId":"A125","price":5700,"isExtra":true},{"id":"86f97e80-4313-45a1-88bb-cd090c233763","note":"","count":1,"label":"Pepsi 1l","posId":"N124","price":5900,"isExtra":false},{"id":"7f0c5098-18bf-4c65-bec8-dd6bf68eb768","note":"","count":1,"label":"Masové kuličky, 10 ks","posId":"P102","price":9900,"isExtra":false}]</t>
  </si>
  <si>
    <t>2026-05-16T20:44:18.764+02:00</t>
  </si>
  <si>
    <t>2026-05-16T20:52:04.449+02:00</t>
  </si>
  <si>
    <t>[{"id":"59589714","note":"","size":"Hawai 32cm","count":1,"label":"Hawai 32cm","posId":"114","price":24900,"isExtra":false},{"id":"54685059","note":"","count":1,"label":"Balné","posId":"K0000","price":1500,"isExtra":true},{"id":"54685150","note":"","count":1,"label":"Kukuřice","posId":"B115","price":2500,"KDSTags":["greenhighlight"],"isExtra":true}]</t>
  </si>
  <si>
    <t>2026-05-16T20:42:15.508+02:00</t>
  </si>
  <si>
    <t>2026-05-16T20:50:39.315+02:00</t>
  </si>
  <si>
    <t>[{"id":"7f82f3c7-a196-405e-a5a3-264cab5dab7a","count":1,"label":"Pizza Špenát kuře 32 cm","posId":"116","price":24900,"isExtra":false,"creatorId":"WtYMGouip6rM9_fP9mvuR","isPackging":0,"actualLabel":"Pizza Špenát kuře 32 cm"}]</t>
  </si>
  <si>
    <t>2026-05-16T20:30:13.977+02:00</t>
  </si>
  <si>
    <t>2026-05-16T20:48:50.573+02:00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</si>
  <si>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</si>
  <si>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2026-05-16T20:29:03.278+02:00</t>
  </si>
  <si>
    <t>2026-05-16T20:45:22.235+02:00</t>
  </si>
  <si>
    <t>[{"id":"b5cd6d23-f361-4161-9aa5-cc25896b6767","count":1,"label":"Pizza Comeback 32","posId":"121","price":24900,"isExtra":false,"creatorId":"fjNdXHWRAOLiwdHxVWgRe","isPackging":0,"actualLabel":"Pizza Comeback 32"},{"id":"aEhGN0F1eP1ffk52R-6IM","count":1,"label":"okraj mozzarella, bylinky","posId":"A121","price":5700,"isExtra":true,"mainItemId":"b5cd6d23-f361-4161-9aa5-cc25896b6767"}]</t>
  </si>
  <si>
    <t>2026-05-16T20:22:54.972+02:00</t>
  </si>
  <si>
    <t>2026-05-16T20:34:06.616+02:00</t>
  </si>
  <si>
    <t>[{"id":"107","note":"","count":1,"label":"BBQ Texas 40cm","posId":"107","price":30900,"isExtra":false},{"id":"K0000","note":"","count":1,"label":"Balné","posId":"K0000","price":2000,"isExtra":true}]</t>
  </si>
  <si>
    <t>2026-05-16T20:22:03.489+02:00</t>
  </si>
  <si>
    <t>2026-05-16T20:40:10.367+02:00</t>
  </si>
  <si>
    <t>[{"id":"55ca227d-485c-4130-a44d-b26b939e8c03","note":"","count":1,"label":"Hot &amp; Spicy 32 cm","posId":"122","price":24900,"isExtra":false},{"id":"72b7d8de-1f32-4c8d-8cfc-fd5ab0a54619","note":"","count":1,"label":"kuře","posId":"B114","price":3000,"KDSTags":["greenhighlight"],"isExtra":true},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základ","posId":"A127","price":0,"isExtra":true}]</t>
  </si>
  <si>
    <t>2026-05-16T20:20:30.605+02:00</t>
  </si>
  <si>
    <t>2026-05-16T20:33:15.755+02:00</t>
  </si>
  <si>
    <t>[{"id":"54684977","note":"","size":"BBQ Texas 40cm","count":1,"label":"BBQ Texas 40cm","posId":"107","price":30900,"isExtra":false},{"id":"54685049","note":"","count":1,"label":"Balné","posId":"K0000","price":2000,"isExtra":true}]</t>
  </si>
  <si>
    <t>2026-05-16T20:19:21.114+02:00</t>
  </si>
  <si>
    <t>2026-05-16T20:42:57.093+02:00</t>
  </si>
  <si>
    <t>2026-05-16T20:15:25.887+02:00</t>
  </si>
  <si>
    <t>2026-05-16T20:28:15.476+02:00</t>
  </si>
  <si>
    <t>[{"id":"6748417db17528cb9bcae5f9","count":1,"label":"Baby špenát &amp; kuře 40cm","posId":"104","price":30900,"isExtra":false},{"id":"9642908ce4c2f22954c8bbd6","count":1,"label":"Balné","posId":"K0000","price":2000,"isExtra":true}]</t>
  </si>
  <si>
    <t>2026-05-16T20:12:02.793+02:00</t>
  </si>
  <si>
    <t>2026-05-16T20:27:11.131+02:00</t>
  </si>
  <si>
    <t>2026-05-16T20:56:58.381+02:00</t>
  </si>
  <si>
    <t>2026-05-16T20:12:03.636+02:00</t>
  </si>
  <si>
    <t>[{"id":"ed962e6c-452c-49d0-917e-cf0d04abe09a","note":"","count":1,"label":"BBQ Texas 18 cm","posId":"131","price":11900,"isExtra":false},{"id":"431bbe15-7822-40f9-a4d3-e515dcf9ce3b","note":"","count":1,"label":"Kukuřice.","posId":"A115","price":1500,"isExtra":true},{"id":"0b22568e-4d1c-45db-9aa3-de09ef6c293a","note":"","count":1,"label":"Pepperoni 32 cm","posId":"120","price":24900,"isExtra":false}]</t>
  </si>
  <si>
    <t>2026-05-16T20:11:03.116+02:00</t>
  </si>
  <si>
    <t>2026-05-16T20:23:40.489+02:00</t>
  </si>
  <si>
    <t>2026-05-16T20:50:24.502+02:00</t>
  </si>
  <si>
    <t>2026-05-16T20:11:03.868+02:00</t>
  </si>
  <si>
    <t>[{"id":"faf7ff40-eef3-48bd-92c4-b33e5bbf095d","note":"","count":1,"label":"Quattro Formaggi 40 cm","posId":"111","price":30900,"isExtra":false},{"id":"6429499b-bd57-4ad7-b257-96da4ce175b3","note":"","count":1,"label":"Jalapeños","posId":"C102","price":3500,"KDSTags":["greenhighlight"],"isExtra":true},{"id":"0604cf40-24b5-4ad5-a9e4-e5834def96b8","note":"","count":4,"label":"Dip česnekový","posId":"P106","price":2000,"isExtra":false}]</t>
  </si>
  <si>
    <t>2026-05-16T20:03:04.363+02:00</t>
  </si>
  <si>
    <t>2026-05-16T20:41:31.320+02:00</t>
  </si>
  <si>
    <t>[{"id":"3a5867b0-8da1-4c8b-bd1f-70418434cae8","note":"","count":1,"label":"BBQ Texas 32 cm","posId":"119","price":24900,"isExtra":false},{"id":"7ee7e3c8-2c54-4dc5-810f-2f52f62e2d14","note":"","count":1,"label":"Comeback 32 cm","posId":"121","price":24900,"isExtra":false},{"id":"fc3fa22b-be90-4e3e-a05f-41f62444ffb3","note":"","count":1,"label":"olivy","posId":"B112","price":2500,"KDSTags":["greenhighlight"],"isExtra":true},{"id":"ef7489da-416c-4ccb-846f-0317489461fc","note":"","count":1,"label":"BBQ Meteor 40 cm","posId":"106","price":30900,"isExtra":false}]</t>
  </si>
  <si>
    <t>2026-05-16T19:57:37.276+02:00</t>
  </si>
  <si>
    <t>2026-05-16T20:26:15.352+02:00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</si>
  <si>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32cm","posId":"123","price":24900,"isExtra":false},{"id":"54685059","note":"","count":1,"label":"Balné","posId":"K0000","price":1500,"isExtra":true},{"id":"54685181","note":"","count":1,"label":"Pepperoni salám","posId":"B109","price":3000,"KDSTags":["greenhighlight"],"isExtra":true}]</t>
  </si>
  <si>
    <t>2026-05-16T19:57:05.752+02:00</t>
  </si>
  <si>
    <t>2026-05-16T20:35:22.124+02:00</t>
  </si>
  <si>
    <t>2026-05-16T20:50:40.558+02:00</t>
  </si>
  <si>
    <t>2026-05-16T19:57:06.844+02:00</t>
  </si>
  <si>
    <t>[{"id":"a78b511f-836b-415e-9285-dd47f293529b","note":"","count":1,"label":"Pepperoni 40 cm","posId":"108","price":30900,"isExtra":false},{"id":"faf7ff40-eef3-48bd-92c4-b33e5bbf095d","note":"","count":1,"label":"Quattro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základ","posId":"A127","price":0,"isExtra":true},{"id":"2a9dc121-ec1e-4cbb-b8d5-66ce6a546664","note":"","count":1,"label":"DIP jalapenos","posId":"P107","price":2000,"isExtra":false}]</t>
  </si>
  <si>
    <t>2026-05-16T19:53:02.961+02:00</t>
  </si>
  <si>
    <t>2026-05-16T20:20:01.121+02:00</t>
  </si>
  <si>
    <t>2026-05-16T20:25:51.516+02:00</t>
  </si>
  <si>
    <t>2026-05-16T19:53:03.537+02:00</t>
  </si>
  <si>
    <t>2026-05-16T19:51:12.788+02:00</t>
  </si>
  <si>
    <t>2026-05-16T20:17:38.429+02:00</t>
  </si>
  <si>
    <t>2026-05-16T19:50:42.637+02:00</t>
  </si>
  <si>
    <t>2026-05-16T20:16:11.299+02:00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</si>
  <si>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32cm","posId":"113","price":24900,"isExtra":false},{"id":"54685059","note":"","count":1,"label":"Balné","posId":"K0000","price":1500,"isExtra":true},{"id":"54685111","note":"","count":1,"label":"Bez oliv","posId":"X112","price":0,"KDSTags":["redhighlight"],"isExtra":true},{"id":"54685150","note":"","count":1,"label":"Kukuřice","posId":"B115","price":2500,"KDSTags":["greenhighlight"],"isExtra":true}]</t>
  </si>
  <si>
    <t>2026-05-16T19:48:03.475+02:00</t>
  </si>
  <si>
    <t>2026-05-16T20:11:51.352+02:00</t>
  </si>
  <si>
    <t>2026-05-16T20:30:54.225+02:00</t>
  </si>
  <si>
    <t>2026-05-16T19:48:04.450+02:00</t>
  </si>
  <si>
    <t>[{"id":"7ee7e3c8-2c54-4dc5-810f-2f52f62e2d14","note":"","count":1,"label":"Comeback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,{"id":"7ebac4a7-6cce-442e-b2bb-06b929c16076","note":"","count":1,"label":"Baby špenát &amp; kuře 32 cm","posId":"116","price":24900,"isExtra":false}]</t>
  </si>
  <si>
    <t>2026-05-16T19:48:03.451+02:00</t>
  </si>
  <si>
    <t>2026-05-16T20:08:51.218+02:00</t>
  </si>
  <si>
    <t>[{"id":"faf7ff40-eef3-48bd-92c4-b33e5bbf095d","note":"","count":1,"label":"Quattro Formaggi 40 cm","posId":"111","price":30900,"isExtra":false}]</t>
  </si>
  <si>
    <t>2026-05-16T19:45:45.078+02:00</t>
  </si>
  <si>
    <t>2026-05-16T20:08:11.467+02:00</t>
  </si>
  <si>
    <t>[{"id":"6748417db17528cb9bcae603","count":1,"label":"Comeback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</si>
  <si>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2026-05-16T19:44:04.235+02:00</t>
  </si>
  <si>
    <t>2026-05-16T20:05:25.258+02:00</t>
  </si>
  <si>
    <t>[{"id":"088a7edc-ef1e-4c6b-b7a1-36c2c45ab0fe","note":"","count":1,"label":"Capricciosa 32 cm","posId":"113","price":24900,"isExtra":false},{"id":"3a5867b0-8da1-4c8b-bd1f-70418434cae8","note":"","count":1,"label":"BBQ Texas 32 cm","posId":"119","price":24900,"isExtra":false},{"id":"af2bee84-a445-45fc-8ca2-cf4fed0dcf38","note":"","count":1,"label":"okraj mozzarella bylinky","posId":"A121","price":5700,"isExtra":true}]</t>
  </si>
  <si>
    <t>2026-05-16T19:43:12.898+02:00</t>
  </si>
  <si>
    <t>2026-05-16T20:02:15.295+02:00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</si>
  <si>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54685100","note":"","count":1,"label":"Žampiony","posId":"C105","price":3500,"KDSTags":["greenhighlight"],"isExtra":true},{"id":"54685118","note":"","count":1,"label":"Olivy","posId":"C112","price":3500,"KDSTags":["greenhighlight"],"isExtra":true},{"id":"54684982","note":"","size":"Capricciosa 40cm","count":1,"label":"Capricciosa 40cm","posId":"101","price":30900,"isExtra":false},{"id":"54685049","note":"","count":1,"label":"Balné","posId":"K0000","price":2000,"isExtra":true},{"id":"54685111","note":"","count":1,"label":"Bez oliv","posId":"X112","price":0,"KDSTags":["redhighlight"],"isExtra":true},{"id":"54685160","note":"","count":1,"label":"Mozzarella","posId":"C113","price":4000,"KDSTags":["greenhighlight"],"isExtra":true}]</t>
  </si>
  <si>
    <t>2026-05-16T19:40:13.097+02:00</t>
  </si>
  <si>
    <t>2026-05-16T19:58:48.419+02:00</t>
  </si>
  <si>
    <t>[{"id":"6748417db17528cb9bcae5f9","count":1,"label":"Baby špenát &amp; kuře 40cm","posId":"104","price":30900,"isExtra":false},{"id":"9642908ce4c2f22954c8bbd6","count":1,"label":"Balné","posId":"K0000","price":2000,"isExtra":true},{"id":"6748417db17528cb9bcae633","count":1,"label":"Masové kuličky","posId":"P102","price":9900,"isExtra":false},{"id":"bd23bb29ddc67d336ee4c95b","count":1,"label":"Balné","posId":"K0000","price":1500,"isExtra":true},{"id":"6748417db17528cb9bcae63b","count":1,"label":"Česnekový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</si>
  <si>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2026-05-16T19:37:03.595+02:00</t>
  </si>
  <si>
    <t>2026-05-16T19:56:05.007+02:00</t>
  </si>
  <si>
    <t>[{"id":"a78b511f-836b-415e-9285-dd47f293529b","note":"","count":1,"label":"Pepperoni 40 cm","posId":"108","price":30900,"isExtra":false}]</t>
  </si>
  <si>
    <t>2026-05-16T19:34:33.975+02:00</t>
  </si>
  <si>
    <t>2026-05-16T19:56:48.499+02:00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</si>
  <si>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</si>
  <si>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2026-05-16T19:33:58.167+02:00</t>
  </si>
  <si>
    <t>2026-05-16T19:52:19.076+02:00</t>
  </si>
  <si>
    <t>[{"id":"2c0b14ac-0c6b-4872-a94b-866460357260","count":1,"label":"Pizza Capricciosa 18","posId":"125","price":11900,"isExtra":false,"creatorId":"haTOR5e2OyvF8EebxDWn2","isPackging":0,"actualLabel":"Pizza Capricciosa 18"},{"id":"ad41b401-fc7f-449d-87be-dfb46bf9a126","count":1,"label":"Dip česnekový","posId":"P106","price":2000,"isExtra":false,"creatorId":"X_CO-WxVy_JDkMpkX7gKA","isPackging":0,"actualLabel":"Dip česnekový"}]</t>
  </si>
  <si>
    <t>2026-05-16T19:31:03.884+02:00</t>
  </si>
  <si>
    <t>2026-05-16T19:51:15.416+02:00</t>
  </si>
  <si>
    <t>2026-05-16T20:01:07.756+02:00</t>
  </si>
  <si>
    <t>2026-05-16T19:31:04.519+02:00</t>
  </si>
  <si>
    <t>[{"id":"7ee7e3c8-2c54-4dc5-810f-2f52f62e2d14","note":"","count":1,"label":"Comeback 32 cm","posId":"121","price":24900,"isExtra":false},{"id":"3a5867b0-8da1-4c8b-bd1f-70418434cae8","note":"","count":1,"label":"BBQ Texas 32 cm","posId":"119","price":24900,"isExtra":false}]</t>
  </si>
  <si>
    <t>2026-05-16T19:28:38.548+02:00</t>
  </si>
  <si>
    <t>2026-05-16T19:48:40.247+02:00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</si>
  <si>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těsto","posId":"17","price":1000,"isExtra":true},{"id":"59589712","note":"","size":"BBQ Meteor 32cm","count":1,"label":"BBQ Meteor 32cm","posId":"118","price":24900,"isExtra":false},{"id":"54685059","note":"","count":1,"label":"Balné","posId":"K0000","price":1500,"isExtra":true},{"id":"59589719","note":"","count":1,"label":"USA těsto","posId":"17","price":1000,"isExtra":true},{"id":"59589712","note":"","size":"BBQ Meteor 32cm","count":1,"label":"BBQ Meteor 32cm","posId":"118","price":24900,"isExtra":false},{"id":"54685059","note":"","count":1,"label":"Balné","posId":"K0000","price":1500,"isExtra":true},{"id":"59589719","note":"","count":1,"label":"USA těsto","posId":"17","price":1000,"isExtra":true},{"id":"57279281","note":"","count":1,"label":"Smetanový základ","posId":"ZBS32","price":0,"isExtra":true},{"id":"59589711","note":"","size":"BBQ Texas 32cm","count":1,"label":"BBQ Texas 32cm","posId":"119","price":24900,"isExtra":false},{"id":"54685059","note":"","count":1,"label":"Balné","posId":"K0000","price":1500,"isExtra":true},{"id":"59589719","note":"","count":1,"label":"USA těsto","posId":"17","price":1000,"isExtra":true}]</t>
  </si>
  <si>
    <t>2026-05-16T19:28:03.421+02:00</t>
  </si>
  <si>
    <t>2026-05-16T19:43:49.204+02:00</t>
  </si>
  <si>
    <t>2026-05-16T20:07:01.227+02:00</t>
  </si>
  <si>
    <t>2026-05-16T19:28:04.127+02:00</t>
  </si>
  <si>
    <t>[{"id":"f7043b16-784c-4471-87d9-9c8cbc7d5ab8","note":"","count":1,"label":"Capricciosa 32 cm","posId":"137","price":24900,"isExtra":false},{"id":"af2bee84-a445-45fc-8ca2-cf4fed0dcf38","note":"","count":1,"label":"okraj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5d2371f1-a2a2-462f-9e8a-40af8e09e0d2","note":"","count":1,"label":"BEZ -olivy","posId":"X112","price":0,"KDSTags":["redhighlight"],"isExtra":true},{"id":"0604cf40-24b5-4ad5-a9e4-e5834def96b8","note":"","count":2,"label":"Dip česnekový","posId":"P106","price":2000,"isExtra":false},{"id":"52687002-58c9-40ea-ba22-d2ae7a4b5889","note":"","count":1,"label":"Comeback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</si>
  <si>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2026-05-16T19:24:04.479+02:00</t>
  </si>
  <si>
    <t>2026-05-16T19:40:06.031+02:00</t>
  </si>
  <si>
    <t>2026-05-16T19:42:50.860+02:00</t>
  </si>
  <si>
    <t>2026-05-16T19:24:05.490+02:00</t>
  </si>
  <si>
    <t>[{"id":"1da6e618-5f95-4707-b8bd-b1685e13f67a","note":"","count":1,"label":"Hawai 40 cm","posId":"102","price":30900,"isExtra":false},{"id":"faf7ff40-eef3-48bd-92c4-b33e5bbf095d","note":"","count":1,"label":"Quattro Formaggi 40 cm","posId":"111","price":30900,"isExtra":false}]</t>
  </si>
  <si>
    <t>2026-05-16T19:22:03.490+02:00</t>
  </si>
  <si>
    <t>2026-05-16T19:53:43.012+02:00</t>
  </si>
  <si>
    <t>2026-05-16T20:11:58.630+02:00</t>
  </si>
  <si>
    <t>2026-05-16T19:22:07.869+02:00</t>
  </si>
  <si>
    <t>[{"id":"7805ed20-b7fb-4253-865d-b1d6ba10a291","note":"","count":1,"label":"Baby špenát &amp; kuře 32 cm","posId":"140","price":24900,"isExtra":false},{"id":"158f381e-7b09-45c4-95d8-d131055d3875","note":"","count":1,"label":"okraj Hotdog BBQ","posId":"A119","price":5700,"isExtra":true}]</t>
  </si>
  <si>
    <t>2026-05-16T19:21:02.735+02:00</t>
  </si>
  <si>
    <t>2026-05-16T19:37:01.985+02:00</t>
  </si>
  <si>
    <t>[{"id":"f675967f-9acd-47eb-a0a7-8c1488c18315","note":"","count":1,"label":"Hot &amp; Spicy 40 cm","posId":"110","price":30900,"isExtra":false},{"id":"78606be9-7e01-4fe9-a37c-d9a4b62d5696","note":"","count":1,"label":"změna na BBQ základ","posId":"A128","price":0,"isExtra":true}]</t>
  </si>
  <si>
    <t>2026-05-16T19:17:15.115+02:00</t>
  </si>
  <si>
    <t>2026-05-16T19:36:22.253+02:00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</si>
  <si>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32cm","posId":"113","price":24900,"isExtra":false},{"id":"bd23bb29ddc67d336ee4c95b","count":1,"label":"Balné","posId":"K0000","price":1500,"isExtra":true},{"id":"6748417db17528cb9bcae5fd","count":1,"label":"Margherita 32cm","posId":"112","price":20900,"isExtra":false},{"id":"bd23bb29ddc67d336ee4c95b","count":1,"label":"Balné","posId":"K0000","price":1500,"isExtra":true},{"id":"fd7b41a9636f70af3c1f4e97","count":1,"label":"USA těsto","posId":"17","price":1000,"isExtra":true},{"id":"77106882b6d8ba4f0ccb4cc6","count":1,"label":"Šunka","posId":"B106","price":3000,"KDSTags":["greenhighlight"],"isExtra":true}]</t>
  </si>
  <si>
    <t>2026-05-16T19:14:04.456+02:00</t>
  </si>
  <si>
    <t>2026-05-16T19:33:25.182+02:00</t>
  </si>
  <si>
    <t>[{"id":"55ca227d-485c-4130-a44d-b26b939e8c03","note":"","count":1,"label":"Hot &amp; Spicy 32 cm","posId":"122","price":24900,"isExtra":false},{"id":"78606be9-7e01-4fe9-a37c-d9a4b62d5696","note":"","count":1,"label":"změna na BBQ základ","posId":"A128","price":0,"isExtra":true},{"id":"7b506f1d-3b7d-4ca7-9767-75b5b6ff855b","note":"","count":1,"label":"okraj mozzarella BBQ","posId":"A123","price":5700,"isExtra":true},{"id":"55ca227d-485c-4130-a44d-b26b939e8c03","note":"","count":1,"label":"Hot &amp; Spicy 32 cm","posId":"122","price":24900,"isExtra":false},{"id":"78606be9-7e01-4fe9-a37c-d9a4b62d5696","note":"","count":1,"label":"změna na BBQ základ","posId":"A128","price":0,"isExtra":true},{"id":"7b506f1d-3b7d-4ca7-9767-75b5b6ff855b","note":"","count":1,"label":"okraj mozzarella BBQ","posId":"A123","price":5700,"isExtra":true},{"id":"0604cf40-24b5-4ad5-a9e4-e5834def96b8","note":"","count":1,"label":"Dip česnekový","posId":"P106","price":2000,"isExtra":false}]</t>
  </si>
  <si>
    <t>2026-05-16T19:12:42.648+02:00</t>
  </si>
  <si>
    <t>2026-05-16T19:30:33.434+02:00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</si>
  <si>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9db05ed723de804bca9d0750","count":1,"label":"Olivy","posId":"B112","price":2500,"KDSTags":["greenhighlight"],"isExtra":true},{"id":"852ca90f21026178d8052aaf","count":1,"label":"Mozzarella","posId":"B113","price":3000,"KDSTags":["greenhighlight"],"isExtra":true},{"id":"77106882b6d8ba4f0ccb4cc6","count":1,"label":"Šunka","posId":"B106","price":3000,"KDSTags":["greenhighlight"],"isExtra":true},{"id":"6748417db17528cb9bcae65f","count":1,"label":"Pepsi 1l","posId":"N124","price":5900,"isExtra":false}]</t>
  </si>
  <si>
    <t>2026-05-16T19:12:02.794+02:00</t>
  </si>
  <si>
    <t>2026-05-16T19:26:23.971+02:00</t>
  </si>
  <si>
    <t>[{"id":"389b26e5-2cae-411b-afde-ac1cec80674b","note":"","count":1,"label":"Margherita 40 cm","posId":"100","price":26900,"isExtra":false},{"id":"0b22568e-4d1c-45db-9aa3-de09ef6c293a","note":"","count":1,"label":"Pepperoni 32 cm","posId":"120","price":24900,"isExtra":false}]</t>
  </si>
  <si>
    <t>2026-05-16T19:09:03.680+02:00</t>
  </si>
  <si>
    <t>2026-05-16T19:25:29.003+02:00</t>
  </si>
  <si>
    <t>2026-05-16T19:29:58.993+02:00</t>
  </si>
  <si>
    <t>2026-05-16T19:09:04.469+02:00</t>
  </si>
  <si>
    <t>[{"id":"7ebac4a7-6cce-442e-b2bb-06b929c16076","note":"","count":1,"label":"Baby špenát &amp; kuře 32 cm","posId":"116","price":24900,"isExtra":false},{"id":"72a788fd-2d10-4aa9-80c1-abbc9acb3570","note":"","count":1,"label":"Hawai 32 cm","posId":"138","price":24900,"isExtra":false},{"id":"78606be9-7e01-4fe9-a37c-d9a4b62d5696","note":"","count":1,"label":"změna na BBQ základ","posId":"A128","price":0,"isExtra":true},{"id":"51742ea4-2dd0-45e1-9eee-08e8ee1273fe","note":"","count":1,"label":"okraj Hotdog bez omáčky","posId":"A125","price":5700,"isExtra":true},{"id":"6005e30e-e6f5-411d-9c32-9a3cee117e94","note":"","count":1,"label":"slanina","posId":"B108","price":3000,"KDSTags":["greenhighlight"],"isExtra":true},{"id":"0604cf40-24b5-4ad5-a9e4-e5834def96b8","note":"","count":1,"label":"Dip česnekový","posId":"P106","price":2000,"isExtra":false}]</t>
  </si>
  <si>
    <t>2026-05-16T19:08:06.594+02:00</t>
  </si>
  <si>
    <t>2026-05-16T19:21:37.814+02:00</t>
  </si>
  <si>
    <t>[{"id":"6748417db17528cb9bcae607","count":1,"label":"BBQ Texas 32cm","posId":"119","price":24900,"isExtra":false},{"id":"bd23bb29ddc67d336ee4c95b","count":1,"label":"Balné","posId":"K0000","price":1500,"isExtra":true}]</t>
  </si>
  <si>
    <t>2026-05-16T19:07:07.444+02:00</t>
  </si>
  <si>
    <t>2026-05-16T19:21:16.211+02:00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</si>
  <si>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32cm","posId":"119","price":24900,"isExtra":false},{"id":"bd23bb29ddc67d336ee4c95b","count":1,"label":"Balné","posId":"K0000","price":1500,"isExtra":true}]</t>
  </si>
  <si>
    <t>2026-05-16T19:06:04.329+02:00</t>
  </si>
  <si>
    <t>2026-05-16T19:16:31.767+02:00</t>
  </si>
  <si>
    <t>2026-05-16T19:36:00.977+02:00</t>
  </si>
  <si>
    <t>2026-05-16T19:06:06.106+02:00</t>
  </si>
  <si>
    <t>2026-05-16T19:05:16.590+02:00</t>
  </si>
  <si>
    <t>2026-05-16T19:11:16.250+02:00</t>
  </si>
  <si>
    <t>[{"id":"54684981","note":"","size":"Hawai 40cm","count":1,"label":"Hawai 40cm","posId":"102","price":30900,"isExtra":false},{"id":"54685049","note":"","count":1,"label":"Balné","posId":"K0000","price":2000,"isExtra":true},{"id":"59555749","note":"","count":1,"label":"BBQ základ","posId":"ZRB40","price":0,"isExtra":true},{"id":"54685094","note":"","count":1,"label":"Bez ananasu","posId":"X100","price":0,"KDSTags":["redhighlight"],"isExtra":true}]</t>
  </si>
  <si>
    <t>2026-05-16T19:05:03.621+02:00</t>
  </si>
  <si>
    <t>2026-05-16T19:16:53.026+02:00</t>
  </si>
  <si>
    <t>2026-05-16T19:26:47.869+02:00</t>
  </si>
  <si>
    <t>2026-05-16T19:05:04.637+02:00</t>
  </si>
  <si>
    <t>[{"id":"44f66fb9-fc80-46b2-b112-ecbf82d721e6","note":"","count":1,"label":"Zeleninová 40 cm","posId":"103","price":30900,"isExtra":false},{"id":"54460675-d5c5-4a63-8c02-6840fe066f86","note":"","count":1,"label":"Okraj Hotdog, BBQ","posId":"A120","price":6500,"isExtra":true},{"id":"540c8d22-36ac-4503-9684-d23e3d647ff1","note":"","count":1,"label":"Pepperoni salám","posId":"C109","price":4000,"KDSTags":["greenhighlight"],"isExtra":true},{"id":"0604cf40-24b5-4ad5-a9e4-e5834def96b8","note":"","count":1,"label":"Dip česnekový","posId":"P106","price":2000,"isExtra":false}]</t>
  </si>
  <si>
    <t>2026-05-16T19:00:06.296+02:00</t>
  </si>
  <si>
    <t>2026-05-16T19:11:13.566+02:00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</si>
  <si>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32cm","posId":"123","price":24900,"isExtra":false},{"id":"bd23bb29ddc67d336ee4c95b","count":1,"label":"Balné","posId":"K0000","price":1500,"isExtra":true},{"id":"6748417db17528cb9bcae65f","count":1,"label":"Pepsi 1l","posId":"N124","price":5900,"isExtra":false}]</t>
  </si>
  <si>
    <t>2026-05-16T18:49:03.573+02:00</t>
  </si>
  <si>
    <t>2026-05-16T18:59:18.315+02:00</t>
  </si>
  <si>
    <t>2026-05-16T19:06:48.021+02:00</t>
  </si>
  <si>
    <t>2026-05-16T18:49:05.078+02:00</t>
  </si>
  <si>
    <t>[{"id":"faf7ff40-eef3-48bd-92c4-b33e5bbf095d","note":"","count":1,"label":"Quattro Formaggi 40 cm","posId":"111","price":30900,"isExtra":false},{"id":"3ca6f105-5e70-48ee-bc31-76525f0a0b11","note":"","count":1,"label":"BBQ Texas 40 cm","posId":"107","price":30900,"isExtra":false},{"id":"99eaad34-9727-44a5-83f1-c3ecfb1e0313","note":"","count":1,"label":"Okraj mozzarella, BBQ","posId":"A124","price":6500,"isExtra":true},{"id":"0604cf40-24b5-4ad5-a9e4-e5834def96b8","note":"","count":2,"label":"Dip česnekový","posId":"P106","price":2000,"isExtra":false},{"id":"2a9dc121-ec1e-4cbb-b8d5-66ce6a546664","note":"","count":1,"label":"DIP jalapenos","posId":"P107","price":2000,"isExtra":false}]</t>
  </si>
  <si>
    <t>2026-05-16T18:44:19.467+02:00</t>
  </si>
  <si>
    <t>2026-05-16T18:53:21.310+02:00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</si>
  <si>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těsto","posId":"17","price":1000,"isExtra":true},{"id":"6748417db17528cb9bcae631","count":1,"label":"Spicy Wings 🌶️","posId":"P101","price":11900,"isExtra":false},{"id":"bd23bb29ddc67d336ee4c95b","count":1,"label":"Balné","posId":"K0000","price":1500,"isExtra":true},{"id":"6748417db17528cb9bcae5f1","count":1,"label":"BBQ Meteor 40cm","posId":"106","price":30900,"isExtra":false},{"id":"9642908ce4c2f22954c8bbd6","count":1,"label":"Balné","posId":"K0000","price":2000,"isExtra":true}]</t>
  </si>
  <si>
    <t>Bogdan</t>
  </si>
  <si>
    <t>2026-05-16T18:38:36.557+02:00</t>
  </si>
  <si>
    <t>2026-05-16T18:49:44.294+02:00</t>
  </si>
  <si>
    <t>[{"id":"100","note":"","count":1,"label":"Margherita 40cm","posId":"100","price":26900,"isExtra":false},{"id":"K0000","note":"","count":1,"label":"Balné","posId":"K0000","price":2000,"isExtra":true},{"id":"104","note":"","count":1,"label":"Baby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40cm","posId":"104","price":30900,"isExtra":false},{"id":"K0000","note":"","count":1,"label":"Balné","posId":"K0000","price":2000,"isExtra":true}]</t>
  </si>
  <si>
    <t>2026-05-16T18:34:37.199+02:00</t>
  </si>
  <si>
    <t>2026-05-16T18:43:50.247+02:00</t>
  </si>
  <si>
    <t>[{"id":"59589711","note":"","size":"BBQ Texas 32cm","count":1,"label":"BBQ Texas 32cm","posId":"119","price":24900,"isExtra":false},{"id":"54685059","note":"","count":1,"label":"Balné","posId":"K0000","price":1500,"isExtra":true}]</t>
  </si>
  <si>
    <t>2026-05-16T18:17:02.945+02:00</t>
  </si>
  <si>
    <t>2026-05-16T18:26:28.738+02:00</t>
  </si>
  <si>
    <t>2026-05-16T18:38:25.469+02:00</t>
  </si>
  <si>
    <t>2026-05-16T18:17:03.553+02:00</t>
  </si>
  <si>
    <t>[{"id":"a4e8ca23-fe36-4747-a603-19485eee7e76","note":"","count":1,"label":"Hot &amp; Spicy 32 cm","posId":"146","price":24900,"isExtra":false},{"id":"6e4aed3e-b988-442a-8864-0b2ad4a4403d","note":"","count":1,"label":"Quattro Formaggi 32 cm","posId":"147","price":24900,"isExtra":false},{"id":"41f21dd3-e301-4232-8347-2fbf132057d4","note":"","count":1,"label":"změna na Rajčatový základ","posId":"A127","price":0,"isExtra":true},{"id":"50a2c673-74cc-459a-b7e5-f5c332128443","note":"","count":1,"label":"mozzarella","posId":"B113","price":3000,"KDSTags":["greenhighlight"],"isExtra":true}]</t>
  </si>
  <si>
    <t>2026-05-16T18:14:03.427+02:00</t>
  </si>
  <si>
    <t>2026-05-16T18:24:17.603+02:00</t>
  </si>
  <si>
    <t>2026-05-16T18:45:42.283+02:00</t>
  </si>
  <si>
    <t>2026-05-16T18:14:04.141+02:00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</si>
  <si>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-ananas","posId":"X100","price":0,"KDSTags":["redhighlight"],"isExtra":true},{"id":"55ca227d-485c-4130-a44d-b26b939e8c03","note":"","count":1,"label":"Hot &amp; Spicy 32 cm","posId":"122","price":24900,"isExtra":false},{"id":"55f8781c-97f6-4a21-abe6-3780ea7117ba","note":"","count":1,"label":"změna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</si>
  <si>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2026-05-16T18:12:23.660+02:00</t>
  </si>
  <si>
    <t>2026-05-16T18:22:02.776+02:00</t>
  </si>
  <si>
    <t>[{"id":"54684982","note":"","size":"Capricciosa 40cm","count":2,"label":"Capricciosa 40cm","posId":"101","price":30900,"isExtra":false},{"id":"54685049","note":"","count":2,"label":"Balné","posId":"K0000","price":2000,"isExtra":true},{"id":"54685092","note":"","count":2,"label":"Bez žampionů","posId":"X105","price":0,"KDSTags":["redhighlight"],"isExtra":true}]</t>
  </si>
  <si>
    <t>2026-05-16T18:08:03.345+02:00</t>
  </si>
  <si>
    <t>2026-05-16T18:18:08.482+02:00</t>
  </si>
  <si>
    <t>[{"id":"389b26e5-2cae-411b-afde-ac1cec80674b","note":"","count":1,"label":"Margherita 40 cm","posId":"100","price":26900,"isExtra":false},{"id":"78606be9-7e01-4fe9-a37c-d9a4b62d5696","note":"","count":1,"label":"změna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česnekový","posId":"P106","price":2000,"isExtra":false},{"id":"2a9dc121-ec1e-4cbb-b8d5-66ce6a546664","note":"","count":1,"label":"DIP jalapenos","posId":"P107","price":2000,"isExtra":false}]</t>
  </si>
  <si>
    <t>Giga</t>
  </si>
  <si>
    <t>2026-05-16T18:04:08.448+02:00</t>
  </si>
  <si>
    <t>2026-05-16T18:17:12.823+02:00</t>
  </si>
  <si>
    <t>[{"id":"114","note":"","count":1,"label":"Hawai 32cm","posId":"114","price":24900,"isExtra":false},{"id":"K0000","note":"","count":1,"label":"Balné","posId":"K0000","price":1500,"isExtra":true},{"id":"122","note":"","count":1,"label":"Hot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základ","posId":"ZRB32","price":0,"isExtra":true},{"id":"A125","note":"","count":1,"label":"okraj hotdog, bez omáčky","posId":"A125","price":5700,"isExtra":true},{"id":"N124","note":"","count":1,"label":"Pepsi 1l","posId":"N124","price":5900,"isExtra":false},{"id":"123","note":"","count":1,"label":"Quattro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</si>
  <si>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2026-05-16T17:55:48.166+02:00</t>
  </si>
  <si>
    <t>2026-05-16T18:05:04.831+02:00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</si>
  <si>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40cm","posId":"111","price":30900,"isExtra":false},{"id":"54685049","note":"","count":1,"label":"Balné","posId":"K0000","price":2000,"isExtra":true},{"id":"54685126","note":"","count":1,"label":"okraj hotdog, bbq omáčka","posId":"A120","price":6500,"isExtra":true}]</t>
  </si>
  <si>
    <t>2026-05-16T17:50:07.939+02:00</t>
  </si>
  <si>
    <t>2026-05-16T17:58:30.765+02:00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</si>
  <si>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</si>
  <si>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2026-05-16T17:44:00.121+02:00</t>
  </si>
  <si>
    <t>2026-05-16T17:52:01.957+02:00</t>
  </si>
  <si>
    <t>2026-05-16T17:29:37.714+02:00</t>
  </si>
  <si>
    <t>2026-05-16T17:40:10.541+02:00</t>
  </si>
  <si>
    <t>[{"id":"54684972","note":"","size":"Margherita 40cm","count":1,"label":"Margherita 40cm","posId":"100","price":26900,"isExtra":false},{"id":"54685049","note":"","count":1,"label":"Balné","posId":"K0000","price":2000,"isExtra":true},{"id":"54685100","note":"","count":1,"label":"Žampiony","posId":"C105","price":3500,"KDSTags":["greenhighlight"],"isExtra":true},{"id":"54684972","note":"","size":"Margherita 40cm","count":1,"label":"Margherita 40cm","posId":"100","price":26900,"isExtra":false},{"id":"54685049","note":"","count":1,"label":"Balné","posId":"K0000","price":2000,"isExtra":true},{"id":"54685118","note":"","count":1,"label":"Olivy","posId":"C112","price":3500,"KDSTags":["greenhighlight"],"isExtra":true},{"id":"54685164","note":"","count":1,"label":"Šunka","posId":"C106","price":4000,"KDSTags":["greenhighlight"],"isExtra":true},{"id":"54684972","note":"","size":"Margherita 40cm","count":1,"label":"Margherita 40cm","posId":"100","price":26900,"isExtra":false},{"id":"54685049","note":"","count":1,"label":"Balné","posId":"K0000","price":2000,"isExtra":true},{"id":"54685164","note":"","count":1,"label":"Šunka","posId":"C106","price":4000,"KDSTags":["greenhighlight"],"isExtra":true}]</t>
  </si>
  <si>
    <t>2026-05-16T17:12:17.036+02:00</t>
  </si>
  <si>
    <t>2026-05-16T17:13:15.464+02:00</t>
  </si>
  <si>
    <t>[{"id":"6ffd3545-72d2-4e40-9c4f-5ed137d1966b","count":1,"label":"Guarana kiwi a jablko","posId":"N144","price":5500,"isExtra":false,"creatorId":"hdWh3HZSELx3Z0R3zc3Qm","isPackging":0,"actualLabel":"Guarana kiwi a jablko"}]</t>
  </si>
  <si>
    <t>Valerii</t>
  </si>
  <si>
    <t>2026-05-16T17:03:36.870+02:00</t>
  </si>
  <si>
    <t>2026-05-16T17:13:08.981+02:00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</si>
  <si>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dip","posId":"P106","price":2000,"isExtra":false},{"id":"K0000","note":"","count":1,"label":"Balné","posId":"K0000","price":1500,"isExtra":true}]</t>
  </si>
  <si>
    <t>2026-05-16T16:46:14.609+02:00</t>
  </si>
  <si>
    <t>2026-05-16T17:04:46.616+02:00</t>
  </si>
  <si>
    <t>2026-05-16T16:45:57.673+02:00</t>
  </si>
  <si>
    <t>2026-05-16T17:04:58.692+02:00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</si>
  <si>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40cm","posId":"111","price":30900,"isExtra":false},{"id":"54685049","note":"","count":1,"label":"Balné","posId":"K0000","price":2000,"isExtra":true},{"id":"54684975","note":"","size":"Comeback 40cm 🌶️","count":1,"label":"Comeback 40cm 🌶️","posId":"109","price":30900,"isExtra":false},{"id":"54685049","note":"","count":1,"label":"Balné","posId":"K0000","price":2000,"isExtra":true},{"id":"54685018","note":"","size":"Česnekový dip","count":2,"label":"Česnekový dip","posId":"P106","price":2000,"isExtra":false},{"id":"54685059","note":"","count":2,"label":"Balné","posId":"K0000","price":1500,"isExtra":true},{"id":"54685019","note":"","size":"BBQ dip","count":2,"label":"BBQ dip","posId":"P105","price":2000,"isExtra":false},{"id":"54685059","note":"","count":2,"label":"Balné","posId":"K0000","price":1500,"isExtra":true}]</t>
  </si>
  <si>
    <t>2026-05-16T16:43:02.984+02:00</t>
  </si>
  <si>
    <t>2026-05-16T16:53:13.243+02:00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</si>
  <si>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5d2371f1-a2a2-462f-9e8a-40af8e09e0d2","note":"","count":1,"label":"BEZ -olivy","posId":"X112","price":0,"KDSTags":["redhighlight"],"isExtra":true}]</t>
  </si>
  <si>
    <t>2026-05-16T16:33:05.300+02:00</t>
  </si>
  <si>
    <t>2026-05-16T16:54:35.439+02:00</t>
  </si>
  <si>
    <t>2026-05-16T17:11:16.187+02:00</t>
  </si>
  <si>
    <t>2026-05-16T16:33:06.023+02:00</t>
  </si>
  <si>
    <t>[{"id":"7ee7e3c8-2c54-4dc5-810f-2f52f62e2d14","note":"","count":1,"label":"Comeback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</si>
  <si>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Vikas</t>
  </si>
  <si>
    <t>2026-05-16T16:12:18.773+02:00</t>
  </si>
  <si>
    <t>2026-05-16T16:24:00.326+02:00</t>
  </si>
  <si>
    <t>[{"id":"121","note":"","count":1,"label":"Comeback 32cm 🌶️","posId":"121","price":24900,"isExtra":false},{"id":"K0000","note":"","count":1,"label":"Balné","posId":"K0000","price":1500,"isExtra":true},{"id":"B130","note":"","count":1,"label":"Grana padano, pecorino, parmazán","posId":"B130","price":3000,"KDSTags":["greenhighlight"],"isExtra":true},{"id":"N121","note":"","count":1,"label":"Aquilla zelený čaj/citron 0,5l","posId":"N121","price":4900,"isExtra":false}]</t>
  </si>
  <si>
    <t>2026-05-16T16:05:49.835+02:00</t>
  </si>
  <si>
    <t>2026-05-16T16:16:43.359+02:00</t>
  </si>
  <si>
    <t>2026-05-16T16:04:03.531+02:00</t>
  </si>
  <si>
    <t>2026-05-16T16:26:33.142+02:00</t>
  </si>
  <si>
    <t>2026-05-16T16:38:40.580+02:00</t>
  </si>
  <si>
    <t>2026-05-16T16:04:04.548+02:00</t>
  </si>
  <si>
    <t>[{"id":"a78b511f-836b-415e-9285-dd47f293529b","note":"","count":1,"label":"Pepperoni 40 cm","posId":"108","price":30900,"isExtra":false},{"id":"600f7e2a-f8fc-4cf9-8350-3b280d61d288","note":"","count":1,"label":"Poctivá malinovka 0,5l","posId":"N129","price":4900,"isExtra":false}]</t>
  </si>
  <si>
    <t>2026-05-16T16:03:02.995+02:00</t>
  </si>
  <si>
    <t>2026-05-16T16:12:13.719+02:00</t>
  </si>
  <si>
    <t>[{"id":"431e159e-af3b-4bad-9f72-f07001b572f8","note":"","count":1,"label":"Baby špenát &amp; kuře 40 cm","posId":"104","price":30900,"isExtra":false}]</t>
  </si>
  <si>
    <t>2026-05-16T16:00:17.512+02:00</t>
  </si>
  <si>
    <t>2026-05-16T16:16:44.427+02:00</t>
  </si>
  <si>
    <t>[{"id":"6748417db17528cb9bcae5f1","count":1,"label":"BBQ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základ","posId":"ZBR40","price":0,"isExtra":true},{"id":"a1bd46b9b8f83b8b50c57f27","count":1,"label":"okraj mozzarella, bylinky","posId":"A122","price":6500,"isExtra":true}]</t>
  </si>
  <si>
    <t>2026-05-16T16:00:03.231+02:00</t>
  </si>
  <si>
    <t>2026-05-16T16:21:51.170+02:00</t>
  </si>
  <si>
    <t>2026-05-16T16:52:36.599+02:00</t>
  </si>
  <si>
    <t>2026-05-16T16:00:03.991+02:00</t>
  </si>
  <si>
    <t>[{"id":"0663e926-2071-4402-b9ca-1a372f1ef96b","note":"","count":1,"label":"Zeleninová 32 cm","posId":"139","price":24900,"isExtra":false},{"id":"55f8781c-97f6-4a21-abe6-3780ea7117ba","note":"","count":1,"label":"změna na Smetanový základ","posId":"A129","price":0,"isExtra":true},{"id":"9069d980-0a24-408c-a214-618aed030839","note":"","count":1,"label":"BBQ Texas 32 cm","posId":"143","price":24900,"isExtra":false},{"id":"af2bee84-a445-45fc-8ca2-cf4fed0dcf38","note":"","count":1,"label":"okraj mozzarella bylinky","posId":"A121","price":5700,"isExtra":true}]</t>
  </si>
  <si>
    <t>2026-05-16T15:58:20.927+02:00</t>
  </si>
  <si>
    <t>2026-05-16T16:06:59.606+02:00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</si>
  <si>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</si>
  <si>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2026-05-16T15:35:03.659+02:00</t>
  </si>
  <si>
    <t>2026-05-16T15:49:12.148+02:00</t>
  </si>
  <si>
    <t>2026-05-16T16:02:17.925+02:00</t>
  </si>
  <si>
    <t>2026-05-16T15:35:04.602+02:00</t>
  </si>
  <si>
    <t>[{"id":"c17837f5-7a43-4caf-86f2-7f4c925f90fb","note":"","count":1,"label":"BBQ Meteor 32 cm","posId":"118","price":24900,"isExtra":false},{"id":"158f381e-7b09-45c4-95d8-d131055d3875","note":"","count":1,"label":"okraj Hotdog BBQ","posId":"A119","price":5700,"isExtra":true},{"id":"7805ed20-b7fb-4253-865d-b1d6ba10a291","note":"","count":1,"label":"Baby špenát &amp; kuře 32 cm","posId":"140","price":24900,"isExtra":false},{"id":"7b506f1d-3b7d-4ca7-9767-75b5b6ff855b","note":"","count":1,"label":"okraj mozzarella BBQ","posId":"A123","price":5700,"isExtra":true},{"id":"86f97e80-4313-45a1-88bb-cd090c233763","note":"","count":1,"label":"Pepsi 1l","posId":"N124","price":5900,"isExtra":false}]</t>
  </si>
  <si>
    <t>2026-05-16T15:33:03.648+02:00</t>
  </si>
  <si>
    <t>2026-05-16T15:46:09.174+02:00</t>
  </si>
  <si>
    <t>2026-05-16T15:54:40.486+02:00</t>
  </si>
  <si>
    <t>2026-05-16T15:33:04.280+02:00</t>
  </si>
  <si>
    <t>[{"id":"ef7489da-416c-4ccb-846f-0317489461fc","note":"","count":1,"label":"BBQ Meteor 40 cm","posId":"106","price":30900,"isExtra":false},{"id":"54460675-d5c5-4a63-8c02-6840fe066f86","note":"","count":1,"label":"Okraj Hotdog, BBQ","posId":"A120","price":6500,"isExtra":true},{"id":"9b3fd0f9-6a36-4a8e-95ad-00dbae675705","note":"","count":1,"label":"Capricciosa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</si>
  <si>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2026-05-16T15:27:44.783+02:00</t>
  </si>
  <si>
    <t>2026-05-16T15:33:21.327+02:00</t>
  </si>
  <si>
    <t>[{"id":"59589706","note":"","size":"Margherita 32cm","count":1,"label":"Margherita 32cm","posId":"112","price":20900,"isExtra":false},{"id":"54685059","note":"","count":1,"label":"Balné","posId":"K0000","price":1500,"isExtra":true},{"id":"57405720","note":"","size":"Mirinda 1l","count":1,"label":"Mirinda 1l","posId":"N126","price":5900,"isExtra":false}]</t>
  </si>
  <si>
    <t>2026-05-16T15:18:23.418+02:00</t>
  </si>
  <si>
    <t>2026-05-16T15:25:31.298+02:00</t>
  </si>
  <si>
    <t>[{"id":"6748417db17528cb9bcae603","count":1,"label":"Comeback 32cm 🌶️","posId":"121","price":24900,"isExtra":false},{"id":"bd23bb29ddc67d336ee4c95b","count":1,"label":"Balné","posId":"K0000","price":1500,"isExtra":true},{"id":"3413d939fbb3d687083c022e","count":1,"label":"Bez cibule","posId":"X103","price":0,"KDSTags":["redhighlight"],"isExtra":true}]</t>
  </si>
  <si>
    <t>2026-05-16T15:09:11.955+02:00</t>
  </si>
  <si>
    <t>2026-05-16T15:17:49.279+02:00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</si>
  <si>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</si>
  <si>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2026-05-16T14:59:05.054+02:00</t>
  </si>
  <si>
    <t>2026-05-16T15:07:49.064+02:00</t>
  </si>
  <si>
    <t>2026-05-16T15:13:24.317+02:00</t>
  </si>
  <si>
    <t>2026-05-16T14:59:06.012+02:00</t>
  </si>
  <si>
    <t>[{"id":"4f6ede18-25d3-4c82-be03-84c9578ab8ce","note":"","count":1,"label":"Pepperoni 32 cm","posId":"144","price":24900,"isExtra":false},{"id":"6005e30e-e6f5-411d-9c32-9a3cee117e94","note":"","count":1,"label":"slanina","posId":"B108","price":3000,"KDSTags":["greenhighlight"],"isExtra":true},{"id":"0604cf40-24b5-4ad5-a9e4-e5834def96b8","note":"","count":1,"label":"Dip česnekový","posId":"P106","price":2000,"isExtra":false}]</t>
  </si>
  <si>
    <t>2026-05-16T14:49:33.017+02:00</t>
  </si>
  <si>
    <t>2026-05-16T14:59:59.206+02:00</t>
  </si>
  <si>
    <t>[{"id":"6748417db17528cb9bcae5f7","count":1,"label":"Capricciosa 40cm","posId":"101","price":30900,"isExtra":false},{"id":"9642908ce4c2f22954c8bbd6","count":1,"label":"Balné","posId":"K0000","price":2000,"isExtra":true},{"id":"022d130960d35fd742057445","count":1,"label":"Smetanový základ","posId":"ZRS40","price":0,"isExtra":true}]</t>
  </si>
  <si>
    <t>2026-05-16T14:36:19.489+02:00</t>
  </si>
  <si>
    <t>2026-05-16T14:48:17.174+02:00</t>
  </si>
  <si>
    <t>[{"id":"103","note":"","count":1,"label":"Zeleninová 40cm","posId":"103","price":30900,"isExtra":false},{"id":"K0000","note":"","count":1,"label":"Balné","posId":"K0000","price":2000,"isExtra":true},{"id":"X115","note":"","count":1,"label":"Bez kukuřice","posId":"X115","price":0,"KDSTags":["redhighlight"],"isExtra":true},{"id":"P103","note":"","count":1,"label":"Pečené brambory","posId":"P103","price":6900,"isExtra":false},{"id":"K0000","note":"","count":1,"label":"Balné","posId":"K0000","price":1500,"isExtra":true}]</t>
  </si>
  <si>
    <t>2026-05-16T14:34:44.078+02:00</t>
  </si>
  <si>
    <t>2026-05-16T14:45:52.286+02:00</t>
  </si>
  <si>
    <t>[{"id":"54684972","note":"","size":"Margherita 40cm","count":1,"label":"Margherita 40cm","posId":"100","price":26900,"isExtra":false},{"id":"54685049","note":"","count":1,"label":"Balné","posId":"K0000","price":2000,"isExtra":true},{"id":"54685018","note":"","size":"Česnekový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</si>
  <si>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2026-05-16T14:31:44.305+02:00</t>
  </si>
  <si>
    <t>2026-05-16T14:42:29.268+02:00</t>
  </si>
  <si>
    <t>2026-05-16T14:08:03.571+02:00</t>
  </si>
  <si>
    <t>2026-05-16T14:19:51.855+02:00</t>
  </si>
  <si>
    <t>2026-05-16T14:26:02.530+02:00</t>
  </si>
  <si>
    <t>2026-05-16T14:08:04.271+02:00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</si>
  <si>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-olivy","posId":"X112","price":0,"KDSTags":["redhighlight"],"isExtra":true}]</t>
  </si>
  <si>
    <t>2026-05-16T14:06:05.389+02:00</t>
  </si>
  <si>
    <t>2026-05-16T14:19:50.176+02:00</t>
  </si>
  <si>
    <t>[{"id":"6748417db17528cb9bcae5ed","count":1,"label":"Pepperoni 40cm 🌶️🌶️","posId":"108","price":30900,"isExtra":false},{"id":"9642908ce4c2f22954c8bbd6","count":1,"label":"Balné","posId":"K0000","price":2000,"isExtra":true},{"id":"a1bd46b9b8f83b8b50c57f27","count":1,"label":"okraj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bylinky","posId":"A122","price":6500,"isExtra":true},{"id":"6748417db17528cb9bcae63b","count":1,"label":"Česnekový dip","posId":"P106","price":2000,"isExtra":false},{"id":"bd23bb29ddc67d336ee4c95b","count":1,"label":"Balné","posId":"K0000","price":1500,"isExtra":true}]</t>
  </si>
  <si>
    <t>2026-05-16T13:58:03.315+02:00</t>
  </si>
  <si>
    <t>2026-05-16T14:08:32.971+02:00</t>
  </si>
  <si>
    <t>2026-05-16T14:27:33.049+02:00</t>
  </si>
  <si>
    <t>2026-05-16T14:00:08.029+02:00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</si>
  <si>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</si>
  <si>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2026-05-16T13:38:28.941+02:00</t>
  </si>
  <si>
    <t>2026-05-16T13:48:45.115+02:00</t>
  </si>
  <si>
    <t>[{"id":"54684972","note":"","size":"Margherita 40cm","count":1,"label":"Margherita 40cm","posId":"100","price":26900,"isExtra":false},{"id":"54685049","note":"","count":1,"label":"Balné","posId":"K0000","price":2000,"isExtra":true}]</t>
  </si>
  <si>
    <t>2026-05-16T13:30:03.020+02:00</t>
  </si>
  <si>
    <t>2026-05-16T13:38:59.694+02:00</t>
  </si>
  <si>
    <t>2026-05-16T13:54:13.741+02:00</t>
  </si>
  <si>
    <t>2026-05-16T13:30:03.777+02:00</t>
  </si>
  <si>
    <t>[{"id":"1edf54fc-1032-442c-939f-e6e2033b2270","note":"","count":1,"label":"Comeback 40 cm","posId":"109","price":30900,"isExtra":false},{"id":"28e96b57-144a-4147-bd66-1530a9858e97","note":"","count":1,"label":"BEZ -pepperoni salám","posId":"X109","price":0,"KDSTags":["redhighlight"],"isExtra":true},{"id":"ddd88272-9f0a-4ca7-a4db-a3a7d157b54d","note":"","count":1,"label":"Pepsi zero sugar 1l","posId":"N125","price":5900,"isExtra":false}]</t>
  </si>
  <si>
    <t>2026-05-16T13:27:28.709+02:00</t>
  </si>
  <si>
    <t>2026-05-16T13:46:28.734+02:00</t>
  </si>
  <si>
    <t>[{"id":"307f1b7d-52a0-408d-be47-4976c57475e7","count":2,"label":"Pizza Hawai 32 cm","posId":"114","price":24900,"isExtra":false,"creatorId":"4Sy_W0c6qBq_b1MMs679G","isPackging":0,"actualLabel":"Pizza Hawai 32 cm"},{"id":"RjnzJvFGQ7bViwxWS8fAW","count":2,"label":"Bez ananasu","posId":"X100","price":0,"KDSTags":["redhighlight"],"isExtra":true,"mainItemId":"307f1b7d-52a0-408d-be47-4976c57475e7"},{"id":"4d404c70-83e0-4d17-8dce-d711c6217316","count":2,"label":"Pizza Pepperoni 32","posId":"120","price":24900,"isExtra":false,"creatorId":"lGh2RhPU7RqUO7y7zZobb","isPackging":0,"actualLabel":"Pizza Pepperoni 32"}]</t>
  </si>
  <si>
    <t>2026-05-16T13:17:37.388+02:00</t>
  </si>
  <si>
    <t>2026-05-16T13:34:13.261+02:00</t>
  </si>
  <si>
    <t>[{"id":"6748417db17528cb9bcae60d","count":1,"label":"Hawai 32cm","posId":"114","price":24900,"isExtra":false},{"id":"bd23bb29ddc67d336ee4c95b","count":1,"label":"Balné","posId":"K0000","price":1500,"isExtra":true},{"id":"18c190203278836a4d4b7095","count":1,"label":"Smetanový základ","posId":"ZRS32","price":0,"isExtra":true},{"id":"6748417db17528cb9bcae601","count":1,"label":"Hot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</si>
  <si>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2026-05-16T13:11:03.046+02:00</t>
  </si>
  <si>
    <t>2026-05-16T13:36:52.871+02:00</t>
  </si>
  <si>
    <t>2026-05-16T13:46:26.306+02:00</t>
  </si>
  <si>
    <t>2026-05-16T13:11:03.765+02:00</t>
  </si>
  <si>
    <t>[{"id":"088a7edc-ef1e-4c6b-b7a1-36c2c45ab0fe","note":"","count":1,"label":"Capricciosa 32 cm","posId":"113","price":24900,"isExtra":false},{"id":"6005e30e-e6f5-411d-9c32-9a3cee117e94","note":"","count":1,"label":"slanina","posId":"B108","price":3000,"KDSTags":["greenhighlight"],"isExtra":true}]</t>
  </si>
  <si>
    <t>2026-05-16T13:10:06.255+02:00</t>
  </si>
  <si>
    <t>2026-05-16T13:26:55.894+02:00</t>
  </si>
  <si>
    <t>2026-05-16T13:07:02.570+02:00</t>
  </si>
  <si>
    <t>2026-05-16T13:25:07.638+02:00</t>
  </si>
  <si>
    <t>[{"id":"a4e8ca23-fe36-4747-a603-19485eee7e76","note":"","count":1,"label":"Hot &amp; Spicy 32 cm","posId":"146","price":24900,"isExtra":false},{"id":"72a788fd-2d10-4aa9-80c1-abbc9acb3570","note":"","count":1,"label":"Hawai 32 cm","posId":"138","price":24900,"isExtra":false},{"id":"729a5bf7-1e81-474d-93e1-129401ad77bd","note":"","count":2,"label":"Dip BBQ","posId":"P105","price":2000,"isExtra":false},{"id":"2a9dc121-ec1e-4cbb-b8d5-66ce6a546664","note":"","count":2,"label":"DIP jalapenos","posId":"P107","price":2000,"isExtra":false}]</t>
  </si>
  <si>
    <t>2026-05-16T12:56:02.903+02:00</t>
  </si>
  <si>
    <t>2026-05-16T13:09:52.633+02:00</t>
  </si>
  <si>
    <t>[{"id":"1460d93c-4159-4d87-aaf2-4ef8fb5e31b1","note":"","count":1,"label":"Margherita 32 cm","posId":"112","price":20900,"isExtra":false},{"id":"4f6ede18-25d3-4c82-be03-84c9578ab8ce","note":"","count":1,"label":"Pepperoni 32 cm","posId":"144","price":24900,"isExtra":false}]</t>
  </si>
  <si>
    <t>2026-05-16T12:54:02.867+02:00</t>
  </si>
  <si>
    <t>2026-05-16T13:22:17.233+02:00</t>
  </si>
  <si>
    <t>2026-05-16T13:30:46.273+02:00</t>
  </si>
  <si>
    <t>2026-05-16T12:54:03.583+02:00</t>
  </si>
  <si>
    <t>[{"id":"9069d980-0a24-408c-a214-618aed030839","note":"","count":1,"label":"BBQ Texas 32 cm","posId":"143","price":24900,"isExtra":false},{"id":"af2bee84-a445-45fc-8ca2-cf4fed0dcf38","note":"","count":1,"label":"okraj mozzarella bylinky","posId":"A121","price":5700,"isExtra":true},{"id":"389b26e5-2cae-411b-afde-ac1cec80674b","note":"","count":1,"label":"Margherita 40 cm","posId":"100","price":26900,"isExtra":false},{"id":"55f8781c-97f6-4a21-abe6-3780ea7117ba","note":"","count":1,"label":"změna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5baf9524-d195-4f98-ac4e-12383c85b672","note":"","count":1,"label":"Mozzarella","posId":"C113","price":4000,"KDSTags":["greenhighlight"],"isExtra":true},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,{"id":"6005e30e-e6f5-411d-9c32-9a3cee117e94","note":"","count":1,"label":"slanina","posId":"B108","price":3000,"KDSTags":["greenhighlight"],"isExtra":true},{"id":"2c932c76-e932-479d-b476-ee55b747887e","note":"","count":1,"label":"žampiony","posId":"B105","price":2500,"KDSTags":["greenhighlight"],"isExtra":true}]</t>
  </si>
  <si>
    <t>2026-05-16T12:41:04.845+02:00</t>
  </si>
  <si>
    <t>2026-05-16T12:47:24.781+02:00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</si>
  <si>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86f97e80-4313-45a1-88bb-cd090c233763","note":"","count":1,"label":"Pepsi 1l","posId":"N124","price":5900,"isExtra":false}]</t>
  </si>
  <si>
    <t>2026-05-16T12:29:26.326+02:00</t>
  </si>
  <si>
    <t>2026-05-16T12:42:04.720+02:00</t>
  </si>
  <si>
    <t>[{"id":"7b3c39dc-9d66-4261-8442-ced83cde70a0","count":1,"label":"Pizza Margherita 32 0,5","posId":"H112","price":10450,"isExtra":false,"creatorId":"XP3mcq_FBDMiW170zbQ4L","isPackging":0,"actualLabel":"Pizza Margherita 32 0,5"},{"id":"oRChrdkeBEPeyswFcy-GT","count":1,"label":"Okraj mozzarella, bylinky 32 0,5","posId":"HH121","price":2850,"isExtra":true,"mainItemId":"7b3c39dc-9d66-4261-8442-ced83cde70a0"},{"id":"aRPAiqbCW3Z9trz5KoEBF","count":1,"label":"Těsto italské","posId":"H32","price":0,"isExtra":true,"mainItemId":"7b3c39dc-9d66-4261-8442-ced83cde70a0"},{"id":"35fa12ef-ccf8-4a95-92ad-d30d228ffa96","count":1,"label":"Pizza Hot &amp; Spicy 32 0,5","posId":"H122","price":12450,"isExtra":false,"creatorId":"Ims44AQAO0i8Hw_zgxPeR","isPackging":0,"actualLabel":"Pizza Hot &amp; Spicy 32 0,5"},{"id":"oRChrdkeBEPeyswFcy-GT","count":1,"label":"Okraj mozzarella, bylinky 32 0,5","posId":"HH121","price":2850,"isExtra":true,"mainItemId":"35fa12ef-ccf8-4a95-92ad-d30d228ffa96"},{"id":"aRPAiqbCW3Z9trz5KoEBF","count":1,"label":"Těsto italské","posId":"H32","price":0,"isExtra":true,"mainItemId":"35fa12ef-ccf8-4a95-92ad-d30d228ffa96"},{"id":"4df4c5c0-abba-42b0-a63e-2a559be75166","count":1,"label":"Pizza Quattro Formaggi 32","posId":"123","price":24900,"isExtra":false,"creatorId":"ZdSLQOZO2IDgDGnn-Scii","isPackging":0,"actualLabel":"Pizza Quattro Formaggi 32"},{"id":"aEhGN0F1eP1ffk52R-6IM","count":1,"label":"okraj mozzarella, bylinky","posId":"A121","price":5700,"isExtra":true,"mainItemId":"4df4c5c0-abba-42b0-a63e-2a559be75166"},{"id":"ad41b401-fc7f-449d-87be-dfb46bf9a126","count":2,"label":"Dip česnekový","posId":"P106","price":2000,"isExtra":false,"creatorId":"yL0QLXDH9vPBd6A7BkW5M","isPackging":0,"actualLabel":"Dip česnekový"}]</t>
  </si>
  <si>
    <t>2026-05-16T12:24:28.383+02:00</t>
  </si>
  <si>
    <t>2026-05-16T12:38:17.872+02:00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</si>
  <si>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🌶️🌶️","posId":"122","price":24900,"isExtra":false},{"id":"54685059","note":"","count":1,"label":"Balné","posId":"K0000","price":1500,"isExtra":true},{"id":"54685112","note":"","count":1,"label":"Bez cibule","posId":"X103","price":0,"KDSTags":["redhighlight"],"isExtra":true}]</t>
  </si>
  <si>
    <t>2026-05-16T12:24:18.494+02:00</t>
  </si>
  <si>
    <t>2026-05-16T12:36:02.987+02:00</t>
  </si>
  <si>
    <t>[{"id":"54684972","note":"","size":"Margherita 40cm","count":1,"label":"Margherita 40cm","posId":"100","price":26900,"isExtra":false},{"id":"54685049","note":"","count":1,"label":"Balné","posId":"K0000","price":2000,"isExtra":true},{"id":"54685164","note":"","count":1,"label":"Šunka","posId":"C106","price":4000,"KDSTags":["greenhighlight"],"isExtra":true},{"id":"54685021","note":"","size":"Choco Rolls","count":1,"label":"Choco Rolls","posId":"chr100","price":8900,"isExtra":false},{"id":"54685059","note":"","count":1,"label":"Balné","posId":"K0000","price":1500,"isExtra":true}]</t>
  </si>
  <si>
    <t>2026-05-16T12:13:50.456+02:00</t>
  </si>
  <si>
    <t>2026-05-16T12:29:37.904+02:00</t>
  </si>
  <si>
    <t>2026-05-16T12:11:50.220+02:00</t>
  </si>
  <si>
    <t>2026-05-16T12:32:06.963+02:00</t>
  </si>
  <si>
    <t>2026-05-16T12:10:49.825+02:00</t>
  </si>
  <si>
    <t>2026-05-16T12:28:57.786+02:00</t>
  </si>
  <si>
    <t>2026-05-16T12:09:19.366+02:00</t>
  </si>
  <si>
    <t>2026-05-16T12:23:13.705+02:00</t>
  </si>
  <si>
    <t>[{"id":"6748417db17528cb9bcae5f9","count":1,"label":"Baby špenát &amp; kuře 40cm","posId":"104","price":30900,"isExtra":false},{"id":"9642908ce4c2f22954c8bbd6","count":1,"label":"Balné","posId":"K0000","price":2000,"isExtra":true},{"id":"6748417db17528cb9bcae63b","count":1,"label":"Česnekový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1l","posId":"N124","price":5900,"isExtra":false}]</t>
  </si>
  <si>
    <t>2026-05-16T12:02:09.731+02:00</t>
  </si>
  <si>
    <t>2026-05-16T12:20:04.215+02:00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</si>
  <si>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🌶️🌶️","posId":"108","price":30900,"isExtra":false},{"id":"9642908ce4c2f22954c8bbd6","count":1,"label":"Balné","posId":"K0000","price":2000,"isExtra":true},{"id":"6748417db17528cb9bcae5e9","count":1,"label":"Hot &amp; Spicy 40cm 🌶️🌶️","posId":"110","price":30900,"isExtra":false},{"id":"9642908ce4c2f22954c8bbd6","count":1,"label":"Balné","posId":"K0000","price":2000,"isExtra":true},{"id":"9a81730aa6f8e8bed1dea02a","count":1,"label":"Bez cibule","posId":"X103","price":0,"KDSTags":["redhighlight"],"isExtra":true}]</t>
  </si>
  <si>
    <t>2026-05-16T12:02:02.945+02:00</t>
  </si>
  <si>
    <t>2026-05-16T12:14:40.548+02:00</t>
  </si>
  <si>
    <t>[{"id":"896d2264-b315-4ee3-b331-0fa7b26bb96f","note":"","count":2,"label":"Hawai 32 cm","posId":"114","price":24900,"isExtra":false}]</t>
  </si>
  <si>
    <t>2026-05-16T11:56:02.986+02:00</t>
  </si>
  <si>
    <t>2026-05-16T12:09:07.587+02:00</t>
  </si>
  <si>
    <t>2026-05-16T12:16:39.390+02:00</t>
  </si>
  <si>
    <t>2026-05-16T11:56:04.142+02:00</t>
  </si>
  <si>
    <t>[{"id":"0b22568e-4d1c-45db-9aa3-de09ef6c293a","note":"","count":1,"label":"Pepperoni 32 cm","posId":"120","price":24900,"isExtra":false},{"id":"55ca227d-485c-4130-a44d-b26b939e8c03","note":"","count":1,"label":"Hot &amp; Spicy 32 cm","posId":"122","price":24900,"isExtra":false},{"id":"fb380719-7e86-4a50-b0fc-8a72368b6991","note":"","count":1,"label":"kukuřice","posId":"B115","price":2500,"KDSTags":["greenhighlight"],"isExtra":true},{"id":"2c932c76-e932-479d-b476-ee55b747887e","note":"","count":1,"label":"žampiony","posId":"B105","price":2500,"KDSTags":["greenhighlight"],"isExtra":true},{"id":"0604cf40-24b5-4ad5-a9e4-e5834def96b8","note":"","count":1,"label":"Dip česnekový","posId":"P106","price":2000,"isExtra":false}]</t>
  </si>
  <si>
    <t>2026-05-16T11:53:00.704+02:00</t>
  </si>
  <si>
    <t>2026-05-16T12:03:58.805+02:00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</si>
  <si>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32cm","posId":"112","price":20900,"isExtra":false},{"id":"54685059","note":"","count":1,"label":"Balné","posId":"K0000","price":1500,"isExtra":true},{"id":"54685167","note":"","count":1,"label":"Šunka","posId":"B106","price":3000,"KDSTags":["greenhighlight"],"isExtra":true}]</t>
  </si>
  <si>
    <t>2026-05-16T11:45:02.820+02:00</t>
  </si>
  <si>
    <t>2026-05-16T11:58:03.740+02:00</t>
  </si>
  <si>
    <t>2026-05-16T12:13:08.777+02:00</t>
  </si>
  <si>
    <t>2026-05-16T11:45:03.793+02:00</t>
  </si>
  <si>
    <t>[{"id":"1da6e618-5f95-4707-b8bd-b1685e13f67a","note":"","count":1,"label":"Hawai 40 cm","posId":"102","price":30900,"isExtra":false},{"id":"99eaad34-9727-44a5-83f1-c3ecfb1e0313","note":"","count":1,"label":"Okraj mozzarella, BBQ","posId":"A124","price":6500,"isExtra":true},{"id":"63c5589f-8110-48db-8be3-91da09368499","note":"","count":1,"label":"Capricciosa 18 cm","posId":"125","price":11900,"isExtra":false}]</t>
  </si>
  <si>
    <t>2026-05-16T11:30:03.283+02:00</t>
  </si>
  <si>
    <t>2026-05-16T11:42:54.726+02:00</t>
  </si>
  <si>
    <t>[{"id":"7ee7e3c8-2c54-4dc5-810f-2f52f62e2d14","note":"","count":1,"label":"Comeback 32 cm","posId":"121","price":24900,"isExtra":false},{"id":"9069d980-0a24-408c-a214-618aed030839","note":"","count":1,"label":"BBQ Texas 32 cm","posId":"143","price":24900,"isExtra":false},{"id":"158f381e-7b09-45c4-95d8-d131055d3875","note":"","count":1,"label":"okraj Hotdog BBQ","posId":"A119","price":5700,"isExtra":true}]</t>
  </si>
  <si>
    <t>2026-05-16T11:24:03.463+02:00</t>
  </si>
  <si>
    <t>2026-05-16T11:51:44.611+02:00</t>
  </si>
  <si>
    <t>[{"id":"c17837f5-7a43-4caf-86f2-7f4c925f90fb","note":"","count":1,"label":"BBQ Meteor 32 cm","posId":"118","price":24900,"isExtra":false},{"id":"fb380719-7e86-4a50-b0fc-8a72368b6991","note":"","count":1,"label":"kukuřice","posId":"B115","price":2500,"KDSTags":["greenhighlight"],"isExtra":true},{"id":"d79a29ea-c5ce-49c2-9a5d-787665203983","note":"","count":1,"label":"paprika","posId":"B111","price":2500,"KDSTags":["greenhighlight"],"isExtra":true},{"id":"3316ecf4-07ea-4045-acd5-7383dd81145f","note":"","count":1,"label":"jalapeños","posId":"B102","price":2500,"KDSTags":["greenhighlight"],"isExtra":true},{"id":"0604cf40-24b5-4ad5-a9e4-e5834def96b8","note":"","count":1,"label":"Dip česnekový","posId":"P106","price":2000,"isExtra":false}]</t>
  </si>
  <si>
    <t>2026-05-16T11:09:30.687+02:00</t>
  </si>
  <si>
    <t>2026-05-16T11:19:12.871+02:00</t>
  </si>
  <si>
    <t>[{"id":"6748417db17528cb9bcae5ef","count":1,"label":"BBQ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základ","posId":"ZBR40","price":0,"isExtra":true},{"id":"672ce28d7b47278e16ff8d9f","count":1,"label":"okraj hotdog, bbq omáčka","posId":"A120","price":6500,"isExtra":true},{"id":"6748417db17528cb9bcae63f","count":1,"label":"Jalapenos Rolls","posId":"jpr200","price":8900,"isExtra":false},{"id":"bd23bb29ddc67d336ee4c95b","count":1,"label":"Balné","posId":"K0000","price":1500,"isExtra":true}]</t>
  </si>
  <si>
    <t>2026-05-16T11:01:03.285+02:00</t>
  </si>
  <si>
    <t>2026-05-16T11:48:26.553+02:00</t>
  </si>
  <si>
    <t>2026-05-16T11:58:06.537+02:00</t>
  </si>
  <si>
    <t>2026-05-16T11:01:04.119+02:00</t>
  </si>
  <si>
    <t>[{"id":"0491ba2d-7c43-44f5-949a-e82693028cdb","note":"","count":1,"label":"Margherita 32 cm","posId":"136","price":20900,"isExtra":false},{"id":"7ebac4a7-6cce-442e-b2bb-06b929c16076","note":"","count":1,"label":"Baby špenát &amp; kuře 32 cm","posId":"116","price":24900,"isExtra":false}]</t>
  </si>
  <si>
    <t>2026-05-16T10:36:59.627+02:00</t>
  </si>
  <si>
    <t>2026-05-16T11:14:55.640+02:00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</si>
  <si>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🌶️","posId":"109","price":30900,"isExtra":false},{"id":"9642908ce4c2f22954c8bbd6","count":1,"label":"Balné","posId":"K0000","price":2000,"isExtra":true},{"id":"6748417db17528cb9bcae631","count":1,"label":"Spicy Wings 🌶️","posId":"P101","price":11900,"isExtra":false},{"id":"bd23bb29ddc67d336ee4c95b","count":1,"label":"Balné","posId":"K0000","price":1500,"isExtra":true},{"id":"6748417db17528cb9bcae63b","count":1,"label":"Česnekový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</si>
  <si>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2026-05-16T10:35:03.779+02:00</t>
  </si>
  <si>
    <t>2026-05-16T11:13:41.527+02:00</t>
  </si>
  <si>
    <t>2026-05-16T11:31:59.377+02:00</t>
  </si>
  <si>
    <t>2026-05-16T11:01:36.509+02:00</t>
  </si>
  <si>
    <t>2026-05-16T10:32:02.970+02:00</t>
  </si>
  <si>
    <t>2026-05-16T11:27:03.521+02:00</t>
  </si>
  <si>
    <t>[{"id":"964de064-9473-45d2-a921-18d4e9308b80","note":"","count":1,"label":"Sweet passion 32 cm","posId":"29","price":20900,"isExtra":false},{"id":"4f6ede18-25d3-4c82-be03-84c9578ab8ce","note":"","count":1,"label":"Pepperoni 32 cm","posId":"144","price":24900,"isExtra":false},{"id":"a78b511f-836b-415e-9285-dd47f293529b","note":"","count":1,"label":"Pepperoni 40 cm","posId":"108","price":30900,"isExtra":false}]</t>
  </si>
  <si>
    <t>2026-05-16T10:28:04.498+02:00</t>
  </si>
  <si>
    <t>2026-05-16T11:21:29.521+02:00</t>
  </si>
  <si>
    <t>Svetozar</t>
  </si>
  <si>
    <t>2026-05-16T00:40:57.742+02:00</t>
  </si>
  <si>
    <t>2026-05-16T00:51:27.608+02:00</t>
  </si>
  <si>
    <t>[{"id":"114","note":"","count":1,"label":"Hawai 32cm","posId":"114","price":24900,"isExtra":false},{"id":"K0000","note":"","count":1,"label":"Balné","posId":"K0000","price":1500,"isExtra":true}]</t>
  </si>
  <si>
    <t>2026-05-16T00:33:02.933+02:00</t>
  </si>
  <si>
    <t>2026-05-16T00:49:56.721+02:00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</si>
  <si>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</si>
  <si>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2026-05-16T00:31:06.382+02:00</t>
  </si>
  <si>
    <t>2026-05-16T00:44:38.386+02:00</t>
  </si>
  <si>
    <t>2026-05-16T01:04:36.722+02:00</t>
  </si>
  <si>
    <t>2026-05-16T00:32:03.217+02:00</t>
  </si>
  <si>
    <t>[{"id":"faf7ff40-eef3-48bd-92c4-b33e5bbf095d","note":"","count":1,"label":"Quattro Formaggi 40 cm","posId":"111","price":30900,"isExtra":false},{"id":"5fc1255c-e26e-4454-9620-7eea5d2454f6","note":"","count":1,"label":"Slanina","posId":"C108","price":4000,"KDSTags":["greenhighlight"],"isExtra":true},{"id":"0604cf40-24b5-4ad5-a9e4-e5834def96b8","note":"","count":2,"label":"Dip česnekový","posId":"P106","price":2000,"isExtra":false}]</t>
  </si>
  <si>
    <t>Youcef</t>
  </si>
  <si>
    <t>2026-05-16T00:30:01.653+02:00</t>
  </si>
  <si>
    <t>2026-05-16T00:43:09.944+02:00</t>
  </si>
  <si>
    <t>[{"id":"101","note":"","count":1,"label":"Capricciosa 40cm","posId":"101","price":30900,"isExtra":false},{"id":"K0000","note":"","count":1,"label":"Balné","posId":"K0000","price":2000,"isExtra":true},{"id":"N124","note":"","count":1,"label":"Pepsi 1l","posId":"N124","price":5900,"isExtra":false},{"id":"N20","note":"","count":3,"label":"Pilsner Urquell 12","posId":"N20","price":6500,"isExtra":false}]</t>
  </si>
  <si>
    <t>2026-05-16T00:23:03.756+02:00</t>
  </si>
  <si>
    <t>2026-05-16T00:31:40.413+02:00</t>
  </si>
  <si>
    <t>2026-05-16T01:14:45.721+02:00</t>
  </si>
  <si>
    <t>2026-05-16T00:23:53.521+02:00</t>
  </si>
  <si>
    <t>[{"id":"163e77d4-5ceb-49e7-900a-6bd7d0635831","note":"","count":1,"label":"SPICY MENU COMEBACK","posId":"","price":34900,"isExtra":false},{"id":"58d82516-d8a1-4854-a515-308b4c6e3f46","note":"","count":1,"label":"*BBQ TEXAS* 32","posId":"Y119","price":0,"isExtra":true},{"id":"162f5e68-6a58-4eeb-a2b7-ae88adf3f3c7","note":"","count":1,"label":"Italské těsto","posId":"15","price":0,"isExtra":true},{"id":"da10865e-5d28-4f5d-8f53-78c44581a781","note":"","count":1,"label":"BBQ základ","posId":"A128","price":0,"isExtra":true},{"id":"158f381e-7b09-45c4-95d8-d131055d3875","note":"","count":1,"label":"okraj Hotdog BBQ","posId":"A119","price":5700,"isExtra":true},{"id":"0d5bd9fd-6128-4489-94d2-641ed7ac4298","note":"","count":1,"label":"párek","posId":"B110","price":3000,"KDSTags":["greenhighlight"],"isExtra":true},{"id":"6e70115f-a0f1-42d6-aaca-1c1f7aa64cb8","note":"","count":1,"label":"šunka","posId":"B106","price":3000,"KDSTags":["greenhighlight"]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</si>
  <si>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2026-05-16T00:11:24.435+02:00</t>
  </si>
  <si>
    <t>2026-05-16T00:23:27.462+02:00</t>
  </si>
  <si>
    <t>[{"id":"6748417db17528cb9bcae5fd","count":1,"label":"Margherita 32cm","posId":"112","price":20900,"isExtra":false},{"id":"bd23bb29ddc67d336ee4c95b","count":1,"label":"Balné","posId":"K0000","price":1500,"isExtra":true},{"id":"fd7b41a9636f70af3c1f4e97","count":1,"label":"USA těsto","posId":"17","price":1000,"isExtra":true},{"id":"77106882b6d8ba4f0ccb4cc6","count":1,"label":"Šunka","posId":"B106","price":3000,"KDSTags":["greenhighlight"],"isExtra":true},{"id":"6748417db17528cb9bcae63b","count":2,"label":"Česnekový dip","posId":"P106","price":2000,"isExtra":false},{"id":"bd23bb29ddc67d336ee4c95b","count":2,"label":"Balné","posId":"K0000","price":1500,"isExtra":true},{"id":"6748417db17528cb9bcae60f","count":1,"label":"Capricciosa 32cm","posId":"113","price":24900,"isExtra":false},{"id":"bd23bb29ddc67d336ee4c95b","count":1,"label":"Balné","posId":"K0000","price":1500,"isExtra":true},{"id":"5f2a50eca1a44e5dc7ac4a4d","count":1,"label":"okraj hotdog, bbq omáčka","posId":"A119","price":5700,"isExtra":true}]</t>
  </si>
  <si>
    <t>2026-05-16T00:10:04.119+02:00</t>
  </si>
  <si>
    <t>2026-05-16T00:20:20.388+02:00</t>
  </si>
  <si>
    <t>2026-05-16T00:50:09.178+02:00</t>
  </si>
  <si>
    <t>2026-05-16T00:10:54.758+02:00</t>
  </si>
  <si>
    <t>[{"id":"7f0c5098-18bf-4c65-bec8-dd6bf68eb768","note":"","count":1,"label":"Masové kuličky, 10 ks","posId":"P102","price":9900,"isExtra":false},{"id":"c9c0bcd1-5065-4282-a709-cc2042a92228","note":"","count":1,"label":"Pečené brambory","posId":"P103","price":6900,"isExtra":false},{"id":"0604cf40-24b5-4ad5-a9e4-e5834def96b8","note":"","count":2,"label":"Dip česnekový","posId":"P106","price":2000,"isExtra":false},{"id":"e8a7b47a-70d2-4cc2-a375-1dab55125675","note":"","count":1,"label":"Quattro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bylinky","posId":"A121","price":5700,"isExtra":true},{"id":"fb380719-7e86-4a50-b0fc-8a72368b6991","note":"","count":1,"label":"kukuřice","posId":"B115","price":2500,"KDSTags":["greenhighlight"],"isExtra":true}]</t>
  </si>
  <si>
    <t>2026-05-16T00:02:36.036+02:00</t>
  </si>
  <si>
    <t>2026-05-16T00:09:22.496+02:00</t>
  </si>
  <si>
    <t>2026-05-16T00:01:20.148+02:00</t>
  </si>
  <si>
    <t>2026-05-16T00:07:34.456+02:00</t>
  </si>
  <si>
    <t>2026-05-15T23:55:48.578+02:00</t>
  </si>
  <si>
    <t>2026-05-16T00:05:31.521+02:00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</si>
  <si>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těsto","posId":"17","price":1000,"isExtra":true},{"id":"2f78d9c94838c98e08d95112","count":1,"label":"Bez salámu","posId":"X109","price":0,"KDSTags":["redhighlight"]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]</t>
  </si>
  <si>
    <t>2026-05-15T23:53:46.235+02:00</t>
  </si>
  <si>
    <t>2026-05-16T00:03:56.654+02:00</t>
  </si>
  <si>
    <t>2026-05-15T23:47:03.974+02:00</t>
  </si>
  <si>
    <t>2026-05-16T00:03:59.311+02:00</t>
  </si>
  <si>
    <t>2026-05-16T00:27:42.399+02:00</t>
  </si>
  <si>
    <t>2026-05-15T23:54:03.322+02:00</t>
  </si>
  <si>
    <t>[{"id":"6e4aed3e-b988-442a-8864-0b2ad4a4403d","note":"","count":1,"label":"Quattro Formaggi 32 cm","posId":"147","price":24900,"isExtra":false},{"id":"2a9dc121-ec1e-4cbb-b8d5-66ce6a546664","note":"","count":1,"label":"DIP jalapenos","posId":"P107","price":2000,"isExtra":false}]</t>
  </si>
  <si>
    <t>2026-05-15T23:46:03.723+02:00</t>
  </si>
  <si>
    <t>2026-05-16T00:00:12.303+02:00</t>
  </si>
  <si>
    <t>2026-05-16T00:23:49.932+02:00</t>
  </si>
  <si>
    <t>2026-05-15T23:53:57.194+02:00</t>
  </si>
  <si>
    <t>[{"id":"7ee7e3c8-2c54-4dc5-810f-2f52f62e2d14","note":"","count":1,"label":"Comeback 32 cm","posId":"121","price":24900,"isExtra":false}]</t>
  </si>
  <si>
    <t>2026-05-15T23:44:58.470+02:00</t>
  </si>
  <si>
    <t>2026-05-15T23:58:19.806+02:00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</si>
  <si>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54685175","note":"","count":1,"label":"Gorgonzola","posId":"C101","price":4000,"KDSTags":["greenhighlight"],"isExtra":true},{"id":"54685018","note":"","size":"Česnekový dip","count":1,"label":"Česnekový dip","posId":"P106","price":2000,"isExtra":false},{"id":"54685059","note":"","count":1,"label":"Balné","posId":"K0000","price":1500,"isExtra":true},{"id":"57405718","note":"","size":"Pepsi 1l","count":1,"label":"Pepsi 1l","posId":"N124","price":5900,"isExtra":false}]</t>
  </si>
  <si>
    <t>Andrii</t>
  </si>
  <si>
    <t>2026-05-15T23:36:17.425+02:00</t>
  </si>
  <si>
    <t>2026-05-15T23:46:51.256+02:00</t>
  </si>
  <si>
    <t>[{"id":"100","note":"","count":1,"label":"Margherita 40cm","posId":"100","price":26900,"isExtra":false},{"id":"K0000","note":"","count":1,"label":"Balné","posId":"K0000","price":2000,"isExtra":true}]</t>
  </si>
  <si>
    <t>2026-05-15T23:32:02.951+02:00</t>
  </si>
  <si>
    <t>2026-05-15T23:45:53.312+02:00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</si>
  <si>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</si>
  <si>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Yurii</t>
  </si>
  <si>
    <t>2026-05-15T23:31:29.838+02:00</t>
  </si>
  <si>
    <t>2026-05-15T23:44:17.387+02:00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</si>
  <si>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základ","posId":"ZBS40","price":0,"isExtra":true},{"id":"A122","note":"","count":1,"label":"okraj mozzarella, bylinky","posId":"A122","price":6500,"isExtra":true}]</t>
  </si>
  <si>
    <t>Ismayil</t>
  </si>
  <si>
    <t>2026-05-15T23:31:25.409+02:00</t>
  </si>
  <si>
    <t>2026-05-15T23:40:40.602+02:00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</si>
  <si>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základ","posId":"ZSR40","price":0,"isExtra":true}]</t>
  </si>
  <si>
    <t>2026-05-15T23:26:04.147+02:00</t>
  </si>
  <si>
    <t>2026-05-15T23:38:32.037+02:00</t>
  </si>
  <si>
    <t>2026-05-15T23:57:02.162+02:00</t>
  </si>
  <si>
    <t>2026-05-15T23:27:20.133+02:00</t>
  </si>
  <si>
    <t>[{"id":"4f6ede18-25d3-4c82-be03-84c9578ab8ce","note":"","count":1,"label":"Pepperoni 32 cm","posId":"144","price":24900,"isExtra":false},{"id":"66ee9e23-f41b-4175-a255-1e2fcec5e863","note":"","count":1,"label":"Pilsner Urquell 0,5l","posId":"N20","price":6500,"isExtra":false}]</t>
  </si>
  <si>
    <t>2026-05-15T23:19:03.902+02:00</t>
  </si>
  <si>
    <t>2026-05-15T23:34:44.136+02:00</t>
  </si>
  <si>
    <t>2026-05-15T23:54:42.937+02:00</t>
  </si>
  <si>
    <t>2026-05-15T23:23:50.087+02:00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</si>
  <si>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salám","posId":"C109","price":4000,"KDSTags":["greenhighlight"],"isExtra":true},{"id":"ddd88272-9f0a-4ca7-a4db-a3a7d157b54d","note":"","count":1,"label":"Pepsi zero sugar 1l","posId":"N125","price":5900,"isExtra":false},{"id":"f4e62f0e-27eb-456f-a59a-dac515570142","note":"","count":1,"label":"Jablečno-skořicové rolls, 8ks","posId":"18","price":8900,"isExtra":false}]</t>
  </si>
  <si>
    <t>2026-05-15T23:14:56.026+02:00</t>
  </si>
  <si>
    <t>2026-05-15T23:30:41.262+02:00</t>
  </si>
  <si>
    <t>[{"id":"54684977","note":"","size":"BBQ Texas 40cm","count":1,"label":"BBQ Texas 40cm","posId":"107","price":30900,"isExtra":false},{"id":"54685049","note":"","count":1,"label":"Balné","posId":"K0000","price":2000,"isExtra":true},{"id":"59555739","note":"","count":1,"label":"Rajčatový základ","posId":"ZBR40","price":0,"isExtra":true},{"id":"57405719","note":"","size":"Pepsi zero sugar 1l","count":1,"label":"Pepsi zero sugar 1l","posId":"N125","price":5900,"isExtra":false}]</t>
  </si>
  <si>
    <t>2026-05-15T23:01:19.803+02:00</t>
  </si>
  <si>
    <t>2026-05-15T23:27:45.237+02:00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</si>
  <si>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🌶️🌶️","posId":"108","price":30900,"isExtra":false},{"id":"9642908ce4c2f22954c8bbd6","count":1,"label":"Balné","posId":"K0000","price":2000,"isExtra":true},{"id":"6748417db17528cb9bcae5f3","count":1,"label":"Zeleninová 40cm","posId":"103","price":30900,"isExtra":false},{"id":"9642908ce4c2f22954c8bbd6","count":1,"label":"Balné","posId":"K0000","price":2000,"isExtra":true},{"id":"c8dbd54159dca400135e2ae8","count":1,"label":"Pepperoni salám","posId":"C109","price":4000,"KDSTags":["greenhighlight"],"isExtra":true},{"id":"6748417db17528cb9bcae5f9","count":1,"label":"Baby špenát &amp; kuře 40cm","posId":"104","price":30900,"isExtra":false},{"id":"9642908ce4c2f22954c8bbd6","count":1,"label":"Balné","posId":"K0000","price":2000,"isExtra":true},{"id":"a1bd46b9b8f83b8b50c57f27","count":1,"label":"okraj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bylinky","posId":"A122","price":6500,"isExtra":true},{"id":"6748417db17528cb9bcae639","count":1,"label":"Pepperoni Rolls 🌶️","posId":"P100","price":8900,"isExtra":false},{"id":"bd23bb29ddc67d336ee4c95b","count":1,"label":"Balné","posId":"K0000","price":1500,"isExtra":true}]</t>
  </si>
  <si>
    <t>Nazarii</t>
  </si>
  <si>
    <t>2026-05-15T22:58:53.323+02:00</t>
  </si>
  <si>
    <t>2026-05-15T23:20:37.254+02:00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</si>
  <si>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základ","posId":"ZRS40","price":0,"isExtra":true},{"id":"A126","note":"","count":1,"label":"okraj hotdog, bez omáčky","posId":"A126","price":6500,"isExtra":true},{"id":"102","note":"","count":1,"label":"Hawai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základ","posId":"ZRS40","price":0,"isExtra":true},{"id":"A126","note":"","count":1,"label":"okraj hotdog, bez omáčky","posId":"A126","price":6500,"isExtra":true}]</t>
  </si>
  <si>
    <t>2026-05-15T22:57:41.106+02:00</t>
  </si>
  <si>
    <t>2026-05-15T23:10:46.368+02:00</t>
  </si>
  <si>
    <t>[{"id":"0f6ff109-ae8f-450c-889d-2bf0860a2838","count":1,"label":"Pizza Hot &amp; Spicy 18","posId":"134","price":11900,"isExtra":false,"creatorId":"UJqDDWv-p6rpAkDUMd-YZ","isPackging":0,"actualLabel":"Pizza Hot &amp; Spicy 18"},{"id":"7fc95d28-5c0a-421a-9f5c-f72977e30b93","count":1,"label":"Pizza Quattro Formaggi 40","posId":"111","price":30900,"isExtra":false,"creatorId":"jQZhlcK_hpeeY8I8beCdW","isPackging":0,"actualLabel":"Pizza Quattro Formaggi 40"}]</t>
  </si>
  <si>
    <t>2026-05-15T22:56:17.343+02:00</t>
  </si>
  <si>
    <t>2026-05-15T23:07:39.607+02:00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</si>
  <si>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32cm","posId":"112","price":20900,"isExtra":false},{"id":"bd23bb29ddc67d336ee4c95b","count":1,"label":"Balné","posId":"K0000","price":1500,"isExtra":true},{"id":"6748417db17528cb9bcae5f7","count":1,"label":"Capricciosa 40cm","posId":"101","price":30900,"isExtra":false},{"id":"9642908ce4c2f22954c8bbd6","count":1,"label":"Balné","posId":"K0000","price":2000,"isExtra":true}]</t>
  </si>
  <si>
    <t>2026-05-15T22:40:42.105+02:00</t>
  </si>
  <si>
    <t>2026-05-15T23:05:43.174+02:00</t>
  </si>
  <si>
    <t>[{"id":"6748417db17528cb9bcae5f1","count":1,"label":"BBQ Meteor 40cm","posId":"106","price":30900,"isExtra":false},{"id":"9642908ce4c2f22954c8bbd6","count":1,"label":"Balné","posId":"K0000","price":2000,"isExtra":true},{"id":"6748417db17528cb9bcae63b","count":1,"label":"Česnekový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</si>
  <si>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2026-05-15T22:39:57.315+02:00</t>
  </si>
  <si>
    <t>2026-05-15T23:00:42.187+02:00</t>
  </si>
  <si>
    <t>[{"id":"123","note":"","count":1,"label":"Quattro Formaggi 32cm","posId":"123","price":24900,"isExtra":false},{"id":"K0000","note":"","count":1,"label":"Balné","posId":"K0000","price":1500,"isExtra":true}]</t>
  </si>
  <si>
    <t>2026-05-15T22:34:53.802+02:00</t>
  </si>
  <si>
    <t>2026-05-15T22:55:08.946+02:00</t>
  </si>
  <si>
    <t>[{"id":"59589706","note":"","size":"Margherita 32cm","count":1,"label":"Margherita 32cm","posId":"112","price":20900,"isExtra":false},{"id":"54685059","note":"","count":1,"label":"Balné","posId":"K0000","price":1500,"isExtra":true}]</t>
  </si>
  <si>
    <t>2026-05-15T22:30:54.146+02:00</t>
  </si>
  <si>
    <t>2026-05-15T22:54:33.185+02:00</t>
  </si>
  <si>
    <t>2026-05-15T22:30:03.912+02:00</t>
  </si>
  <si>
    <t>2026-05-15T22:59:40.153+02:00</t>
  </si>
  <si>
    <t>[{"id":"a4e8ca23-fe36-4747-a603-19485eee7e76","note":"","count":1,"label":"Hot &amp; Spicy 32 cm","posId":"146","price":24900,"isExtra":false},{"id":"55f8781c-97f6-4a21-abe6-3780ea7117ba","note":"","count":1,"label":"změna na Smetanový základ","posId":"A129","price":0,"isExtra":true},{"id":"a4e8ca23-fe36-4747-a603-19485eee7e76","note":"","count":1,"label":"Hot &amp; Spicy 32 cm","posId":"146","price":24900,"isExtra":false},{"id":"55f8781c-97f6-4a21-abe6-3780ea7117ba","note":"","count":1,"label":"změna na Smetanový základ","posId":"A129","price":0,"isExtra":true},{"id":"a4e8ca23-fe36-4747-a603-19485eee7e76","note":"","count":1,"label":"Hot &amp; Spicy 32 cm","posId":"146","price":24900,"isExtra":false},{"id":"55f8781c-97f6-4a21-abe6-3780ea7117ba","note":"","count":1,"label":"změna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-cibule","posId":"X103","price":0,"KDSTags":["redhighlight"],"isExtra":true}]</t>
  </si>
  <si>
    <t>2026-05-15T22:28:21.172+02:00</t>
  </si>
  <si>
    <t>2026-05-15T22:48:49.097+02:00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</si>
  <si>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základ","posId":"ZRS40","price":0,"isExtra":true},{"id":"105","note":"","count":1,"label":"Veggieballs 40cm 🌶️🌶️","posId":"105","price":30900,"isExtra":false},{"id":"K0000","note":"","count":1,"label":"Balné","posId":"K0000","price":2000,"isExtra":true},{"id":"ZRB40","note":"","count":1,"label":"BBQ základ","posId":"ZRB40","price":0,"isExtra":true}]</t>
  </si>
  <si>
    <t>2026-05-15T22:26:16.536+02:00</t>
  </si>
  <si>
    <t>2026-05-15T22:43:01.110+02:00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</si>
  <si>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bylinky","posId":"A122","price":6500,"isExtra":true},{"id":"54685134","note":"","count":1,"label":"Bez cibule","posId":"X103","price":0,"KDSTags":["redhighlight"],"isExtra":true},{"id":"57405722","note":"","size":"Poděbradská malinovka 0,5l","count":2,"label":"Poděbradská malinovka 0,5l","posId":"N129","price":4900,"isExtra":false}]</t>
  </si>
  <si>
    <t>2026-05-15T22:25:53.902+02:00</t>
  </si>
  <si>
    <t>2026-05-15T22:40:17.156+02:00</t>
  </si>
  <si>
    <t>2026-05-15T22:25:01.548+02:00</t>
  </si>
  <si>
    <t>2026-05-15T22:44:28.110+02:00</t>
  </si>
  <si>
    <t>2026-05-15T22:24:03.472+02:00</t>
  </si>
  <si>
    <t>2026-05-15T22:38:30.851+02:00</t>
  </si>
  <si>
    <t>2026-05-15T22:46:06.316+02:00</t>
  </si>
  <si>
    <t>2026-05-15T22:24:17.528+02:00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</si>
  <si>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1l","posId":"N125","price":0,"isExtra":true}]</t>
  </si>
  <si>
    <t>2026-05-15T22:21:52.575+02:00</t>
  </si>
  <si>
    <t>2026-05-15T22:50:41.094+02:00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</si>
  <si>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🌶️🌶️","posId":"122","price":24900,"isExtra":false},{"id":"54685059","note":"","count":1,"label":"Balné","posId":"K0000","price":1500,"isExtra":true},{"id":"54685097","note":"","count":1,"label":"okraj mozzarella, bbq omáčka","posId":"A123","price":5700,"isExtra":true}]</t>
  </si>
  <si>
    <t>2026-05-15T22:21:03.614+02:00</t>
  </si>
  <si>
    <t>2026-05-15T22:52:43.885+02:00</t>
  </si>
  <si>
    <t>2026-05-15T23:01:12.881+02:00</t>
  </si>
  <si>
    <t>2026-05-15T22:24:11.313+02:00</t>
  </si>
  <si>
    <t>[{"id":"7ee7e3c8-2c54-4dc5-810f-2f52f62e2d14","note":"","count":1,"label":"Comeback 32 cm","posId":"121","price":24900,"isExtra":false},{"id":"d40dcdad-4060-4002-9185-1f39db4f4595","note":"","count":1,"label":"špenát s česnekem","posId":"B107","price":2500,"KDSTags":["greenhighlight"],"isExtra":true},{"id":"978c26ec-8492-4979-8b1c-f7ff8381d413","note":"","count":1,"label":"Pepperoni Rolls, 6 ks","posId":"P100","price":8900,"isExtra":false},{"id":"e1c5136d-42df-4209-a1d5-7b367060d3f2","note":"","count":1,"label":"Spicy Wings","posId":"P101","price":11900,"isExtra":false},{"id":"2a9dc121-ec1e-4cbb-b8d5-66ce6a546664","note":"","count":1,"label":"DIP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</si>
  <si>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2026-05-15T22:19:53.754+02:00</t>
  </si>
  <si>
    <t>2026-05-15T22:35:48.125+02:00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</si>
  <si>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🌶️🌶️","posId":"110","price":30900,"isExtra":false},{"id":"9642908ce4c2f22954c8bbd6","count":1,"label":"Balné","posId":"K0000","price":2000,"isExtra":true},{"id":"6748417db17528cb9bcae5e5","count":1,"label":"Margherita 40cm","posId":"100","price":26900,"isExtra":false},{"id":"9642908ce4c2f22954c8bbd6","count":1,"label":"Balné","posId":"K0000","price":2000,"isExtra":true}]</t>
  </si>
  <si>
    <t>2026-05-15T22:17:37.519+02:00</t>
  </si>
  <si>
    <t>2026-05-15T22:32:59.001+02:00</t>
  </si>
  <si>
    <t>[{"id":"123","note":"","count":1,"label":"Quattro Formaggi 32cm","posId":"123","price":24900,"isExtra":false},{"id":"K0000","note":"","count":1,"label":"Balné","posId":"K0000","price":1500,"isExtra":true},{"id":"P106","note":"","count":1,"label":"Česnekový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</si>
  <si>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2026-05-15T22:17:12.077+02:00</t>
  </si>
  <si>
    <t>2026-05-15T22:31:49.837+02:00</t>
  </si>
  <si>
    <t>[{"id":"938c5f48-ae6e-4f69-af1e-f02b510b7868","count":1,"label":"Pizza Hot &amp; Spicy 40","posId":"110","price":30900,"isExtra":false,"creatorId":"Ka8NAFlaujiUKlyQtf874","isPackging":0,"actualLabel":"Pizza Hot &amp; Spicy 40"}]</t>
  </si>
  <si>
    <t>2026-05-15T22:16:03.018+02:00</t>
  </si>
  <si>
    <t>2026-05-15T22:29:21.746+02:00</t>
  </si>
  <si>
    <t>2026-05-15T22:41:09.393+02:00</t>
  </si>
  <si>
    <t>2026-05-15T22:18:57.105+02:00</t>
  </si>
  <si>
    <t>[{"id":"f675967f-9acd-47eb-a0a7-8c1488c18315","note":"","count":1,"label":"Hot &amp; Spicy 40 cm","posId":"110","price":30900,"isExtra":false},{"id":"faf7ff40-eef3-48bd-92c4-b33e5bbf095d","note":"","count":1,"label":"Quattro Formaggi 40 cm","posId":"111","price":30900,"isExtra":false}]</t>
  </si>
  <si>
    <t>2026-05-15T22:14:56.294+02:00</t>
  </si>
  <si>
    <t>2026-05-15T22:27:34.091+02:00</t>
  </si>
  <si>
    <t>[{"id":"54684978","note":"","size":"BBQ Meteor 40cm","count":1,"label":"BBQ Meteor 40cm","posId":"106","price":30900,"isExtra":false},{"id":"54685049","note":"","count":1,"label":"Balné","posId":"K0000","price":2000,"isExtra":true}]</t>
  </si>
  <si>
    <t>2026-05-15T22:08:22.593+02:00</t>
  </si>
  <si>
    <t>2026-05-15T22:20:08.068+02:00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</si>
  <si>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32cm","posId":"123","price":24900,"isExtra":false},{"id":"bd23bb29ddc67d336ee4c95b","count":1,"label":"Balné","posId":"K0000","price":1500,"isExtra":true},{"id":"6748417db17528cb9bcae611","count":2,"label":"Baby Špenát &amp; kuře 32cm","posId":"116","price":24900,"isExtra":false},{"id":"bd23bb29ddc67d336ee4c95b","count":2,"label":"Balné","posId":"K0000","price":1500,"isExtra":true}]</t>
  </si>
  <si>
    <t>2026-05-15T22:07:58.136+02:00</t>
  </si>
  <si>
    <t>2026-05-15T22:18:01.050+02:00</t>
  </si>
  <si>
    <t>[{"id":"6748417db17528cb9bcae5f5","count":1,"label":"Hawai 40cm","posId":"102","price":30900,"isExtra":false},{"id":"9642908ce4c2f22954c8bbd6","count":1,"label":"Balné","posId":"K0000","price":2000,"isExtra":true},{"id":"6748417db17528cb9bcae63b","count":3,"label":"Česnekový dip","posId":"P106","price":2000,"isExtra":false},{"id":"bd23bb29ddc67d336ee4c95b","count":3,"label":"Balné","posId":"K0000","price":1500,"isExtra":true},{"id":"6748417db17528cb9bcae655","count":1,"label":"Aquilla černý čaj a broskev 0,5l","posId":"N120","price":4900,"isExtra":false}]</t>
  </si>
  <si>
    <t>2026-05-15T22:04:19.777+02:00</t>
  </si>
  <si>
    <t>2026-05-15T22:13:42.996+02:00</t>
  </si>
  <si>
    <t>[{"id":"6748417db17528cb9bcae60d","count":1,"label":"Hawai 32cm","posId":"114","price":24900,"isExtra":false},{"id":"bd23bb29ddc67d336ee4c95b","count":1,"label":"Balné","posId":"K0000","price":1500,"isExtra":true},{"id":"6748417db17528cb9bcae611","count":1,"label":"Baby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</si>
  <si>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2026-05-15T22:03:34.062+02:00</t>
  </si>
  <si>
    <t>2026-05-15T22:10:08.024+02:00</t>
  </si>
  <si>
    <t>2026-05-15T21:53:02.806+02:00</t>
  </si>
  <si>
    <t>2026-05-15T22:03:21.844+02:00</t>
  </si>
  <si>
    <t>2026-05-15T22:27:42.937+02:00</t>
  </si>
  <si>
    <t>2026-05-15T21:55:11.739+02:00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</si>
  <si>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5dfcd7e6-75e9-4752-8a19-eab42ba37b6d","note":"","count":1,"label":"Kukuřice","posId":"C115","price":3500,"KDSTags":["greenhighlight"],"isExtra":true},{"id":"cc07bf3f-3e6f-4df8-9018-c7e260233504","note":"","count":1,"label":"BEZ -cibule","posId":"X103","price":0,"KDSTags":["redhighlight"],"isExtra":true},{"id":"978c26ec-8492-4979-8b1c-f7ff8381d413","note":"","count":1,"label":"Pepperoni Rolls, 6 ks","posId":"P100","price":8900,"isExtra":false}]</t>
  </si>
  <si>
    <t>2026-05-15T21:47:41.061+02:00</t>
  </si>
  <si>
    <t>2026-05-15T21:54:30.009+02:00</t>
  </si>
  <si>
    <t>2026-05-15T21:46:04.746+02:00</t>
  </si>
  <si>
    <t>2026-05-15T21:53:00.771+02:00</t>
  </si>
  <si>
    <t>Martin</t>
  </si>
  <si>
    <t>2026-05-15T21:40:20.865+02:00</t>
  </si>
  <si>
    <t>2026-05-15T21:50:41.805+02:00</t>
  </si>
  <si>
    <t>[{"id":"111","note":"","count":1,"label":"Quattro Formaggi 40cm","posId":"111","price":30900,"isExtra":false},{"id":"K0000","note":"","count":1,"label":"Balné","posId":"K0000","price":2000,"isExtra":true},{"id":"108","note":"","count":1,"label":"Pepperoni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</si>
  <si>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2026-05-15T21:37:11.252+02:00</t>
  </si>
  <si>
    <t>2026-05-15T21:49:21.537+02:00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</si>
  <si>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,{"id":"0f1c11be3dfc7c80a6820037","count":1,"label":"Ananas","posId":"C100","price":3500,"KDSTags":["greenhighlight"],"isExtra":true},{"id":"e71ba0387ffe86638fd95521","count":1,"label":"Šunka","posId":"C106","price":4000,"KDSTags":["greenhighlight"],"isExtra":true},{"id":"c8060258bf0fd7cbef66bb7b","count":1,"label":"Gorgonzola","posId":"C101","price":4000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</si>
  <si>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2026-05-15T21:33:14.018+02:00</t>
  </si>
  <si>
    <t>2026-05-15T21:46:20.771+02:00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</si>
  <si>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32cm","posId":"123","price":24900,"isExtra":false},{"id":"54685059","note":"","count":1,"label":"Balné","posId":"K0000","price":1500,"isExtra":true},{"id":"54685124","note":"","count":1,"label":"okraj hotdog, bbq omáčka","posId":"A119","price":5700,"isExtra":true},{"id":"59589716","note":"","size":"Baby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</si>
  <si>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2026-05-15T21:32:34.731+02:00</t>
  </si>
  <si>
    <t>2026-05-15T21:45:13.884+02:00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</si>
  <si>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bylinky","posId":"A122","price":6500,"isExtra":true},{"id":"54685160","note":"","count":1,"label":"Mozzarella","posId":"C113","price":4000,"KDSTags":["greenhighlight"],"isExtra":true},{"id":"57464194","note":"","size":"Dip Jalapeňos","count":1,"label":"Dip Jalapeňos","posId":"P107","price":2000,"isExtra":false},{"id":"54685059","note":"","count":1,"label":"Balné","posId":"K0000","price":1500,"isExtra":true},{"id":"57405720","note":"","size":"Mirinda 1l","count":1,"label":"Mirinda 1l","posId":"N126","price":5900,"isExtra":false}]</t>
  </si>
  <si>
    <t>2026-05-15T21:32:11.263+02:00</t>
  </si>
  <si>
    <t>2026-05-15T21:39:43.757+02:00</t>
  </si>
  <si>
    <t>[{"id":"101","note":"","count":1,"label":"Capricciosa 40cm","posId":"101","price":30900,"isExtra":false},{"id":"K0000","note":"","count":1,"label":"Balné","posId":"K0000","price":2000,"isExtra":true},{"id":"N20","note":"","count":6,"label":"Pilsner Urquell 12","posId":"N20","price":6500,"isExtra":false}]</t>
  </si>
  <si>
    <t>2026-05-15T21:26:46.869+02:00</t>
  </si>
  <si>
    <t>2026-05-15T21:32:35.820+02:00</t>
  </si>
  <si>
    <t>[{"id":"df58a837-7738-491b-9667-43334eccf250","count":1,"label":"Pizza BBQ Meteor 18","posId":"130","price":11900,"isExtra":false,"creatorId":"3vjBoZkujNRXFM5ksfPUX","isPackging":0,"actualLabel":"Pizza BBQ Meteor 18"}]</t>
  </si>
  <si>
    <t>Madiyar</t>
  </si>
  <si>
    <t>2026-05-15T21:24:44.785+02:00</t>
  </si>
  <si>
    <t>2026-05-15T21:31:58.830+02:00</t>
  </si>
  <si>
    <t>2026-05-15T21:23:31.519+02:00</t>
  </si>
  <si>
    <t>2026-05-15T21:31:11.922+02:00</t>
  </si>
  <si>
    <t>[{"id":"b5cd6d23-f361-4161-9aa5-cc25896b6767","count":1,"label":"Pizza Comeback 32","posId":"121","price":24900,"isExtra":false,"creatorId":"BQlDmkGoOCwjzItU-qnBk","isPackging":0,"actualLabel":"Pizza Comeback 32"}]</t>
  </si>
  <si>
    <t>Nekolný Vladimír</t>
  </si>
  <si>
    <t>2026-05-15T21:16:05.128+02:00</t>
  </si>
  <si>
    <t>2026-05-15T21:29:31.633+02:00</t>
  </si>
  <si>
    <t>2026-05-15T21:46:25.525+02:00</t>
  </si>
  <si>
    <t>2026-05-15T21:16:06.013+02:00</t>
  </si>
  <si>
    <t>[{"id":"088a7edc-ef1e-4c6b-b7a1-36c2c45ab0fe","note":"","count":1,"label":"Capricciosa 32 cm","posId":"113","price":24900,"isExtra":false},{"id":"0491ba2d-7c43-44f5-949a-e82693028cdb","note":"","count":1,"label":"Margherita 32 cm","posId":"136","price":20900,"isExtra":false},{"id":"51742ea4-2dd0-45e1-9eee-08e8ee1273fe","note":"","count":1,"label":"okraj Hotdog bez omáčky","posId":"A125","price":5700,"isExtra":true},{"id":"6e70115f-a0f1-42d6-aaca-1c1f7aa64cb8","note":"","count":1,"label":"šunka","posId":"B106","price":3000,"KDSTags":["greenhighlight"],"isExtra":true}]</t>
  </si>
  <si>
    <t>2026-05-15T21:15:02.900+02:00</t>
  </si>
  <si>
    <t>2026-05-15T21:28:04.518+02:00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</si>
  <si>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bylinky","posId":"A122","price":6500,"isExtra":true},{"id":"2da9e058-428b-42bc-bbe3-e7353c52c9e8","note":"","count":1,"label":"Cibule","posId":"C103","price":3500,"KDSTags":["greenhighlight"],"isExtra":true}]</t>
  </si>
  <si>
    <t>2026-05-15T21:12:32.917+02:00</t>
  </si>
  <si>
    <t>2026-05-15T21:23:10.926+02:00</t>
  </si>
  <si>
    <t>2026-05-15T21:08:56.741+02:00</t>
  </si>
  <si>
    <t>2026-05-15T21:22:04.429+02:00</t>
  </si>
  <si>
    <t>[{"id":"59589713","note":"","size":"Zeleninová 32cm","count":1,"label":"Zeleninová 32cm","posId":"115","price":24900,"isExtra":false},{"id":"54685059","note":"","count":1,"label":"Balné","posId":"K0000","price":1500,"isExtra":true},{"id":"57279289","note":"","count":1,"label":"BBQ základ","posId":"ZRB32","price":0,"isExtra":true},{"id":"54685101","note":"","count":1,"label":"Bez papriky","posId":"X111","price":0,"KDSTags":["redhighlight"],"isExtra":true}]</t>
  </si>
  <si>
    <t>2026-05-15T21:06:25.940+02:00</t>
  </si>
  <si>
    <t>2026-05-15T21:21:55.807+02:00</t>
  </si>
  <si>
    <t>[{"id":"109","note":"","count":1,"label":"Comeback 40cm 🌶️","posId":"109","price":30900,"isExtra":false},{"id":"K0000","note":"","count":1,"label":"Balné","posId":"K0000","price":2000,"isExtra":true}]</t>
  </si>
  <si>
    <t>2026-05-15T21:06:14.811+02:00</t>
  </si>
  <si>
    <t>2026-05-15T21:20:21.753+02:00</t>
  </si>
  <si>
    <t>2026-05-15T21:06:14.702+02:00</t>
  </si>
  <si>
    <t>2026-05-15T21:17:58.990+02:00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</si>
  <si>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</si>
  <si>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2026-05-15T21:01:48.784+02:00</t>
  </si>
  <si>
    <t>2026-05-15T21:15:46.324+02:00</t>
  </si>
  <si>
    <t>2026-05-15T20:58:03.058+02:00</t>
  </si>
  <si>
    <t>2026-05-15T21:14:45.546+02:00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</si>
  <si>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základ","posId":"A129","price":0,"isExtra":true},{"id":"5d2371f1-a2a2-462f-9e8a-40af8e09e0d2","note":"","count":1,"label":"BEZ -olivy","posId":"X112","price":0,"KDSTags":["redhighlight"],"isExtra":true},{"id":"1da6e618-5f95-4707-b8bd-b1685e13f67a","note":"","count":1,"label":"Hawai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základ","posId":"A129","price":0,"isExtra":true},{"id":"a78b511f-836b-415e-9285-dd47f293529b","note":"","count":1,"label":"Pepperoni 40 cm","posId":"108","price":30900,"isExtra":false},{"id":"0604cf40-24b5-4ad5-a9e4-e5834def96b8","note":"","count":1,"label":"Dip česnekový","posId":"P106","price":2000,"isExtra":false}]</t>
  </si>
  <si>
    <t>2026-05-15T20:57:03.567+02:00</t>
  </si>
  <si>
    <t>2026-05-15T21:08:09.511+02:00</t>
  </si>
  <si>
    <t>2026-05-15T20:56:48.148+02:00</t>
  </si>
  <si>
    <t>2026-05-15T21:06:22.828+02:00</t>
  </si>
  <si>
    <t>Rasim</t>
  </si>
  <si>
    <t>2026-05-15T20:55:44.633+02:00</t>
  </si>
  <si>
    <t>2026-05-15T21:05:09.643+02:00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</si>
  <si>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</si>
  <si>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2026-05-15T20:55:03.687+02:00</t>
  </si>
  <si>
    <t>2026-05-15T21:04:01.487+02:00</t>
  </si>
  <si>
    <t>[{"id":"1edf54fc-1032-442c-939f-e6e2033b2270","note":"","count":1,"label":"Comeback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BBQ","posId":"A124","price":6500,"isExtra":true},{"id":"0604cf40-24b5-4ad5-a9e4-e5834def96b8","note":"","count":2,"label":"Dip česnekový","posId":"P106","price":2000,"isExtra":false}]</t>
  </si>
  <si>
    <t>2026-05-15T20:43:53.154+02:00</t>
  </si>
  <si>
    <t>2026-05-15T20:56:16.695+02:00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</si>
  <si>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🌶️","posId":"109","price":30900,"isExtra":false},{"id":"54685049","note":"","count":1,"label":"Balné","posId":"K0000","price":2000,"isExtra":true},{"id":"54685113","note":"","count":1,"label":"okraj hotdog, hořčice","posId":"A118","price":6500,"isExtra":true}]</t>
  </si>
  <si>
    <t>2026-05-15T20:39:00.460+02:00</t>
  </si>
  <si>
    <t>2026-05-15T20:53:08.680+02:00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</si>
  <si>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základ","posId":"ZRB32","price":0,"isExtra":true},{"id":"59589709","note":"","size":"Comeback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těsto","posId":"17","price":1000,"isExtra":true}]</t>
  </si>
  <si>
    <t>2026-05-15T20:38:59.903+02:00</t>
  </si>
  <si>
    <t>2026-05-15T20:49:46.707+02:00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</si>
  <si>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dip","posId":"P106","price":2000,"isExtra":false},{"id":"54685059","note":"","count":1,"label":"Balné","posId":"K0000","price":1500,"isExtra":true},{"id":"57405719","note":"","size":"Pepsi zero sugar 1l","count":1,"label":"Pepsi zero sugar 1l","posId":"N125","price":5900,"isExtra":false}]</t>
  </si>
  <si>
    <t>Lanský Zoltan</t>
  </si>
  <si>
    <t>2026-05-15T20:37:12.593+02:00</t>
  </si>
  <si>
    <t>2026-05-15T20:48:56.696+02:00</t>
  </si>
  <si>
    <t>2026-05-15T21:05:29.978+02:00</t>
  </si>
  <si>
    <t>2026-05-15T20:37:14.059+02:00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</si>
  <si>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bylinky","posId":"A121","price":5700,"isExtra":true},{"id":"6e70115f-a0f1-42d6-aaca-1c1f7aa64cb8","note":"","count":1,"label":"šunka","posId":"B106","price":3000,"KDSTags":["greenhighlight"],"isExtra":true}]</t>
  </si>
  <si>
    <t>2026-05-15T20:34:46.602+02:00</t>
  </si>
  <si>
    <t>2026-05-15T20:46:46.984+02:00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</si>
  <si>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základ","posId":"ZBR32","price":0,"isExtra":true},{"id":"A121","note":"","count":1,"label":"okraj mozzarella, bylinky","posId":"A121","price":5700,"isExtra":true},{"id":"115","note":"","count":1,"label":"Zeleninová 32cm","posId":"115","price":24900,"isExtra":false},{"id":"K0000","note":"","count":1,"label":"Balné","posId":"K0000","price":1500,"isExtra":true},{"id":"17","note":"","count":1,"label":"USA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bylinky","posId":"A121","price":5700,"isExtra":true}]</t>
  </si>
  <si>
    <t>2026-05-15T20:30:32.602+02:00</t>
  </si>
  <si>
    <t>2026-05-15T20:43:36.842+02:00</t>
  </si>
  <si>
    <t>[{"id":"112","note":"","count":1,"label":"Margherita 32cm","posId":"112","price":20900,"isExtra":false},{"id":"K0000","note":"","count":1,"label":"Balné","posId":"K0000","price":1500,"isExtra":true},{"id":"122","note":"","count":1,"label":"Hot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</si>
  <si>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2026-05-15T20:29:55.778+02:00</t>
  </si>
  <si>
    <t>2026-05-15T20:40:40.695+02:00</t>
  </si>
  <si>
    <t>[{"id":"6748417db17528cb9bcae5eb","count":1,"label":"Comeback 40cm 🌶️","posId":"109","price":30900,"isExtra":false},{"id":"9642908ce4c2f22954c8bbd6","count":1,"label":"Balné","posId":"K0000","price":2000,"isExtra":true},{"id":"ab913d629d9f294fba1c5a16","count":1,"label":"Jalapeňos","posId":"C102","price":3500,"KDSTags":["greenhighlight"],"isExtra":true},{"id":"901ba681c011b9d3732e92b1","count":1,"label":"Kukuřice","posId":"C115","price":3500,"KDSTags":["greenhighlight"],"isExtra":true},{"id":"2e4ad0e1c65a1f75ea4c127d","count":1,"label":"Slanina","posId":"C108","price":4000,"KDSTags":["greenhighlight"],"isExtra":true}]</t>
  </si>
  <si>
    <t>2026-05-15T20:27:55.728+02:00</t>
  </si>
  <si>
    <t>2026-05-15T20:42:26.836+02:00</t>
  </si>
  <si>
    <t>2026-05-15T20:24:16.519+02:00</t>
  </si>
  <si>
    <t>2026-05-15T20:38:14.264+02:00</t>
  </si>
  <si>
    <t>[{"id":"59589713","note":"","size":"Zeleninová 32cm","count":1,"label":"Zeleninová 32cm","posId":"115","price":24900,"isExtra":false},{"id":"54685059","note":"","count":1,"label":"Balné","posId":"K0000","price":1500,"isExtra":true},{"id":"54685101","note":"","count":1,"label":"Bez papriky","posId":"X111","price":0,"KDSTags":["redhighlight"],"isExtra":true},{"id":"54685122","note":"","count":1,"label":"Bez cibule","posId":"X103","price":0,"KDSTags":["redhighlight"],"isExtra":true},{"id":"54685125","note":"","count":1,"label":"Bez žampionů","posId":"X105","price":0,"KDSTags":["redhighlight"],"isExtra":true}]</t>
  </si>
  <si>
    <t>2026-05-15T20:24:13.000+02:00</t>
  </si>
  <si>
    <t>2026-05-15T20:38:02.748+02:00</t>
  </si>
  <si>
    <t>[{"id":"54684981","note":"","size":"Hawai 40cm","count":1,"label":"Hawai 40cm","posId":"102","price":30900,"isExtra":false},{"id":"54685049","note":"","count":1,"label":"Balné","posId":"K0000","price":2000,"isExtra":true},{"id":"54684975","note":"","size":"Comeback 40cm 🌶️","count":1,"label":"Comeback 40cm 🌶️","posId":"109","price":30900,"isExtra":false},{"id":"54685049","note":"","count":1,"label":"Balné","posId":"K0000","price":2000,"isExtra":true}]</t>
  </si>
  <si>
    <t>2026-05-15T20:24:03.833+02:00</t>
  </si>
  <si>
    <t>2026-05-15T20:35:22.311+02:00</t>
  </si>
  <si>
    <t>[{"id":"0b22568e-4d1c-45db-9aa3-de09ef6c293a","note":"","count":1,"label":"Pepperoni 32 cm","posId":"120","price":24900,"isExtra":false},{"id":"0491ba2d-7c43-44f5-949a-e82693028cdb","note":"","count":1,"label":"Margherita 32 cm","posId":"136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</si>
  <si>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2026-05-15T20:24:03.810+02:00</t>
  </si>
  <si>
    <t>2026-05-15T20:33:21.445+02:00</t>
  </si>
  <si>
    <t>[{"id":"c17837f5-7a43-4caf-86f2-7f4c925f90fb","note":"","count":1,"label":"BBQ Meteor 32 cm","posId":"118","price":24900,"isExtra":false}]</t>
  </si>
  <si>
    <t>2026-05-15T20:22:03.123+02:00</t>
  </si>
  <si>
    <t>2026-05-15T20:30:50.533+02:00</t>
  </si>
  <si>
    <t>2026-05-15T20:38:35.674+02:00</t>
  </si>
  <si>
    <t>2026-05-15T20:22:04.104+02:00</t>
  </si>
  <si>
    <t>[{"id":"389b26e5-2cae-411b-afde-ac1cec80674b","note":"","count":1,"label":"Margherita 40 cm","posId":"100","price":26900,"isExtra":false},{"id":"55ca227d-485c-4130-a44d-b26b939e8c03","note":"","count":1,"label":"Hot &amp; Spicy 32 cm","posId":"122","price":24900,"isExtra":false},{"id":"158f381e-7b09-45c4-95d8-d131055d3875","note":"","count":1,"label":"okraj Hotdog BBQ","posId":"A119","price":5700,"isExtra":true}]</t>
  </si>
  <si>
    <t>2026-05-15T20:18:05.997+02:00</t>
  </si>
  <si>
    <t>2026-05-15T20:31:57.456+02:00</t>
  </si>
  <si>
    <t>2026-05-15T20:56:31.254+02:00</t>
  </si>
  <si>
    <t>2026-05-15T20:20:48.796+02:00</t>
  </si>
  <si>
    <t>2026-05-15T20:14:18.482+02:00</t>
  </si>
  <si>
    <t>2026-05-15T20:24:23.581+02:00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</si>
  <si>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🌶️🌶️","posId":"110","price":30900,"isExtra":false},{"id":"9642908ce4c2f22954c8bbd6","count":1,"label":"Balné","posId":"K0000","price":2000,"isExtra":true},{"id":"6748417db17528cb9bcae637","count":1,"label":"Česnekový chléb 18cm","posId":"P104","price":7900,"isExtra":false},{"id":"bd23bb29ddc67d336ee4c95b","count":1,"label":"Balné","posId":"K0000","price":1500,"isExtra":true}]</t>
  </si>
  <si>
    <t>2026-05-15T20:11:06.158+02:00</t>
  </si>
  <si>
    <t>2026-05-15T20:28:17.552+02:00</t>
  </si>
  <si>
    <t>2026-05-15T20:51:05.300+02:00</t>
  </si>
  <si>
    <t>2026-05-15T20:11:08.398+02:00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</si>
  <si>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2c932c76-e932-479d-b476-ee55b747887e","note":"","count":1,"label":"žampiony","posId":"B105","price":2500,"KDSTags":["greenhighlight"],"isExtra":true},{"id":"5d2371f1-a2a2-462f-9e8a-40af8e09e0d2","note":"","count":1,"label":"BEZ -olivy","posId":"X112","price":0,"KDSTags":["redhighlight"],"isExtra":true}]</t>
  </si>
  <si>
    <t>2026-05-15T20:10:06.437+02:00</t>
  </si>
  <si>
    <t>2026-05-15T20:26:51.323+02:00</t>
  </si>
  <si>
    <t>2026-05-15T20:45:36.564+02:00</t>
  </si>
  <si>
    <t>2026-05-15T20:10:07.835+02:00</t>
  </si>
  <si>
    <t>[{"id":"9b3fd0f9-6a36-4a8e-95ad-00dbae675705","note":"","count":1,"label":"Capricciosa 40 cm","posId":"101","price":30900,"isExtra":false},{"id":"faf7ff40-eef3-48bd-92c4-b33e5bbf095d","note":"","count":1,"label":"Quattro Formaggi 40 cm","posId":"111","price":30900,"isExtra":false}]</t>
  </si>
  <si>
    <t>2026-05-15T20:09:02.841+02:00</t>
  </si>
  <si>
    <t>2026-05-15T20:21:20.267+02:00</t>
  </si>
  <si>
    <t>2026-05-15T20:33:23.076+02:00</t>
  </si>
  <si>
    <t>2026-05-15T20:09:04.127+02:00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</si>
  <si>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základ","posId":"A127","price":0,"isExtra":true},{"id":"0604cf40-24b5-4ad5-a9e4-e5834def96b8","note":"","count":1,"label":"Dip česnekový","posId":"P106","price":2000,"isExtra":false},{"id":"6747ad56-2f52-4f5b-b96c-109c91cf97bd","note":"","count":1,"label":"Hawai 18 cm","posId":"126","price":11900,"isExtra":false},{"id":"729a5bf7-1e81-474d-93e1-129401ad77bd","note":"","count":1,"label":"Dip BBQ","posId":"P105","price":2000,"isExtra":false}]</t>
  </si>
  <si>
    <t>2026-05-15T20:07:03.384+02:00</t>
  </si>
  <si>
    <t>2026-05-15T20:18:34.530+02:00</t>
  </si>
  <si>
    <t>[{"id":"3ca6f105-5e70-48ee-bc31-76525f0a0b11","note":"","count":1,"label":"BBQ Texas 40 cm","posId":"107","price":30900,"isExtra":false},{"id":"d620bc6b-ecfa-4465-a21e-5ad55002e77c","note":"","count":1,"label":"Žampiony","posId":"C105","price":3500,"KDSTags":["greenhighlight"],"isExtra":true},{"id":"e1c5136d-42df-4209-a1d5-7b367060d3f2","note":"","count":1,"label":"Spicy Wings","posId":"P101","price":11900,"isExtra":false}]</t>
  </si>
  <si>
    <t>2026-05-15T20:02:03.023+02:00</t>
  </si>
  <si>
    <t>2026-05-15T20:16:33.308+02:00</t>
  </si>
  <si>
    <t>2026-05-15T20:40:44.834+02:00</t>
  </si>
  <si>
    <t>2026-05-15T20:02:03.872+02:00</t>
  </si>
  <si>
    <t>[{"id":"7ee7e3c8-2c54-4dc5-810f-2f52f62e2d14","note":"","count":1,"label":"Comeback 32 cm","posId":"121","price":24900,"isExtra":false},{"id":"ea19fb90-a0c3-4d7a-946a-81082fc1a3c2","note":"","count":1,"label":"okraj Hotdog hořčice","posId":"A117","price":5700,"isExtra":true},{"id":"c17837f5-7a43-4caf-86f2-7f4c925f90fb","note":"","count":1,"label":"BBQ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základ","posId":"A127","price":0,"isExtra":true},{"id":"896d2264-b315-4ee3-b331-0fa7b26bb96f","note":"","count":1,"label":"Hawai 32 cm","posId":"114","price":24900,"isExtra":false}]</t>
  </si>
  <si>
    <t>2026-05-15T20:00:46.237+02:00</t>
  </si>
  <si>
    <t>2026-05-15T20:12:36.526+02:00</t>
  </si>
  <si>
    <t>2026-05-15T19:58:41.361+02:00</t>
  </si>
  <si>
    <t>2026-05-15T20:11:43.795+02:00</t>
  </si>
  <si>
    <t>2026-05-15T19:58:03.834+02:00</t>
  </si>
  <si>
    <t>2026-05-15T20:11:00.456+02:00</t>
  </si>
  <si>
    <t>2026-05-15T20:28:31.601+02:00</t>
  </si>
  <si>
    <t>2026-05-15T19:58:04.871+02:00</t>
  </si>
  <si>
    <t>[{"id":"431e159e-af3b-4bad-9f72-f07001b572f8","note":"","count":1,"label":"Baby špenát &amp; kuře 40 cm","posId":"104","price":30900,"isExtra":false},{"id":"896d2264-b315-4ee3-b331-0fa7b26bb96f","note":"","count":1,"label":"Hawai 32 cm","posId":"114","price":24900,"isExtra":false},{"id":"7eae80af-3fb0-4484-825a-00dd12db3ff3","note":"","count":1,"label":"Jalapenos Rolls, 6 ks","posId":"jpr200","price":8900,"isExtra":false}]</t>
  </si>
  <si>
    <t>2026-05-15T19:56:07.042+02:00</t>
  </si>
  <si>
    <t>2026-05-15T20:07:17.963+02:00</t>
  </si>
  <si>
    <t>[{"id":"54684981","note":"","size":"Hawai 40cm","count":1,"label":"Hawai 40cm","posId":"102","price":30900,"isExtra":false},{"id":"54685049","note":"","count":1,"label":"Balné","posId":"K0000","price":2000,"isExtra":true},{"id":"59555742","note":"","count":1,"label":"Smetanový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54685100","note":"","count":1,"label":"Žampiony","posId":"C105","price":3500,"KDSTags":["greenhighlight"],"isExtra":true},{"id":"54685152","note":"","count":1,"label":"Kukuřice","posId":"C115","price":3500,"KDSTags":["greenhighlight"],"isExtra":true},{"id":"54685160","note":"","count":1,"label":"Mozzarella","posId":"C113","price":4000,"KDSTags":["greenhighlight"],"isExtra":true}]</t>
  </si>
  <si>
    <t>2026-05-15T19:52:06.483+02:00</t>
  </si>
  <si>
    <t>2026-05-15T20:03:47.359+02:00</t>
  </si>
  <si>
    <t>2026-05-15T20:14:13.947+02:00</t>
  </si>
  <si>
    <t>2026-05-15T19:52:07.364+02:00</t>
  </si>
  <si>
    <t>[{"id":"1460d93c-4159-4d87-aaf2-4ef8fb5e31b1","note":"","count":1,"label":"Margherita 32 cm","posId":"112","price":20900,"isExtra":false},{"id":"e8a7b47a-70d2-4cc2-a375-1dab55125675","note":"","count":1,"label":"Quattro Formaggi 32 cm","posId":"123","price":24900,"isExtra":false}]</t>
  </si>
  <si>
    <t>2026-05-15T19:39:02.985+02:00</t>
  </si>
  <si>
    <t>2026-05-15T20:02:32.747+02:00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</si>
  <si>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</si>
  <si>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2026-05-15T19:38:03.944+02:00</t>
  </si>
  <si>
    <t>2026-05-15T20:00:54.545+02:00</t>
  </si>
  <si>
    <t>2026-05-15T20:07:43.566+02:00</t>
  </si>
  <si>
    <t>2026-05-15T19:38:05.101+02:00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</si>
  <si>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bylinky","posId":"A122","price":6500,"isExtra":true},{"id":"524f3c3f-0c67-4b97-b499-20f8d3dbda4a","note":"","count":1,"label":"BEZ -slanina","posId":"X108","price":0,"KDSTags":["redhighlight"],"isExtra":true},{"id":"0604cf40-24b5-4ad5-a9e4-e5834def96b8","note":"","count":3,"label":"Dip česnekový","posId":"P106","price":2000,"isExtra":false}]</t>
  </si>
  <si>
    <t>2026-05-15T19:35:04.013+02:00</t>
  </si>
  <si>
    <t>2026-05-15T19:51:28.606+02:00</t>
  </si>
  <si>
    <t>[{"id":"088a7edc-ef1e-4c6b-b7a1-36c2c45ab0fe","note":"","count":1,"label":"Capricciosa 32 cm","posId":"113","price":24900,"isExtra":false}]</t>
  </si>
  <si>
    <t>2026-05-15T19:34:03.718+02:00</t>
  </si>
  <si>
    <t>2026-05-15T19:57:02.473+02:00</t>
  </si>
  <si>
    <t>2026-05-15T20:03:09.865+02:00</t>
  </si>
  <si>
    <t>2026-05-15T19:34:04.654+02:00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</si>
  <si>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česnekový","posId":"P106","price":2000,"isExtra":false},{"id":"52687002-58c9-40ea-ba22-d2ae7a4b5889","note":"","count":1,"label":"Comeback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bylinky","posId":"A121","price":5700,"isExtra":true},{"id":"75667a6e-daec-4fb6-917e-f318f7121924","note":"","count":1,"label":"Pepperoni 18 cm","posId":"132","price":11900,"isExtra":false}]</t>
  </si>
  <si>
    <t>2026-05-15T19:32:12.381+02:00</t>
  </si>
  <si>
    <t>2026-05-15T19:50:19.468+02:00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</si>
  <si>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bylinky","posId":"A122","price":6500,"isExtra":true},{"id":"0604cf40-24b5-4ad5-a9e4-e5834def96b8","note":"","count":3,"label":"Dip česnekový","posId":"P106","price":2000,"isExtra":false},{"id":"9b3fd0f9-6a36-4a8e-95ad-00dbae675705","note":"","count":1,"label":"Capricciosa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</si>
  <si>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2026-05-15T19:32:00.214+02:00</t>
  </si>
  <si>
    <t>2026-05-15T19:46:02.596+02:00</t>
  </si>
  <si>
    <t>[{"id":"6748417db17528cb9bcae603","count":1,"label":"Comeback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bylinky","posId":"A121","price":5700,"isExtra":true},{"id":"6748417db17528cb9bcae63b","count":2,"label":"Česnekový dip","posId":"P106","price":2000,"isExtra":false},{"id":"bd23bb29ddc67d336ee4c95b","count":2,"label":"Balné","posId":"K0000","price":1500,"isExtra":true},{"id":"6748417db17528cb9bcae631","count":1,"label":"Spicy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🌶️","posId":"P101","price":11900,"isExtra":false},{"id":"bd23bb29ddc67d336ee4c95b","count":1,"label":"Balné","posId":"K0000","price":1500,"isExtra":true}]</t>
  </si>
  <si>
    <t>2026-05-15T19:26:55.439+02:00</t>
  </si>
  <si>
    <t>2026-05-15T19:40:50.451+02:00</t>
  </si>
  <si>
    <t>2026-05-15T19:18:09.272+02:00</t>
  </si>
  <si>
    <t>2026-05-15T19:38:56.225+02:00</t>
  </si>
  <si>
    <t>[{"id":"7f0c5098-18bf-4c65-bec8-dd6bf68eb768","note":"","count":1,"label":"Masové kuličky, 10 ks","posId":"P102","price":9900,"isExtra":false},{"id":"1da6e618-5f95-4707-b8bd-b1685e13f67a","note":"","count":1,"label":"Hawai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základ","posId":"A129","price":0,"isExtra":true},{"id":"c10d36f8-acd3-4a8b-979d-b81c00d75c6f","note":"","count":1,"label":"BEZ -ananas","posId":"X100","price":0,"KDSTags":["redhighlight"],"isExtra":true}]</t>
  </si>
  <si>
    <t>2026-05-15T19:18:09.003+02:00</t>
  </si>
  <si>
    <t>2026-05-15T19:35:08.342+02:00</t>
  </si>
  <si>
    <t>2026-05-15T19:56:48.909+02:00</t>
  </si>
  <si>
    <t>2026-05-15T19:18:14.186+02:00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</si>
  <si>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</si>
  <si>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2026-05-15T19:12:04.112+02:00</t>
  </si>
  <si>
    <t>2026-05-15T19:39:37.176+02:00</t>
  </si>
  <si>
    <t>2026-05-15T19:39:41.073+02:00</t>
  </si>
  <si>
    <t>2026-05-15T19:12:05.741+02:00</t>
  </si>
  <si>
    <t>[{"id":"1bf82332-f38e-4349-ab02-2ebafec00ff8","note":"","count":1,"label":"Zeleninová 32 cm","posId":"115","price":24900,"isExtra":false},{"id":"7ebac4a7-6cce-442e-b2bb-06b929c16076","note":"","count":1,"label":"Baby špenát &amp; kuře 32 cm","posId":"116","price":24900,"isExtra":false},{"id":"7eae80af-3fb0-4484-825a-00dd12db3ff3","note":"","count":1,"label":"Jalapenos Rolls, 6 ks","posId":"jpr200","price":8900,"isExtra":false},{"id":"86f97e80-4313-45a1-88bb-cd090c233763","note":"","count":1,"label":"Pepsi 1l","posId":"N124","price":5900,"isExtra":false}]</t>
  </si>
  <si>
    <t>2026-05-15T19:07:14.553+02:00</t>
  </si>
  <si>
    <t>2026-05-15T19:30:36.695+02:00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</si>
  <si>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,{"id":"6748417db17528cb9bcae60b","count":1,"label":"Zeleninová 32cm","posId":"115","price":24900,"isExtra":false},{"id":"bd23bb29ddc67d336ee4c95b","count":1,"label":"Balné","posId":"K0000","price":1500,"isExtra":true},{"id":"fd7b41a9636f70af3c1f4e97","count":1,"label":"USA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základ","posId":"ZRS32","price":0,"isExtra":true},{"id":"5f2a50eca1a44e5dc7ac4a4d","count":1,"label":"okraj hotdog, bbq omáčka","posId":"A119","price":5700,"isExtra":true},{"id":"77106882b6d8ba4f0ccb4cc6","count":1,"label":"Šunka","posId":"B106","price":3000,"KDSTags":["greenhighlight"],"isExtra":true}]</t>
  </si>
  <si>
    <t>2026-05-15T19:06:03.395+02:00</t>
  </si>
  <si>
    <t>2026-05-15T19:25:42.267+02:00</t>
  </si>
  <si>
    <t>[{"id":"a78b511f-836b-415e-9285-dd47f293529b","note":"","count":1,"label":"Pepperoni 40 cm","posId":"108","price":30900,"isExtra":false},{"id":"2da9e058-428b-42bc-bbe3-e7353c52c9e8","note":"","count":1,"label":"Cibule","posId":"C103","price":3500,"KDSTags":["greenhighlight"],"isExtra":true},{"id":"2a9dc121-ec1e-4cbb-b8d5-66ce6a546664","note":"","count":1,"label":"DIP jalapenos","posId":"P107","price":2000,"isExtra":false}]</t>
  </si>
  <si>
    <t>2026-05-15T19:06:03.333+02:00</t>
  </si>
  <si>
    <t>2026-05-15T19:24:35.356+02:00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</si>
  <si>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</si>
  <si>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2026-05-15T19:05:03.354+02:00</t>
  </si>
  <si>
    <t>2026-05-15T19:23:48.502+02:00</t>
  </si>
  <si>
    <t>2026-05-15T19:32:47.338+02:00</t>
  </si>
  <si>
    <t>2026-05-15T19:05:07.236+02:00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</si>
  <si>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</si>
  <si>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2026-05-15T19:02:35.414+02:00</t>
  </si>
  <si>
    <t>2026-05-15T19:22:34.318+02:00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</si>
  <si>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🌶️🌶️","posId":"108","price":30900,"isExtra":false},{"id":"9642908ce4c2f22954c8bbd6","count":1,"label":"Balné","posId":"K0000","price":2000,"isExtra":true},{"id":"6748417db17528cb9bcae635","count":1,"label":"Pečené brambory","posId":"P103","price":6900,"isExtra":false},{"id":"bd23bb29ddc67d336ee4c95b","count":1,"label":"Balné","posId":"K0000","price":1500,"isExtra":true}]</t>
  </si>
  <si>
    <t>2026-05-15T19:02:06.636+02:00</t>
  </si>
  <si>
    <t>2026-05-15T19:20:27.444+02:00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</si>
  <si>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🌶️🌶️","posId":"122","price":24900,"isExtra":false},{"id":"bd23bb29ddc67d336ee4c95b","count":1,"label":"Balné","posId":"K0000","price":1500,"isExtra":true},{"id":"fd7b41a9636f70af3c1f4e97","count":1,"label":"USA těsto","posId":"17","price":1000,"isExtra":true},{"id":"6748417db17528cb9bcae609","count":1,"label":"BBQ Meteor 32cm","posId":"118","price":24900,"isExtra":false},{"id":"bd23bb29ddc67d336ee4c95b","count":1,"label":"Balné","posId":"K0000","price":1500,"isExtra":true},{"id":"490e085a6331904efa54615b","count":1,"label":"Rajčatový základ","posId":"ZBR32","price":0,"isExtra":true},{"id":"6748417db17528cb9bcae5ff","count":1,"label":"Quattro Formaggi 32cm","posId":"123","price":24900,"isExtra":false},{"id":"bd23bb29ddc67d336ee4c95b","count":1,"label":"Balné","posId":"K0000","price":1500,"isExtra":true}]</t>
  </si>
  <si>
    <t>2026-05-15T18:59:59.483+02:00</t>
  </si>
  <si>
    <t>2026-05-15T19:17:09.629+02:00</t>
  </si>
  <si>
    <t>[{"id":"59589708","note":"Bez salámu","size":"Hot &amp; Spicy 32cm 🌶️🌶️","count":1,"label":"Hot &amp; Spicy 32cm 🌶️🌶️","posId":"122","price":24900,"isExtra":false},{"id":"54685059","note":"","count":1,"label":"Balné","posId":"K0000","price":1500,"isExtra":true},{"id":"54685020","note":"","size":"Jalapenos Rolls","count":1,"label":"Jalapenos Rolls","posId":"jpr200","price":8900,"isExtra":false},{"id":"54685059","note":"","count":1,"label":"Balné","posId":"K0000","price":1500,"isExtra":true},{"id":"59589715","note":"","size":"Capricciosa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</si>
  <si>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2026-05-15T18:59:34.917+02:00</t>
  </si>
  <si>
    <t>2026-05-15T19:14:24.909+02:00</t>
  </si>
  <si>
    <t>2026-05-15T18:56:49.551+02:00</t>
  </si>
  <si>
    <t>2026-05-15T19:13:36.210+02:00</t>
  </si>
  <si>
    <t>[{"id":"59589714","note":"","size":"Hawai 32cm","count":1,"label":"Hawai 32cm","posId":"114","price":24900,"isExtra":false},{"id":"54685059","note":"","count":1,"label":"Balné","posId":"K0000","price":1500,"isExtra":true},{"id":"59589711","note":"","size":"BBQ Texas 32cm","count":1,"label":"BBQ Texas 32cm","posId":"119","price":24900,"isExtra":false},{"id":"54685059","note":"","count":1,"label":"Balné","posId":"K0000","price":1500,"isExtra":true},{"id":"54685124","note":"","count":1,"label":"okraj hotdog, bbq omáčka","posId":"A119","price":5700,"isExtra":true}]</t>
  </si>
  <si>
    <t>2026-05-15T18:54:09.313+02:00</t>
  </si>
  <si>
    <t>2026-05-15T19:06:01.620+02:00</t>
  </si>
  <si>
    <t>2026-05-15T19:18:18.165+02:00</t>
  </si>
  <si>
    <t>2026-05-15T18:54:12.662+02:00</t>
  </si>
  <si>
    <t>[{"id":"a78b511f-836b-415e-9285-dd47f293529b","note":"","count":1,"label":"Pepperoni 40 cm","posId":"108","price":30900,"isExtra":false},{"id":"1edf54fc-1032-442c-939f-e6e2033b2270","note":"","count":1,"label":"Comeback 40 cm","posId":"109","price":30900,"isExtra":false},{"id":"6bc8a133-7fb0-4f29-b8bc-6b6353a5cf9c","note":"","count":1,"label":"Paprika","posId":"C111","price":3500,"KDSTags":["greenhighlight"],"isExtra":true},{"id":"d620bc6b-ecfa-4465-a21e-5ad55002e77c","note":"","count":1,"label":"Žampiony","posId":"C105","price":3500,"KDSTags":["greenhighlight"],"isExtra":true}]</t>
  </si>
  <si>
    <t>2026-05-15T18:54:04.889+02:00</t>
  </si>
  <si>
    <t>2026-05-15T19:10:12.764+02:00</t>
  </si>
  <si>
    <t>2026-05-15T18:51:02.935+02:00</t>
  </si>
  <si>
    <t>2026-05-15T19:01:39.754+02:00</t>
  </si>
  <si>
    <t>2026-05-15T19:15:10.722+02:00</t>
  </si>
  <si>
    <t>2026-05-15T18:51:03.714+02:00</t>
  </si>
  <si>
    <t>[{"id":"978c26ec-8492-4979-8b1c-f7ff8381d413","note":"","count":1,"label":"Pepperoni Rolls, 6 ks","posId":"P100","price":8900,"isExtra":false},{"id":"0604cf40-24b5-4ad5-a9e4-e5834def96b8","note":"","count":1,"label":"Dip česnekový","posId":"P106","price":2000,"isExtra":false},{"id":"7686bc6d-289e-4e5c-a90d-990f071c04d2","note":"","count":1,"label":"BBQ Meteor 18 cm","posId":"130","price":11900,"isExtra":false},{"id":"41f21dd3-e301-4232-8347-2fbf132057d4","note":"","count":1,"label":"změna na Rajčatový základ","posId":"A127","price":0,"isExtra":true}]</t>
  </si>
  <si>
    <t>2026-05-15T18:43:32.965+02:00</t>
  </si>
  <si>
    <t>2026-05-15T18:53:24.653+02:00</t>
  </si>
  <si>
    <t>2026-05-15T18:43:02.977+02:00</t>
  </si>
  <si>
    <t>2026-05-15T18:51:42.770+02:00</t>
  </si>
  <si>
    <t>2026-05-15T19:07:55.225+02:00</t>
  </si>
  <si>
    <t>2026-05-15T18:43:03.725+02:00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</si>
  <si>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</si>
  <si>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2026-05-15T18:42:59.565+02:00</t>
  </si>
  <si>
    <t>2026-05-15T18:55:42.896+02:00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</si>
  <si>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🌶️","posId":"121","price":24900,"isExtra":false},{"id":"bd23bb29ddc67d336ee4c95b","count":1,"label":"Balné","posId":"K0000","price":1500,"isExtra":true},{"id":"18c190203278836a4d4b7095","count":1,"label":"Smetanový základ","posId":"ZRS32","price":0,"isExtra":true},{"id":"066a3df44113592702f70f66","count":1,"label":"Jalapeňos","posId":"B102","price":2500,"KDSTags":["greenhighlight"],"isExtra":true}]</t>
  </si>
  <si>
    <t>2026-05-15T18:37:36.519+02:00</t>
  </si>
  <si>
    <t>2026-05-15T18:48:32.022+02:00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</si>
  <si>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základ","posId":"ZRB32","price":0,"isExtra":true},{"id":"N124","note":"","count":1,"label":"Pepsi 1l","posId":"N124","price":5900,"isExtra":false}]</t>
  </si>
  <si>
    <t>2026-05-15T18:36:03.025+02:00</t>
  </si>
  <si>
    <t>2026-05-15T18:47:26.608+02:00</t>
  </si>
  <si>
    <t>2026-05-15T18:58:03.642+02:00</t>
  </si>
  <si>
    <t>2026-05-15T18:36:04.127+02:00</t>
  </si>
  <si>
    <t>[{"id":"3ca6f105-5e70-48ee-bc31-76525f0a0b11","note":"","count":1,"label":"BBQ Texas 40 cm","posId":"107","price":30900,"isExtra":false}]</t>
  </si>
  <si>
    <t>2026-05-15T18:35:03.739+02:00</t>
  </si>
  <si>
    <t>2026-05-15T18:59:13.595+02:00</t>
  </si>
  <si>
    <t>2026-05-15T18:34:23.834+02:00</t>
  </si>
  <si>
    <t>2026-05-15T18:46:17.325+02:00</t>
  </si>
  <si>
    <t>[{"id":"6748417db17528cb9bcae65f","count":1,"label":"Pepsi 1l","posId":"N124","price":5900,"isExtra":false},{"id":"6748417db17528cb9bcae5eb","count":1,"label":"Comeback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</si>
  <si>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2026-05-15T18:33:30.083+02:00</t>
  </si>
  <si>
    <t>2026-05-15T18:43:18.787+02:00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</si>
  <si>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bylinky","posId":"A122","price":6500,"isExtra":true}]</t>
  </si>
  <si>
    <t>2026-05-15T18:30:48.324+02:00</t>
  </si>
  <si>
    <t>2026-05-15T18:41:37.579+02:00</t>
  </si>
  <si>
    <t>[{"id":"b5cd6d23-f361-4161-9aa5-cc25896b6767","count":1,"label":"Pizza Comeback 32","posId":"121","price":24900,"isExtra":false,"creatorId":"S8uXZjAhZJJp1uVwUgS6E","isPackging":0,"actualLabel":"Pizza Comeback 32"}]</t>
  </si>
  <si>
    <t>2026-05-15T18:29:54.138+02:00</t>
  </si>
  <si>
    <t>2026-05-15T18:44:27.707+02:00</t>
  </si>
  <si>
    <t>[{"id":"6748417db17528cb9bcae62f","count":1,"label":"Spicy menu Comeback","posId":"M100","price":34900,"isExtra":false},{"id":"f754e56b2f80799b5c377f43","count":1,"label":"Balné","posId":"K0000","price":3000,"isExtra":true},{"id":"f66458477f91e9b08261bc8c","count":1,"label":"Comeback","posId":"Y121","price":0,"isExtra":true},{"id":"4fa946e0627bb4926ac02981","count":1,"label":"masové kuličky","posId":"P102","price":0,"isExtra":true},{"id":"575541d164394f25df38dd18","count":1,"label":"Pepsi zero sugar 1l","posId":"N125","price":0,"isExtra":true},{"id":"6748417db17528cb9bcae60d","count":1,"label":"Hawai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</si>
  <si>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2026-05-15T18:29:43.540+02:00</t>
  </si>
  <si>
    <t>2026-05-15T18:35:48.513+02:00</t>
  </si>
  <si>
    <t>[{"id":"c5cd6366-75ae-472a-946a-ba481f78390e","count":1,"label":"Pizza Špenát kuře 40 cm","posId":"104","price":30900,"isExtra":false,"creatorId":"cnGmCfXgnuoIyTv06LAhK","isPackging":0,"actualLabel":"Pizza Špenát kuře 40 cm"},{"id":"ad41b401-fc7f-449d-87be-dfb46bf9a126","count":1,"label":"Dip česnekový","posId":"P106","price":2000,"isExtra":false,"creatorId":"mel1m8LRqdlL8LB_iaZpX","isPackging":0,"actualLabel":"Dip česnekový"}]</t>
  </si>
  <si>
    <t>2026-05-15T18:27:03.476+02:00</t>
  </si>
  <si>
    <t>2026-05-15T18:34:45.467+02:00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</si>
  <si>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základ","posId":"A127","price":0,"isExtra":true}]</t>
  </si>
  <si>
    <t>2026-05-15T18:24:05.117+02:00</t>
  </si>
  <si>
    <t>2026-05-15T18:50:36.989+02:00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</si>
  <si>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česnekový","posId":"P106","price":2000,"isExtra":false},{"id":"6747ad56-2f52-4f5b-b96c-109c91cf97bd","note":"","count":1,"label":"Hawai 18 cm","posId":"126","price":11900,"isExtra":false}]</t>
  </si>
  <si>
    <t>2026-05-15T18:18:03.478+02:00</t>
  </si>
  <si>
    <t>2026-05-15T18:32:12.597+02:00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</si>
  <si>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</si>
  <si>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2026-05-15T18:14:10.188+02:00</t>
  </si>
  <si>
    <t>2026-05-15T18:31:59.845+02:00</t>
  </si>
  <si>
    <t>2026-05-15T18:12:38.469+02:00</t>
  </si>
  <si>
    <t>2026-05-15T18:29:35.807+02:00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</si>
  <si>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🌶️🌶️","posId":"108","price":30900,"isExtra":false},{"id":"54685049","note":"","count":1,"label":"Balné","posId":"K0000","price":2000,"isExtra":true},{"id":"54684981","note":"","size":"Hawai 40cm","count":1,"label":"Hawai 40cm","posId":"102","price":30900,"isExtra":false},{"id":"54685049","note":"","count":1,"label":"Balné","posId":"K0000","price":2000,"isExtra":true},{"id":"66426845","note":"","size":"Pilsner Urquell 12","count":2,"label":"Pilsner Urquell 12","posId":"N20","price":6500,"isExtra":false}]</t>
  </si>
  <si>
    <t>2026-05-15T18:12:19.428+02:00</t>
  </si>
  <si>
    <t>2026-05-15T18:27:16.493+02:00</t>
  </si>
  <si>
    <t>[{"id":"e5451f2b-b3cd-46cc-9299-d98fd3b2ef12","count":1,"label":"Pizza Hawai 40 cm","posId":"102","price":30900,"isExtra":false,"creatorId":"EG3r_w1P5qMw-PdZYsNEu","isPackging":0,"actualLabel":"Pizza Hawai 40 cm"}]</t>
  </si>
  <si>
    <t>Vít</t>
  </si>
  <si>
    <t>2026-05-15T18:10:42.349+02:00</t>
  </si>
  <si>
    <t>2026-05-15T18:27:09.666+02:00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</si>
  <si>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106","note":"","count":1,"label":"Šunka","posId":"B106","price":3000,"KDSTags":["greenhighlight"],"isExtra":true},{"id":"B114","note":"","count":1,"label":"Kuře","posId":"B114","price":3000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</si>
  <si>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2026-05-15T18:08:03.854+02:00</t>
  </si>
  <si>
    <t>2026-05-15T18:20:45.672+02:00</t>
  </si>
  <si>
    <t>2026-05-15T18:32:10.580+02:00</t>
  </si>
  <si>
    <t>2026-05-15T18:08:04.797+02:00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</si>
  <si>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431e159e-af3b-4bad-9f72-f07001b572f8","note":"","count":1,"label":"Baby špenát &amp; kuře 40 cm","posId":"104","price":30900,"isExtra":false}]</t>
  </si>
  <si>
    <t>2026-05-15T18:05:03.942+02:00</t>
  </si>
  <si>
    <t>2026-05-15T18:23:27.438+02:00</t>
  </si>
  <si>
    <t>2026-05-15T18:43:56.553+02:00</t>
  </si>
  <si>
    <t>2026-05-15T18:05:04.704+02:00</t>
  </si>
  <si>
    <t>2026-05-15T18:03:03.272+02:00</t>
  </si>
  <si>
    <t>2026-05-15T18:18:35.362+02:00</t>
  </si>
  <si>
    <t>[{"id":"0491ba2d-7c43-44f5-949a-e82693028cdb","note":"","count":1,"label":"Margherita 32 cm","posId":"136","price":20900,"isExtra":false},{"id":"78606be9-7e01-4fe9-a37c-d9a4b62d5696","note":"","count":1,"label":"změna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</si>
  <si>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2026-05-15T18:01:03.076+02:00</t>
  </si>
  <si>
    <t>2026-05-15T18:17:43.087+02:00</t>
  </si>
  <si>
    <t>[{"id":"9069d980-0a24-408c-a214-618aed030839","note":"","count":1,"label":"BBQ Texas 32 cm","posId":"143","price":24900,"isExtra":false},{"id":"0604cf40-24b5-4ad5-a9e4-e5834def96b8","note":"","count":1,"label":"Dip česnekový","posId":"P106","price":2000,"isExtra":false}]</t>
  </si>
  <si>
    <t>2026-05-15T17:59:24.486+02:00</t>
  </si>
  <si>
    <t>2026-05-15T18:15:49.553+02:00</t>
  </si>
  <si>
    <t>[{"id":"54684981","note":"","size":"Hawai 40cm","count":1,"label":"Hawai 40cm","posId":"102","price":30900,"isExtra":false},{"id":"54685049","note":"","count":1,"label":"Balné","posId":"K0000","price":2000,"isExtra":true},{"id":"54685083","note":"","count":1,"label":"okraj mozzarella, bylinky","posId":"A122","price":6500,"isExtra":true},{"id":"54685094","note":"","count":1,"label":"Bez ananasu","posId":"X100","price":0,"KDSTags":["redhighlight"],"isExtra":true},{"id":"54685152","note":"","count":1,"label":"Kukuřice","posId":"C115","price":3500,"KDSTags":["greenhighlight"],"isExtra":true},{"id":"54685018","note":"","size":"Česnekový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</si>
  <si>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2026-05-15T17:56:36.561+02:00</t>
  </si>
  <si>
    <t>2026-05-15T18:16:10.642+02:00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</si>
  <si>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základ","posId":"ZSR32","price":0,"isExtra":true},{"id":"54685170","note":"","count":1,"label":"Slanina","posId":"B108","price":3000,"KDSTags":["greenhighlight"],"isExtra":true}]</t>
  </si>
  <si>
    <t>Roman</t>
  </si>
  <si>
    <t>2026-05-15T17:52:09.697+02:00</t>
  </si>
  <si>
    <t>2026-05-15T18:13:02.841+02:00</t>
  </si>
  <si>
    <t>[{"id":"108","note":"","count":1,"label":"Pepperoni 40cm 🌶️🌶️","posId":"108","price":30900,"isExtra":false},{"id":"K0000","note":"","count":1,"label":"Balné","posId":"K0000","price":2000,"isExtra":true},{"id":"120","note":"","count":1,"label":"Pepperoni 32cm 🌶️🌶️","posId":"120","price":24900,"isExtra":false},{"id":"K0000","note":"","count":1,"label":"Balné","posId":"K0000","price":1500,"isExtra":true},{"id":"102","note":"","count":1,"label":"Hawai 40cm","posId":"102","price":30900,"isExtra":false},{"id":"K0000","note":"","count":1,"label":"Balné","posId":"K0000","price":2000,"isExtra":true}]</t>
  </si>
  <si>
    <t>2026-05-15T17:47:05.037+02:00</t>
  </si>
  <si>
    <t>2026-05-15T18:04:24.231+02:00</t>
  </si>
  <si>
    <t>[{"id":"e3c2803b-7f1a-469b-99b1-979be30e115e","count":1,"label":"Pizza BBQ Texas 32","posId":"119","price":24900,"isExtra":false,"creatorId":"qBABgqHMJ4Gtr4xOqLQNR","isPackging":0,"actualLabel":"Pizza BBQ Texas 32"},{"id":"b5cd6d23-f361-4161-9aa5-cc25896b6767","count":1,"label":"Pizza Comeback 32","posId":"121","price":24900,"isExtra":false,"creatorId":"z517Reg-Mia1_kCqIUc9y","isPackging":0,"actualLabel":"Pizza Comeback 32"},{"id":"ymBOCn5TmdXromQHrpfrr","count":1,"label":"Smetanový základ","posId":"ZRS32","price":0,"isExtra":true,"mainItemId":"b5cd6d23-f361-4161-9aa5-cc25896b6767"}]</t>
  </si>
  <si>
    <t>2026-05-15T17:46:22.846+02:00</t>
  </si>
  <si>
    <t>2026-05-15T18:10:08.807+02:00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</si>
  <si>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🌶️🌶️","posId":"108","price":30900,"isExtra":false},{"id":"9642908ce4c2f22954c8bbd6","count":1,"label":"Balné","posId":"K0000","price":2000,"isExtra":true},{"id":"6748417db17528cb9bcae5f1","count":1,"label":"BBQ Meteor 40cm","posId":"106","price":30900,"isExtra":false},{"id":"9642908ce4c2f22954c8bbd6","count":1,"label":"Balné","posId":"K0000","price":2000,"isExtra":true},{"id":"6748417db17528cb9bcae5f7","count":1,"label":"Capricciosa 40cm","posId":"101","price":30900,"isExtra":false},{"id":"9642908ce4c2f22954c8bbd6","count":1,"label":"Balné","posId":"K0000","price":2000,"isExtra":true}]</t>
  </si>
  <si>
    <t>2026-05-15T17:42:02.863+02:00</t>
  </si>
  <si>
    <t>2026-05-15T18:01:58.169+02:00</t>
  </si>
  <si>
    <t>2026-05-15T18:18:53.644+02:00</t>
  </si>
  <si>
    <t>2026-05-15T17:42:03.630+02:00</t>
  </si>
  <si>
    <t>[{"id":"1edf54fc-1032-442c-939f-e6e2033b2270","note":"","count":1,"label":"Comeback 40 cm","posId":"109","price":30900,"isExtra":false},{"id":"5dfcd7e6-75e9-4752-8a19-eab42ba37b6d","note":"","count":1,"label":"Kukuřice","posId":"C115","price":3500,"KDSTags":["greenhighlight"],"isExtra":true},{"id":"ea4ce1a4-078c-4572-96c4-02a16e7abbbc","note":"","count":1,"label":"Masové kuličky","posId":"C116","price":8900,"KDSTags":["greenhighlight"],"isExtra":true}]</t>
  </si>
  <si>
    <t>2026-05-15T17:39:19.331+02:00</t>
  </si>
  <si>
    <t>2026-05-15T17:49:20.380+02:00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</si>
  <si>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</si>
  <si>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2026-05-15T17:39:03.879+02:00</t>
  </si>
  <si>
    <t>2026-05-15T17:56:47.327+02:00</t>
  </si>
  <si>
    <t>2026-05-15T18:20:27.474+02:00</t>
  </si>
  <si>
    <t>2026-05-15T17:43:17.981+02:00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</si>
  <si>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bylinky","posId":"A121","price":5700,"isExtra":true},{"id":"3a5867b0-8da1-4c8b-bd1f-70418434cae8","note":"","count":1,"label":"BBQ Texas 32 cm","posId":"119","price":24900,"isExtra":false},{"id":"51742ea4-2dd0-45e1-9eee-08e8ee1273fe","note":"","count":1,"label":"okraj Hotdog bez omáčky","posId":"A125","price":5700,"isExtra":true},{"id":"1460d93c-4159-4d87-aaf2-4ef8fb5e31b1","note":"","count":1,"label":"Margherita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bylinky","posId":"A121","price":5700,"isExtra":true},{"id":"e1c5136d-42df-4209-a1d5-7b367060d3f2","note":"","count":1,"label":"Spicy Wings","posId":"P101","price":11900,"isExtra":false}]</t>
  </si>
  <si>
    <t>2026-05-15T17:38:19.281+02:00</t>
  </si>
  <si>
    <t>2026-05-15T17:45:31.227+02:00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</si>
  <si>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</si>
  <si>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2026-05-15T17:36:03.174+02:00</t>
  </si>
  <si>
    <t>2026-05-15T17:42:32.035+02:00</t>
  </si>
  <si>
    <t>[{"id":"1460d93c-4159-4d87-aaf2-4ef8fb5e31b1","note":"","count":1,"label":"Margherita 32 cm","posId":"112","price":20900,"isExtra":false}]</t>
  </si>
  <si>
    <t>2026-05-15T17:20:13.523+02:00</t>
  </si>
  <si>
    <t>2026-05-15T17:33:16.178+02:00</t>
  </si>
  <si>
    <t>[{"id":"101","note":"","count":1,"label":"Capricciosa 40cm","posId":"101","price":30900,"isExtra":false},{"id":"K0000","note":"","count":1,"label":"Balné","posId":"K0000","price":2000,"isExtra":true},{"id":"N126","note":"","count":1,"label":"Mirinda 1l","posId":"N126","price":5900,"isExtra":false}]</t>
  </si>
  <si>
    <t>2026-05-15T17:16:14.801+02:00</t>
  </si>
  <si>
    <t>2026-05-15T17:31:31.193+02:00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</si>
  <si>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32cm","posId":"112","price":20900,"isExtra":false},{"id":"bd23bb29ddc67d336ee4c95b","count":1,"label":"Balné","posId":"K0000","price":1500,"isExtra":true},{"id":"6748417db17528cb9bcae5f7","count":1,"label":"Capricciosa 40cm","posId":"101","price":30900,"isExtra":false},{"id":"9642908ce4c2f22954c8bbd6","count":1,"label":"Balné","posId":"K0000","price":2000,"isExtra":true}]</t>
  </si>
  <si>
    <t>2026-05-15T17:16:04.020+02:00</t>
  </si>
  <si>
    <t>2026-05-15T17:36:27.011+02:00</t>
  </si>
  <si>
    <t>2026-05-15T17:51:27.233+02:00</t>
  </si>
  <si>
    <t>2026-05-15T17:16:04.890+02:00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</si>
  <si>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základ","posId":"A128","price":0,"isExtra":true},{"id":"54460675-d5c5-4a63-8c02-6840fe066f86","note":"","count":1,"label":"Okraj Hotdog, BBQ","posId":"A120","price":6500,"isExtra":true},{"id":"0604cf40-24b5-4ad5-a9e4-e5834def96b8","note":"","count":1,"label":"Dip česnekový","posId":"P106","price":2000,"isExtra":false}]</t>
  </si>
  <si>
    <t>2026-05-15T17:16:04.008+02:00</t>
  </si>
  <si>
    <t>2026-05-15T17:39:19.060+02:00</t>
  </si>
  <si>
    <t>2026-05-15T17:53:45.119+02:00</t>
  </si>
  <si>
    <t>2026-05-15T17:16:04.969+02:00</t>
  </si>
  <si>
    <t>[{"id":"55ca227d-485c-4130-a44d-b26b939e8c03","note":"","count":1,"label":"Hot &amp; Spicy 32 cm","posId":"122","price":24900,"isExtra":false},{"id":"cc07bf3f-3e6f-4df8-9018-c7e260233504","note":"","count":1,"label":"BEZ -cibule","posId":"X103","price":0,"KDSTags":["redhighlight"],"isExtra":true},{"id":"7805ed20-b7fb-4253-865d-b1d6ba10a291","note":"","count":1,"label":"Baby špenát &amp; kuře 32 cm","posId":"140","price":24900,"isExtra":false},{"id":"fc3fa22b-be90-4e3e-a05f-41f62444ffb3","note":"","count":1,"label":"olivy","posId":"B112","price":2500,"KDSTags":["greenhighlight"],"isExtra":true},{"id":"0d7a09d5-0cc0-41d1-92da-1fd2b06b2d07","note":"","count":1,"label":"Česnekový chléb","posId":"P104","price":7900,"isExtra":false},{"id":"2a9dc121-ec1e-4cbb-b8d5-66ce6a546664","note":"","count":1,"label":"DIP jalapenos","posId":"P107","price":2000,"isExtra":false}]</t>
  </si>
  <si>
    <t>2026-05-15T17:14:03.339+02:00</t>
  </si>
  <si>
    <t>2026-05-15T17:26:43.022+02:00</t>
  </si>
  <si>
    <t>[{"id":"faf7ff40-eef3-48bd-92c4-b33e5bbf095d","note":"","count":1,"label":"Quattro Formaggi 40 cm","posId":"111","price":30900,"isExtra":false},{"id":"088a7edc-ef1e-4c6b-b7a1-36c2c45ab0fe","note":"","count":1,"label":"Capricciosa 32 cm","posId":"113","price":24900,"isExtra":false}]</t>
  </si>
  <si>
    <t>2026-05-15T17:13:57.476+02:00</t>
  </si>
  <si>
    <t>2026-05-15T17:28:25.277+02:00</t>
  </si>
  <si>
    <t>[{"id":"102","note":"Poprosím kukuřici jen na půlku pizzy. Děkuji","count":1,"label":"Hawai 40cm","posId":"102","price":30900,"isExtra":false},{"id":"K0000","note":"","count":1,"label":"Balné","posId":"K0000","price":2000,"isExtra":true},{"id":"ZRB40","note":"","count":1,"label":"BBQ základ","posId":"ZRB40","price":0,"isExtra":true},{"id":"X100","note":"","count":1,"label":"Bez ananasu","posId":"X100","price":0,"KDSTags":["redhighlight"],"isExtra":true},{"id":"C115","note":"","count":1,"label":"Kukuřice","posId":"C115","price":3500,"KDSTags":["greenhighlight"],"isExtra":true}]</t>
  </si>
  <si>
    <t>2026-05-15T17:05:03.816+02:00</t>
  </si>
  <si>
    <t>2026-05-15T17:15:09.002+02:00</t>
  </si>
  <si>
    <t>2026-05-15T17:32:52.361+02:00</t>
  </si>
  <si>
    <t>2026-05-15T17:05:04.388+02:00</t>
  </si>
  <si>
    <t>[{"id":"3ca6f105-5e70-48ee-bc31-76525f0a0b11","note":"","count":1,"label":"BBQ Texas 40 cm","posId":"107","price":30900,"isExtra":false},{"id":"7ee7e3c8-2c54-4dc5-810f-2f52f62e2d14","note":"","count":1,"label":"Comeback 32 cm","posId":"121","price":24900,"isExtra":false}]</t>
  </si>
  <si>
    <t>2026-05-15T17:01:02.909+02:00</t>
  </si>
  <si>
    <t>2026-05-15T17:11:40.916+02:00</t>
  </si>
  <si>
    <t>[{"id":"a4e8ca23-fe36-4747-a603-19485eee7e76","note":"","count":1,"label":"Hot &amp; Spicy 32 cm","posId":"146","price":24900,"isExtra":false},{"id":"a5c2ed4d-1e36-44a2-96f4-6b33a4c240fc","note":"","count":1,"label":"Comeback 18 cm","posId":"133","price":11900,"isExtra":false}]</t>
  </si>
  <si>
    <t>2026-05-15T16:59:22.428+02:00</t>
  </si>
  <si>
    <t>2026-05-15T17:10:55.207+02:00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</si>
  <si>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cibule","posId":"X103","price":0,"KDSTags":["redhighlight"],"isExtra":true}]</t>
  </si>
  <si>
    <t>2026-05-15T16:59:22.377+02:00</t>
  </si>
  <si>
    <t>2026-05-15T17:07:03.203+02:00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</si>
  <si>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</si>
  <si>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2026-05-15T16:53:02.825+02:00</t>
  </si>
  <si>
    <t>2026-05-15T17:01:23.961+02:00</t>
  </si>
  <si>
    <t>2026-05-15T17:12:46.944+02:00</t>
  </si>
  <si>
    <t>2026-05-15T16:53:03.389+02:00</t>
  </si>
  <si>
    <t>[{"id":"6e4aed3e-b988-442a-8864-0b2ad4a4403d","note":"","count":1,"label":"Quattro Formaggi 32 cm","posId":"147","price":24900,"isExtra":false}]</t>
  </si>
  <si>
    <t>2026-05-15T16:52:02.843+02:00</t>
  </si>
  <si>
    <t>2026-05-15T17:00:07.934+02:00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</si>
  <si>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základ","posId":"A129","price":0,"isExtra":true},{"id":"28e96b57-144a-4147-bd66-1530a9858e97","note":"","count":1,"label":"BEZ -pepperoni salám","posId":"X109","price":0,"KDSTags":["redhighlight"],"isExtra":true}]</t>
  </si>
  <si>
    <t>2026-05-15T16:36:19.117+02:00</t>
  </si>
  <si>
    <t>2026-05-15T16:51:15.491+02:00</t>
  </si>
  <si>
    <t>2026-05-15T16:34:03.524+02:00</t>
  </si>
  <si>
    <t>2026-05-15T16:54:23.925+02:00</t>
  </si>
  <si>
    <t>2026-05-15T17:09:45.029+02:00</t>
  </si>
  <si>
    <t>2026-05-15T16:34:04.397+02:00</t>
  </si>
  <si>
    <t>[{"id":"3a5867b0-8da1-4c8b-bd1f-70418434cae8","note":"","count":1,"label":"BBQ Texas 32 cm","posId":"119","price":24900,"isExtra":false},{"id":"6747ad56-2f52-4f5b-b96c-109c91cf97bd","note":"","count":1,"label":"Hawai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</si>
  <si>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2026-05-15T16:34:03.505+02:00</t>
  </si>
  <si>
    <t>2026-05-15T16:57:45.858+02:00</t>
  </si>
  <si>
    <t>2026-05-15T17:13:08.986+02:00</t>
  </si>
  <si>
    <t>2026-05-15T16:34:04.393+02:00</t>
  </si>
  <si>
    <t>2026-05-15T16:28:22.072+02:00</t>
  </si>
  <si>
    <t>2026-05-15T16:37:15.259+02:00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</si>
  <si>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bylinky","posId":"A121","price":5700,"isExtra":true},{"id":"57405718","note":"","size":"Pepsi 1l","count":1,"label":"Pepsi 1l","posId":"N124","price":5900,"isExtra":false}]</t>
  </si>
  <si>
    <t>2026-05-15T16:24:03.692+02:00</t>
  </si>
  <si>
    <t>2026-05-15T16:30:50.697+02:00</t>
  </si>
  <si>
    <t>2026-05-15T16:17:41.372+02:00</t>
  </si>
  <si>
    <t>2026-05-15T16:27:35.416+02:00</t>
  </si>
  <si>
    <t>2026-05-15T16:01:58.056+02:00</t>
  </si>
  <si>
    <t>2026-05-15T16:09:16.073+02:00</t>
  </si>
  <si>
    <t>[{"id":"6748417db17528cb9bcae60f","count":1,"label":"Capricciosa 32cm","posId":"113","price":24900,"isExtra":false},{"id":"bd23bb29ddc67d336ee4c95b","count":1,"label":"Balné","posId":"K0000","price":1500,"isExtra":true},{"id":"97278f8f579333a42d2bbe2f","count":1,"label":"BBQ základ","posId":"ZRB32","price":0,"isExtra":true}]</t>
  </si>
  <si>
    <t>2026-05-15T15:55:54.043+02:00</t>
  </si>
  <si>
    <t>2026-05-15T16:07:49.834+02:00</t>
  </si>
  <si>
    <t>[{"id":"54685018","note":"","size":"Česnekový dip","count":1,"label":"Česnekový dip","posId":"P106","price":2000,"isExtra":false},{"id":"54685059","note":"","count":1,"label":"Balné","posId":"K0000","price":1500,"isExtra":true},{"id":"59589710","note":"","size":"Pepperoni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bylinky","posId":"A121","price":5700,"isExtra":true},{"id":"54685191","note":"","count":1,"label":"Masové kuličky","posId":"B116","price":5900,"KDSTags":["greenhighlight"],"isExtra":true}]</t>
  </si>
  <si>
    <t>2026-05-15T15:50:25.195+02:00</t>
  </si>
  <si>
    <t>2026-05-15T16:04:01.924+02:00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</si>
  <si>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32cm","posId":"112","price":20900,"isExtra":false},{"id":"54685059","note":"","count":1,"label":"Balné","posId":"K0000","price":1500,"isExtra":true},{"id":"54685167","note":"","count":1,"label":"Šunka","posId":"B106","price":3000,"KDSTags":["greenhighlight"],"isExtra":true}]</t>
  </si>
  <si>
    <t>2026-05-15T15:32:04.707+02:00</t>
  </si>
  <si>
    <t>2026-05-15T15:34:55.717+02:00</t>
  </si>
  <si>
    <t>[{"id":"32b2a3ff-927f-4ec7-ba06-c837ec2d25f7","count":1,"label":"Mirinda 1l","posId":"N126","price":5900,"isExtra":false,"creatorId":"oQd2vl5U9pjxpBSi-R3Mi","isPackging":0,"actualLabel":"Mirinda 1l"}]</t>
  </si>
  <si>
    <t>2026-05-15T15:28:43.598+02:00</t>
  </si>
  <si>
    <t>2026-05-15T15:38:38.751+02:00</t>
  </si>
  <si>
    <t>[{"id":"6748417db17528cb9bcae661","count":1,"label":"Pepsi zero sugar 1l","posId":"N125","price":5900,"isExtra":false},{"id":"6748417db17528cb9bcae5f1","count":1,"label":"BBQ Meteor 40cm","posId":"106","price":30900,"isExtra":false},{"id":"9642908ce4c2f22954c8bbd6","count":1,"label":"Balné","posId":"K0000","price":2000,"isExtra":true},{"id":"6748417db17528cb9bcae63b","count":1,"label":"Česnekový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</si>
  <si>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2026-05-15T15:23:03.372+02:00</t>
  </si>
  <si>
    <t>2026-05-15T15:36:06.656+02:00</t>
  </si>
  <si>
    <t>[{"id":"0b22568e-4d1c-45db-9aa3-de09ef6c293a","note":"","count":1,"label":"Pepperoni 32 cm","posId":"120","price":24900,"isExtra":false},{"id":"50a2c673-74cc-459a-b7e5-f5c332128443","note":"","count":1,"label":"mozzarella","posId":"B113","price":3000,"KDSTags":["greenhighlight"],"isExtra":true},{"id":"d79a29ea-c5ce-49c2-9a5d-787665203983","note":"","count":1,"label":"paprika","posId":"B111","price":2500,"KDSTags":["greenhighlight"]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fc3fa22b-be90-4e3e-a05f-41f62444ffb3","note":"","count":1,"label":"olivy","posId":"B112","price":2500,"KDSTags":["greenhighlight"],"isExtra":true},{"id":"bf272b1b-93ab-4050-9aff-ea1151ab5f41","note":"","count":1,"label":"pepperoni salám","posId":"B109","price":3000,"KDSTags":["greenhighlight"],"isExtra":true}]</t>
  </si>
  <si>
    <t>2026-05-15T15:17:15.973+02:00</t>
  </si>
  <si>
    <t>2026-05-15T15:26:00.230+02:00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</si>
  <si>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omáčka","posId":"A124","price":6500,"isExtra":true}]</t>
  </si>
  <si>
    <t>2026-05-15T15:10:16.938+02:00</t>
  </si>
  <si>
    <t>2026-05-15T15:17:16.831+02:00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</si>
  <si>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</si>
  <si>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2026-05-15T14:47:21.204+02:00</t>
  </si>
  <si>
    <t>2026-05-15T15:00:54.673+02:00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</si>
  <si>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32cm","posId":"113","price":24900,"isExtra":false},{"id":"bd23bb29ddc67d336ee4c95b","count":1,"label":"Balné","posId":"K0000","price":1500,"isExtra":true},{"id":"6748417db17528cb9bcae5e9","count":1,"label":"Hot &amp; Spicy 40cm 🌶️🌶️","posId":"110","price":30900,"isExtra":false},{"id":"9642908ce4c2f22954c8bbd6","count":1,"label":"Balné","posId":"K0000","price":2000,"isExtra":true},{"id":"df4580263335a960a82908d9","count":1,"label":"BBQ základ","posId":"ZRB40","price":0,"isExtra":true},{"id":"6748417db17528cb9bcae63d","count":1,"label":"BBQ dip","posId":"P105","price":2000,"isExtra":false},{"id":"bd23bb29ddc67d336ee4c95b","count":1,"label":"Balné","posId":"K0000","price":1500,"isExtra":true}]</t>
  </si>
  <si>
    <t>2026-05-15T14:42:21.826+02:00</t>
  </si>
  <si>
    <t>2026-05-15T14:54:30.504+02:00</t>
  </si>
  <si>
    <t>[{"id":"4d404c70-83e0-4d17-8dce-d711c6217316","count":1,"label":"Pizza Pepperoni 32","posId":"120","price":24900,"isExtra":false,"creatorId":"BEt_sv3_PkbgIVkucgXB0","isPackging":0,"actualLabel":"Pizza Pepperoni 32"},{"id":"extra_20230331101812_75","count":1,"label":"Kukuřice","posId":"B115","price":2500,"KDSTags":["greenhighlight"],"isExtra":true,"mainItemId":"4d404c70-83e0-4d17-8dce-d711c6217316"}]</t>
  </si>
  <si>
    <t>2026-05-15T14:41:03.399+02:00</t>
  </si>
  <si>
    <t>2026-05-15T14:52:00.668+02:00</t>
  </si>
  <si>
    <t>2026-05-15T15:02:00.910+02:00</t>
  </si>
  <si>
    <t>2026-05-15T14:41:04.061+02:00</t>
  </si>
  <si>
    <t>[{"id":"ef7489da-416c-4ccb-846f-0317489461fc","note":"","count":1,"label":"BBQ Meteor 40 cm","posId":"106","price":30900,"isExtra":false},{"id":"0604cf40-24b5-4ad5-a9e4-e5834def96b8","note":"","count":2,"label":"Dip česnekový","posId":"P106","price":2000,"isExtra":false},{"id":"b98b13a4-28e7-4c43-90f2-32f5a9a58eb3","note":"","count":1,"label":"Baby špenát &amp; kuře 18 cm","posId":"128","price":11900,"isExtra":false},{"id":"2a9dc121-ec1e-4cbb-b8d5-66ce6a546664","note":"","count":1,"label":"DIP jalapenos","posId":"P107","price":2000,"isExtra":false}]</t>
  </si>
  <si>
    <t>2026-05-15T14:27:55.862+02:00</t>
  </si>
  <si>
    <t>2026-05-15T14:45:30.615+02:00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</si>
  <si>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🌶️","posId":"109","price":30900,"isExtra":false},{"id":"54685049","note":"","count":1,"label":"Balné","posId":"K0000","price":2000,"isExtra":true},{"id":"54685090","note":"","count":1,"label":"okraj mozzarella, bbq omáčka","posId":"A124","price":6500,"isExtra":true},{"id":"54685134","note":"","count":1,"label":"Bez cibule","posId":"X103","price":0,"KDSTags":["redhighlight"],"isExtra":true},{"id":"54685018","note":"","size":"Česnekový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</si>
  <si>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2026-05-15T14:25:39.862+02:00</t>
  </si>
  <si>
    <t>2026-05-15T14:39:52.816+02:00</t>
  </si>
  <si>
    <t>2026-05-15T14:25:16.280+02:00</t>
  </si>
  <si>
    <t>2026-05-15T14:38:09.705+02:00</t>
  </si>
  <si>
    <t>[{"id":"54684981","note":"","size":"Hawai 40cm","count":1,"label":"Hawai 40cm","posId":"102","price":30900,"isExtra":false},{"id":"54685049","note":"","count":1,"label":"Balné","posId":"K0000","price":2000,"isExtra":true},{"id":"54684973","note":"","size":"Quattro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</si>
  <si>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2026-05-15T14:18:03.637+02:00</t>
  </si>
  <si>
    <t>2026-05-15T14:26:43.379+02:00</t>
  </si>
  <si>
    <t>2026-05-15T14:32:13.997+02:00</t>
  </si>
  <si>
    <t>2026-05-15T14:18:04.323+02:00</t>
  </si>
  <si>
    <t>[{"id":"1edf54fc-1032-442c-939f-e6e2033b2270","note":"","count":1,"label":"Comeback 40 cm","posId":"109","price":30900,"isExtra":false},{"id":"5baf9524-d195-4f98-ac4e-12383c85b672","note":"","count":1,"label":"Mozzarella","posId":"C113","price":4000,"KDSTags":["greenhighlight"],"isExtra":true}]</t>
  </si>
  <si>
    <t>Thanh Tung</t>
  </si>
  <si>
    <t>2026-05-15T14:10:50.700+02:00</t>
  </si>
  <si>
    <t>2026-05-15T14:18:19.441+02:00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</si>
  <si>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</si>
  <si>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2026-05-15T14:00:15.902+02:00</t>
  </si>
  <si>
    <t>2026-05-15T14:15:00.528+02:00</t>
  </si>
  <si>
    <t>[{"id":"6748417db17528cb9bcae60d","count":1,"label":"Hawai 32cm","posId":"114","price":24900,"isExtra":false},{"id":"bd23bb29ddc67d336ee4c95b","count":1,"label":"Balné","posId":"K0000","price":1500,"isExtra":true},{"id":"6748417db17528cb9bcae5f9","count":1,"label":"Baby špenát &amp; kuře 40cm","posId":"104","price":30900,"isExtra":false},{"id":"9642908ce4c2f22954c8bbd6","count":1,"label":"Balné","posId":"K0000","price":2000,"isExtra":true}]</t>
  </si>
  <si>
    <t>2026-05-15T13:24:03.619+02:00</t>
  </si>
  <si>
    <t>2026-05-15T13:35:01.306+02:00</t>
  </si>
  <si>
    <t>2026-05-15T13:53:53.187+02:00</t>
  </si>
  <si>
    <t>2026-05-15T13:24:04.272+02:00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</si>
  <si>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</si>
  <si>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2026-05-15T13:20:03.193+02:00</t>
  </si>
  <si>
    <t>2026-05-15T13:32:35.154+02:00</t>
  </si>
  <si>
    <t>2026-05-15T13:40:29.018+02:00</t>
  </si>
  <si>
    <t>2026-05-15T13:20:03.723+02:00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</si>
  <si>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</si>
  <si>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2026-05-15T13:12:56.321+02:00</t>
  </si>
  <si>
    <t>2026-05-15T13:31:19.496+02:00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</si>
  <si>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0f1c11be3dfc7c80a6820037","count":1,"label":"Ananas","posId":"C100","price":3500,"KDSTags":["greenhighlight"],"isExtra":true},{"id":"e71ba0387ffe86638fd95521","count":1,"label":"Šunka","posId":"C106","price":4000,"KDSTags":["greenhighlight"],"isExtra":true},{"id":"2e4ad0e1c65a1f75ea4c127d","count":1,"label":"Slanina","posId":"C108","price":4000,"KDSTags":["greenhighlight"],"isExtra":true},{"id":"6748417db17528cb9bcae641","count":1,"label":"Choco Rolls","posId":"chr100","price":8900,"isExtra":false},{"id":"bd23bb29ddc67d336ee4c95b","count":1,"label":"Balné","posId":"K0000","price":1500,"isExtra":true},{"id":"6748417db17528cb9bcae64d","count":1,"label":"Opočno vanilková","posId":"D108","price":12900,"isExtra":false},{"id":"6748417db17528cb9bcae64f","count":1,"label":"Opočno čokoládová","posId":"D107","price":12900,"isExtra":false},{"id":"675ac5aa810ce2d9b6865b4a","count":1,"label":"Jablečno-skořicové rolls","posId":"18","price":8900,"isExtra":false},{"id":"bd23bb29ddc67d336ee4c95b","count":1,"label":"Balné","posId":"K0000","price":1500,"isExtra":true}]</t>
  </si>
  <si>
    <t>2026-05-15T13:12:03.331+02:00</t>
  </si>
  <si>
    <t>2026-05-15T13:21:44.446+02:00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</si>
  <si>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🌶️🌶️","posId":"108","price":30900,"isExtra":false},{"id":"54685049","note":"","count":1,"label":"Balné","posId":"K0000","price":2000,"isExtra":true},{"id":"54684982","note":"","size":"Capricciosa 40cm","count":1,"label":"Capricciosa 40cm","posId":"101","price":30900,"isExtra":false},{"id":"54685049","note":"","count":1,"label":"Balné","posId":"K0000","price":2000,"isExtra":true}]</t>
  </si>
  <si>
    <t>2026-05-15T12:55:03.125+02:00</t>
  </si>
  <si>
    <t>2026-05-15T13:11:46.084+02:00</t>
  </si>
  <si>
    <t>2026-05-15T13:17:11.645+02:00</t>
  </si>
  <si>
    <t>2026-05-15T12:55:03.570+02:00</t>
  </si>
  <si>
    <t>[{"id":"e8a7b47a-70d2-4cc2-a375-1dab55125675","note":"","count":1,"label":"Quattro Formaggi 32 cm","posId":"123","price":24900,"isExtra":false},{"id":"239f9a43-c44c-403a-a3f8-de7adef9d4a9","note":"","count":1,"label":"ananas","posId":"B100","price":2500,"KDSTags":["greenhighlight"],"isExtra":true},{"id":"e8a7b47a-70d2-4cc2-a375-1dab55125675","note":"","count":1,"label":"Quattro Formaggi 32 cm","posId":"123","price":24900,"isExtra":false},{"id":"ddd88272-9f0a-4ca7-a4db-a3a7d157b54d","note":"","count":1,"label":"Pepsi zero sugar 1l","posId":"N125","price":5900,"isExtra":false}]</t>
  </si>
  <si>
    <t>2026-05-15T12:54:59.600+02:00</t>
  </si>
  <si>
    <t>2026-05-15T13:07:10.401+02:00</t>
  </si>
  <si>
    <t>[{"id":"7fc95d28-5c0a-421a-9f5c-f72977e30b93","count":1,"label":"Pizza Quattro Formaggi 40","posId":"111","price":30900,"isExtra":false,"creatorId":"j-fHvsSmr6FZOW2C2Xyzb","isPackging":0,"actualLabel":"Pizza Quattro Formaggi 40"},{"id":"d0b4da65-56e2-444e-b81f-865254dcc811","count":1,"label":"Pizza BBQ Meteor 32","posId":"118","price":24900,"isExtra":false,"creatorId":"bh5wv14obTweiFnrB6TK6","isPackging":0,"actualLabel":"Pizza BBQ Meteor 32"},{"id":"20c9da7d-ee44-4aaa-baef-bdd9f8efd57d","count":1,"label":"Masové kuličky","posId":"P102","price":9900,"isExtra":false,"creatorId":"RIKQ3gI5WXIv41VKVC2Wv","isPackging":0,"actualLabel":"Masové kuličky"},{"id":"0a49663b-9e35-4f4a-a85c-108bd9827ef5","count":1,"label":"Pepperoni Rolls","posId":"P100","price":8900,"isExtra":false,"creatorId":"CsPQcWvlbTQLg3EdKem2N","isPackging":0,"actualLabel":"Pepperoni Rolls"}]</t>
  </si>
  <si>
    <t>2026-05-15T12:54:48.034+02:00</t>
  </si>
  <si>
    <t>2026-05-15T13:02:11.327+02:00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</si>
  <si>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</si>
  <si>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2026-05-15T12:44:44.700+02:00</t>
  </si>
  <si>
    <t>2026-05-15T12:51:18.366+02:00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</si>
  <si>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základ","posId":"ZSR40","price":0,"isExtra":true}]</t>
  </si>
  <si>
    <t>2026-05-15T12:38:24.116+02:00</t>
  </si>
  <si>
    <t>2026-05-15T12:49:47.595+02:00</t>
  </si>
  <si>
    <t>[{"id":"64781306","note":"","size":"Opočno karamel","count":1,"label":"Opočno karamel","posId":"D112","price":12900,"isExtra":false},{"id":"61817993","note":"","size":"Guarana kiwi a jablko","count":2,"label":"Guarana kiwi a jablko","posId":"N144","price":5500,"isExtra":false},{"id":"54685018","note":"","size":"Česnekový dip","count":1,"label":"Česnekový dip","posId":"P106","price":2000,"isExtra":false},{"id":"54685059","note":"","count":1,"label":"Balné","posId":"K0000","price":1500,"isExtra":true},{"id":"54684981","note":"","size":"Hawai 40cm","count":1,"label":"Hawai 40cm","posId":"102","price":30900,"isExtra":false},{"id":"54685049","note":"","count":1,"label":"Balné","posId":"K0000","price":2000,"isExtra":true},{"id":"59555749","note":"","count":1,"label":"BBQ základ","posId":"ZRB40","price":0,"isExtra":true},{"id":"54685148","note":"","count":1,"label":"Cibule","posId":"C103","price":3500,"KDSTags":["greenhighlight"],"isExtra":true},{"id":"54685113","note":"","count":1,"label":"okraj hotdog, hořčice","posId":"A118","price":6500,"isExtra":true},{"id":"57405720","note":"","size":"Mirinda 1l","count":1,"label":"Mirinda 1l","posId":"N126","price":5900,"isExtra":false},{"id":"54685019","note":"","size":"BBQ dip","count":1,"label":"BBQ dip","posId":"P105","price":2000,"isExtra":false},{"id":"54685059","note":"","count":1,"label":"Balné","posId":"K0000","price":1500,"isExtra":true},{"id":"57405714","note":"","size":"Aquilla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</si>
  <si>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2026-05-15T12:21:03.370+02:00</t>
  </si>
  <si>
    <t>2026-05-15T12:28:01.285+02:00</t>
  </si>
  <si>
    <t>2026-05-15T12:16:03.131+02:00</t>
  </si>
  <si>
    <t>2026-05-15T12:37:15.029+02:00</t>
  </si>
  <si>
    <t>2026-05-15T12:42:48.199+02:00</t>
  </si>
  <si>
    <t>2026-05-15T12:16:04.221+02:00</t>
  </si>
  <si>
    <t>[{"id":"088a7edc-ef1e-4c6b-b7a1-36c2c45ab0fe","note":"","count":1,"label":"Capricciosa 32 cm","posId":"113","price":24900,"isExtra":false},{"id":"7ebac4a7-6cce-442e-b2bb-06b929c16076","note":"","count":1,"label":"Baby špenát &amp; kuře 32 cm","posId":"116","price":24900,"isExtra":false},{"id":"3a5867b0-8da1-4c8b-bd1f-70418434cae8","note":"","count":1,"label":"BBQ Texas 32 cm","posId":"119","price":24900,"isExtra":false}]</t>
  </si>
  <si>
    <t>2026-05-15T12:05:50.958+02:00</t>
  </si>
  <si>
    <t>2026-05-15T12:18:03.200+02:00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</si>
  <si>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32cm","posId":"116","price":24900,"isExtra":false},{"id":"54685059","note":"","count":1,"label":"Balné","posId":"K0000","price":1500,"isExtra":true},{"id":"54685137","note":"","count":1,"label":"okraj hotdog, bez omáčky","posId":"A125","price":5700,"isExtra":true},{"id":"54685146","note":"","count":1,"label":"Cibule","posId":"B103","price":2500,"KDSTags":["greenhighlight"],"isExtra":true},{"id":"54685167","note":"","count":1,"label":"Šunka","posId":"B106","price":3000,"KDSTags":["greenhighlight"],"isExtra":true},{"id":"54685177","note":"","count":1,"label":"Kuře","posId":"B114","price":3000,"KDSTags":["greenhighlight"],"isExtra":true},{"id":"57405717","note":"","size":"BIRGO grapefruit 0,5l","count":2,"label":"BIRGO grapefruit 0,5l","posId":"N131","price":4900,"isExtra":false}]</t>
  </si>
  <si>
    <t>2026-05-15T12:03:03.142+02:00</t>
  </si>
  <si>
    <t>2026-05-15T12:11:23.044+02:00</t>
  </si>
  <si>
    <t>2026-05-15T11:58:03.323+02:00</t>
  </si>
  <si>
    <t>2026-05-15T12:08:31.929+02:00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</si>
  <si>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základ","posId":"A128","price":0,"isExtra":true}]</t>
  </si>
  <si>
    <t>2026-05-15T11:54:36.076+02:00</t>
  </si>
  <si>
    <t>2026-05-15T11:55:00.106+02:00</t>
  </si>
  <si>
    <t>[{"id":"2d776283-f92a-4ef0-8770-6771d3ddf4a2","count":1,"label":"Poděbradská malinovka 0,5l","posId":"N129","price":4900,"isExtra":false,"creatorId":"LZWU2prrXgZ0uOeYTpjgF","isPackging":0,"actualLabel":"Poděbradská malinovka 0,5l"}]</t>
  </si>
  <si>
    <t>2026-05-15T11:50:47.073+02:00</t>
  </si>
  <si>
    <t>2026-05-15T12:06:35.176+02:00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</si>
  <si>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těsto","posId":"17","price":1000,"isExtra":true}]</t>
  </si>
  <si>
    <t>2026-05-15T11:49:02.466+02:00</t>
  </si>
  <si>
    <t>2026-05-15T11:58:36.160+02:00</t>
  </si>
  <si>
    <t>2026-05-15T12:09:50.326+02:00</t>
  </si>
  <si>
    <t>2026-05-15T11:49:03.190+02:00</t>
  </si>
  <si>
    <t>[{"id":"52687002-58c9-40ea-ba22-d2ae7a4b5889","note":"","count":1,"label":"Comeback 32 cm","posId":"145","price":24900,"isExtra":false},{"id":"5e12eeee-b5aa-4c49-a6bd-974da981715a","note":"","count":1,"label":"grana padano","posId":"B130","price":3000,"KDSTags":["greenhighlight"],"isExtra":true},{"id":"729a5bf7-1e81-474d-93e1-129401ad77bd","note":"","count":1,"label":"Dip BBQ","posId":"P105","price":2000,"isExtra":false}]</t>
  </si>
  <si>
    <t>2026-05-15T11:46:25.002+02:00</t>
  </si>
  <si>
    <t>2026-05-15T11:55:31.244+02:00</t>
  </si>
  <si>
    <t>[{"id":"54684981","note":"","size":"Hawai 40cm","count":1,"label":"Hawai 40cm","posId":"102","price":30900,"isExtra":false},{"id":"54685049","note":"","count":1,"label":"Balné","posId":"K0000","price":2000,"isExtra":true}]</t>
  </si>
  <si>
    <t>2026-05-15T11:41:02.468+02:00</t>
  </si>
  <si>
    <t>2026-05-15T12:02:51.327+02:00</t>
  </si>
  <si>
    <t>2026-05-15T12:21:14.509+02:00</t>
  </si>
  <si>
    <t>2026-05-15T11:41:03.313+02:00</t>
  </si>
  <si>
    <t>[{"id":"1edf54fc-1032-442c-939f-e6e2033b2270","note":"","count":1,"label":"Comeback 40 cm","posId":"109","price":30900,"isExtra":false},{"id":"faf7ff40-eef3-48bd-92c4-b33e5bbf095d","note":"","count":1,"label":"Quattro Formaggi 40 cm","posId":"111","price":30900,"isExtra":false}]</t>
  </si>
  <si>
    <t>2026-05-15T11:17:03.128+02:00</t>
  </si>
  <si>
    <t>2026-05-15T11:51:02.845+02:00</t>
  </si>
  <si>
    <t>[{"id":"ef7489da-416c-4ccb-846f-0317489461fc","note":"","count":1,"label":"BBQ Meteor 40 cm","posId":"106","price":30900,"isExtra":false},{"id":"f675967f-9acd-47eb-a0a7-8c1488c18315","note":"","count":1,"label":"Hot &amp; Spicy 40 cm","posId":"110","price":30900,"isExtra":false},{"id":"6429499b-bd57-4ad7-b257-96da4ce175b3","note":"","count":1,"label":"Jalapeños","posId":"C102","price":3500,"KDSTags":["greenhighlight"],"isExtra":true},{"id":"9b3fd0f9-6a36-4a8e-95ad-00dbae675705","note":"","count":1,"label":"Capricciosa 40 cm","posId":"101","price":30900,"isExtra":false}]</t>
  </si>
  <si>
    <t>2026-05-15T11:04:03.333+02:00</t>
  </si>
  <si>
    <t>2026-05-15T11:26:15.853+02:00</t>
  </si>
  <si>
    <t>2026-05-15T11:35:28.771+02:00</t>
  </si>
  <si>
    <t>2026-05-15T11:04:04.348+02:00</t>
  </si>
  <si>
    <t>[{"id":"e8a7b47a-70d2-4cc2-a375-1dab55125675","note":"","count":1,"label":"Quattro Formaggi 32 cm","posId":"123","price":24900,"isExtra":false},{"id":"0604cf40-24b5-4ad5-a9e4-e5834def96b8","note":"","count":1,"label":"Dip česnekový","posId":"P106","price":2000,"isExtra":false},{"id":"f7043b16-784c-4471-87d9-9c8cbc7d5ab8","note":"","count":1,"label":"Capricciosa 32 cm","posId":"137","price":24900,"isExtra":false}]</t>
  </si>
  <si>
    <t>2026-05-15T11:02:27.237+02:00</t>
  </si>
  <si>
    <t>2026-05-15T11:19:47.981+02:00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</si>
  <si>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</si>
  <si>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2026-05-15T10:57:24.968+02:00</t>
  </si>
  <si>
    <t>2026-05-15T11:10:16.039+02:00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</si>
  <si>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54685052","note":"","count":1,"label":"spicy wings 🌶️","posId":"P101","price":0,"isExtra":true},{"id":"57405730","note":"","count":1,"label":"Pepsi 1l","posId":"N124","price":0,"isExtra":true}]</t>
  </si>
  <si>
    <t>2026-05-15T10:56:23.900+02:00</t>
  </si>
  <si>
    <t>2026-05-15T11:16:53.045+02:00</t>
  </si>
  <si>
    <t>[{"id":"54684977","note":"","size":"BBQ Texas 40cm","count":1,"label":"BBQ Texas 40cm","posId":"107","price":30900,"isExtra":false},{"id":"54685049","note":"","count":1,"label":"Balné","posId":"K0000","price":2000,"isExtra":true},{"id":"54684979","note":"","size":"Baby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40cm","posId":"104","price":30900,"isExtra":false},{"id":"54685049","note":"","count":1,"label":"Balné","posId":"K0000","price":2000,"isExtra":true},{"id":"59555751","note":"","count":1,"label":"BBQ základ","posId":"ZSB49","price":0,"isExtra":true},{"id":"54684982","note":"","size":"Capricciosa 40cm","count":1,"label":"Capricciosa 40cm","posId":"101","price":30900,"isExtra":false},{"id":"54685049","note":"","count":1,"label":"Balné","posId":"K0000","price":2000,"isExtra":true}]</t>
  </si>
  <si>
    <t>2026-05-14T23:58:33.282+02:00</t>
  </si>
  <si>
    <t>2026-05-14T23:59:17.422+02:00</t>
  </si>
  <si>
    <t>2026-05-15T05:59:59.999+02:00</t>
  </si>
  <si>
    <t>[{"id":"45e86e69-d951-4cfa-82b7-297944319a30","count":1,"label":"Guarana classic","posId":"N142","price":5500,"isExtra":false,"creatorId":"Zb8KLLFtoV_GJIRP12Xq1","isPackging":0,"actualLabel":"Guarana classic"}]</t>
  </si>
  <si>
    <t>2026-05-14T23:37:25.462+02:00</t>
  </si>
  <si>
    <t>2026-05-14T23:47:02.629+02:00</t>
  </si>
  <si>
    <t>2026-05-14T23:35:07.589+02:00</t>
  </si>
  <si>
    <t>2026-05-14T23:44:53.660+02:00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</si>
  <si>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bylinky","posId":"A122","price":6500,"isExtra":true}]</t>
  </si>
  <si>
    <t>2026-05-14T23:26:25.623+02:00</t>
  </si>
  <si>
    <t>2026-05-14T23:35:13.816+02:00</t>
  </si>
  <si>
    <t>[{"id":"57405713","note":"","size":"Aquilla černý čaj a broskev 0,5l","count":2,"label":"Aquilla černý čaj a broskev 0,5l","posId":"N120","price":4900,"isExtra":false},{"id":"54685014","note":"","size":"Masové kuličky","count":1,"label":"Masové kuličky","posId":"P102","price":9900,"isExtra":false},{"id":"54685059","note":"","count":1,"label":"Balné","posId":"K0000","price":1500,"isExtra":true},{"id":"59589706","note":"","size":"Margherita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</si>
  <si>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2026-05-14T23:25:47.842+02:00</t>
  </si>
  <si>
    <t>2026-05-14T23:34:41.619+02:00</t>
  </si>
  <si>
    <t>2026-05-14T23:22:05.849+02:00</t>
  </si>
  <si>
    <t>2026-05-14T23:31:16.752+02:00</t>
  </si>
  <si>
    <t>[{"id":"54684981","note":"","size":"Hawai 40cm","count":1,"label":"Hawai 40cm","posId":"102","price":30900,"isExtra":false},{"id":"54685049","note":"","count":1,"label":"Balné","posId":"K0000","price":2000,"isExtra":true},{"id":"59589707","note":"","size":"Quattro Formaggi 32cm","count":1,"label":"Quattro Formaggi 32cm","posId":"123","price":24900,"isExtra":false},{"id":"54685059","note":"","count":1,"label":"Balné","posId":"K0000","price":1500,"isExtra":true},{"id":"54685018","note":"","size":"Česnekový dip","count":3,"label":"Česnekový dip","posId":"P106","price":2000,"isExtra":false},{"id":"54685059","note":"","count":3,"label":"Balné","posId":"K0000","price":1500,"isExtra":true},{"id":"57405722","note":"","size":"Poděbradská malinovka 0,5l","count":1,"label":"Poděbradská malinovka 0,5l","posId":"N129","price":4900,"isExtra":false},{"id":"57405713","note":"","size":"Aquilla černý čaj a broskev 0,5l","count":1,"label":"Aquilla černý čaj a broskev 0,5l","posId":"N120","price":4900,"isExtra":false}]</t>
  </si>
  <si>
    <t>2026-05-14T23:12:45.594+02:00</t>
  </si>
  <si>
    <t>2026-05-14T23:15:34.472+02:00</t>
  </si>
  <si>
    <t>[{"id":"6ffd3545-72d2-4e40-9c4f-5ed137d1966b","count":1,"label":"Guarana kiwi a jablko","posId":"N144","price":5500,"isExtra":false,"creatorId":"4Doje9m9yFC_3FGE2o-s8","isPackging":0,"actualLabel":"Guarana kiwi a jablko"}]</t>
  </si>
  <si>
    <t>2026-05-14T23:11:05.021+02:00</t>
  </si>
  <si>
    <t>2026-05-14T23:19:39.293+02:00</t>
  </si>
  <si>
    <t>[{"id":"1da6e618-5f95-4707-b8bd-b1685e13f67a","note":"","count":1,"label":"Hawai 40 cm","posId":"102","price":30900,"isExtra":false},{"id":"896d2264-b315-4ee3-b331-0fa7b26bb96f","note":"","count":1,"label":"Hawai 32 cm","posId":"114","price":24900,"isExtra":false},{"id":"0604cf40-24b5-4ad5-a9e4-e5834def96b8","note":"","count":3,"label":"Dip česnekový","posId":"P106","price":2000,"isExtra":false},{"id":"ddd88272-9f0a-4ca7-a4db-a3a7d157b54d","note":"","count":1,"label":"Pepsi zero sugar 1l","posId":"N125","price":5900,"isExtra":false}]</t>
  </si>
  <si>
    <t>2026-05-14T23:06:42.274+02:00</t>
  </si>
  <si>
    <t>2026-05-14T23:15:28.543+02:00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</si>
  <si>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základ","posId":"ZRS32","price":0,"isExtra":true},{"id":"54685018","note":"","size":"Česnekový dip","count":1,"label":"Česnekový dip","posId":"P106","price":2000,"isExtra":false}]</t>
  </si>
  <si>
    <t>Isroil</t>
  </si>
  <si>
    <t>2026-05-14T23:03:04.426+02:00</t>
  </si>
  <si>
    <t>2026-05-14T23:13:04.396+02:00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</si>
  <si>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oliv","posId":"X112","price":0,"KDSTags":["redhighlight"],"isExtra":true},{"id":"108","note":"","count":1,"label":"Pepperoni 40cm 🌶️🌶️","posId":"108","price":30900,"isExtra":false},{"id":"K0000","note":"","count":1,"label":"Balné","posId":"K0000","price":2000,"isExtra":true}]</t>
  </si>
  <si>
    <t>2026-05-14T23:00:29.288+02:00</t>
  </si>
  <si>
    <t>2026-05-14T23:07:57.076+02:00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</si>
  <si>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</si>
  <si>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Simon Carter</t>
  </si>
  <si>
    <t>2026-05-14T22:50:04.363+02:00</t>
  </si>
  <si>
    <t>2026-05-14T23:00:58.426+02:00</t>
  </si>
  <si>
    <t>2026-05-14T22:50:03.159+02:00</t>
  </si>
  <si>
    <t>2026-05-14T22:59:28.195+02:00</t>
  </si>
  <si>
    <t>[{"id":"6747ad56-2f52-4f5b-b96c-109c91cf97bd","note":"","count":1,"label":"Hawai 18 cm","posId":"126","price":11900,"isExtra":false},{"id":"63c5589f-8110-48db-8be3-91da09368499","note":"","count":1,"label":"Capricciosa 18 cm","posId":"125","price":11900,"isExtra":false}]</t>
  </si>
  <si>
    <t>2026-05-14T22:49:05.730+02:00</t>
  </si>
  <si>
    <t>2026-05-14T22:56:12.185+02:00</t>
  </si>
  <si>
    <t>2026-05-14T22:47:55.361+02:00</t>
  </si>
  <si>
    <t>2026-05-14T22:52:53.181+02:00</t>
  </si>
  <si>
    <t>[{"id":"36b96f89-b9b4-476e-90ba-86f4bab6b6b4","count":1,"label":"Pizza Hawai 18 cm","posId":"126","price":11900,"isExtra":false,"creatorId":"ugViKqdSIF1Q0P8PN89sF","isPackging":0,"actualLabel":"Pizza Hawai 18 cm"}]</t>
  </si>
  <si>
    <t>2026-05-14T22:42:03.978+02:00</t>
  </si>
  <si>
    <t>2026-05-14T22:51:50.195+02:00</t>
  </si>
  <si>
    <t>2026-05-14T23:01:46.042+02:00</t>
  </si>
  <si>
    <t>2026-05-14T22:42:04.449+02:00</t>
  </si>
  <si>
    <t>[{"id":"52687002-58c9-40ea-ba22-d2ae7a4b5889","note":"","count":1,"label":"Comeback 32 cm","posId":"145","price":24900,"isExtra":false},{"id":"239f9a43-c44c-403a-a3f8-de7adef9d4a9","note":"","count":1,"label":"ananas","posId":"B100","price":2500,"KDSTags":["greenhighlight"],"isExtra":true}]</t>
  </si>
  <si>
    <t>2026-05-14T22:37:06.099+02:00</t>
  </si>
  <si>
    <t>2026-05-14T22:44:08.275+02:00</t>
  </si>
  <si>
    <t>2026-05-14T22:56:25.255+02:00</t>
  </si>
  <si>
    <t>2026-05-14T22:37:06.602+02:00</t>
  </si>
  <si>
    <t>[{"id":"1460d93c-4159-4d87-aaf2-4ef8fb5e31b1","note":"","count":1,"label":"Margherita 32 cm","posId":"112","price":20900,"isExtra":false},{"id":"55f8781c-97f6-4a21-abe6-3780ea7117ba","note":"","count":1,"label":"změna na Smetanový základ","posId":"A129","price":0,"isExtra":true}]</t>
  </si>
  <si>
    <t>2026-05-14T22:30:20.895+02:00</t>
  </si>
  <si>
    <t>2026-05-14T22:43:31.422+02:00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</si>
  <si>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základ","posId":"ZSR40","price":0,"isExtra":true},{"id":"57405718","note":"","size":"Pepsi 1l","count":1,"label":"Pepsi 1l","posId":"N124","price":5900,"isExtra":false}]</t>
  </si>
  <si>
    <t>2026-05-14T22:08:41.969+02:00</t>
  </si>
  <si>
    <t>2026-05-14T22:20:34.383+02:00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</si>
  <si>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dip","posId":"P106","price":2000,"isExtra":false},{"id":"bd23bb29ddc67d336ee4c95b","count":1,"label":"Balné","posId":"K0000","price":1500,"isExtra":true},{"id":"6748417db17528cb9bcae663","count":1,"label":"Mirinda 1l","posId":"N126","price":5900,"isExtra":false}]</t>
  </si>
  <si>
    <t>2026-05-14T22:05:57.749+02:00</t>
  </si>
  <si>
    <t>2026-05-14T22:17:13.294+02:00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</si>
  <si>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základ","posId":"ZSR32","price":0,"isExtra":true},{"id":"54685088","note":"","count":1,"label":"okraj mozzarella, bylinky","posId":"A121","price":5700,"isExtra":true},{"id":"59589712","note":"","size":"BBQ Meteor 32cm","count":1,"label":"BBQ Meteor 32cm","posId":"118","price":24900,"isExtra":false},{"id":"54685059","note":"","count":1,"label":"Balné","posId":"K0000","price":1500,"isExtra":true},{"id":"57279290","note":"","count":1,"label":"Rajčatový základ","posId":"ZBR32","price":0,"isExtra":true},{"id":"54685088","note":"","count":1,"label":"okraj mozzarella, bylinky","posId":"A121","price":5700,"isExtra":true}]</t>
  </si>
  <si>
    <t>2026-05-14T21:58:05.523+02:00</t>
  </si>
  <si>
    <t>2026-05-14T22:06:34.262+02:00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</si>
  <si>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</si>
  <si>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2026-05-14T21:53:16.739+02:00</t>
  </si>
  <si>
    <t>2026-05-14T22:04:54.332+02:00</t>
  </si>
  <si>
    <t>[{"id":"54685012","note":"","size":"Veggie menu Comeback","count":1,"label":"Veggie menu Comeback","posId":"M200","price":34900,"isExtra":false},{"id":"54685158","note":"","count":1,"label":"Capricciosa","posId":"Y113","price":0,"isExtra":true},{"id":"54685040","note":"","count":1,"label":"Balné","posId":"K0000","price":3000,"isExtra":true},{"id":"54685088","note":"","count":1,"label":"okraj mozzarella, bylinky","posId":"A121","price":5700,"isExtra":true},{"id":"54685069","note":"","count":1,"label":"česnekový chléb","posId":"P104","price":0,"isExtra":true},{"id":"57405732","note":"","count":1,"label":"Mirinda 1l","posId":"N126","price":0,"isExtra":true}]</t>
  </si>
  <si>
    <t>2026-05-14T21:52:46.587+02:00</t>
  </si>
  <si>
    <t>2026-05-14T22:01:57.296+02:00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</si>
  <si>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40cm","posId":"111","price":30900,"isExtra":false},{"id":"54685049","note":"","count":1,"label":"Balné","posId":"K0000","price":2000,"isExtra":true},{"id":"59555751","note":"","count":1,"label":"BBQ základ","posId":"ZSB49","price":0,"isExtra":true},{"id":"54685090","note":"","count":1,"label":"okraj mozzarella, bbq omáčka","posId":"A124","price":6500,"isExtra":true},{"id":"54685118","note":"","count":1,"label":"Olivy","posId":"C112","price":3500,"KDSTags":["greenhighlight"],"isExtra":true},{"id":"54685171","note":"","count":1,"label":"Slanina","posId":"C108","price":4000,"KDSTags":["greenhighlight"],"isExtra":true},{"id":"57405718","note":"","size":"Pepsi 1l","count":1,"label":"Pepsi 1l","posId":"N124","price":5900,"isExtra":false},{"id":"54685018","note":"","size":"Česnekový dip","count":1,"label":"Česnekový dip","posId":"P106","price":2000,"isExtra":false},{"id":"54685059","note":"","count":1,"label":"Balné","posId":"K0000","price":1500,"isExtra":true},{"id":"57464194","note":"","size":"Dip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</si>
  <si>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2026-05-14T21:39:58.298+02:00</t>
  </si>
  <si>
    <t>2026-05-14T21:47:07.348+02:00</t>
  </si>
  <si>
    <t>[{"id":"54684972","note":"","size":"Margherita 40cm","count":1,"label":"Margherita 40cm","posId":"100","price":26900,"isExtra":false},{"id":"54685049","note":"","count":1,"label":"Balné","posId":"K0000","price":2000,"isExtra":true},{"id":"54685164","note":"","count":1,"label":"Šunka","posId":"C106","price":4000,"KDSTags":["greenhighlight"],"isExtra":true},{"id":"57405718","note":"","size":"Pepsi 1l","count":1,"label":"Pepsi 1l","posId":"N124","price":5900,"isExtra":false}]</t>
  </si>
  <si>
    <t>2026-05-14T21:32:24.881+02:00</t>
  </si>
  <si>
    <t>2026-05-14T21:40:01.261+02:00</t>
  </si>
  <si>
    <t>[{"id":"6748417db17528cb9bcae611","count":1,"label":"Baby Špenát &amp; kuře 32cm","posId":"116","price":24900,"isExtra":false},{"id":"bd23bb29ddc67d336ee4c95b","count":1,"label":"Balné","posId":"K0000","price":1500,"isExtra":true},{"id":"317a6faea3a8e07370b32516","count":1,"label":"BBQ základ","posId":"ZSB32","price":0,"isExtra":true},{"id":"6efe80cae167f7a5c535d139","count":1,"label":"Bez špenátu s česnekem","posId":"X107","price":0,"KDSTags":["redhighlight"],"isExtra":true}]</t>
  </si>
  <si>
    <t>2026-05-14T21:31:21.895+02:00</t>
  </si>
  <si>
    <t>2026-05-14T21:38:41.148+02:00</t>
  </si>
  <si>
    <t>[{"id":"6748417db17528cb9bcae661","count":1,"label":"Pepsi zero sugar 1l","posId":"N125","price":5900,"isExtra":false},{"id":"6748417db17528cb9bcae5ed","count":1,"label":"Pepperoni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základ","posId":"ZRB40","price":0,"isExtra":true}]</t>
  </si>
  <si>
    <t>2026-05-14T21:30:32.693+02:00</t>
  </si>
  <si>
    <t>2026-05-14T21:36:51.199+02:00</t>
  </si>
  <si>
    <t>[{"id":"59589714","note":"","size":"Hawai 32cm","count":1,"label":"Hawai 32cm","posId":"114","price":24900,"isExtra":false},{"id":"54685059","note":"","count":1,"label":"Balné","posId":"K0000","price":1500,"isExtra":true},{"id":"66426845","note":"","size":"Pilsner Urquell 12","count":2,"label":"Pilsner Urquell 12","posId":"N20","price":6500,"isExtra":false}]</t>
  </si>
  <si>
    <t>2026-05-14T21:20:49.499+02:00</t>
  </si>
  <si>
    <t>2026-05-14T21:29:40.728+02:00</t>
  </si>
  <si>
    <t>[{"id":"6748417db17528cb9bcae60f","count":1,"label":"Capricciosa 32cm","posId":"113","price":24900,"isExtra":false},{"id":"bd23bb29ddc67d336ee4c95b","count":1,"label":"Balné","posId":"K0000","price":1500,"isExtra":true},{"id":"3a8c81df4b4e610c1946ed84","count":1,"label":"Bez oliv","posId":"X112","price":0,"KDSTags":["redhighlight"],"isExtra":true}]</t>
  </si>
  <si>
    <t>2026-05-14T21:13:16.357+02:00</t>
  </si>
  <si>
    <t>2026-05-14T21:27:32.977+02:00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</si>
  <si>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32cm","posId":"112","price":20900,"isExtra":false},{"id":"bd23bb29ddc67d336ee4c95b","count":1,"label":"Balné","posId":"K0000","price":1500,"isExtra":true},{"id":"6748417db17528cb9bcae661","count":2,"label":"Pepsi zero sugar 1l","posId":"N125","price":5900,"isExtra":false}]</t>
  </si>
  <si>
    <t>2026-05-14T21:11:02.992+02:00</t>
  </si>
  <si>
    <t>2026-05-14T21:34:56.974+02:00</t>
  </si>
  <si>
    <t>2026-05-14T21:53:22.197+02:00</t>
  </si>
  <si>
    <t>2026-05-14T21:11:03.550+02:00</t>
  </si>
  <si>
    <t>[{"id":"1edf54fc-1032-442c-939f-e6e2033b2270","note":"","count":1,"label":"Comeback 40 cm","posId":"109","price":30900,"isExtra":false},{"id":"5dfcd7e6-75e9-4752-8a19-eab42ba37b6d","note":"","count":1,"label":"Kukuřice","posId":"C115","price":3500,"KDSTags":["greenhighlight"],"isExtra":true},{"id":"d620bc6b-ecfa-4465-a21e-5ad55002e77c","note":"","count":1,"label":"Žampiony","posId":"C105","price":3500,"KDSTags":["greenhighlight"],"isExtra":true}]</t>
  </si>
  <si>
    <t>2026-05-14T21:10:03.754+02:00</t>
  </si>
  <si>
    <t>2026-05-14T21:32:07.066+02:00</t>
  </si>
  <si>
    <t>2026-05-14T21:42:03.694+02:00</t>
  </si>
  <si>
    <t>2026-05-14T21:10:05.271+02:00</t>
  </si>
  <si>
    <t>[{"id":"75667a6e-daec-4fb6-917e-f318f7121924","note":"","count":1,"label":"Pepperoni 18 cm","posId":"132","price":11900,"isExtra":false},{"id":"ed962e6c-452c-49d0-917e-cf0d04abe09a","note":"","count":1,"label":"BBQ Texas 18 cm","posId":"131","price":11900,"isExtra":false},{"id":"0604cf40-24b5-4ad5-a9e4-e5834def96b8","note":"","count":1,"label":"Dip česnekový","posId":"P106","price":2000,"isExtra":false},{"id":"1c4a575c-0a2c-4a58-a7c3-0328026cbcb1","note":"","count":1,"label":"Quattro Formaggi 18 cm","posId":"135","price":11900,"isExtra":false},{"id":"431bbe15-7822-40f9-a4d3-e515dcf9ce3b","note":"","count":1,"label":"Kukuřice.","posId":"A115","price":1500,"isExtra":true}]</t>
  </si>
  <si>
    <t>2026-05-14T21:09:14.362+02:00</t>
  </si>
  <si>
    <t>2026-05-14T21:29:06.226+02:00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</si>
  <si>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základ","posId":"ZRB40","price":0,"isExtra":true},{"id":"672ce28d7b47278e16ff8d9f","count":1,"label":"okraj hotdog, bbq omáčka","posId":"A120","price":6500,"isExtra":true},{"id":"3413d939fbb3d687083c022e","count":1,"label":"Bez cibule","posId":"X103","price":0,"KDSTags":["redhighlight"],"isExtra":true},{"id":"0f1c11be3dfc7c80a6820037","count":1,"label":"Ananas","posId":"C100","price":3500,"KDSTags":["greenhighlight"],"isExtra":true},{"id":"1c19ddfa6191a645d518b772","count":1,"label":"Párek","posId":"C110","price":4000,"KDSTags":["greenhighlight"],"isExtra":true}]</t>
  </si>
  <si>
    <t>2026-05-14T21:09:08.388+02:00</t>
  </si>
  <si>
    <t>2026-05-14T21:17:04.984+02:00</t>
  </si>
  <si>
    <t>[{"id":"51e7787c-cf56-4298-9a5c-60e17574712f","count":1,"label":"Pizza Pepperoni 40","posId":"108","price":30900,"isExtra":false,"creatorId":"F-DeZT8SDIVfaRV49LnsG","isPackging":0,"actualLabel":"Pizza Pepperoni 40"}]</t>
  </si>
  <si>
    <t>2026-05-14T21:08:39.913+02:00</t>
  </si>
  <si>
    <t>2026-05-14T21:15:54.259+02:00</t>
  </si>
  <si>
    <t>2026-05-14T21:07:19.475+02:00</t>
  </si>
  <si>
    <t>2026-05-14T21:13:54.131+02:00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</si>
  <si>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40cm","posId":"111","price":30900,"isExtra":false},{"id":"54685049","note":"","count":1,"label":"Balné","posId":"K0000","price":2000,"isExtra":true},{"id":"57405713","note":"","size":"Aquilla černý čaj a broskev 0,5l","count":1,"label":"Aquilla černý čaj a broskev 0,5l","posId":"N120","price":4900,"isExtra":false}]</t>
  </si>
  <si>
    <t>2026-05-14T21:07:03.345+02:00</t>
  </si>
  <si>
    <t>2026-05-14T21:20:58.025+02:00</t>
  </si>
  <si>
    <t>2026-05-14T21:28:34.196+02:00</t>
  </si>
  <si>
    <t>2026-05-14T21:07:03.946+02:00</t>
  </si>
  <si>
    <t>[{"id":"0604cf40-24b5-4ad5-a9e4-e5834def96b8","note":"","count":4,"label":"Dip česnekový","posId":"P106","price":2000,"isExtra":false},{"id":"0b22568e-4d1c-45db-9aa3-de09ef6c293a","note":"","count":1,"label":"Pepperoni 32 cm","posId":"120","price":24900,"isExtra":false},{"id":"158f381e-7b09-45c4-95d8-d131055d3875","note":"","count":1,"label":"okraj Hotdog BBQ","posId":"A119","price":5700,"isExtra":true},{"id":"1edf54fc-1032-442c-939f-e6e2033b2270","note":"","count":1,"label":"Comeback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</si>
  <si>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2026-05-14T21:03:03.547+02:00</t>
  </si>
  <si>
    <t>2026-05-14T21:11:01.336+02:00</t>
  </si>
  <si>
    <t>Seelu</t>
  </si>
  <si>
    <t>2026-05-14T21:02:48.881+02:00</t>
  </si>
  <si>
    <t>2026-05-14T21:12:53.080+02:00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</si>
  <si>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základ","posId":"ZRS40","price":0,"isExtra":true},{"id":"123","note":"","count":1,"label":"Quattro Formaggi 32cm","posId":"123","price":24900,"isExtra":false},{"id":"K0000","note":"","count":1,"label":"Balné","posId":"K0000","price":1500,"isExtra":true}]</t>
  </si>
  <si>
    <t>2026-05-14T20:56:03.997+02:00</t>
  </si>
  <si>
    <t>2026-05-14T21:04:09.902+02:00</t>
  </si>
  <si>
    <t>[{"id":"f675967f-9acd-47eb-a0a7-8c1488c18315","note":"","count":1,"label":"Hot &amp; Spicy 40 cm","posId":"110","price":30900,"isExtra":false},{"id":"78606be9-7e01-4fe9-a37c-d9a4b62d5696","note":"","count":1,"label":"změna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</si>
  <si>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Ayubkhon</t>
  </si>
  <si>
    <t>2026-05-14T20:53:01.737+02:00</t>
  </si>
  <si>
    <t>2026-05-14T21:08:05.136+02:00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</si>
  <si>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základ","posId":"ZRB32","price":0,"isExtra":true}]</t>
  </si>
  <si>
    <t>2026-05-14T20:52:35.047+02:00</t>
  </si>
  <si>
    <t>2026-05-14T21:08:39.202+02:00</t>
  </si>
  <si>
    <t>[{"id":"6748417db17528cb9bcae5f1","count":1,"label":"BBQ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základ","posId":"ZBR40","price":0,"isExtra":true},{"id":"163e470336fa023cc81e274a","count":1,"label":"okraj hotdog, bez omáčky","posId":"A126","price":6500,"isExtra":true},{"id":"6748417db17528cb9bcae63b","count":1,"label":"Česnekový dip","posId":"P106","price":2000,"isExtra":false},{"id":"bd23bb29ddc67d336ee4c95b","count":1,"label":"Balné","posId":"K0000","price":1500,"isExtra":true}]</t>
  </si>
  <si>
    <t>2026-05-14T20:49:05.905+02:00</t>
  </si>
  <si>
    <t>2026-05-14T21:02:28.906+02:00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</si>
  <si>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česnekový","posId":"P106","price":2000,"isExtra":false},{"id":"9b3fd0f9-6a36-4a8e-95ad-00dbae675705","note":"","count":1,"label":"Capricciosa 40 cm","posId":"101","price":30900,"isExtra":false},{"id":"a78b511f-836b-415e-9285-dd47f293529b","note":"","count":1,"label":"Pepperoni 40 cm","posId":"108","price":30900,"isExtra":false},{"id":"3ca6f105-5e70-48ee-bc31-76525f0a0b11","note":"","count":1,"label":"BBQ Texas 40 cm","posId":"107","price":30900,"isExtra":false}]</t>
  </si>
  <si>
    <t>Michael</t>
  </si>
  <si>
    <t>2026-05-14T20:47:29.722+02:00</t>
  </si>
  <si>
    <t>2026-05-14T20:55:45.055+02:00</t>
  </si>
  <si>
    <t>2026-05-14T20:46:03.142+02:00</t>
  </si>
  <si>
    <t>2026-05-14T20:53:34.966+02:00</t>
  </si>
  <si>
    <t>2026-05-14T21:15:51.364+02:00</t>
  </si>
  <si>
    <t>2026-05-14T20:46:04.019+02:00</t>
  </si>
  <si>
    <t>2026-05-14T20:38:29.063+02:00</t>
  </si>
  <si>
    <t>2026-05-14T20:45:38.108+02:00</t>
  </si>
  <si>
    <t>2026-05-14T20:32:03.609+02:00</t>
  </si>
  <si>
    <t>2026-05-14T20:44:13.869+02:00</t>
  </si>
  <si>
    <t>2026-05-14T20:55:29.526+02:00</t>
  </si>
  <si>
    <t>2026-05-14T20:32:04.470+02:00</t>
  </si>
  <si>
    <t>[{"id":"55ca227d-485c-4130-a44d-b26b939e8c03","note":"","count":1,"label":"Hot &amp; Spicy 32 cm","posId":"122","price":24900,"isExtra":false},{"id":"bf272b1b-93ab-4050-9aff-ea1151ab5f41","note":"","count":1,"label":"pepperoni salám","posId":"B109","price":3000,"KDSTags":["greenhighlight"],"isExtra":true}]</t>
  </si>
  <si>
    <t>2026-05-14T20:31:58.084+02:00</t>
  </si>
  <si>
    <t>2026-05-14T20:41:44.112+02:00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</si>
  <si>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základ","posId":"ZRS32","price":0,"isExtra":true},{"id":"3a8c81df4b4e610c1946ed84","count":1,"label":"Bez oliv","posId":"X112","price":0,"KDSTags":["redhighlight"],"isExtra":true},{"id":"6748417db17528cb9bcae63b","count":1,"label":"Česnekový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</si>
  <si>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2026-05-14T20:31:27.359+02:00</t>
  </si>
  <si>
    <t>2026-05-14T20:39:24.109+02:00</t>
  </si>
  <si>
    <t>[{"id":"6748417db17528cb9bcae60d","count":1,"label":"Hawai 32cm","posId":"114","price":24900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</si>
  <si>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2026-05-14T20:22:13.415+02:00</t>
  </si>
  <si>
    <t>2026-05-14T20:32:10.058+02:00</t>
  </si>
  <si>
    <t>[{"id":"54684980","note":"","size":"Zeleninová 40cm","count":1,"label":"Zeleninová 40cm","posId":"103","price":30900,"isExtra":false},{"id":"54685049","note":"","count":1,"label":"Balné","posId":"K0000","price":2000,"isExtra":true},{"id":"54685018","note":"","size":"Česnekový dip","count":2,"label":"Česnekový dip","posId":"P106","price":2000,"isExtra":false},{"id":"54685059","note":"","count":2,"label":"Balné","posId":"K0000","price":1500,"isExtra":true},{"id":"57405719","note":"","size":"Pepsi zero sugar 1l","count":1,"label":"Pepsi zero sugar 1l","posId":"N125","price":5900,"isExtra":false},{"id":"54684974","note":"","size":"Hot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</si>
  <si>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2026-05-14T20:10:46.791+02:00</t>
  </si>
  <si>
    <t>2026-05-14T20:23:42.097+02:00</t>
  </si>
  <si>
    <t>2026-05-14T20:10:02.850+02:00</t>
  </si>
  <si>
    <t>2026-05-14T20:20:04.802+02:00</t>
  </si>
  <si>
    <t>2026-05-14T20:32:33.015+02:00</t>
  </si>
  <si>
    <t>2026-05-14T20:10:03.565+02:00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</si>
  <si>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ddd88272-9f0a-4ca7-a4db-a3a7d157b54d","note":"","count":1,"label":"Pepsi zero sugar 1l","posId":"N125","price":5900,"isExtra":false},{"id":"6747ad56-2f52-4f5b-b96c-109c91cf97bd","note":"","count":1,"label":"Hawai 18 cm","posId":"126","price":11900,"isExtra":false},{"id":"589b9a47-8bb5-4be9-87f1-c9a8737217b2","note":"","count":1,"label":"Žampiony.","posId":"A105","price":1500,"isExtra":true},{"id":"0604cf40-24b5-4ad5-a9e4-e5834def96b8","note":"","count":2,"label":"Dip česnekový","posId":"P106","price":2000,"isExtra":false}]</t>
  </si>
  <si>
    <t>Jiří</t>
  </si>
  <si>
    <t>2026-05-14T20:06:08.371+02:00</t>
  </si>
  <si>
    <t>2026-05-14T20:15:17.912+02:00</t>
  </si>
  <si>
    <t>2026-05-14T20:00:04.805+02:00</t>
  </si>
  <si>
    <t>2026-05-14T20:07:25.713+02:00</t>
  </si>
  <si>
    <t>2026-05-14T20:24:01.460+02:00</t>
  </si>
  <si>
    <t>2026-05-14T20:00:05.324+02:00</t>
  </si>
  <si>
    <t>2026-05-14T19:57:06.039+02:00</t>
  </si>
  <si>
    <t>2026-05-14T20:05:58.113+02:00</t>
  </si>
  <si>
    <t>[{"id":"59589715","note":"","size":"Capricciosa 32cm","count":1,"label":"Capricciosa 32cm","posId":"113","price":24900,"isExtra":false},{"id":"54685059","note":"","count":1,"label":"Balné","posId":"K0000","price":1500,"isExtra":true},{"id":"57279284","note":"","count":1,"label":"Smetanový základ","posId":"ZRS32","price":0,"isExtra":true}]</t>
  </si>
  <si>
    <t>2026-05-14T19:54:03.210+02:00</t>
  </si>
  <si>
    <t>2026-05-14T20:01:59.875+02:00</t>
  </si>
  <si>
    <t>2026-05-14T20:18:15.617+02:00</t>
  </si>
  <si>
    <t>2026-05-14T19:54:04.020+02:00</t>
  </si>
  <si>
    <t>[{"id":"ff723d64-e63f-4adc-8ba8-0eb65d271b41","note":"","count":1,"label":"Sweet passion 40 cm","posId":"31","price":26900,"isExtra":false},{"id":"389b26e5-2cae-411b-afde-ac1cec80674b","note":"","count":1,"label":"Margherita 40 cm","posId":"100","price":26900,"isExtra":false}]</t>
  </si>
  <si>
    <t>2026-05-14T19:49:28.352+02:00</t>
  </si>
  <si>
    <t>2026-05-14T19:56:26.844+02:00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</si>
  <si>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</si>
  <si>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2026-05-14T19:40:02.941+02:00</t>
  </si>
  <si>
    <t>2026-05-14T19:49:13.571+02:00</t>
  </si>
  <si>
    <t>[{"id":"63c5589f-8110-48db-8be3-91da09368499","note":"","count":1,"label":"Capricciosa 18 cm","posId":"125","price":11900,"isExtra":false}]</t>
  </si>
  <si>
    <t>2026-05-14T19:39:04.380+02:00</t>
  </si>
  <si>
    <t>2026-05-14T19:49:08.854+02:00</t>
  </si>
  <si>
    <t>2026-05-14T19:37:02.906+02:00</t>
  </si>
  <si>
    <t>2026-05-14T19:46:33.648+02:00</t>
  </si>
  <si>
    <t>[{"id":"1da6e618-5f95-4707-b8bd-b1685e13f67a","note":"","count":1,"label":"Hawai 40 cm","posId":"102","price":30900,"isExtra":false},{"id":"3ca6f105-5e70-48ee-bc31-76525f0a0b11","note":"","count":1,"label":"BBQ Texas 40 cm","posId":"107","price":30900,"isExtra":false}]</t>
  </si>
  <si>
    <t>2026-05-14T19:36:24.782+02:00</t>
  </si>
  <si>
    <t>2026-05-14T19:51:10.947+02:00</t>
  </si>
  <si>
    <t>[{"id":"6748417db17528cb9bcae5f9","count":1,"label":"Baby špenát &amp; kuře 40cm","posId":"104","price":30900,"isExtra":false},{"id":"9642908ce4c2f22954c8bbd6","count":1,"label":"Balné","posId":"K0000","price":2000,"isExtra":true},{"id":"901ba681c011b9d3732e92b1","count":1,"label":"Kukuřice","posId":"C115","price":3500,"KDSTags":["greenhighlight"],"isExtra":true}]</t>
  </si>
  <si>
    <t>2026-05-14T19:36:02.578+02:00</t>
  </si>
  <si>
    <t>2026-05-14T20:04:43.710+02:00</t>
  </si>
  <si>
    <t>[{"id":"7805ed20-b7fb-4253-865d-b1d6ba10a291","note":"","count":1,"label":"Baby špenát &amp; kuře 32 cm","posId":"140","price":24900,"isExtra":false},{"id":"e1743159-a15a-4b43-ae72-099e065432af","note":"","count":1,"label":"BEZ -špenát s česnekem","posId":"X107","price":0,"KDSTags":["redhighlight"],"isExtra":true}]</t>
  </si>
  <si>
    <t>2026-05-14T19:30:04.059+02:00</t>
  </si>
  <si>
    <t>2026-05-14T19:58:27.725+02:00</t>
  </si>
  <si>
    <t>2026-05-14T20:06:58.079+02:00</t>
  </si>
  <si>
    <t>2026-05-14T19:30:05.052+02:00</t>
  </si>
  <si>
    <t>2026-05-14T19:24:42.221+02:00</t>
  </si>
  <si>
    <t>2026-05-14T19:42:33.783+02:00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</si>
  <si>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</si>
  <si>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2026-05-14T19:24:02.637+02:00</t>
  </si>
  <si>
    <t>2026-05-14T19:39:15.727+02:00</t>
  </si>
  <si>
    <t>2026-05-14T19:59:59.203+02:00</t>
  </si>
  <si>
    <t>2026-05-14T19:24:03.263+02:00</t>
  </si>
  <si>
    <t>[{"id":"2a9dc121-ec1e-4cbb-b8d5-66ce6a546664","note":"","count":2,"label":"DIP jalapenos","posId":"P107","price":2000,"isExtra":false},{"id":"faf7ff40-eef3-48bd-92c4-b33e5bbf095d","note":"","count":1,"label":"Quattro Formaggi 40 cm","posId":"111","price":30900,"isExtra":false},{"id":"9a7bfd85-41fe-45c5-9da5-e57408965bbb","note":"","count":1,"label":"Okraj Hotdog, hořčice","posId":"A118","price":6500,"isExtra":true},{"id":"5fc1255c-e26e-4454-9620-7eea5d2454f6","note":"","count":1,"label":"Slanina","posId":"C108","price":4000,"KDSTags":["greenhighlight"],"isExtra":true},{"id":"6429499b-bd57-4ad7-b257-96da4ce175b3","note":"","count":1,"label":"Jalapeños","posId":"C102","price":3500,"KDSTags":["greenhighlight"],"isExtra":true},{"id":"0d7a09d5-0cc0-41d1-92da-1fd2b06b2d07","note":"","count":1,"label":"Česnekový chléb","posId":"P104","price":7900,"isExtra":false}]</t>
  </si>
  <si>
    <t>2026-05-14T19:22:04.163+02:00</t>
  </si>
  <si>
    <t>2026-05-14T19:27:53.905+02:00</t>
  </si>
  <si>
    <t>2026-05-14T19:45:48.604+02:00</t>
  </si>
  <si>
    <t>2026-05-14T19:22:05.005+02:00</t>
  </si>
  <si>
    <t>[{"id":"7ee7e3c8-2c54-4dc5-810f-2f52f62e2d14","note":"","count":1,"label":"Comeback 32 cm","posId":"121","price":24900,"isExtra":false},{"id":"1c4a575c-0a2c-4a58-a7c3-0328026cbcb1","note":"","count":1,"label":"Quattro Formaggi 18 cm","posId":"135","price":11900,"isExtra":false}]</t>
  </si>
  <si>
    <t>Stanislav</t>
  </si>
  <si>
    <t>2026-05-14T19:14:45.300+02:00</t>
  </si>
  <si>
    <t>2026-05-14T19:28:11.772+02:00</t>
  </si>
  <si>
    <t>[{"id":"121","note":"","count":1,"label":"Comeback 32cm 🌶️","posId":"121","price":24900,"isExtra":false},{"id":"K0000","note":"","count":1,"label":"Balné","posId":"K0000","price":1500,"isExtra":true},{"id":"113","note":"","count":1,"label":"Capricciosa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</si>
  <si>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2026-05-14T19:10:02.637+02:00</t>
  </si>
  <si>
    <t>2026-05-14T19:18:36.428+02:00</t>
  </si>
  <si>
    <t>2026-05-14T19:28:28.546+02:00</t>
  </si>
  <si>
    <t>2026-05-14T19:10:03.189+02:00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</si>
  <si>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</si>
  <si>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2026-05-14T19:04:31.885+02:00</t>
  </si>
  <si>
    <t>2026-05-14T19:16:15.008+02:00</t>
  </si>
  <si>
    <t>[{"id":"109","note":"","count":1,"label":"Comeback 40cm 🌶️","posId":"109","price":30900,"isExtra":false},{"id":"K0000","note":"","count":1,"label":"Balné","posId":"K0000","price":2000,"isExtra":true},{"id":"101","note":"","count":1,"label":"Capricciosa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</si>
  <si>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2026-05-14T19:00:57.020+02:00</t>
  </si>
  <si>
    <t>2026-05-14T19:13:17.002+02:00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</si>
  <si>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bylinky","posId":"A122","price":6500,"isExtra":true},{"id":"1598382a01472484a7de8c4a","count":1,"label":"Mozzarella","posId":"C113","price":4000,"KDSTags":["greenhighlight"],"isExtra":true}]</t>
  </si>
  <si>
    <t>2026-05-14T18:55:03.656+02:00</t>
  </si>
  <si>
    <t>2026-05-14T19:08:44.659+02:00</t>
  </si>
  <si>
    <t>2026-05-14T19:21:36.678+02:00</t>
  </si>
  <si>
    <t>2026-05-14T18:55:04.392+02:00</t>
  </si>
  <si>
    <t>[{"id":"6747ad56-2f52-4f5b-b96c-109c91cf97bd","note":"","count":1,"label":"Hawai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-ananas","posId":"X100","price":0,"KDSTags":["redhighlight"],"isExtra":true},{"id":"f7043b16-784c-4471-87d9-9c8cbc7d5ab8","note":"","count":1,"label":"Capricciosa 32 cm","posId":"137","price":24900,"isExtra":false}]</t>
  </si>
  <si>
    <t>2026-05-14T18:51:03.542+02:00</t>
  </si>
  <si>
    <t>2026-05-14T19:06:31.581+02:00</t>
  </si>
  <si>
    <t>2026-05-14T19:17:26.753+02:00</t>
  </si>
  <si>
    <t>2026-05-14T18:51:04.142+02:00</t>
  </si>
  <si>
    <t>2026-05-14T18:48:04.320+02:00</t>
  </si>
  <si>
    <t>2026-05-14T19:11:12.582+02:00</t>
  </si>
  <si>
    <t>2026-05-14T19:27:21.440+02:00</t>
  </si>
  <si>
    <t>2026-05-14T18:48:05.079+02:00</t>
  </si>
  <si>
    <t>[{"id":"1c4a575c-0a2c-4a58-a7c3-0328026cbcb1","note":"","count":1,"label":"Quattro Formaggi 18 cm","posId":"135","price":11900,"isExtra":false},{"id":"6e4aed3e-b988-442a-8864-0b2ad4a4403d","note":"","count":1,"label":"Quattro Formaggi 32 cm","posId":"147","price":24900,"isExtra":false},{"id":"6e70115f-a0f1-42d6-aaca-1c1f7aa64cb8","note":"","count":1,"label":"šunka","posId":"B106","price":3000,"KDSTags":["greenhighlight"],"isExtra":true},{"id":"72a788fd-2d10-4aa9-80c1-abbc9acb3570","note":"","count":1,"label":"Hawai 32 cm","posId":"138","price":24900,"isExtra":false},{"id":"2a9dc121-ec1e-4cbb-b8d5-66ce6a546664","note":"","count":1,"label":"DIP jalapenos","posId":"P107","price":2000,"isExtra":false}]</t>
  </si>
  <si>
    <t>2026-05-14T18:46:42.442+02:00</t>
  </si>
  <si>
    <t>2026-05-14T18:55:30.634+02:00</t>
  </si>
  <si>
    <t>[{"id":"3f03490a-3c8c-4576-8dc3-f02b1307741c","count":1,"label":"Pizza Capricciosa 32","posId":"113","price":24900,"isExtra":false,"creatorId":"6xa5RV0hArce6WQS766ea","isPackging":0,"actualLabel":"Pizza Capricciosa 32"},{"id":"GYSRqjuX_5GgPnyWxK3RZ","count":1,"label":"Bez oliv","posId":"X112","price":0,"KDSTags":["redhighlight"],"isExtra":true,"mainItemId":"3f03490a-3c8c-4576-8dc3-f02b1307741c"}]</t>
  </si>
  <si>
    <t>2026-05-14T18:44:03.110+02:00</t>
  </si>
  <si>
    <t>2026-05-14T19:06:35.838+02:00</t>
  </si>
  <si>
    <t>2026-05-14T19:24:40.019+02:00</t>
  </si>
  <si>
    <t>2026-05-14T18:44:03.733+02:00</t>
  </si>
  <si>
    <t>[{"id":"c17837f5-7a43-4caf-86f2-7f4c925f90fb","note":"","count":1,"label":"BBQ Meteor 32 cm","posId":"118","price":24900,"isExtra":false},{"id":"55f8781c-97f6-4a21-abe6-3780ea7117ba","note":"","count":1,"label":"změna na Smetanový základ","posId":"A129","price":0,"isExtra":true},{"id":"2c932c76-e932-479d-b476-ee55b747887e","note":"","count":1,"label":"žampiony","posId":"B105","price":2500,"KDSTags":["greenhighlight"],"isExtra":true}]</t>
  </si>
  <si>
    <t>2026-05-14T18:43:38.501+02:00</t>
  </si>
  <si>
    <t>2026-05-14T19:02:07.937+02:00</t>
  </si>
  <si>
    <t>[{"id":"6748417db17528cb9bcae605","count":1,"label":"Pepperoni 32cm 🌶️🌶️","posId":"120","price":24900,"isExtra":false},{"id":"bd23bb29ddc67d336ee4c95b","count":1,"label":"Balné","posId":"K0000","price":1500,"isExtra":true},{"id":"f8a57dbb56ccb38f2395432c","count":1,"label":"okraj mozzarella, bbq omáčka","posId":"A123","price":5700,"isExtra":true},{"id":"6748417db17528cb9bcae60b","count":1,"label":"Zeleninová 32cm","posId":"115","price":24900,"isExtra":false},{"id":"bd23bb29ddc67d336ee4c95b","count":1,"label":"Balné","posId":"K0000","price":1500,"isExtra":true},{"id":"97278f8f579333a42d2bbe2f","count":1,"label":"BBQ základ","posId":"ZRB32","price":0,"isExtra":true},{"id":"f401506159c49964c3178c0f","count":1,"label":"okraj mozzarella, bylinky","posId":"A121","price":5700,"isExtra":true},{"id":"6748417db17528cb9bcae633","count":1,"label":"Masové kuličky","posId":"P102","price":9900,"isExtra":false},{"id":"bd23bb29ddc67d336ee4c95b","count":1,"label":"Balné","posId":"K0000","price":1500,"isExtra":true},{"id":"6748417db17528cb9bcae637","count":1,"label":"Česnekový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</si>
  <si>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2026-05-14T18:38:38.830+02:00</t>
  </si>
  <si>
    <t>2026-05-14T18:51:53.940+02:00</t>
  </si>
  <si>
    <t>[{"id":"6748417db17528cb9bcae607","count":1,"label":"BBQ Texas 32cm","posId":"119","price":24900,"isExtra":false},{"id":"bd23bb29ddc67d336ee4c95b","count":1,"label":"Balné","posId":"K0000","price":1500,"isExtra":true},{"id":"6748417db17528cb9bcae611","count":1,"label":"Baby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</si>
  <si>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2026-05-14T18:37:51.706+02:00</t>
  </si>
  <si>
    <t>2026-05-14T18:49:31.751+02:00</t>
  </si>
  <si>
    <t>[{"id":"59589712","note":"","size":"BBQ Meteor 32cm","count":1,"label":"BBQ Meteor 32cm","posId":"118","price":24900,"isExtra":false},{"id":"54685059","note":"","count":1,"label":"Balné","posId":"K0000","price":1500,"isExtra":true},{"id":"54685088","note":"","count":1,"label":"okraj mozzarella, bylinky","posId":"A121","price":5700,"isExtra":true},{"id":"54685070","note":"","count":1,"label":"Jalapeňos","posId":"B102","price":2500,"KDSTags":["greenhighlight"],"isExtra":true}]</t>
  </si>
  <si>
    <t>2026-05-14T18:37:06.289+02:00</t>
  </si>
  <si>
    <t>2026-05-14T19:03:16.834+02:00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</si>
  <si>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základ","posId":"ZRB32","price":0,"isExtra":true},{"id":"6748417db17528cb9bcae63d","count":1,"label":"BBQ dip","posId":"P105","price":2000,"isExtra":false},{"id":"bd23bb29ddc67d336ee4c95b","count":1,"label":"Balné","posId":"K0000","price":1500,"isExtra":true}]</t>
  </si>
  <si>
    <t>2026-05-14T18:37:03.319+02:00</t>
  </si>
  <si>
    <t>2026-05-14T18:48:13.736+02:00</t>
  </si>
  <si>
    <t>[{"id":"1bf82332-f38e-4349-ab02-2ebafec00ff8","note":"","count":1,"label":"Zeleninová 32 cm","posId":"115","price":24900,"isExtra":false},{"id":"7ee7e3c8-2c54-4dc5-810f-2f52f62e2d14","note":"","count":1,"label":"Comeback 32 cm","posId":"121","price":24900,"isExtra":false},{"id":"7f0c5098-18bf-4c65-bec8-dd6bf68eb768","note":"","count":1,"label":"Masové kuličky, 10 ks","posId":"P102","price":9900,"isExtra":false}]</t>
  </si>
  <si>
    <t>2026-05-14T18:37:03.288+02:00</t>
  </si>
  <si>
    <t>2026-05-14T18:45:19.605+02:00</t>
  </si>
  <si>
    <t>[{"id":"c17837f5-7a43-4caf-86f2-7f4c925f90fb","note":"","count":1,"label":"BBQ Meteor 32 cm","posId":"118","price":24900,"isExtra":false},{"id":"158f381e-7b09-45c4-95d8-d131055d3875","note":"","count":1,"label":"okraj Hotdog BBQ","posId":"A119","price":5700,"isExtra":true},{"id":"0604cf40-24b5-4ad5-a9e4-e5834def96b8","note":"","count":1,"label":"Dip česnekový","posId":"P106","price":2000,"isExtra":false}]</t>
  </si>
  <si>
    <t>2026-05-14T18:28:03.196+02:00</t>
  </si>
  <si>
    <t>2026-05-14T18:41:53.608+02:00</t>
  </si>
  <si>
    <t>2026-05-14T18:47:19.044+02:00</t>
  </si>
  <si>
    <t>2026-05-14T18:28:03.848+02:00</t>
  </si>
  <si>
    <t>2026-05-14T18:27:11.920+02:00</t>
  </si>
  <si>
    <t>2026-05-14T18:39:33.709+02:00</t>
  </si>
  <si>
    <t>2026-05-14T18:24:03.770+02:00</t>
  </si>
  <si>
    <t>2026-05-14T18:33:48.549+02:00</t>
  </si>
  <si>
    <t>2026-05-14T19:02:19.623+02:00</t>
  </si>
  <si>
    <t>2026-05-14T18:24:04.287+02:00</t>
  </si>
  <si>
    <t>[{"id":"896d2264-b315-4ee3-b331-0fa7b26bb96f","note":"","count":1,"label":"Hawai 32 cm","posId":"114","price":24900,"isExtra":false}]</t>
  </si>
  <si>
    <t>2026-05-14T18:20:45.514+02:00</t>
  </si>
  <si>
    <t>2026-05-14T18:38:31.812+02:00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</si>
  <si>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bylinky","posId":"A122","price":6500,"isExtra":true},{"id":"54685020","note":"","size":"Jalapenos Rolls","count":1,"label":"Jalapenos Rolls","posId":"jpr200","price":8900,"isExtra":false},{"id":"54685059","note":"","count":1,"label":"Balné","posId":"K0000","price":1500,"isExtra":true},{"id":"54685017","note":"","size":"Pepperoni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</si>
  <si>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2026-05-14T18:20:23.284+02:00</t>
  </si>
  <si>
    <t>2026-05-14T18:30:07.713+02:00</t>
  </si>
  <si>
    <t>[{"id":"7f82f3c7-a196-405e-a5a3-264cab5dab7a","count":1,"label":"Pizza Špenát kuře 32 cm","posId":"116","price":24900,"isExtra":false,"creatorId":"RKYU0JYXd0VpTj1T6RSBV","isPackging":0,"actualLabel":"Pizza Špenát kuře 32 cm"}]</t>
  </si>
  <si>
    <t>2026-05-14T18:20:05.490+02:00</t>
  </si>
  <si>
    <t>2026-05-14T18:32:21.782+02:00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</si>
  <si>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základ","posId":"ZBR40","price":0,"isExtra":true},{"id":"54685013","note":"","size":"Spicy Wings 🌶️","count":1,"label":"Spicy Wings 🌶️","posId":"P101","price":11900,"isExtra":false},{"id":"54685059","note":"","count":1,"label":"Balné","posId":"K0000","price":1500,"isExtra":true}]</t>
  </si>
  <si>
    <t>2026-05-14T18:18:03.385+02:00</t>
  </si>
  <si>
    <t>2026-05-14T18:29:18.489+02:00</t>
  </si>
  <si>
    <t>2026-05-14T18:52:35.971+02:00</t>
  </si>
  <si>
    <t>2026-05-14T18:18:04.142+02:00</t>
  </si>
  <si>
    <t>[{"id":"a78b511f-836b-415e-9285-dd47f293529b","note":"","count":1,"label":"Pepperoni 40 cm","posId":"108","price":30900,"isExtra":false},{"id":"54460675-d5c5-4a63-8c02-6840fe066f86","note":"","count":1,"label":"Okraj Hotdog, BBQ","posId":"A120","price":6500,"isExtra":true},{"id":"431e159e-af3b-4bad-9f72-f07001b572f8","note":"","count":1,"label":"Baby špenát &amp; kuře 40 cm","posId":"104","price":30900,"isExtra":false},{"id":"54460675-d5c5-4a63-8c02-6840fe066f86","note":"","count":1,"label":"Okraj Hotdog, BBQ","posId":"A120","price":6500,"isExtra":true},{"id":"55ca227d-485c-4130-a44d-b26b939e8c03","note":"","count":1,"label":"Hot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</si>
  <si>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2026-05-14T18:13:03.459+02:00</t>
  </si>
  <si>
    <t>2026-05-14T18:22:24.724+02:00</t>
  </si>
  <si>
    <t>2026-05-14T18:31:18.130+02:00</t>
  </si>
  <si>
    <t>2026-05-14T18:13:03.961+02:00</t>
  </si>
  <si>
    <t>[{"id":"f675967f-9acd-47eb-a0a7-8c1488c18315","note":"","count":1,"label":"Hot &amp; Spicy 40 cm","posId":"110","price":30900,"isExtra":false},{"id":"0604cf40-24b5-4ad5-a9e4-e5834def96b8","note":"","count":1,"label":"Dip česnekový","posId":"P106","price":2000,"isExtra":false}]</t>
  </si>
  <si>
    <t>2026-05-14T18:12:42.065+02:00</t>
  </si>
  <si>
    <t>2026-05-14T18:21:12.823+02:00</t>
  </si>
  <si>
    <t>2026-05-14T18:11:14.198+02:00</t>
  </si>
  <si>
    <t>2026-05-14T18:19:54.726+02:00</t>
  </si>
  <si>
    <t>[{"id":"57405718","note":"","size":"Pepsi 1l","count":1,"label":"Pepsi 1l","posId":"N124","price":5900,"isExtra":false},{"id":"59589715","note":"","size":"Capricciosa 32cm","count":1,"label":"Capricciosa 32cm","posId":"113","price":24900,"isExtra":false},{"id":"54685059","note":"","count":1,"label":"Balné","posId":"K0000","price":1500,"isExtra":true}]</t>
  </si>
  <si>
    <t>2026-05-14T18:05:40.853+02:00</t>
  </si>
  <si>
    <t>2026-05-14T18:18:21.855+02:00</t>
  </si>
  <si>
    <t>[{"id":"6748417db17528cb9bcae635","count":1,"label":"Pečené brambory","posId":"P103","price":6900,"isExtra":false},{"id":"bd23bb29ddc67d336ee4c95b","count":1,"label":"Balné","posId":"K0000","price":1500,"isExtra":true},{"id":"6748417db17528cb9bcae603","count":2,"label":"Comeback 32cm 🌶️","posId":"121","price":24900,"isExtra":false},{"id":"bd23bb29ddc67d336ee4c95b","count":2,"label":"Balné","posId":"K0000","price":1500,"isExtra":true},{"id":"6748417db17528cb9bcae60f","count":1,"label":"Capricciosa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</si>
  <si>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2026-05-14T17:47:04.182+02:00</t>
  </si>
  <si>
    <t>2026-05-14T17:57:35.621+02:00</t>
  </si>
  <si>
    <t>2026-05-14T18:18:10.389+02:00</t>
  </si>
  <si>
    <t>2026-05-14T17:51:57.619+02:00</t>
  </si>
  <si>
    <t>2026-05-14T17:44:14.352+02:00</t>
  </si>
  <si>
    <t>2026-05-14T18:03:34.592+02:00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</si>
  <si>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omáčka","posId":"A120","price":6500,"isExtra":true},{"id":"54685100","note":"","count":1,"label":"Žampiony","posId":"C105","price":3500,"KDSTags":["greenhighlight"],"isExtra":true}]</t>
  </si>
  <si>
    <t>2026-05-14T17:44:02.273+02:00</t>
  </si>
  <si>
    <t>2026-05-14T17:55:12.507+02:00</t>
  </si>
  <si>
    <t>2026-05-14T18:11:54.687+02:00</t>
  </si>
  <si>
    <t>2026-05-14T17:44:30.587+02:00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</si>
  <si>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</si>
  <si>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2026-05-14T17:43:37.668+02:00</t>
  </si>
  <si>
    <t>2026-05-14T17:53:14.775+02:00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</si>
  <si>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těsto","posId":"17","price":1000,"isExtra":true},{"id":"59589709","note":"","size":"Comeback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54685177","note":"","count":1,"label":"Kuře","posId":"B114","price":3000,"KDSTags":["greenhighlight"],"isExtra":true}]</t>
  </si>
  <si>
    <t>2026-05-14T17:39:53.324+02:00</t>
  </si>
  <si>
    <t>2026-05-14T17:47:01.655+02:00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</si>
  <si>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</si>
  <si>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2026-05-14T17:36:54.842+02:00</t>
  </si>
  <si>
    <t>2026-05-14T17:45:16.699+02:00</t>
  </si>
  <si>
    <t>[{"id":"6748417db17528cb9bcae60f","count":1,"label":"Capricciosa 32cm","posId":"113","price":24900,"isExtra":false},{"id":"bd23bb29ddc67d336ee4c95b","count":1,"label":"Balné","posId":"K0000","price":1500,"isExtra":true},{"id":"fd7b41a9636f70af3c1f4e97","count":1,"label":"USA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základ","posId":"ZRB32","price":0,"isExtra":true},{"id":"6748417db17528cb9bcae63b","count":1,"label":"Česnekový dip","posId":"P106","price":2000,"isExtra":false},{"id":"bd23bb29ddc67d336ee4c95b","count":1,"label":"Balné","posId":"K0000","price":1500,"isExtra":true}]</t>
  </si>
  <si>
    <t>2026-05-14T17:34:03.001+02:00</t>
  </si>
  <si>
    <t>2026-05-14T17:42:46.623+02:00</t>
  </si>
  <si>
    <t>2026-05-14T18:00:30.441+02:00</t>
  </si>
  <si>
    <t>2026-05-14T17:34:32.710+02:00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</si>
  <si>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9b3fd0f9-6a36-4a8e-95ad-00dbae675705","note":"","count":1,"label":"Capricciosa 40 cm","posId":"101","price":30900,"isExtra":false},{"id":"6429499b-bd57-4ad7-b257-96da4ce175b3","note":"","count":1,"label":"Jalapeños","posId":"C102","price":3500,"KDSTags":["greenhighlight"],"isExtra":true}]</t>
  </si>
  <si>
    <t>2026-05-14T17:25:04.660+02:00</t>
  </si>
  <si>
    <t>2026-05-14T17:33:38.246+02:00</t>
  </si>
  <si>
    <t>2026-05-14T17:59:20.442+02:00</t>
  </si>
  <si>
    <t>2026-05-14T17:25:35.776+02:00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</si>
  <si>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bylinky","posId":"A122","price":6500,"isExtra":true},{"id":"7eae80af-3fb0-4484-825a-00dd12db3ff3","note":"","count":1,"label":"Jalapenos Rolls, 6 ks","posId":"jpr200","price":8900,"isExtra":false},{"id":"86f97e80-4313-45a1-88bb-cd090c233763","note":"","count":1,"label":"Pepsi 1l","posId":"N124","price":5900,"isExtra":false}]</t>
  </si>
  <si>
    <t>2026-05-14T17:20:40.233+02:00</t>
  </si>
  <si>
    <t>2026-05-14T17:28:53.503+02:00</t>
  </si>
  <si>
    <t>[{"id":"6748417db17528cb9bcae5f5","count":1,"label":"Hawai 40cm","posId":"102","price":30900,"isExtra":false},{"id":"9642908ce4c2f22954c8bbd6","count":1,"label":"Balné","posId":"K0000","price":2000,"isExtra":true},{"id":"6748417db17528cb9bcae63b","count":1,"label":"Česnekový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</si>
  <si>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2026-05-14T17:18:02.542+02:00</t>
  </si>
  <si>
    <t>2026-05-14T17:25:35.203+02:00</t>
  </si>
  <si>
    <t>2026-05-14T17:14:12.648+02:00</t>
  </si>
  <si>
    <t>2026-05-14T17:20:28.213+02:00</t>
  </si>
  <si>
    <t>[{"id":"0f6ff109-ae8f-450c-889d-2bf0860a2838","count":1,"label":"Pizza Hot &amp; Spicy 18","posId":"134","price":11900,"isExtra":false,"creatorId":"CIfaZBWMkDjcHTqmWEE9-","isPackging":0,"actualLabel":"Pizza Hot &amp; Spicy 18"}]</t>
  </si>
  <si>
    <t>2026-05-14T16:59:04.064+02:00</t>
  </si>
  <si>
    <t>2026-05-14T18:17:54.481+02:00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</si>
  <si>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česnekový","posId":"P106","price":2000,"isExtra":false},{"id":"7f0c5098-18bf-4c65-bec8-dd6bf68eb768","note":"","count":1,"label":"Masové kuličky, 10 ks","posId":"P102","price":9900,"isExtra":false}]</t>
  </si>
  <si>
    <t>2026-05-14T16:43:20.620+02:00</t>
  </si>
  <si>
    <t>2026-05-14T17:06:05.394+02:00</t>
  </si>
  <si>
    <t>[{"id":"6748417db17528cb9bcae65f","count":1,"label":"Pepsi 1l","posId":"N124","price":5900,"isExtra":false},{"id":"6748417db17528cb9bcae60f","count":1,"label":"Capricciosa 32cm","posId":"113","price":24900,"isExtra":false},{"id":"bd23bb29ddc67d336ee4c95b","count":1,"label":"Balné","posId":"K0000","price":1500,"isExtra":true}]</t>
  </si>
  <si>
    <t>2026-05-14T16:43:16.084+02:00</t>
  </si>
  <si>
    <t>2026-05-14T17:08:56.148+02:00</t>
  </si>
  <si>
    <t>[{"id":"2c0b14ac-0c6b-4872-a94b-866460357260","count":1,"label":"Pizza Capricciosa 18","posId":"125","price":11900,"isExtra":false,"creatorId":"_KJPcMUxT_ga0MlBBd8AQ","isPackging":0,"actualLabel":"Pizza Capricciosa 18"},{"id":"e5f6c988-836c-41ea-a634-ad1eaa914158","count":1,"label":"Pizza Quattro Formaggi 18","posId":"135","price":11900,"isExtra":false,"creatorId":"5BPV1Z9cw_in98uapXPlv","isPackging":0,"actualLabel":"Pizza Quattro Formaggi 18"},{"id":"df58a837-7738-491b-9667-43334eccf250","count":1,"label":"Pizza BBQ Meteor 18","posId":"130","price":11900,"isExtra":false,"creatorId":"BmoFtvYVxwnmTEu1pV5oR","isPackging":0,"actualLabel":"Pizza BBQ Meteor 18"},{"id":"0f6ff109-ae8f-450c-889d-2bf0860a2838","count":1,"label":"Pizza Hot &amp; Spicy 18","posId":"134","price":11900,"isExtra":false,"creatorId":"26enuNsZju-PDJ413eP_W","isPackging":0,"actualLabel":"Pizza Hot &amp; Spicy 18"}]</t>
  </si>
  <si>
    <t>2026-05-14T16:37:02.961+02:00</t>
  </si>
  <si>
    <t>2026-05-14T17:02:14.249+02:00</t>
  </si>
  <si>
    <t>2026-05-14T17:16:10.339+02:00</t>
  </si>
  <si>
    <t>2026-05-14T16:46:41.922+02:00</t>
  </si>
  <si>
    <t>[{"id":"896d2264-b315-4ee3-b331-0fa7b26bb96f","note":"","count":1,"label":"Hawai 32 cm","posId":"114","price":24900,"isExtra":false},{"id":"1edf54fc-1032-442c-939f-e6e2033b2270","note":"","count":1,"label":"Comeback 40 cm","posId":"109","price":30900,"isExtra":false},{"id":"83b0f9b5-ecd7-40a2-bb56-5895651d9558","note":"","count":1,"label":"Okraj Hotdog bez omáčky","posId":"A126","price":6500,"isExtra":true}]</t>
  </si>
  <si>
    <t>2026-05-14T16:35:39.577+02:00</t>
  </si>
  <si>
    <t>2026-05-14T17:04:42.346+02:00</t>
  </si>
  <si>
    <t>[{"id":"59589709","note":"Bez pepperoni prosím","size":"Comeback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32cm","posId":"116","price":24900,"isExtra":false},{"id":"54685059","note":"","count":1,"label":"Balné","posId":"K0000","price":1500,"isExtra":true},{"id":"59555743","note":"","count":1,"label":"BBQ základ","posId":"ZSB32","price":0,"isExtra":true},{"id":"54685088","note":"","count":1,"label":"okraj mozzarella, bylinky","posId":"A121","price":5700,"isExtra":true},{"id":"59589709","note":"","size":"Comeback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základ","posId":"ZRS32","price":0,"isExtra":true}]</t>
  </si>
  <si>
    <t>2026-05-14T16:35:24.077+02:00</t>
  </si>
  <si>
    <t>2026-05-14T16:58:03.411+02:00</t>
  </si>
  <si>
    <t>2026-05-14T16:32:37.829+02:00</t>
  </si>
  <si>
    <t>2026-05-14T16:54:09.327+02:00</t>
  </si>
  <si>
    <t>2026-05-14T16:32:03.244+02:00</t>
  </si>
  <si>
    <t>2026-05-14T16:41:54.881+02:00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</si>
  <si>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základ","posId":"A127","price":0,"isExtra":true},{"id":"72b7d8de-1f32-4c8d-8cfc-fd5ab0a54619","note":"","count":1,"label":"kuře","posId":"B114","price":3000,"KDSTags":["greenhighlight"],"isExtra":true}]</t>
  </si>
  <si>
    <t>2026-05-14T16:28:03.436+02:00</t>
  </si>
  <si>
    <t>2026-05-14T16:51:39.148+02:00</t>
  </si>
  <si>
    <t>[{"id":"088a7edc-ef1e-4c6b-b7a1-36c2c45ab0fe","note":"","count":1,"label":"Capricciosa 32 cm","posId":"113","price":24900,"isExtra":false},{"id":"55ca227d-485c-4130-a44d-b26b939e8c03","note":"","count":1,"label":"Hot &amp; Spicy 32 cm","posId":"122","price":24900,"isExtra":false}]</t>
  </si>
  <si>
    <t>2026-05-14T16:28:02.605+02:00</t>
  </si>
  <si>
    <t>2026-05-14T16:40:58.174+02:00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</si>
  <si>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bylinky","posId":"A122","price":6500,"isExtra":true},{"id":"C109","note":"","count":1,"label":"Pepperoni salám","posId":"C109","price":4000,"KDSTags":["greenhighlight"],"isExtra":true}]</t>
  </si>
  <si>
    <t>2026-05-14T16:10:03.119+02:00</t>
  </si>
  <si>
    <t>2026-05-14T16:19:23.791+02:00</t>
  </si>
  <si>
    <t>2026-05-14T16:41:42.857+02:00</t>
  </si>
  <si>
    <t>2026-05-14T16:11:11.286+02:00</t>
  </si>
  <si>
    <t>[{"id":"1da6e618-5f95-4707-b8bd-b1685e13f67a","note":"","count":1,"label":"Hawai 40 cm","posId":"102","price":30900,"isExtra":false},{"id":"86f97e80-4313-45a1-88bb-cd090c233763","note":"","count":1,"label":"Pepsi 1l","posId":"N124","price":5900,"isExtra":false}]</t>
  </si>
  <si>
    <t>2026-05-14T15:54:06.226+02:00</t>
  </si>
  <si>
    <t>2026-05-14T16:03:06.805+02:00</t>
  </si>
  <si>
    <t>[{"id":"b5cd6d23-f361-4161-9aa5-cc25896b6767","count":1,"label":"Pizza Comeback 32","posId":"121","price":24900,"isExtra":false,"creatorId":"P8Sf4V_bAW6yedZOlTAjv","isPackging":0,"actualLabel":"Pizza Comeback 32"},{"id":"e5f6c988-836c-41ea-a634-ad1eaa914158","count":1,"label":"Pizza Quattro Formaggi 18","posId":"135","price":11900,"isExtra":false,"creatorId":"89uzYiLfoOe1l5fRjAlVr","isPackging":0,"actualLabel":"Pizza Quattro Formaggi 18"}]</t>
  </si>
  <si>
    <t>2026-05-14T15:47:33.115+02:00</t>
  </si>
  <si>
    <t>2026-05-14T15:56:38.931+02:00</t>
  </si>
  <si>
    <t>2026-05-14T15:27:03.279+02:00</t>
  </si>
  <si>
    <t>2026-05-14T15:38:44.647+02:00</t>
  </si>
  <si>
    <t>[{"id":"9b3fd0f9-6a36-4a8e-95ad-00dbae675705","note":"","count":1,"label":"Capricciosa 40 cm","posId":"101","price":30900,"isExtra":false},{"id":"ef7489da-416c-4ccb-846f-0317489461fc","note":"","count":1,"label":"BBQ Meteor 40 cm","posId":"106","price":30900,"isExtra":false}]</t>
  </si>
  <si>
    <t>2026-05-14T15:11:03.003+02:00</t>
  </si>
  <si>
    <t>2026-05-14T15:23:06.727+02:00</t>
  </si>
  <si>
    <t>2026-05-14T15:35:57.438+02:00</t>
  </si>
  <si>
    <t>2026-05-14T15:11:38.252+02:00</t>
  </si>
  <si>
    <t>[{"id":"3a5867b0-8da1-4c8b-bd1f-70418434cae8","note":"","count":1,"label":"BBQ Texas 32 cm","posId":"119","price":24900,"isExtra":false},{"id":"0b22568e-4d1c-45db-9aa3-de09ef6c293a","note":"","count":1,"label":"Pepperoni 32 cm","posId":"120","price":24900,"isExtra":false},{"id":"55ca227d-485c-4130-a44d-b26b939e8c03","note":"","count":1,"label":"Hot &amp; Spicy 32 cm","posId":"122","price":24900,"isExtra":false}]</t>
  </si>
  <si>
    <t>2026-05-14T15:08:04.920+02:00</t>
  </si>
  <si>
    <t>2026-05-14T15:15:11.656+02:00</t>
  </si>
  <si>
    <t>[{"id":"0491ba2d-7c43-44f5-949a-e82693028cdb","note":"","count":1,"label":"Margherita 32 cm","posId":"136","price":20900,"isExtra":false},{"id":"55f8781c-97f6-4a21-abe6-3780ea7117ba","note":"","count":1,"label":"změna na Smetanový základ","posId":"A129","price":0,"isExtra":true},{"id":"72b7d8de-1f32-4c8d-8cfc-fd5ab0a54619","note":"","count":1,"label":"kuře","posId":"B114","price":3000,"KDSTags":["greenhighlight"],"isExtra":true},{"id":"fb380719-7e86-4a50-b0fc-8a72368b6991","note":"","count":1,"label":"kukuřice","posId":"B115","price":2500,"KDSTags":["greenhighlight"],"isExtra":true}]</t>
  </si>
  <si>
    <t>2026-05-14T15:02:24.863+02:00</t>
  </si>
  <si>
    <t>2026-05-14T15:10:41.848+02:00</t>
  </si>
  <si>
    <t>2026-05-14T14:44:26.852+02:00</t>
  </si>
  <si>
    <t>2026-05-14T14:53:15.515+02:00</t>
  </si>
  <si>
    <t>2026-05-14T14:12:12.524+02:00</t>
  </si>
  <si>
    <t>2026-05-14T14:23:00.555+02:00</t>
  </si>
  <si>
    <t>2026-05-14T14:11:03.661+02:00</t>
  </si>
  <si>
    <t>2026-05-14T14:20:22.521+02:00</t>
  </si>
  <si>
    <t>2026-05-14T14:27:51.898+02:00</t>
  </si>
  <si>
    <t>2026-05-14T14:11:04.434+02:00</t>
  </si>
  <si>
    <t>[{"id":"1c4a575c-0a2c-4a58-a7c3-0328026cbcb1","note":"","count":2,"label":"Quattro Formaggi 18 cm","posId":"135","price":11900,"isExtra":false},{"id":"0d7a09d5-0cc0-41d1-92da-1fd2b06b2d07","note":"","count":1,"label":"Česnekový chléb","posId":"P104","price":7900,"isExtra":false}]</t>
  </si>
  <si>
    <t>2026-05-14T14:02:53.405+02:00</t>
  </si>
  <si>
    <t>2026-05-14T14:15:07.557+02:00</t>
  </si>
  <si>
    <t>[{"id":"59589707","note":"","size":"Quattro Formaggi 32cm","count":2,"label":"Quattro Formaggi 32cm","posId":"123","price":24900,"isExtra":false},{"id":"54685059","note":"","count":2,"label":"Balné","posId":"K0000","price":1500,"isExtra":true},{"id":"54685117","note":"","count":2,"label":"Olivy","posId":"B112","price":2500,"KDSTags":["greenhighlight"],"isExtra":true},{"id":"54685167","note":"","count":2,"label":"Šunka","posId":"B106","price":3000,"KDSTags":["greenhighlight"],"isExtra":true},{"id":"54685181","note":"","count":2,"label":"Pepperoni salám","posId":"B109","price":3000,"KDSTags":["greenhighlight"],"isExtra":true}]</t>
  </si>
  <si>
    <t>2026-05-14T13:56:03.185+02:00</t>
  </si>
  <si>
    <t>2026-05-14T14:03:29.202+02:00</t>
  </si>
  <si>
    <t>2026-05-14T13:04:50.665+02:00</t>
  </si>
  <si>
    <t>2026-05-14T13:16:54.250+02:00</t>
  </si>
  <si>
    <t>2026-05-14T13:03:22.154+02:00</t>
  </si>
  <si>
    <t>2026-05-14T13:13:01.195+02:00</t>
  </si>
  <si>
    <t>[{"id":"307f1b7d-52a0-408d-be47-4976c57475e7","count":1,"label":"Pizza Hawai 32 cm","posId":"114","price":24900,"isExtra":false,"creatorId":"g1KjABvsNm2mj2hw5wq54","isPackging":0,"actualLabel":"Pizza Hawai 32 cm"},{"id":"RjnzJvFGQ7bViwxWS8fAW","count":1,"label":"Bez ananasu","posId":"X100","price":0,"KDSTags":["redhighlight"],"isExtra":true,"mainItemId":"307f1b7d-52a0-408d-be47-4976c57475e7"}]</t>
  </si>
  <si>
    <t>2026-05-14T12:54:03.188+02:00</t>
  </si>
  <si>
    <t>2026-05-14T13:09:34.917+02:00</t>
  </si>
  <si>
    <t>2026-05-14T13:22:10.335+02:00</t>
  </si>
  <si>
    <t>2026-05-14T12:54:03.984+02:00</t>
  </si>
  <si>
    <t>David</t>
  </si>
  <si>
    <t>2026-05-14T12:52:33.756+02:00</t>
  </si>
  <si>
    <t>2026-05-14T13:06:40.115+02:00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</si>
  <si>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</si>
  <si>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2026-05-14T12:48:56.742+02:00</t>
  </si>
  <si>
    <t>2026-05-14T13:02:55.068+02:00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</si>
  <si>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</si>
  <si>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2026-05-14T12:44:58.002+02:00</t>
  </si>
  <si>
    <t>2026-05-14T12:55:57.915+02:00</t>
  </si>
  <si>
    <t>[{"id":"b5cd6d23-f361-4161-9aa5-cc25896b6767","count":1,"label":"Pizza Comeback 32","posId":"121","price":24900,"isExtra":false,"creatorId":"KoIL2XwEfUyNLE34c7EdO","isPackging":0,"actualLabel":"Pizza Comeback 32"},{"id":"aEhGN0F1eP1ffk52R-6IM","count":1,"label":"okraj mozzarella, bylinky","posId":"A121","price":5700,"isExtra":true,"mainItemId":"b5cd6d23-f361-4161-9aa5-cc25896b6767"}]</t>
  </si>
  <si>
    <t>2026-05-14T12:39:38.279+02:00</t>
  </si>
  <si>
    <t>2026-05-14T13:00:24.158+02:00</t>
  </si>
  <si>
    <t>[{"id":"59589712","note":"","size":"BBQ Meteor 32cm","count":1,"label":"BBQ Meteor 32cm","posId":"118","price":24900,"isExtra":false},{"id":"54685059","note":"","count":1,"label":"Balné","posId":"K0000","price":1500,"isExtra":true},{"id":"59589716","note":"","size":"Baby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54685150","note":"","count":1,"label":"Kukuřice","posId":"B115","price":2500,"KDSTags":["greenhighlight"],"isExtra":true}]</t>
  </si>
  <si>
    <t>2026-05-14T12:37:09.696+02:00</t>
  </si>
  <si>
    <t>2026-05-14T12:52:56.020+02:00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</si>
  <si>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</si>
  <si>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2026-05-14T12:36:44.332+02:00</t>
  </si>
  <si>
    <t>2026-05-14T12:45:15.983+02:00</t>
  </si>
  <si>
    <t>[{"id":"4df4c5c0-abba-42b0-a63e-2a559be75166","count":1,"label":"Pizza Quattro Formaggi 32","posId":"123","price":24900,"isExtra":false,"creatorId":"rWU36j3mcwRJCpQQ3VmUR","isPackging":0,"actualLabel":"Pizza Quattro Formaggi 32"}]</t>
  </si>
  <si>
    <t>2026-05-14T12:35:11.267+02:00</t>
  </si>
  <si>
    <t>2026-05-14T12:44:08.037+02:00</t>
  </si>
  <si>
    <t>2026-05-14T12:26:06.228+02:00</t>
  </si>
  <si>
    <t>2026-05-14T12:33:20.821+02:00</t>
  </si>
  <si>
    <t>[{"id":"7f82f3c7-a196-405e-a5a3-264cab5dab7a","count":1,"label":"Pizza Špenát kuře 32 cm","posId":"116","price":24900,"isExtra":false,"creatorId":"_Mj-bdHJh9kpgJMk4cwBM","isPackging":0,"actualLabel":"Pizza Špenát kuře 32 cm"}]</t>
  </si>
  <si>
    <t>2026-05-14T12:18:07.346+02:00</t>
  </si>
  <si>
    <t>2026-05-14T12:18:57.544+02:00</t>
  </si>
  <si>
    <t>[{"id":"6ffd3545-72d2-4e40-9c4f-5ed137d1966b","count":1,"label":"Guarana kiwi a jablko","posId":"N144","price":5500,"isExtra":false,"discount":{"type":"absolute","value":35},"creatorId":"dtkGxcU3jni2Ni4WpqZdH","isPackging":0,"actualLabel":"Guarana kiwi a jablko"}]</t>
  </si>
  <si>
    <t>2026-05-14T12:11:05.991+02:00</t>
  </si>
  <si>
    <t>2026-05-14T12:20:47.595+02:00</t>
  </si>
  <si>
    <t>2026-05-14T12:35:29.607+02:00</t>
  </si>
  <si>
    <t>2026-05-14T12:11:06.856+02:00</t>
  </si>
  <si>
    <t>[{"id":"55ca227d-485c-4130-a44d-b26b939e8c03","note":"","count":1,"label":"Hot &amp; Spicy 32 cm","posId":"122","price":24900,"isExtra":false},{"id":"e8a7b47a-70d2-4cc2-a375-1dab55125675","note":"","count":1,"label":"Quattro Formaggi 32 cm","posId":"123","price":24900,"isExtra":false}]</t>
  </si>
  <si>
    <t>2026-05-14T12:06:25.300+02:00</t>
  </si>
  <si>
    <t>2026-05-14T12:16:35.691+02:00</t>
  </si>
  <si>
    <t>[{"id":"2c0b14ac-0c6b-4872-a94b-866460357260","count":1,"label":"Pizza Capricciosa 18","posId":"125","price":11900,"isExtra":false,"creatorId":"hmCIq0iLl4qFuORvgYGqh","isPackging":0,"actualLabel":"Pizza Capricciosa 18"}]</t>
  </si>
  <si>
    <t>2026-05-14T12:02:57.834+02:00</t>
  </si>
  <si>
    <t>2026-05-14T12:14:15.733+02:00</t>
  </si>
  <si>
    <t>[{"id":"938c5f48-ae6e-4f69-af1e-f02b510b7868","count":1,"label":"Pizza Hot &amp; Spicy 40","posId":"110","price":30900,"isExtra":false,"creatorId":"jkqbe-B3cjmsgyiu5IDKJ","isPackging":0,"actualLabel":"Pizza Hot &amp; Spicy 40"},{"id":"ad41b401-fc7f-449d-87be-dfb46bf9a126","count":3,"label":"Dip česnekový","posId":"P106","price":2000,"isExtra":false,"creatorId":"1ufWh0IzLxdhRGi2uhIkt","isPackging":0,"actualLabel":"Dip česnekový"}]</t>
  </si>
  <si>
    <t>2026-05-14T11:56:45.919+02:00</t>
  </si>
  <si>
    <t>2026-05-14T11:59:30.639+02:00</t>
  </si>
  <si>
    <t>[{"id":"32b2a3ff-927f-4ec7-ba06-c837ec2d25f7","count":1,"label":"Mirinda 1l","posId":"N126","price":5900,"isExtra":false,"creatorId":"PYcYq7ymSXWIlk6MxIk9i","isPackging":0,"actualLabel":"Mirinda 1l"}]</t>
  </si>
  <si>
    <t>2026-05-14T11:21:49.441+02:00</t>
  </si>
  <si>
    <t>2026-05-14T11:37:52.320+02:00</t>
  </si>
  <si>
    <t>[{"id":"e5451f2b-b3cd-46cc-9299-d98fd3b2ef12","count":1,"label":"Pizza Hawai 40 cm","posId":"102","price":30900,"isExtra":false,"creatorId":"sBU2TER0tbwvWd-KRGHYc","isPackging":0,"actualLabel":"Pizza Hawai 40 cm"}]</t>
  </si>
  <si>
    <t>2026-05-14T11:19:03.811+02:00</t>
  </si>
  <si>
    <t>2026-05-14T11:35:11.423+02:00</t>
  </si>
  <si>
    <t>[{"id":"f7043b16-784c-4471-87d9-9c8cbc7d5ab8","note":"","count":1,"label":"Capricciosa 32 cm","posId":"137","price":24900,"isExtra":false}]</t>
  </si>
  <si>
    <t>2026-05-14T11:09:03.476+02:00</t>
  </si>
  <si>
    <t>2026-05-14T11:31:04.389+02:00</t>
  </si>
  <si>
    <t>[{"id":"faf7ff40-eef3-48bd-92c4-b33e5bbf095d","note":"","count":1,"label":"Quattro Formaggi 40 cm","posId":"111","price":30900,"isExtra":false},{"id":"44f66fb9-fc80-46b2-b112-ecbf82d721e6","note":"","count":1,"label":"Zeleninová 40 cm","posId":"103","price":30900,"isExtra":false},{"id":"a3af24f3-c3ce-4e93-83a5-9a3b7277f4fc","note":"","count":1,"label":"Okraj mozzarella, bylinky","posId":"A122","price":6500,"isExtra":true}]</t>
  </si>
  <si>
    <t>2026-05-14T11:06:08.830+02:00</t>
  </si>
  <si>
    <t>2026-05-14T11:16:10.424+02:00</t>
  </si>
  <si>
    <t>[{"id":"6748417db17528cb9bcae661","count":1,"label":"Pepsi zero sugar 1l","posId":"N125","price":5900,"isExtra":false},{"id":"6748417db17528cb9bcae603","count":1,"label":"Comeback 32cm 🌶️","posId":"121","price":24900,"isExtra":false},{"id":"bd23bb29ddc67d336ee4c95b","count":1,"label":"Balné","posId":"K0000","price":1500,"isExtra":true}]</t>
  </si>
  <si>
    <t>2026-05-14T10:06:03.785+02:00</t>
  </si>
  <si>
    <t>2026-05-14T12:08:32.549+02:00</t>
  </si>
  <si>
    <t>2026-05-14T12:39:14.942+02:00</t>
  </si>
  <si>
    <t>2026-05-14T11:51:23.444+02:00</t>
  </si>
  <si>
    <t>[{"id":"faf7ff40-eef3-48bd-92c4-b33e5bbf095d","note":"","count":1,"label":"Quattro Formaggi 40 cm","posId":"111","price":30900,"isExtra":false},{"id":"ef7489da-416c-4ccb-846f-0317489461fc","note":"","count":1,"label":"BBQ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základ","posId":"A127","price":0,"isExtra":true},{"id":"9a7bfd85-41fe-45c5-9da5-e57408965bbb","note":"","count":1,"label":"Okraj Hotdog, hořčice","posId":"A118","price":6500,"isExtra":true},{"id":"0604cf40-24b5-4ad5-a9e4-e5834def96b8","note":"","count":2,"label":"Dip česnekový","posId":"P106","price":2000,"isExtra":false},{"id":"431e159e-af3b-4bad-9f72-f07001b572f8","note":"","count":1,"label":"Baby špenát &amp; kuře 40 cm","posId":"104","price":30900,"isExtra":false},{"id":"9a7bfd85-41fe-45c5-9da5-e57408965bbb","note":"","count":1,"label":"Okraj Hotdog, hořčice","posId":"A118","price":6500,"isExtra":true},{"id":"d620bc6b-ecfa-4465-a21e-5ad55002e77c","note":"","count":1,"label":"Žampiony","posId":"C105","price":3500,"KDSTags":["greenhighlight"],"isExtra":true},{"id":"e1743159-a15a-4b43-ae72-099e065432af","note":"","count":1,"label":"BEZ -špenát s česnekem","posId":"X107","price":0,"KDSTags":["redhighlight"],"isExtra":true}]</t>
  </si>
  <si>
    <t>2026-05-13T23:42:38.720+02:00</t>
  </si>
  <si>
    <t>2026-05-13T23:54:52.305+02:00</t>
  </si>
  <si>
    <t>[{"id":"6748417db17528cb9bcae5f7","count":1,"label":"Capricciosa 40cm","posId":"101","price":30900,"isExtra":false},{"id":"9642908ce4c2f22954c8bbd6","count":1,"label":"Balné","posId":"K0000","price":2000,"isExtra":true},{"id":"922ddc83e51aeaa699cd1155","count":1,"label":"Bez žampionů","posId":"X105","price":0,"KDSTags":["redhighlight"],"isExtra":true},{"id":"6748417db17528cb9bcae631","count":1,"label":"Spicy Wings 🌶️","posId":"P101","price":11900,"isExtra":false},{"id":"bd23bb29ddc67d336ee4c95b","count":1,"label":"Balné","posId":"K0000","price":1500,"isExtra":true},{"id":"6748417db17528cb9bcae63d","count":1,"label":"BBQ dip","posId":"P105","price":2000,"isExtra":false},{"id":"bd23bb29ddc67d336ee4c95b","count":1,"label":"Balné","posId":"K0000","price":1500,"isExtra":true},{"id":"6748417db17528cb9bcae65f","count":1,"label":"Pepsi 1l","posId":"N124","price":5900,"isExtra":false}]</t>
  </si>
  <si>
    <t>2026-05-13T23:38:30.961+02:00</t>
  </si>
  <si>
    <t>2026-05-13T23:49:20.252+02:00</t>
  </si>
  <si>
    <t>[{"id":"104","note":"","count":1,"label":"Baby špenát &amp; kuře 40cm","posId":"104","price":30900,"isExtra":false},{"id":"K0000","note":"","count":1,"label":"Balné","posId":"K0000","price":2000,"isExtra":true},{"id":"C105","note":"","count":1,"label":"Žampiony","posId":"C105","price":3500,"KDSTags":["greenhighlight"],"isExtra":true}]</t>
  </si>
  <si>
    <t>2026-05-13T23:35:04.055+02:00</t>
  </si>
  <si>
    <t>2026-05-13T23:45:18.115+02:00</t>
  </si>
  <si>
    <t>2026-05-13T23:51:40.321+02:00</t>
  </si>
  <si>
    <t>2026-05-13T23:35:04.546+02:00</t>
  </si>
  <si>
    <t>Yaroslav</t>
  </si>
  <si>
    <t>2026-05-13T23:32:56.305+02:00</t>
  </si>
  <si>
    <t>2026-05-13T23:41:19.300+02:00</t>
  </si>
  <si>
    <t>[{"id":"121","note":"","count":1,"label":"Comeback 32cm 🌶️","posId":"121","price":24900,"isExtra":false},{"id":"K0000","note":"","count":1,"label":"Balné","posId":"K0000","price":1500,"isExtra":true}]</t>
  </si>
  <si>
    <t>2026-05-13T23:26:03.650+02:00</t>
  </si>
  <si>
    <t>2026-05-13T23:38:06.066+02:00</t>
  </si>
  <si>
    <t>[{"id":"1edf54fc-1032-442c-939f-e6e2033b2270","note":"","count":1,"label":"Comeback 40 cm","posId":"109","price":30900,"isExtra":false},{"id":"6429499b-bd57-4ad7-b257-96da4ce175b3","note":"","count":1,"label":"Jalapeños","posId":"C102","price":3500,"KDSTags":["greenhighlight"],"isExtra":true},{"id":"ef7489da-416c-4ccb-846f-0317489461fc","note":"","count":1,"label":"BBQ Meteor 40 cm","posId":"106","price":30900,"isExtra":false}]</t>
  </si>
  <si>
    <t>2026-05-13T23:19:15.332+02:00</t>
  </si>
  <si>
    <t>2026-05-13T23:26:20.281+02:00</t>
  </si>
  <si>
    <t>2026-05-13T23:16:26.557+02:00</t>
  </si>
  <si>
    <t>2026-05-13T23:23:47.196+02:00</t>
  </si>
  <si>
    <t>[{"id":"6748417db17528cb9bcae60b","count":1,"label":"Zeleninová 32cm","posId":"115","price":24900,"isExtra":false},{"id":"bd23bb29ddc67d336ee4c95b","count":1,"label":"Balné","posId":"K0000","price":1500,"isExtra":true}]</t>
  </si>
  <si>
    <t>2026-05-13T23:09:11.834+02:00</t>
  </si>
  <si>
    <t>2026-05-13T23:15:52.146+02:00</t>
  </si>
  <si>
    <t>[{"id":"6748417db17528cb9bcae60f","count":1,"label":"Capricciosa 32cm","posId":"113","price":24900,"isExtra":false},{"id":"bd23bb29ddc67d336ee4c95b","count":1,"label":"Balné","posId":"K0000","price":1500,"isExtra":true},{"id":"3a8c81df4b4e610c1946ed84","count":1,"label":"Bez oliv","posId":"X112","price":0,"KDSTags":["redhighlight"],"isExtra":true},{"id":"6748417db17528cb9bcae63b","count":1,"label":"Česnekový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</si>
  <si>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2026-05-13T23:03:03.167+02:00</t>
  </si>
  <si>
    <t>2026-05-13T23:12:28.978+02:00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</si>
  <si>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bylinky","posId":"A121","price":5700,"isExtra":true},{"id":"b9c37006-14b3-4f43-8dc0-a8b3134437ad","note":"","count":1,"label":"cibule","posId":"B103","price":2500,"KDSTags":["greenhighlight"],"isExtra":true}]</t>
  </si>
  <si>
    <t>2026-05-13T22:56:52.229+02:00</t>
  </si>
  <si>
    <t>2026-05-13T23:07:46.148+02:00</t>
  </si>
  <si>
    <t>[{"id":"N20","note":"","count":2,"label":"Pilsner Urquell 12","posId":"N20","price":6500,"isExtra":false},{"id":"121","note":"","count":1,"label":"Comeback 32cm 🌶️","posId":"121","price":24900,"isExtra":false},{"id":"K0000","note":"","count":1,"label":"Balné","posId":"K0000","price":1500,"isExtra":true}]</t>
  </si>
  <si>
    <t>2026-05-13T22:56:50.787+02:00</t>
  </si>
  <si>
    <t>2026-05-13T23:01:12.976+02:00</t>
  </si>
  <si>
    <t>[{"id":"e46b4866-d64f-423e-bbd9-d5f3dd7b7619","count":1,"label":"Aquilla černý čaj a broskev","posId":"N120","price":4900,"isExtra":false,"creatorId":"voiYT794X1vm6m2JYowu8","isPackging":0,"actualLabel":"Aquilla černý čaj a broskev"}]</t>
  </si>
  <si>
    <t>2026-05-13T22:53:51.035+02:00</t>
  </si>
  <si>
    <t>2026-05-13T22:54:00.475+02:00</t>
  </si>
  <si>
    <t>[{"id":"6ffd3545-72d2-4e40-9c4f-5ed137d1966b","count":1,"label":"Guarana kiwi a jablko","posId":"N144","price":5500,"isExtra":false,"discount":{"type":"absolute","value":35},"creatorId":"7F3wtj87rB3SdlfUMnkNG","isPackging":0,"actualLabel":"Guarana kiwi a jablko"}]</t>
  </si>
  <si>
    <t>2026-05-13T22:36:57.255+02:00</t>
  </si>
  <si>
    <t>2026-05-13T22:47:36.120+02:00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</si>
  <si>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32cm","posId":"123","price":24900,"isExtra":false},{"id":"bd23bb29ddc67d336ee4c95b","count":1,"label":"Balné","posId":"K0000","price":1500,"isExtra":true},{"id":"6748417db17528cb9bcae65f","count":1,"label":"Pepsi 1l","posId":"N124","price":5900,"isExtra":false},{"id":"6748417db17528cb9bcae601","count":1,"label":"Hot &amp; Spicy 32cm 🌶️🌶️","posId":"122","price":24900,"isExtra":false},{"id":"bd23bb29ddc67d336ee4c95b","count":1,"label":"Balné","posId":"K0000","price":1500,"isExtra":true},{"id":"18c190203278836a4d4b7095","count":1,"label":"Smetanový základ","posId":"ZRS32","price":0,"isExtra":true},{"id":"9a81730aa6f8e8bed1dea02a","count":1,"label":"Bez cibule","posId":"X103","price":0,"KDSTags":["redhighlight"],"isExtra":true}]</t>
  </si>
  <si>
    <t>2026-05-13T22:30:23.576+02:00</t>
  </si>
  <si>
    <t>2026-05-13T22:43:09.225+02:00</t>
  </si>
  <si>
    <t>[{"id":"6748417db17528cb9bcae5ff","count":1,"label":"Quattro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bylinky","posId":"A121","price":5700,"isExtra":true},{"id":"8dde9981318169cbedab97a6","count":2,"label":"Cibule","posId":"B103","price":2500,"KDSTags":["greenhighlight"],"isExtra":true},{"id":"ccbaa201c998f5c98f2bca7f","count":1,"label":"Pepperoni salám","posId":"B109","price":3000,"KDSTags":["greenhighlight"],"isExtra":true},{"id":"6748417db17528cb9bcae605","count":1,"label":"Pepperoni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bylinky","posId":"A121","price":5700,"isExtra":true},{"id":"737fae5d3b3af39cab3630a6","count":1,"label":"Bez ananasu","posId":"X100","price":0,"KDSTags":["redhighlight"],"isExtra":true},{"id":"6748417db17528cb9bcae63b","count":3,"label":"Česnekový dip","posId":"P106","price":2000,"isExtra":false},{"id":"bd23bb29ddc67d336ee4c95b","count":3,"label":"Balné","posId":"K0000","price":1500,"isExtra":true}]</t>
  </si>
  <si>
    <t>2026-05-13T22:29:52.494+02:00</t>
  </si>
  <si>
    <t>2026-05-13T22:39:15.097+02:00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</si>
  <si>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</si>
  <si>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2026-05-13T22:20:49.871+02:00</t>
  </si>
  <si>
    <t>2026-05-13T22:32:04.304+02:00</t>
  </si>
  <si>
    <t>2026-05-13T22:15:05.651+02:00</t>
  </si>
  <si>
    <t>2026-05-13T22:31:55.939+02:00</t>
  </si>
  <si>
    <t>[{"id":"7ee7e3c8-2c54-4dc5-810f-2f52f62e2d14","note":"","count":1,"label":"Comeback 32 cm","posId":"121","price":24900,"isExtra":false},{"id":"158f381e-7b09-45c4-95d8-d131055d3875","note":"","count":1,"label":"okraj Hotdog BBQ","posId":"A119","price":5700,"isExtra":true}]</t>
  </si>
  <si>
    <t>2026-05-13T22:11:05.895+02:00</t>
  </si>
  <si>
    <t>2026-05-13T22:22:55.803+02:00</t>
  </si>
  <si>
    <t>2026-05-13T22:32:10.509+02:00</t>
  </si>
  <si>
    <t>2026-05-13T22:11:06.395+02:00</t>
  </si>
  <si>
    <t>[{"id":"f7043b16-784c-4471-87d9-9c8cbc7d5ab8","note":"","count":1,"label":"Capricciosa 32 cm","posId":"137","price":24900,"isExtra":false},{"id":"923cca0f-b384-4647-b41a-b36c46b0c790","note":"","count":1,"label":"BBQ Meteor 32 cm","posId":"142","price":24900,"isExtra":false},{"id":"ed962e6c-452c-49d0-917e-cf0d04abe09a","note":"","count":1,"label":"BBQ Texas 18 cm","posId":"131","price":11900,"isExtra":false}]</t>
  </si>
  <si>
    <t>2026-05-13T22:10:33.916+02:00</t>
  </si>
  <si>
    <t>2026-05-13T22:23:55.077+02:00</t>
  </si>
  <si>
    <t>[{"id":"de282c43-8f9f-487f-86ff-a3134c09b37e","count":1,"label":"Pizza Pepperoni 40 0,5","posId":"H108","price":15450,"isExtra":false,"creatorId":"H9zHI7hMMJqVK7hKEg52-","isPackging":0,"actualLabel":"Pizza Pepperoni 40 0,5"},{"id":"2lwz8DLnxAE2XXPjpySDo","count":1,"label":"Bez plněných okrajů","posId":"X1000","price":0,"isExtra":true,"mainItemId":"de282c43-8f9f-487f-86ff-a3134c09b37e"},{"id":"9f13c280-ae4d-4dcd-95d7-5eff4ccfd6c7","count":1,"label":"Pizza Hawai 40 cm 0,5","posId":"H102","price":15450,"isExtra":false,"creatorId":"a33Ck3J9vOa2qU07Oi2oi","isPackging":0,"actualLabel":"Pizza Hawai 40 cm 0,5"},{"id":"2lwz8DLnxAE2XXPjpySDo","count":1,"label":"Bez plněných okrajů","posId":"X1000","price":0,"isExtra":true,"mainItemId":"9f13c280-ae4d-4dcd-95d7-5eff4ccfd6c7"}]</t>
  </si>
  <si>
    <t>2026-05-13T22:07:19.146+02:00</t>
  </si>
  <si>
    <t>2026-05-13T22:27:51.116+02:00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</si>
  <si>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bylinky","posId":"A121","price":5700,"isExtra":true},{"id":"59589711","note":"","size":"BBQ Texas 32cm","count":1,"label":"BBQ Texas 32cm","posId":"119","price":24900,"isExtra":false},{"id":"54685059","note":"","count":1,"label":"Balné","posId":"K0000","price":1500,"isExtra":true},{"id":"57279290","note":"","count":1,"label":"Rajčatový základ","posId":"ZBR32","price":0,"isExtra":true},{"id":"54685088","note":"","count":1,"label":"okraj mozzarella, bylinky","posId":"A121","price":5700,"isExtra":true}]</t>
  </si>
  <si>
    <t>2026-05-13T22:06:03.850+02:00</t>
  </si>
  <si>
    <t>2026-05-13T22:17:47.697+02:00</t>
  </si>
  <si>
    <t>2026-05-13T22:45:31.129+02:00</t>
  </si>
  <si>
    <t>2026-05-13T22:06:04.383+02:00</t>
  </si>
  <si>
    <t>2026-05-13T22:05:15.338+02:00</t>
  </si>
  <si>
    <t>2026-05-13T22:13:07.057+02:00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</si>
  <si>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🌶️","posId":"121","price":24900,"isExtra":false},{"id":"54685059","note":"","count":1,"label":"Balné","posId":"K0000","price":1500,"isExtra":true},{"id":"57464194","note":"","size":"Dip Jalapeňos","count":2,"label":"Dip Jalapeňos","posId":"P107","price":2000,"isExtra":false},{"id":"54685020","note":"","size":"Jalapenos Rolls","count":1,"label":"Jalapenos Rolls","posId":"jpr200","price":8900,"isExtra":false},{"id":"54685059","note":"","count":1,"label":"Balné","posId":"K0000","price":1500,"isExtra":true}]</t>
  </si>
  <si>
    <t>2026-05-13T22:02:03.092+02:00</t>
  </si>
  <si>
    <t>2026-05-13T22:09:45.658+02:00</t>
  </si>
  <si>
    <t>2026-05-13T21:59:08.361+02:00</t>
  </si>
  <si>
    <t>2026-05-13T22:06:38.904+02:00</t>
  </si>
  <si>
    <t>2026-05-13T21:53:03.648+02:00</t>
  </si>
  <si>
    <t>2026-05-13T22:00:17.666+02:00</t>
  </si>
  <si>
    <t>[{"id":"923cca0f-b384-4647-b41a-b36c46b0c790","note":"","count":1,"label":"BBQ Meteor 32 cm","posId":"142","price":24900,"isExtra":false},{"id":"0604cf40-24b5-4ad5-a9e4-e5834def96b8","note":"","count":1,"label":"Dip česnekový","posId":"P106","price":2000,"isExtra":false}]</t>
  </si>
  <si>
    <t>2026-05-13T21:47:52.414+02:00</t>
  </si>
  <si>
    <t>2026-05-13T21:57:16.901+02:00</t>
  </si>
  <si>
    <t>[{"id":"59589715","note":"","size":"Capricciosa 32cm","count":1,"label":"Capricciosa 32cm","posId":"113","price":24900,"isExtra":false},{"id":"54685059","note":"","count":1,"label":"Balné","posId":"K0000","price":1500,"isExtra":true},{"id":"59589719","note":"","count":1,"label":"USA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bylinky","posId":"A121","price":5700,"isExtra":true},{"id":"54685092","note":"","count":1,"label":"Bez žampionů","posId":"X105","price":0,"KDSTags":["redhighlight"],"isExtra":true},{"id":"54685161","note":"","count":1,"label":"Mozzarella","posId":"B113","price":3000,"KDSTags":["greenhighlight"],"isExtra":true},{"id":"54685170","note":"","count":1,"label":"Slanina","posId":"B108","price":3000,"KDSTags":["greenhighlight"]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bylinky","posId":"A121","price":5700,"isExtra":true},{"id":"54685161","note":"","count":1,"label":"Mozzarella","posId":"B113","price":3000,"KDSTags":["greenhighlight"],"isExtra":true}]</t>
  </si>
  <si>
    <t>2026-05-13T21:33:37.233+02:00</t>
  </si>
  <si>
    <t>2026-05-13T21:41:35.889+02:00</t>
  </si>
  <si>
    <t>[{"id":"59589714","note":"","size":"Hawai 32cm","count":1,"label":"Hawai 32cm","posId":"114","price":24900,"isExtra":false},{"id":"54685059","note":"","count":1,"label":"Balné","posId":"K0000","price":1500,"isExtra":true},{"id":"54685094","note":"","count":1,"label":"Bez ananasu","posId":"X100","price":0,"KDSTags":["redhighlight"],"isExtra":true}]</t>
  </si>
  <si>
    <t>2026-05-13T21:28:48.832+02:00</t>
  </si>
  <si>
    <t>2026-05-13T21:40:03.970+02:00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</si>
  <si>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</si>
  <si>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2026-05-13T21:26:49.038+02:00</t>
  </si>
  <si>
    <t>2026-05-13T21:40:13.848+02:00</t>
  </si>
  <si>
    <t>[{"id":"6748417db17528cb9bcae603","count":1,"label":"Comeback 32cm 🌶️","posId":"121","price":24900,"isExtra":false},{"id":"bd23bb29ddc67d336ee4c95b","count":1,"label":"Balné","posId":"K0000","price":1500,"isExtra":true},{"id":"97278f8f579333a42d2bbe2f","count":1,"label":"BBQ základ","posId":"ZRB32","price":0,"isExtra":true},{"id":"5f2a50eca1a44e5dc7ac4a4d","count":1,"label":"okraj hotdog, bbq omáčka","posId":"A119","price":5700,"isExtra":true},{"id":"3ff8bcf86a57647a3133c48e","count":1,"label":"Kukuřice","posId":"B115","price":2500,"KDSTags":["greenhighlight"],"isExtra":true},{"id":"ea995541ce843df6bdcbf98d","count":1,"label":"Gorgonzola","posId":"B101","price":3000,"KDSTags":["greenhighlight"],"isExtra":true},{"id":"6748417db17528cb9bcae609","count":1,"label":"BBQ Meteor 32cm","posId":"118","price":24900,"isExtra":false},{"id":"bd23bb29ddc67d336ee4c95b","count":1,"label":"Balné","posId":"K0000","price":1500,"isExtra":true},{"id":"fd7b41a9636f70af3c1f4e97","count":1,"label":"USA těsto","posId":"17","price":1000,"isExtra":true},{"id":"c259590cb362fcbe643661a7","count":1,"label":"Smetanový základ","posId":"ZBS32","price":0,"isExtra":true},{"id":"8eb5d07295059a803062f0d6","count":1,"label":"okraj hotdog, bez omáčky","posId":"A125","price":5700,"isExtra":true},{"id":"6748417db17528cb9bcae643","count":1,"label":"Dip Jalapeňos","posId":"P107","price":2000,"isExtra":false},{"id":"bd23bb29ddc67d336ee4c95b","count":1,"label":"Balné","posId":"K0000","price":1500,"isExtra":true},{"id":"675ac5aa810ce2d9b6865b4a","count":1,"label":"Jablečno-skořicové rolls","posId":"18","price":8900,"isExtra":false},{"id":"bd23bb29ddc67d336ee4c95b","count":1,"label":"Balné","posId":"K0000","price":1500,"isExtra":true},{"id":"684ae924f72095697790619a","count":1,"label":"Guarana classic","posId":"N142","price":5500,"isExtra":false}]</t>
  </si>
  <si>
    <t>2026-05-13T21:16:41.199+02:00</t>
  </si>
  <si>
    <t>2026-05-13T21:28:34.819+02:00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</si>
  <si>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</si>
  <si>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2026-05-13T21:07:28.077+02:00</t>
  </si>
  <si>
    <t>2026-05-13T21:13:00.596+02:00</t>
  </si>
  <si>
    <t>[{"id":"f13b1746-a76a-4145-9a9a-693f1c4daf33","count":1,"label":"Pepsi 1l","posId":"N124","price":5900,"isExtra":false,"creatorId":"7ASccrQ7BtLNp-I4-fgqo","isPackging":0,"actualLabel":"Pepsi 1l"}]</t>
  </si>
  <si>
    <t>2026-05-13T21:07:08.102+02:00</t>
  </si>
  <si>
    <t>2026-05-13T21:16:36.812+02:00</t>
  </si>
  <si>
    <t>[{"id":"6748417db17528cb9bcae5f1","count":1,"label":"BBQ Meteor 40cm","posId":"106","price":30900,"isExtra":false},{"id":"9642908ce4c2f22954c8bbd6","count":1,"label":"Balné","posId":"K0000","price":2000,"isExtra":true},{"id":"6748417db17528cb9bcae635","count":1,"label":"Pečené brambory","posId":"P103","price":6900,"isExtra":false},{"id":"bd23bb29ddc67d336ee4c95b","count":1,"label":"Balné","posId":"K0000","price":1500,"isExtra":true},{"id":"6748417db17528cb9bcae63b","count":2,"label":"Česnekový dip","posId":"P106","price":2000,"isExtra":false},{"id":"bd23bb29ddc67d336ee4c95b","count":2,"label":"Balné","posId":"K0000","price":1500,"isExtra":true}]</t>
  </si>
  <si>
    <t>2026-05-13T21:03:35.676+02:00</t>
  </si>
  <si>
    <t>2026-05-13T21:13:08.260+02:00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</si>
  <si>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základ","posId":"ZRS40","price":0,"isExtra":true},{"id":"a1bd46b9b8f83b8b50c57f27","count":1,"label":"okraj mozzarella, bylinky","posId":"A122","price":6500,"isExtra":true}]</t>
  </si>
  <si>
    <t>2026-05-13T20:59:03.042+02:00</t>
  </si>
  <si>
    <t>2026-05-13T21:09:09.949+02:00</t>
  </si>
  <si>
    <t>[{"id":"6748417db17528cb9bcae609","count":1,"label":"BBQ Meteor 32cm","posId":"118","price":24900,"isExtra":false},{"id":"bd23bb29ddc67d336ee4c95b","count":1,"label":"Balné","posId":"K0000","price":1500,"isExtra":true},{"id":"6748417db17528cb9bcae631","count":1,"label":"Spicy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🌶️","posId":"P101","price":11900,"isExtra":false},{"id":"bd23bb29ddc67d336ee4c95b","count":1,"label":"Balné","posId":"K0000","price":1500,"isExtra":true}]</t>
  </si>
  <si>
    <t>2026-05-13T20:57:04.380+02:00</t>
  </si>
  <si>
    <t>2026-05-13T21:07:05.440+02:00</t>
  </si>
  <si>
    <t>2026-05-13T21:27:11.961+02:00</t>
  </si>
  <si>
    <t>2026-05-13T20:57:05.125+02:00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</si>
  <si>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základ","posId":"A127","price":0,"isExtra":true}]</t>
  </si>
  <si>
    <t>2026-05-13T20:56:54.381+02:00</t>
  </si>
  <si>
    <t>2026-05-13T21:05:25.747+02:00</t>
  </si>
  <si>
    <t>2026-05-13T20:52:17.789+02:00</t>
  </si>
  <si>
    <t>2026-05-13T21:02:57.564+02:00</t>
  </si>
  <si>
    <t>2026-05-13T20:47:57.937+02:00</t>
  </si>
  <si>
    <t>2026-05-13T21:00:58.625+02:00</t>
  </si>
  <si>
    <t>[{"id":"59589706","note":"","size":"Margherita 32cm","count":1,"label":"Margherita 32cm","posId":"112","price":20900,"isExtra":false},{"id":"54685059","note":"","count":1,"label":"Balné","posId":"K0000","price":1500,"isExtra":true},{"id":"54685088","note":"","count":1,"label":"okraj mozzarella, bylinky","posId":"A121","price":5700,"isExtra":true},{"id":"54685167","note":"","count":1,"label":"Šunka","posId":"B106","price":3000,"KDSTags":["greenhighlight"],"isExtra":true},{"id":"57405718","note":"","size":"Pepsi 1l","count":1,"label":"Pepsi 1l","posId":"N124","price":5900,"isExtra":false},{"id":"54685018","note":"","size":"Česnekový dip","count":2,"label":"Česnekový dip","posId":"P106","price":2000,"isExtra":false}]</t>
  </si>
  <si>
    <t>2026-05-13T20:47:36.104+02:00</t>
  </si>
  <si>
    <t>2026-05-13T20:58:40.844+02:00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</si>
  <si>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54685150","note":"","count":1,"label":"Kukuřice","posId":"B115","price":2500,"KDSTags":["greenhighlight"],"isExtra":true},{"id":"54685170","note":"","count":1,"label":"Slanina","posId":"B108","price":3000,"KDSTags":["greenhighlight"],"isExtra":true}]</t>
  </si>
  <si>
    <t>2026-05-13T20:44:31.111+02:00</t>
  </si>
  <si>
    <t>2026-05-13T20:48:24.356+02:00</t>
  </si>
  <si>
    <t>[{"id":"2d776283-f92a-4ef0-8770-6771d3ddf4a2","count":1,"label":"Poděbradská malinovka 0,5l","posId":"N129","price":4900,"isExtra":false,"creatorId":"jSge_F0rDdpTUuLCKyaUJ","isPackging":0,"actualLabel":"Poděbradská malinovka 0,5l"}]</t>
  </si>
  <si>
    <t>2026-05-13T20:43:26.770+02:00</t>
  </si>
  <si>
    <t>2026-05-13T20:56:12.695+02:00</t>
  </si>
  <si>
    <t>2026-05-13T20:43:03.524+02:00</t>
  </si>
  <si>
    <t>2026-05-13T20:48:16.372+02:00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</si>
  <si>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bf272b1b-93ab-4050-9aff-ea1151ab5f41","note":"","count":1,"label":"pepperoni salám","posId":"B109","price":3000,"KDSTags":["greenhighlight"],"isExtra":true}]</t>
  </si>
  <si>
    <t>2026-05-13T20:42:03.390+02:00</t>
  </si>
  <si>
    <t>2026-05-13T20:55:09.496+02:00</t>
  </si>
  <si>
    <t>2026-05-13T21:07:56.202+02:00</t>
  </si>
  <si>
    <t>2026-05-13T20:42:04.002+02:00</t>
  </si>
  <si>
    <t>[{"id":"a78b511f-836b-415e-9285-dd47f293529b","note":"","count":1,"label":"Pepperoni 40 cm","posId":"108","price":30900,"isExtra":false},{"id":"5dfcd7e6-75e9-4752-8a19-eab42ba37b6d","note":"","count":1,"label":"Kukuřice","posId":"C115","price":3500,"KDSTags":["greenhighlight"],"isExtra":true},{"id":"0604cf40-24b5-4ad5-a9e4-e5834def96b8","note":"","count":2,"label":"Dip česnekový","posId":"P106","price":2000,"isExtra":false},{"id":"49554361-bb09-484d-958c-c2640501b923","note":"","count":1,"label":"Margherita 18 cm","posId":"124","price":11900,"isExtra":false}]</t>
  </si>
  <si>
    <t>2026-05-13T20:41:20.874+02:00</t>
  </si>
  <si>
    <t>2026-05-13T20:51:24.481+02:00</t>
  </si>
  <si>
    <t>[{"id":"2c0b14ac-0c6b-4872-a94b-866460357260","count":1,"label":"Pizza Capricciosa 18","posId":"125","price":11900,"isExtra":false,"creatorId":"PRiyIuvTWlMCvvPNqo16E","isPackging":0,"actualLabel":"Pizza Capricciosa 18"}]</t>
  </si>
  <si>
    <t>2026-05-13T20:32:03.639+02:00</t>
  </si>
  <si>
    <t>2026-05-13T20:47:09.348+02:00</t>
  </si>
  <si>
    <t>2026-05-13T20:59:12.931+02:00</t>
  </si>
  <si>
    <t>2026-05-13T20:32:04.161+02:00</t>
  </si>
  <si>
    <t>2026-05-13T20:30:47.390+02:00</t>
  </si>
  <si>
    <t>2026-05-13T20:44:33.575+02:00</t>
  </si>
  <si>
    <t>[{"id":"6748417db17528cb9bcae609","count":1,"label":"BBQ Meteor 32cm","posId":"118","price":24900,"isExtra":false},{"id":"bd23bb29ddc67d336ee4c95b","count":1,"label":"Balné","posId":"K0000","price":1500,"isExtra":true},{"id":"f401506159c49964c3178c0f","count":1,"label":"okraj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</si>
  <si>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2026-05-13T20:30:03.076+02:00</t>
  </si>
  <si>
    <t>2026-05-13T20:50:12.556+02:00</t>
  </si>
  <si>
    <t>2026-05-13T21:11:37.657+02:00</t>
  </si>
  <si>
    <t>2026-05-13T20:30:03.834+02:00</t>
  </si>
  <si>
    <t>[{"id":"0b22568e-4d1c-45db-9aa3-de09ef6c293a","note":"","count":1,"label":"Pepperoni 32 cm","posId":"120","price":24900,"isExtra":false},{"id":"fc3fa22b-be90-4e3e-a05f-41f62444ffb3","note":"","count":1,"label":"olivy","posId":"B112","price":2500,"KDSTags":["greenhighlight"],"isExtra":true}]</t>
  </si>
  <si>
    <t>2026-05-13T20:22:42.928+02:00</t>
  </si>
  <si>
    <t>2026-05-13T20:29:48.633+02:00</t>
  </si>
  <si>
    <t>[{"id":"6748417db17528cb9bcae5ed","count":1,"label":"Pepperoni 40cm 🌶️🌶️","posId":"108","price":30900,"isExtra":false},{"id":"9642908ce4c2f22954c8bbd6","count":1,"label":"Balné","posId":"K0000","price":2000,"isExtra":true}]</t>
  </si>
  <si>
    <t>2026-05-13T20:21:03.969+02:00</t>
  </si>
  <si>
    <t>2026-05-13T20:27:20.358+02:00</t>
  </si>
  <si>
    <t>2026-05-13T20:36:37.732+02:00</t>
  </si>
  <si>
    <t>2026-05-13T20:21:07.067+02:00</t>
  </si>
  <si>
    <t>2026-05-13T20:12:37.017+02:00</t>
  </si>
  <si>
    <t>2026-05-13T20:24:43.335+02:00</t>
  </si>
  <si>
    <t>[{"id":"df58a837-7738-491b-9667-43334eccf250","count":1,"label":"Pizza BBQ Meteor 18","posId":"130","price":11900,"isExtra":false,"creatorId":"ymzC4v1BgHWLuB1xmxpzL","isPackging":0,"actualLabel":"Pizza BBQ Meteor 18"}]</t>
  </si>
  <si>
    <t>2026-05-13T20:09:33.506+02:00</t>
  </si>
  <si>
    <t>2026-05-13T20:23:09.553+02:00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</si>
  <si>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základ","posId":"ZRS32","price":0,"isExtra":true}]</t>
  </si>
  <si>
    <t>2026-05-13T20:08:58.004+02:00</t>
  </si>
  <si>
    <t>2026-05-13T20:22:10.606+02:00</t>
  </si>
  <si>
    <t>2026-05-13T20:06:37.632+02:00</t>
  </si>
  <si>
    <t>2026-05-13T20:19:47.709+02:00</t>
  </si>
  <si>
    <t>[{"id":"112","note":"","count":1,"label":"Margherita 32cm","posId":"112","price":20900,"isExtra":false},{"id":"K0000","note":"","count":1,"label":"Balné","posId":"K0000","price":1500,"isExtra":true}]</t>
  </si>
  <si>
    <t>2026-05-13T20:04:03.841+02:00</t>
  </si>
  <si>
    <t>2026-05-13T20:18:48.269+02:00</t>
  </si>
  <si>
    <t>2026-05-13T20:28:23.770+02:00</t>
  </si>
  <si>
    <t>2026-05-13T20:04:04.656+02:00</t>
  </si>
  <si>
    <t>2026-05-13T20:01:29.579+02:00</t>
  </si>
  <si>
    <t>2026-05-13T20:16:41.600+02:00</t>
  </si>
  <si>
    <t>[{"id":"6748417db17528cb9bcae663","count":1,"label":"Mirinda 1l","posId":"N126","price":5900,"isExtra":false},{"id":"6748417db17528cb9bcae5ff","count":1,"label":"Quattro Formaggi 32cm","posId":"123","price":24900,"isExtra":false},{"id":"bd23bb29ddc67d336ee4c95b","count":1,"label":"Balné","posId":"K0000","price":1500,"isExtra":true},{"id":"317a6faea3a8e07370b32516","count":1,"label":"BBQ základ","posId":"ZSB32","price":0,"isExtra":true},{"id":"f401506159c49964c3178c0f","count":1,"label":"okraj mozzarella, bylinky","posId":"A121","price":5700,"isExtra":true},{"id":"fa857a88cef908bfe7a79dc0","count":1,"label":"Žampiony","posId":"B105","price":2500,"KDSTags":["greenhighlight"],"isExtra":true},{"id":"6748417db17528cb9bcae63b","count":1,"label":"Česnekový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</si>
  <si>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2026-05-13T20:01:17.521+02:00</t>
  </si>
  <si>
    <t>2026-05-13T20:15:48.435+02:00</t>
  </si>
  <si>
    <t>[{"id":"116","note":"","count":1,"label":"Baby Špenát &amp; kuře 32cm","posId":"116","price":24900,"isExtra":false},{"id":"K0000","note":"","count":1,"label":"Balné","posId":"K0000","price":1500,"isExtra":true},{"id":"B103","note":"","count":1,"label":"Cibule","posId":"B103","price":2500,"KDSTags":["greenhighlight"],"isExtra":true}]</t>
  </si>
  <si>
    <t>2026-05-13T19:59:43.776+02:00</t>
  </si>
  <si>
    <t>2026-05-13T20:13:32.514+02:00</t>
  </si>
  <si>
    <t>[{"id":"59589714","note":"","size":"Hawai 32cm","count":1,"label":"Hawai 32cm","posId":"114","price":24900,"isExtra":false},{"id":"54685059","note":"","count":1,"label":"Balné","posId":"K0000","price":1500,"isExtra":true},{"id":"59589719","note":"","count":1,"label":"USA těsto","posId":"17","price":1000,"isExtra":true},{"id":"54685137","note":"","count":1,"label":"okraj hotdog, bez omáčky","posId":"A125","price":5700,"isExtra":true},{"id":"59589709","note":"","size":"Comeback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základ","posId":"ZRB32","price":0,"isExtra":true}]</t>
  </si>
  <si>
    <t>2026-05-13T19:47:03.173+02:00</t>
  </si>
  <si>
    <t>2026-05-13T19:58:12.185+02:00</t>
  </si>
  <si>
    <t>2026-05-13T20:09:52.379+02:00</t>
  </si>
  <si>
    <t>2026-05-13T19:47:03.748+02:00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</si>
  <si>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3316ecf4-07ea-4045-acd5-7383dd81145f","note":"","count":1,"label":"jalapeños","posId":"B102","price":2500,"KDSTags":["greenhighlight"],"isExtra":true},{"id":"0604cf40-24b5-4ad5-a9e4-e5834def96b8","note":"","count":1,"label":"Dip česnekový","posId":"P106","price":2000,"isExtra":false},{"id":"088a7edc-ef1e-4c6b-b7a1-36c2c45ab0fe","note":"","count":1,"label":"Capricciosa 32 cm","posId":"113","price":24900,"isExtra":false}]</t>
  </si>
  <si>
    <t>2026-05-13T19:42:02.877+02:00</t>
  </si>
  <si>
    <t>2026-05-13T19:53:33.199+02:00</t>
  </si>
  <si>
    <t>2026-05-13T20:02:48.388+02:00</t>
  </si>
  <si>
    <t>2026-05-13T19:42:03.485+02:00</t>
  </si>
  <si>
    <t>[{"id":"923cca0f-b384-4647-b41a-b36c46b0c790","note":"","count":1,"label":"BBQ Meteor 32 cm","posId":"142","price":24900,"isExtra":false},{"id":"158f381e-7b09-45c4-95d8-d131055d3875","note":"","count":1,"label":"okraj Hotdog BBQ","posId":"A119","price":5700,"isExtra":true},{"id":"4f6ede18-25d3-4c82-be03-84c9578ab8ce","note":"","count":1,"label":"Pepperoni 32 cm","posId":"144","price":24900,"isExtra":false}]</t>
  </si>
  <si>
    <t>2026-05-13T19:39:46.588+02:00</t>
  </si>
  <si>
    <t>2026-05-13T19:47:59.487+02:00</t>
  </si>
  <si>
    <t>2026-05-13T19:37:03.806+02:00</t>
  </si>
  <si>
    <t>2026-05-13T19:46:23.499+02:00</t>
  </si>
  <si>
    <t>[{"id":"a78b511f-836b-415e-9285-dd47f293529b","note":"","count":1,"label":"Pepperoni 40 cm","posId":"108","price":30900,"isExtra":false},{"id":"9b3fd0f9-6a36-4a8e-95ad-00dbae675705","note":"","count":1,"label":"Capricciosa 40 cm","posId":"101","price":30900,"isExtra":false}]</t>
  </si>
  <si>
    <t>2026-05-13T19:36:46.182+02:00</t>
  </si>
  <si>
    <t>2026-05-13T19:41:47.457+02:00</t>
  </si>
  <si>
    <t>[{"id":"6748417db17528cb9bcae5ff","count":1,"label":"Quattro Formaggi 32cm","posId":"123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]</t>
  </si>
  <si>
    <t>2026-05-13T19:27:13.301+02:00</t>
  </si>
  <si>
    <t>2026-05-13T19:40:24.308+02:00</t>
  </si>
  <si>
    <t>[{"id":"100","note":"","count":1,"label":"Margherita 40cm","posId":"100","price":26900,"isExtra":false},{"id":"K0000","note":"","count":1,"label":"Balné","posId":"K0000","price":2000,"isExtra":true},{"id":"P100","note":"","count":1,"label":"Pepperoni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🌶️","posId":"P100","price":8900,"isExtra":false},{"id":"K0000","note":"","count":1,"label":"Balné","posId":"K0000","price":1500,"isExtra":true}]</t>
  </si>
  <si>
    <t>2026-05-13T19:19:03.231+02:00</t>
  </si>
  <si>
    <t>2026-05-13T19:39:29.324+02:00</t>
  </si>
  <si>
    <t>2026-05-13T19:57:12.131+02:00</t>
  </si>
  <si>
    <t>2026-05-13T19:19:05.528+02:00</t>
  </si>
  <si>
    <t>[{"id":"3ca6f105-5e70-48ee-bc31-76525f0a0b11","note":"","count":1,"label":"BBQ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základ","posId":"A129","price":0,"isExtra":true}]</t>
  </si>
  <si>
    <t>2026-05-13T19:17:00.594+02:00</t>
  </si>
  <si>
    <t>2026-05-13T19:36:51.316+02:00</t>
  </si>
  <si>
    <t>[{"id":"59589706","note":"","size":"Margherita 32cm","count":1,"label":"Margherita 32cm","posId":"112","price":20900,"isExtra":false},{"id":"54685059","note":"","count":1,"label":"Balné","posId":"K0000","price":1500,"isExtra":true},{"id":"59589719","note":"","count":1,"label":"USA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54685099","note":"","count":1,"label":"Žampiony","posId":"B105","price":2500,"KDSTags":["greenhighlight"],"isExtra":true},{"id":"54685167","note":"","count":1,"label":"Šunka","posId":"B106","price":3000,"KDSTags":["greenhighlight"],"isExtra":true},{"id":"54685020","note":"","size":"Jalapenos Rolls","count":1,"label":"Jalapenos Rolls","posId":"jpr200","price":8900,"isExtra":false},{"id":"54685059","note":"","count":1,"label":"Balné","posId":"K0000","price":1500,"isExtra":true},{"id":"57464194","note":"","size":"Dip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</si>
  <si>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2026-05-13T19:11:05.004+02:00</t>
  </si>
  <si>
    <t>2026-05-13T19:31:37.188+02:00</t>
  </si>
  <si>
    <t>2026-05-13T19:37:58.265+02:00</t>
  </si>
  <si>
    <t>2026-05-13T19:11:05.749+02:00</t>
  </si>
  <si>
    <t>2026-05-13T19:06:02.906+02:00</t>
  </si>
  <si>
    <t>2026-05-13T19:33:31.369+02:00</t>
  </si>
  <si>
    <t>[{"id":"faf7ff40-eef3-48bd-92c4-b33e5bbf095d","note":"","count":1,"label":"Quattro Formaggi 40 cm","posId":"111","price":30900,"isExtra":false},{"id":"63c5589f-8110-48db-8be3-91da09368499","note":"","count":1,"label":"Capricciosa 18 cm","posId":"125","price":11900,"isExtra":false},{"id":"5d2371f1-a2a2-462f-9e8a-40af8e09e0d2","note":"","count":1,"label":"BEZ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-žampiony","posId":"X105","price":0,"KDSTags":["redhighlight"],"isExtra":true}]</t>
  </si>
  <si>
    <t>2026-05-13T19:04:30.085+02:00</t>
  </si>
  <si>
    <t>2026-05-13T19:28:55.909+02:00</t>
  </si>
  <si>
    <t>2026-05-13T19:04:00.159+02:00</t>
  </si>
  <si>
    <t>2026-05-13T19:26:52.315+02:00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</si>
  <si>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těsto","posId":"17","price":1000,"isExtra":true},{"id":"6748417db17528cb9bcae603","count":1,"label":"Comeback 32cm 🌶️","posId":"121","price":24900,"isExtra":false},{"id":"bd23bb29ddc67d336ee4c95b","count":1,"label":"Balné","posId":"K0000","price":1500,"isExtra":true}]</t>
  </si>
  <si>
    <t>Svitlana</t>
  </si>
  <si>
    <t>2026-05-13T19:02:31.520+02:00</t>
  </si>
  <si>
    <t>2026-05-13T19:24:31.266+02:00</t>
  </si>
  <si>
    <t>[{"id":"110","note":"Mohl bych poprosit rajcatovy zaklad. Dekuji","count":1,"label":"Hot &amp; Spicy 40cm 🌶️🌶️","posId":"110","price":30900,"isExtra":false},{"id":"K0000","note":"","count":1,"label":"Balné","posId":"K0000","price":2000,"isExtra":true},{"id":"X102","note":"","count":1,"label":"Bez jalapenos","posId":"X102","price":0,"KDSTags":["redhighlight"],"isExtra":true}]</t>
  </si>
  <si>
    <t>2026-05-13T18:59:56.725+02:00</t>
  </si>
  <si>
    <t>2026-05-13T19:13:07.024+02:00</t>
  </si>
  <si>
    <t>[{"id":"59589712","note":"","size":"BBQ Meteor 32cm","count":1,"label":"BBQ Meteor 32cm","posId":"118","price":24900,"isExtra":false},{"id":"54685059","note":"","count":1,"label":"Balné","posId":"K0000","price":1500,"isExtra":true},{"id":"59589719","note":"","count":1,"label":"USA těsto","posId":"17","price":1000,"isExtra":true},{"id":"59589716","note":"","size":"Baby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32cm","posId":"116","price":24900,"isExtra":false},{"id":"54685059","note":"","count":1,"label":"Balné","posId":"K0000","price":1500,"isExtra":true},{"id":"59589719","note":"","count":1,"label":"USA těsto","posId":"17","price":1000,"isExtra":true}]</t>
  </si>
  <si>
    <t>2026-05-13T18:54:47.401+02:00</t>
  </si>
  <si>
    <t>2026-05-13T19:10:40.132+02:00</t>
  </si>
  <si>
    <t>[{"id":"59589714","note":"","size":"Hawai 32cm","count":1,"label":"Hawai 32cm","posId":"114","price":24900,"isExtra":false},{"id":"54685059","note":"","count":1,"label":"Balné","posId":"K0000","price":1500,"isExtra":true},{"id":"59589709","note":"","size":"Comeback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32cm","posId":"123","price":24900,"isExtra":false},{"id":"54685059","note":"","count":1,"label":"Balné","posId":"K0000","price":1500,"isExtra":true},{"id":"54685117","note":"","count":1,"label":"Olivy","posId":"B112","price":2500,"KDSTags":["greenhighlight"],"isExtra":true}]</t>
  </si>
  <si>
    <t>2026-05-13T18:53:03.506+02:00</t>
  </si>
  <si>
    <t>2026-05-13T19:21:21.029+02:00</t>
  </si>
  <si>
    <t>2026-05-13T19:31:28.487+02:00</t>
  </si>
  <si>
    <t>2026-05-13T18:53:04.119+02:00</t>
  </si>
  <si>
    <t>[{"id":"1460d93c-4159-4d87-aaf2-4ef8fb5e31b1","note":"","count":1,"label":"Margherita 32 cm","posId":"112","price":20900,"isExtra":false},{"id":"50a2c673-74cc-459a-b7e5-f5c332128443","note":"","count":1,"label":"mozzarella","posId":"B113","price":3000,"KDSTags":["greenhighlight"]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česnekový","posId":"P106","price":2000,"isExtra":false}]</t>
  </si>
  <si>
    <t>2026-05-13T18:47:02.841+02:00</t>
  </si>
  <si>
    <t>2026-05-13T19:01:10.815+02:00</t>
  </si>
  <si>
    <t>[{"id":"f7043b16-784c-4471-87d9-9c8cbc7d5ab8","note":"","count":1,"label":"Capricciosa 32 cm","posId":"137","price":24900,"isExtra":false},{"id":"af2bee84-a445-45fc-8ca2-cf4fed0dcf38","note":"","count":1,"label":"okraj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česnekový","posId":"P106","price":2000,"isExtra":false}]</t>
  </si>
  <si>
    <t>2026-05-13T18:41:21.998+02:00</t>
  </si>
  <si>
    <t>2026-05-13T19:02:15.064+02:00</t>
  </si>
  <si>
    <t>[{"id":"6748417db17528cb9bcae5ef","count":1,"label":"BBQ Texas 40cm","posId":"107","price":30900,"isExtra":false},{"id":"9642908ce4c2f22954c8bbd6","count":1,"label":"Balné","posId":"K0000","price":2000,"isExtra":true},{"id":"3526206f1cc7cbef5a24b9c4","count":1,"label":"Smetanový základ","posId":"ZBS40","price":0,"isExtra":true},{"id":"6748417db17528cb9bcae60f","count":1,"label":"Capricciosa 32cm","posId":"113","price":24900,"isExtra":false},{"id":"bd23bb29ddc67d336ee4c95b","count":1,"label":"Balné","posId":"K0000","price":1500,"isExtra":true}]</t>
  </si>
  <si>
    <t>2026-05-13T18:37:06.098+02:00</t>
  </si>
  <si>
    <t>2026-05-13T18:50:08.760+02:00</t>
  </si>
  <si>
    <t>[{"id":"a52d210a-2931-4c6e-b767-1ff8446d4750","count":1,"label":"Pizza Hot &amp; Spicy 32","posId":"122","price":24900,"isExtra":false,"creatorId":"Sa1QhXiAcTs7UBM7JyExe","isPackging":0,"actualLabel":"Pizza Hot &amp; Spicy 32"}]</t>
  </si>
  <si>
    <t>2026-05-13T18:30:55.523+02:00</t>
  </si>
  <si>
    <t>2026-05-13T18:56:13.613+02:00</t>
  </si>
  <si>
    <t>[{"id":"6748417db17528cb9bcae5e7","count":3,"label":"Quattro Formaggi 40cm","posId":"111","price":30900,"isExtra":false},{"id":"9642908ce4c2f22954c8bbd6","count":3,"label":"Balné","posId":"K0000","price":2000,"isExtra":true},{"id":"6748417db17528cb9bcae633","count":1,"label":"Masové kuličky","posId":"P102","price":9900,"isExtra":false},{"id":"bd23bb29ddc67d336ee4c95b","count":1,"label":"Balné","posId":"K0000","price":1500,"isExtra":true}]</t>
  </si>
  <si>
    <t>2026-05-13T18:26:19.803+02:00</t>
  </si>
  <si>
    <t>2026-05-13T18:48:51.065+02:00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</si>
  <si>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🌶️","posId":"121","price":24900,"isExtra":false},{"id":"bd23bb29ddc67d336ee4c95b","count":1,"label":"Balné","posId":"K0000","price":1500,"isExtra":true},{"id":"8eb5d07295059a803062f0d6","count":1,"label":"okraj hotdog, bez omáčky","posId":"A125","price":5700,"isExtra":true},{"id":"fa857a88cef908bfe7a79dc0","count":1,"label":"Žampiony","posId":"B105","price":2500,"KDSTags":["greenhighlight"],"isExtra":true},{"id":"6748417db17528cb9bcae60f","count":1,"label":"Capricciosa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základ","posId":"ZRS32","price":0,"isExtra":true},{"id":"f401506159c49964c3178c0f","count":1,"label":"okraj mozzarella, bylinky","posId":"A121","price":5700,"isExtra":true},{"id":"3a8c81df4b4e610c1946ed84","count":1,"label":"Bez oliv","posId":"X112","price":0,"KDSTags":["redhighlight"],"isExtra":true},{"id":"3ff8bcf86a57647a3133c48e","count":1,"label":"Kukuřice","posId":"B115","price":2500,"KDSTags":["greenhighlight"],"isExtra":true},{"id":"6748417db17528cb9bcae655","count":1,"label":"Aquilla černý čaj a broskev 0,5l","posId":"N120","price":4900,"isExtra":false}]</t>
  </si>
  <si>
    <t>2026-05-13T18:21:16.836+02:00</t>
  </si>
  <si>
    <t>2026-05-13T18:44:18.083+02:00</t>
  </si>
  <si>
    <t>[{"id":"6748417db17528cb9bcae5eb","count":1,"label":"Comeback 40cm 🌶️","posId":"109","price":30900,"isExtra":false},{"id":"9642908ce4c2f22954c8bbd6","count":1,"label":"Balné","posId":"K0000","price":2000,"isExtra":true},{"id":"2e4ad0e1c65a1f75ea4c127d","count":1,"label":"Slanina","posId":"C108","price":4000,"KDSTags":["greenhighlight"],"isExtra":true}]</t>
  </si>
  <si>
    <t>2026-05-13T18:21:03.852+02:00</t>
  </si>
  <si>
    <t>2026-05-13T18:39:12.760+02:00</t>
  </si>
  <si>
    <t>2026-05-13T18:50:04.116+02:00</t>
  </si>
  <si>
    <t>2026-05-13T18:21:04.467+02:00</t>
  </si>
  <si>
    <t>[{"id":"0663e926-2071-4402-b9ca-1a372f1ef96b","note":"","count":1,"label":"Zeleninová 32 cm","posId":"139","price":24900,"isExtra":false},{"id":"7b506f1d-3b7d-4ca7-9767-75b5b6ff855b","note":"","count":1,"label":"okraj mozzarella BBQ","posId":"A123","price":5700,"isExtra":true},{"id":"6005e30e-e6f5-411d-9c32-9a3cee117e94","note":"","count":1,"label":"slanina","posId":"B108","price":3000,"KDSTags":["greenhighlight"],"isExtra":true},{"id":"5da54b98-3fa2-42c1-858f-7688afdae2fa","note":"","count":1,"label":"BEZ -žampiony","posId":"X105","price":0,"KDSTags":["redhighlight"],"isExtra":true},{"id":"1da6e618-5f95-4707-b8bd-b1685e13f67a","note":"","count":1,"label":"Hawai 40 cm","posId":"102","price":30900,"isExtra":false}]</t>
  </si>
  <si>
    <t>2026-05-13T18:20:03.136+02:00</t>
  </si>
  <si>
    <t>2026-05-13T19:21:15.403+02:00</t>
  </si>
  <si>
    <t>2026-05-13T19:37:50.738+02:00</t>
  </si>
  <si>
    <t>2026-05-13T18:20:03.755+02:00</t>
  </si>
  <si>
    <t>2026-05-13T18:16:39.060+02:00</t>
  </si>
  <si>
    <t>2026-05-13T18:35:39.947+02:00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</si>
  <si>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</si>
  <si>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2026-05-13T18:15:03.439+02:00</t>
  </si>
  <si>
    <t>2026-05-13T18:32:22.911+02:00</t>
  </si>
  <si>
    <t>[{"id":"7805ed20-b7fb-4253-865d-b1d6ba10a291","note":"","count":1,"label":"Baby špenát &amp; kuře 32 cm","posId":"140","price":24900,"isExtra":false},{"id":"c17837f5-7a43-4caf-86f2-7f4c925f90fb","note":"","count":1,"label":"BBQ Meteor 32 cm","posId":"118","price":24900,"isExtra":false},{"id":"51742ea4-2dd0-45e1-9eee-08e8ee1273fe","note":"","count":1,"label":"okraj Hotdog bez omáčky","posId":"A125","price":5700,"isExtra":true}]</t>
  </si>
  <si>
    <t>2026-05-13T18:14:03.376+02:00</t>
  </si>
  <si>
    <t>2026-05-13T18:21:19.750+02:00</t>
  </si>
  <si>
    <t>2026-05-13T18:11:03.082+02:00</t>
  </si>
  <si>
    <t>2026-05-13T18:42:07.747+02:00</t>
  </si>
  <si>
    <t>2026-05-13T18:50:46.369+02:00</t>
  </si>
  <si>
    <t>2026-05-13T18:11:04.149+02:00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</si>
  <si>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česnekový","posId":"P106","price":2000,"isExtra":false},{"id":"0b22568e-4d1c-45db-9aa3-de09ef6c293a","note":"","count":1,"label":"Pepperoni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</si>
  <si>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2026-05-13T18:10:02.507+02:00</t>
  </si>
  <si>
    <t>2026-05-13T18:29:44.727+02:00</t>
  </si>
  <si>
    <t>2026-05-13T18:40:54.549+02:00</t>
  </si>
  <si>
    <t>2026-05-13T18:10:03.055+02:00</t>
  </si>
  <si>
    <t>[{"id":"896d2264-b315-4ee3-b331-0fa7b26bb96f","note":"","count":1,"label":"Hawai 32 cm","posId":"114","price":24900,"isExtra":false},{"id":"35de6e44-4cb0-4333-81c1-267ae2713d07","note":"","count":1,"label":"Sweet passion 18 cm","posId":"30","price":11900,"isExtra":false},{"id":"7ee7e3c8-2c54-4dc5-810f-2f52f62e2d14","note":"","count":1,"label":"Comeback 32 cm","posId":"121","price":24900,"isExtra":false},{"id":"49554361-bb09-484d-958c-c2640501b923","note":"","count":1,"label":"Margherita 18 cm","posId":"124","price":11900,"isExtra":false},{"id":"55f8781c-97f6-4a21-abe6-3780ea7117ba","note":"","count":1,"label":"změna na Smetanový základ","posId":"A129","price":0,"isExtra":true}]</t>
  </si>
  <si>
    <t>2026-05-13T18:05:03.222+02:00</t>
  </si>
  <si>
    <t>2026-05-13T18:19:53.676+02:00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</si>
  <si>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-ananas","posId":"X100","price":0,"KDSTags":["redhighlight"],"isExtra":true},{"id":"7ee7e3c8-2c54-4dc5-810f-2f52f62e2d14","note":"","count":1,"label":"Comeback 32 cm","posId":"121","price":24900,"isExtra":false},{"id":"0d7a09d5-0cc0-41d1-92da-1fd2b06b2d07","note":"","count":1,"label":"Česnekový chléb","posId":"P104","price":7900,"isExtra":false},{"id":"3a5867b0-8da1-4c8b-bd1f-70418434cae8","note":"","count":1,"label":"BBQ Texas 32 cm","posId":"119","price":24900,"isExtra":false}]</t>
  </si>
  <si>
    <t>2026-05-13T18:03:03.417+02:00</t>
  </si>
  <si>
    <t>2026-05-13T18:15:02.682+02:00</t>
  </si>
  <si>
    <t>[{"id":"68ba9085-6150-4d59-82e7-5c9241b2ee86","note":"","count":1,"label":"Veggieballs 32 cm","posId":"117","price":24900,"isExtra":false},{"id":"af2bee84-a445-45fc-8ca2-cf4fed0dcf38","note":"","count":1,"label":"okraj mozzarella bylinky","posId":"A121","price":5700,"isExtra":true},{"id":"923cca0f-b384-4647-b41a-b36c46b0c790","note":"","count":1,"label":"BBQ Meteor 32 cm","posId":"142","price":24900,"isExtra":false},{"id":"e1c5136d-42df-4209-a1d5-7b367060d3f2","note":"","count":1,"label":"Spicy Wings","posId":"P101","price":11900,"isExtra":false}]</t>
  </si>
  <si>
    <t>2026-05-13T17:53:19.267+02:00</t>
  </si>
  <si>
    <t>2026-05-13T18:08:14.909+02:00</t>
  </si>
  <si>
    <t>[{"id":"6748417db17528cb9bcae5f9","count":1,"label":"Baby špenát &amp; kuře 40cm","posId":"104","price":30900,"isExtra":false},{"id":"9642908ce4c2f22954c8bbd6","count":1,"label":"Balné","posId":"K0000","price":2000,"isExtra":true},{"id":"a1bd46b9b8f83b8b50c57f27","count":1,"label":"okraj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</si>
  <si>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2026-05-13T17:47:03.001+02:00</t>
  </si>
  <si>
    <t>2026-05-13T18:03:30.637+02:00</t>
  </si>
  <si>
    <t>[{"id":"088a7edc-ef1e-4c6b-b7a1-36c2c45ab0fe","note":"","count":1,"label":"Capricciosa 32 cm","posId":"113","price":24900,"isExtra":false},{"id":"e8a7b47a-70d2-4cc2-a375-1dab55125675","note":"","count":1,"label":"Quattro Formaggi 32 cm","posId":"123","price":24900,"isExtra":false}]</t>
  </si>
  <si>
    <t>2026-05-13T17:42:03.733+02:00</t>
  </si>
  <si>
    <t>2026-05-13T17:54:27.450+02:00</t>
  </si>
  <si>
    <t>2026-05-13T18:20:35.273+02:00</t>
  </si>
  <si>
    <t>2026-05-13T17:42:04.368+02:00</t>
  </si>
  <si>
    <t>[{"id":"964de064-9473-45d2-a921-18d4e9308b80","note":"","count":1,"label":"Sweet passion 32 cm","posId":"29","price":20900,"isExtra":false},{"id":"1bf82332-f38e-4349-ab02-2ebafec00ff8","note":"","count":1,"label":"Zeleninová 32 cm","posId":"115","price":24900,"isExtra":false},{"id":"af2bee84-a445-45fc-8ca2-cf4fed0dcf38","note":"","count":1,"label":"okraj mozzarella bylinky","posId":"A121","price":5700,"isExtra":true},{"id":"5da54b98-3fa2-42c1-858f-7688afdae2fa","note":"","count":1,"label":"BEZ -žampiony","posId":"X105","price":0,"KDSTags":["redhighlight"],"isExtra":true},{"id":"7805ed20-b7fb-4253-865d-b1d6ba10a291","note":"","count":1,"label":"Baby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česnekový","posId":"P106","price":2000,"isExtra":false},{"id":"1460d93c-4159-4d87-aaf2-4ef8fb5e31b1","note":"","count":1,"label":"Margherita 32 cm","posId":"112","price":20900,"isExtra":false}]</t>
  </si>
  <si>
    <t>Navrátil Ondřej</t>
  </si>
  <si>
    <t>2026-05-13T17:36:03.132+02:00</t>
  </si>
  <si>
    <t>2026-05-13T17:47:59.672+02:00</t>
  </si>
  <si>
    <t>2026-05-13T18:02:36.535+02:00</t>
  </si>
  <si>
    <t>2026-05-13T17:36:03.844+02:00</t>
  </si>
  <si>
    <t>[{"id":"1da6e618-5f95-4707-b8bd-b1685e13f67a","note":"","count":1,"label":"Hawai 40 cm","posId":"102","price":30900,"isExtra":false},{"id":"5dfcd7e6-75e9-4752-8a19-eab42ba37b6d","note":"","count":1,"label":"Kukuřice","posId":"C115","price":3500,"KDSTags":["greenhighlight"],"isExtra":true},{"id":"978c26ec-8492-4979-8b1c-f7ff8381d413","note":"","count":1,"label":"Pepperoni Rolls, 6 ks","posId":"P100","price":8900,"isExtra":false}]</t>
  </si>
  <si>
    <t>2026-05-13T17:35:03.977+02:00</t>
  </si>
  <si>
    <t>2026-05-13T17:46:01.569+02:00</t>
  </si>
  <si>
    <t>2026-05-13T17:31:48.445+02:00</t>
  </si>
  <si>
    <t>2026-05-13T17:44:27.644+02:00</t>
  </si>
  <si>
    <t>[{"id":"b5cd6d23-f361-4161-9aa5-cc25896b6767","count":1,"label":"Pizza Comeback 32","posId":"121","price":24900,"isExtra":false,"creatorId":"pSwpaFXcS9--Of5yjYPrh","isPackging":0,"actualLabel":"Pizza Comeback 32"}]</t>
  </si>
  <si>
    <t>2026-05-13T17:31:03.626+02:00</t>
  </si>
  <si>
    <t>2026-05-13T17:43:22.554+02:00</t>
  </si>
  <si>
    <t>2026-05-13T17:54:11.569+02:00</t>
  </si>
  <si>
    <t>2026-05-13T17:31:04.101+02:00</t>
  </si>
  <si>
    <t>2026-05-13T17:29:03.901+02:00</t>
  </si>
  <si>
    <t>2026-05-13T19:06:50.845+02:00</t>
  </si>
  <si>
    <t>2026-05-13T19:11:44.891+02:00</t>
  </si>
  <si>
    <t>2026-05-13T17:35:01.230+02:00</t>
  </si>
  <si>
    <t>[{"id":"faf7ff40-eef3-48bd-92c4-b33e5bbf095d","note":"","count":1,"label":"Quattro Formaggi 40 cm","posId":"111","price":30900,"isExtra":false},{"id":"83b0f9b5-ecd7-40a2-bb56-5895651d9558","note":"","count":1,"label":"Okraj Hotdog bez omáčky","posId":"A126","price":6500,"isExtra":true},{"id":"1c4a575c-0a2c-4a58-a7c3-0328026cbcb1","note":"","count":1,"label":"Quattro Formaggi 18 cm","posId":"135","price":11900,"isExtra":false}]</t>
  </si>
  <si>
    <t>2026-05-13T17:27:17.386+02:00</t>
  </si>
  <si>
    <t>2026-05-13T17:38:14.812+02:00</t>
  </si>
  <si>
    <t>[{"id":"59589712","note":"","size":"BBQ Meteor 32cm","count":1,"label":"BBQ Meteor 32cm","posId":"118","price":24900,"isExtra":false},{"id":"54685059","note":"","count":1,"label":"Balné","posId":"K0000","price":1500,"isExtra":true},{"id":"59589713","note":"","size":"Zeleninová 32cm","count":1,"label":"Zeleninová 32cm","posId":"115","price":24900,"isExtra":false},{"id":"54685059","note":"","count":1,"label":"Balné","posId":"K0000","price":1500,"isExtra":true},{"id":"57279284","note":"","count":1,"label":"Smetanový základ","posId":"ZRS32","price":0,"isExtra":true}]</t>
  </si>
  <si>
    <t>2026-05-13T17:21:04.018+02:00</t>
  </si>
  <si>
    <t>2026-05-13T17:34:00.534+02:00</t>
  </si>
  <si>
    <t>2026-05-13T17:51:33.144+02:00</t>
  </si>
  <si>
    <t>2026-05-13T17:21:04.673+02:00</t>
  </si>
  <si>
    <t>[{"id":"a78b511f-836b-415e-9285-dd47f293529b","note":"","count":1,"label":"Pepperoni 40 cm","posId":"108","price":30900,"isExtra":false},{"id":"f675967f-9acd-47eb-a0a7-8c1488c18315","note":"","count":1,"label":"Hot &amp; Spicy 40 cm","posId":"110","price":30900,"isExtra":false}]</t>
  </si>
  <si>
    <t>2026-05-13T17:19:37.744+02:00</t>
  </si>
  <si>
    <t>2026-05-13T17:29:13.761+02:00</t>
  </si>
  <si>
    <t>[{"id":"59589711","note":"","size":"BBQ Texas 32cm","count":1,"label":"BBQ Texas 32cm","posId":"119","price":24900,"isExtra":false},{"id":"54685059","note":"","count":1,"label":"Balné","posId":"K0000","price":1500,"isExtra":true},{"id":"54685070","note":"","count":1,"label":"Jalapeňos","posId":"B102","price":2500,"KDSTags":["greenhighlight"],"isExtra":true}]</t>
  </si>
  <si>
    <t>2026-05-13T17:17:02.298+02:00</t>
  </si>
  <si>
    <t>2026-05-13T17:33:01.528+02:00</t>
  </si>
  <si>
    <t>2026-05-13T17:55:03.005+02:00</t>
  </si>
  <si>
    <t>2026-05-13T17:17:03.161+02:00</t>
  </si>
  <si>
    <t>[{"id":"0b22568e-4d1c-45db-9aa3-de09ef6c293a","note":"","count":1,"label":"Pepperoni 32 cm","posId":"120","price":24900,"isExtra":false},{"id":"1460d93c-4159-4d87-aaf2-4ef8fb5e31b1","note":"","count":1,"label":"Margherita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</si>
  <si>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2026-05-13T17:15:27.322+02:00</t>
  </si>
  <si>
    <t>2026-05-13T17:28:17.733+02:00</t>
  </si>
  <si>
    <t>[{"id":"59589711","note":"","size":"BBQ Texas 32cm","count":1,"label":"BBQ Texas 32cm","posId":"119","price":24900,"isExtra":false},{"id":"54685059","note":"","count":1,"label":"Balné","posId":"K0000","price":1500,"isExtra":true},{"id":"59589719","note":"","count":1,"label":"USA těsto","posId":"17","price":1000,"isExtra":true},{"id":"54685097","note":"","count":1,"label":"okraj mozzarella, bbq omáčka","posId":"A123","price":5700,"isExtra":true},{"id":"57405718","note":"","size":"Pepsi 1l","count":1,"label":"Pepsi 1l","posId":"N124","price":5900,"isExtra":false}]</t>
  </si>
  <si>
    <t>2026-05-13T17:11:03.637+02:00</t>
  </si>
  <si>
    <t>2026-05-13T17:21:58.504+02:00</t>
  </si>
  <si>
    <t>[{"id":"9b3fd0f9-6a36-4a8e-95ad-00dbae675705","note":"","count":1,"label":"Capricciosa 40 cm","posId":"101","price":30900,"isExtra":false},{"id":"1edf54fc-1032-442c-939f-e6e2033b2270","note":"","count":1,"label":"Comeback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bylinky","posId":"A122","price":6500,"isExtra":true},{"id":"faf7ff40-eef3-48bd-92c4-b33e5bbf095d","note":"","count":1,"label":"Quattro Formaggi 40 cm","posId":"111","price":30900,"isExtra":false}]</t>
  </si>
  <si>
    <t>2026-05-13T17:10:07.994+02:00</t>
  </si>
  <si>
    <t>2026-05-13T17:18:30.730+02:00</t>
  </si>
  <si>
    <t>[{"id":"6748417db17528cb9bcae5ed","count":1,"label":"Pepperoni 40cm 🌶️🌶️","posId":"108","price":30900,"isExtra":false},{"id":"9642908ce4c2f22954c8bbd6","count":1,"label":"Balné","posId":"K0000","price":2000,"isExtra":true},{"id":"1598382a01472484a7de8c4a","count":1,"label":"Mozzarella","posId":"C113","price":4000,"KDSTags":["greenhighlight"],"isExtra":true}]</t>
  </si>
  <si>
    <t>2026-05-13T17:05:33.950+02:00</t>
  </si>
  <si>
    <t>2026-05-13T17:13:54.715+02:00</t>
  </si>
  <si>
    <t>[{"id":"6748417db17528cb9bcae605","count":1,"label":"Pepperoni 32cm 🌶️🌶️","posId":"120","price":24900,"isExtra":false},{"id":"bd23bb29ddc67d336ee4c95b","count":1,"label":"Balné","posId":"K0000","price":1500,"isExtra":true},{"id":"066a3df44113592702f70f66","count":1,"label":"Jalapeňos","posId":"B102","price":2500,"KDSTags":["greenhighlight"],"isExtra":true},{"id":"3ff8bcf86a57647a3133c48e","count":1,"label":"Kukuřice","posId":"B115","price":2500,"KDSTags":["greenhighlight"],"isExtra":true}]</t>
  </si>
  <si>
    <t>2026-05-13T16:51:06.561+02:00</t>
  </si>
  <si>
    <t>2026-05-13T17:00:16.478+02:00</t>
  </si>
  <si>
    <t>[{"id":"2bf254be-a178-4f1d-bb54-104d648cbea9","count":1,"label":"Pizza Špenát kuře 18 cm","posId":"128","price":11900,"isExtra":false,"creatorId":"yS4EuBxx_z2PtwxaxepLP","isPackging":0,"actualLabel":"Pizza Špenát kuře 18 cm"}]</t>
  </si>
  <si>
    <t>2026-05-13T16:32:49.672+02:00</t>
  </si>
  <si>
    <t>2026-05-13T16:48:06.578+02:00</t>
  </si>
  <si>
    <t>[{"id":"6748417db17528cb9bcae5fd","count":1,"label":"Margherita 32cm","posId":"112","price":20900,"isExtra":false},{"id":"bd23bb29ddc67d336ee4c95b","count":1,"label":"Balné","posId":"K0000","price":1500,"isExtra":true},{"id":"77106882b6d8ba4f0ccb4cc6","count":1,"label":"Šunka","posId":"B106","price":3000,"KDSTags":["greenhighlight"],"isExtra":true}]</t>
  </si>
  <si>
    <t>2026-05-13T16:32:22.432+02:00</t>
  </si>
  <si>
    <t>2026-05-13T16:42:56.604+02:00</t>
  </si>
  <si>
    <t>[{"id":"110","note":"","count":1,"label":"Hot &amp; Spicy 40cm 🌶️🌶️","posId":"110","price":30900,"isExtra":false},{"id":"K0000","note":"","count":1,"label":"Balné","posId":"K0000","price":2000,"isExtra":true}]</t>
  </si>
  <si>
    <t>2026-05-13T16:20:03.667+02:00</t>
  </si>
  <si>
    <t>2026-05-13T16:26:57.372+02:00</t>
  </si>
  <si>
    <t>[{"id":"e8a7b47a-70d2-4cc2-a375-1dab55125675","note":"","count":1,"label":"Quattro Formaggi 32 cm","posId":"123","price":24900,"isExtra":false}]</t>
  </si>
  <si>
    <t>2026-05-13T16:13:54.709+02:00</t>
  </si>
  <si>
    <t>2026-05-13T16:23:35.529+02:00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</si>
  <si>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54685078","note":"","count":1,"label":"Jalapeňos","posId":"C102","price":3500,"KDSTags":["greenhighlight"],"isExtra":true}]</t>
  </si>
  <si>
    <t>2026-05-13T16:12:03.668+02:00</t>
  </si>
  <si>
    <t>2026-05-13T16:19:44.442+02:00</t>
  </si>
  <si>
    <t>2026-05-13T16:06:03.037+02:00</t>
  </si>
  <si>
    <t>2026-05-13T16:16:37.377+02:00</t>
  </si>
  <si>
    <t>2026-05-13T16:02:02.428+02:00</t>
  </si>
  <si>
    <t>2026-05-13T16:13:59.342+02:00</t>
  </si>
  <si>
    <t>2026-05-13T16:01:03.673+02:00</t>
  </si>
  <si>
    <t>2026-05-13T16:11:29.271+02:00</t>
  </si>
  <si>
    <t>2026-05-13T16:22:13.073+02:00</t>
  </si>
  <si>
    <t>2026-05-13T16:01:04.378+02:00</t>
  </si>
  <si>
    <t>2026-05-13T15:54:03.069+02:00</t>
  </si>
  <si>
    <t>2026-05-13T19:19:52.948+02:00</t>
  </si>
  <si>
    <t>2026-05-13T19:26:58.226+02:00</t>
  </si>
  <si>
    <t>2026-05-13T17:50:00.665+02:00</t>
  </si>
  <si>
    <t>[{"id":"389b26e5-2cae-411b-afde-ac1cec80674b","note":"","count":1,"label":"Margherita 40 cm","posId":"100","price":26900,"isExtra":false},{"id":"f675967f-9acd-47eb-a0a7-8c1488c18315","note":"","count":1,"label":"Hot &amp; Spicy 40 cm","posId":"110","price":30900,"isExtra":false},{"id":"1edf54fc-1032-442c-939f-e6e2033b2270","note":"","count":2,"label":"Comeback 40 cm","posId":"109","price":30900,"isExtra":false}]</t>
  </si>
  <si>
    <t>2026-05-13T15:37:04.784+02:00</t>
  </si>
  <si>
    <t>2026-05-13T15:51:01.628+02:00</t>
  </si>
  <si>
    <t>[{"id":"59589706","note":"","size":"Margherita 32cm","count":1,"label":"Margherita 32cm","posId":"112","price":20900,"isExtra":false},{"id":"54685059","note":"","count":1,"label":"Balné","posId":"K0000","price":1500,"isExtra":true},{"id":"59589715","note":"","size":"Capricciosa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32cm","posId":"113","price":24900,"isExtra":false},{"id":"54685059","note":"","count":1,"label":"Balné","posId":"K0000","price":1500,"isExtra":true},{"id":"54685111","note":"","count":1,"label":"Bez oliv","posId":"X112","price":0,"KDSTags":["redhighlight"],"isExtra":true}]</t>
  </si>
  <si>
    <t>2026-05-13T15:34:13.098+02:00</t>
  </si>
  <si>
    <t>2026-05-13T15:46:31.472+02:00</t>
  </si>
  <si>
    <t>[{"id":"6748417db17528cb9bcae5fd","count":1,"label":"Margherita 32cm","posId":"112","price":20900,"isExtra":false},{"id":"bd23bb29ddc67d336ee4c95b","count":1,"label":"Balné","posId":"K0000","price":1500,"isExtra":true},{"id":"18c190203278836a4d4b7095","count":1,"label":"Smetanový základ","posId":"ZRS32","price":0,"isExtra":true},{"id":"f401506159c49964c3178c0f","count":1,"label":"okraj mozzarella, bylinky","posId":"A121","price":5700,"isExtra":true},{"id":"6748417db17528cb9bcae637","count":1,"label":"Česnekový chléb 18cm","posId":"P104","price":7900,"isExtra":false},{"id":"bd23bb29ddc67d336ee4c95b","count":1,"label":"Balné","posId":"K0000","price":1500,"isExtra":true}]</t>
  </si>
  <si>
    <t>2026-05-13T15:00:06.532+02:00</t>
  </si>
  <si>
    <t>2026-05-13T15:09:32.492+02:00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</si>
  <si>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</si>
  <si>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2026-05-13T15:00:03.409+02:00</t>
  </si>
  <si>
    <t>2026-05-13T15:12:46.184+02:00</t>
  </si>
  <si>
    <t>2026-05-13T15:27:09.740+02:00</t>
  </si>
  <si>
    <t>2026-05-13T15:00:03.982+02:00</t>
  </si>
  <si>
    <t>[{"id":"0d7a09d5-0cc0-41d1-92da-1fd2b06b2d07","note":"","count":3,"label":"Česnekový chléb","posId":"P104","price":7900,"isExtra":false},{"id":"0604cf40-24b5-4ad5-a9e4-e5834def96b8","note":"","count":3,"label":"Dip česnekový","posId":"P106","price":2000,"isExtra":false}]</t>
  </si>
  <si>
    <t>Pavel</t>
  </si>
  <si>
    <t>2026-05-13T14:54:42.053+02:00</t>
  </si>
  <si>
    <t>2026-05-13T15:06:57.702+02:00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</si>
  <si>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základ","posId":"ZSB49","price":0,"isExtra":true},{"id":"A122","note":"","count":1,"label":"okraj mozzarella, bylinky","posId":"A122","price":6500,"isExtra":true}]</t>
  </si>
  <si>
    <t>2026-05-13T14:27:04.316+02:00</t>
  </si>
  <si>
    <t>2026-05-13T14:27:34.954+02:00</t>
  </si>
  <si>
    <t>[{"id":"f13b1746-a76a-4145-9a9a-693f1c4daf33","count":1,"label":"Pepsi 1l","posId":"N124","price":5900,"isExtra":false,"creatorId":"YhTZf9NZ74D5zzX8vX-uE","isPackging":0,"actualLabel":"Pepsi 1l"}]</t>
  </si>
  <si>
    <t>2026-05-13T14:09:14.905+02:00</t>
  </si>
  <si>
    <t>2026-05-13T14:15:52.126+02:00</t>
  </si>
  <si>
    <t>2026-05-13T14:02:31.755+02:00</t>
  </si>
  <si>
    <t>2026-05-13T14:10:02.932+02:00</t>
  </si>
  <si>
    <t>[{"id":"307f1b7d-52a0-408d-be47-4976c57475e7","count":1,"label":"Pizza Hawai 32 cm","posId":"114","price":24900,"isExtra":false,"creatorId":"x8HHsIL-a8_AXr1Mb61ki","isPackging":0,"actualLabel":"Pizza Hawai 32 cm"},{"id":"extra_20230331101812_34","count":1,"label":"USA těsto","posId":"17","price":1000,"isExtra":true,"mainItemId":"307f1b7d-52a0-408d-be47-4976c57475e7"}]</t>
  </si>
  <si>
    <t>2026-05-13T13:58:03.931+02:00</t>
  </si>
  <si>
    <t>2026-05-13T14:05:54.070+02:00</t>
  </si>
  <si>
    <t>2026-05-13T13:54:39.990+02:00</t>
  </si>
  <si>
    <t>2026-05-13T14:13:17.044+02:00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</si>
  <si>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oliv","posId":"X112","price":0,"KDSTags":["redhighlight"],"isExtra":true},{"id":"C108","note":"","count":1,"label":"Slanina","posId":"C108","price":4000,"KDSTags":["greenhighlight"],"isExtra":true}]</t>
  </si>
  <si>
    <t>2026-05-13T13:49:04.791+02:00</t>
  </si>
  <si>
    <t>2026-05-13T13:59:05.961+02:00</t>
  </si>
  <si>
    <t>[{"id":"7f82f3c7-a196-405e-a5a3-264cab5dab7a","count":1,"label":"Pizza Špenát kuře 32 cm","posId":"116","price":24900,"isExtra":false,"creatorId":"gDNDks7L07kaaUaec1Gbl","isPackging":0,"actualLabel":"Pizza Špenát kuře 32 cm"},{"id":"307f1b7d-52a0-408d-be47-4976c57475e7","count":1,"label":"Pizza Hawai 32 cm","posId":"114","price":24900,"isExtra":false,"creatorId":"p4RvvSUJi295ijl35ni-2","isPackging":0,"actualLabel":"Pizza Hawai 32 cm"},{"id":"RjnzJvFGQ7bViwxWS8fAW","count":1,"label":"Bez ananasu","posId":"X100","price":0,"KDSTags":["redhighlight"],"isExtra":true,"mainItemId":"307f1b7d-52a0-408d-be47-4976c57475e7"}]</t>
  </si>
  <si>
    <t>2026-05-13T13:27:19.753+02:00</t>
  </si>
  <si>
    <t>2026-05-13T13:39:06.256+02:00</t>
  </si>
  <si>
    <t>2026-05-13T13:13:52.851+02:00</t>
  </si>
  <si>
    <t>2026-05-13T13:27:11.043+02:00</t>
  </si>
  <si>
    <t>[{"id":"59589714","note":"","size":"Hawai 32cm","count":1,"label":"Hawai 32cm","posId":"114","price":24900,"isExtra":false},{"id":"54685059","note":"","count":1,"label":"Balné","posId":"K0000","price":1500,"isExtra":true},{"id":"57279289","note":"","count":1,"label":"BBQ základ","posId":"ZRB32","price":0,"isExtra":true},{"id":"54685137","note":"","count":1,"label":"okraj hotdog, bez omáčky","posId":"A125","price":5700,"isExtra":true}]</t>
  </si>
  <si>
    <t>2026-05-13T13:10:39.147+02:00</t>
  </si>
  <si>
    <t>2026-05-13T13:22:55.994+02:00</t>
  </si>
  <si>
    <t>[{"id":"6748417db17528cb9bcae5fd","count":1,"label":"Margherita 32cm","posId":"112","price":20900,"isExtra":false},{"id":"bd23bb29ddc67d336ee4c95b","count":1,"label":"Balné","posId":"K0000","price":1500,"isExtra":true},{"id":"18c190203278836a4d4b7095","count":1,"label":"Smetanový základ","posId":"ZRS32","price":0,"isExtra":true},{"id":"3ff8bcf86a57647a3133c48e","count":1,"label":"Kukuřice","posId":"B115","price":2500,"KDSTags":["greenhighlight"],"isExtra":true},{"id":"6748417db17528cb9bcae605","count":1,"label":"Pepperoni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bylinky","posId":"A121","price":5700,"isExtra":true},{"id":"3ff8bcf86a57647a3133c48e","count":1,"label":"Kukuřice","posId":"B115","price":2500,"KDSTags":["greenhighlight"],"isExtra":true},{"id":"675ac5aa810ce2d9b6865b4a","count":1,"label":"Jablečno-skořicové rolls","posId":"18","price":8900,"isExtra":false},{"id":"bd23bb29ddc67d336ee4c95b","count":1,"label":"Balné","posId":"K0000","price":1500,"isExtra":true}]</t>
  </si>
  <si>
    <t>2026-05-13T13:03:03.558+02:00</t>
  </si>
  <si>
    <t>2026-05-13T15:17:59.268+02:00</t>
  </si>
  <si>
    <t>[{"id":"7805ed20-b7fb-4253-865d-b1d6ba10a291","note":"","count":1,"label":"Baby špenát &amp; kuře 32 cm","posId":"140","price":24900,"isExtra":false},{"id":"72a788fd-2d10-4aa9-80c1-abbc9acb3570","note":"","count":1,"label":"Hawai 32 cm","posId":"138","price":24900,"isExtra":false}]</t>
  </si>
  <si>
    <t>2026-05-13T12:53:03.243+02:00</t>
  </si>
  <si>
    <t>2026-05-13T13:04:47.597+02:00</t>
  </si>
  <si>
    <t>2026-05-13T13:15:54.100+02:00</t>
  </si>
  <si>
    <t>2026-05-13T12:53:04.013+02:00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</si>
  <si>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salám","posId":"C109","price":4000,"KDSTags":["greenhighlight"],"isExtra":true},{"id":"f4e62f0e-27eb-456f-a59a-dac515570142","note":"","count":1,"label":"Jablečno-skořicové rolls, 8ks","posId":"18","price":8900,"isExtra":false},{"id":"ddd88272-9f0a-4ca7-a4db-a3a7d157b54d","note":"","count":1,"label":"Pepsi zero sugar 1l","posId":"N125","price":5900,"isExtra":false}]</t>
  </si>
  <si>
    <t>2026-05-13T12:42:04.377+02:00</t>
  </si>
  <si>
    <t>2026-05-13T12:51:25.429+02:00</t>
  </si>
  <si>
    <t>2026-05-13T13:02:10.475+02:00</t>
  </si>
  <si>
    <t>2026-05-13T12:42:05.319+02:00</t>
  </si>
  <si>
    <t>2026-05-13T12:37:03.672+02:00</t>
  </si>
  <si>
    <t>2026-05-13T12:46:18.411+02:00</t>
  </si>
  <si>
    <t>2026-05-13T12:28:03.503+02:00</t>
  </si>
  <si>
    <t>2026-05-13T12:38:22.381+02:00</t>
  </si>
  <si>
    <t>2026-05-13T12:22:03.341+02:00</t>
  </si>
  <si>
    <t>2026-05-13T12:36:41.499+02:00</t>
  </si>
  <si>
    <t>2026-05-13T12:40:14.200+02:00</t>
  </si>
  <si>
    <t>2026-05-13T12:22:04.092+02:00</t>
  </si>
  <si>
    <t>2026-05-13T12:22:03.322+02:00</t>
  </si>
  <si>
    <t>2026-05-13T12:32:24.376+02:00</t>
  </si>
  <si>
    <t>2026-05-13T12:17:04.021+02:00</t>
  </si>
  <si>
    <t>2026-05-13T12:26:41.322+02:00</t>
  </si>
  <si>
    <t>2026-05-13T12:09:29.731+02:00</t>
  </si>
  <si>
    <t>2026-05-13T12:23:29.573+02:00</t>
  </si>
  <si>
    <t>[{"id":"54684972","note":"","size":"Margherita 40cm","count":1,"label":"Margherita 40cm","posId":"100","price":26900,"isExtra":false},{"id":"54685049","note":"","count":1,"label":"Balné","posId":"K0000","price":2000,"isExtra":true},{"id":"54684973","note":"","size":"Quattro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40cm","posId":"111","price":30900,"isExtra":false},{"id":"54685049","note":"","count":1,"label":"Balné","posId":"K0000","price":2000,"isExtra":true},{"id":"54685087","note":"","count":1,"label":"Bez gorgonzoly","posId":"X101","price":0,"KDSTags":["redhighlight"],"isExtra":true},{"id":"54685179","note":"","count":1,"label":"Pepperoni salám","posId":"C109","price":4000,"KDSTags":["greenhighlight"],"isExtra":true},{"id":"57405718","note":"","size":"Pepsi 1l","count":1,"label":"Pepsi 1l","posId":"N124","price":5900,"isExtra":false}]</t>
  </si>
  <si>
    <t>2026-05-13T12:07:02.660+02:00</t>
  </si>
  <si>
    <t>2026-05-13T12:19:30.928+02:00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</si>
  <si>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bylinky","posId":"A122","price":6500,"isExtra":true}]</t>
  </si>
  <si>
    <t>2026-05-13T12:05:16.744+02:00</t>
  </si>
  <si>
    <t>2026-05-13T12:29:51.570+02:00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</si>
  <si>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🌶️🌶️","posId":"122","price":24900,"isExtra":false},{"id":"bd23bb29ddc67d336ee4c95b","count":1,"label":"Balné","posId":"K0000","price":1500,"isExtra":true},{"id":"f401506159c49964c3178c0f","count":1,"label":"okraj mozzarella, bylinky","posId":"A121","price":5700,"isExtra":true},{"id":"77106882b6d8ba4f0ccb4cc6","count":1,"label":"Šunka","posId":"B106","price":3000,"KDSTags":["greenhighlight"],"isExtra":true},{"id":"6748417db17528cb9bcae65f","count":1,"label":"Pepsi 1l","posId":"N124","price":5900,"isExtra":false},{"id":"6748417db17528cb9bcae63f","count":1,"label":"Jalapenos Rolls","posId":"jpr200","price":8900,"isExtra":false},{"id":"bd23bb29ddc67d336ee4c95b","count":1,"label":"Balné","posId":"K0000","price":1500,"isExtra":true}]</t>
  </si>
  <si>
    <t>2026-05-13T12:04:48.578+02:00</t>
  </si>
  <si>
    <t>2026-05-13T12:14:40.542+02:00</t>
  </si>
  <si>
    <t>2026-05-13T12:01:48.361+02:00</t>
  </si>
  <si>
    <t>2026-05-13T12:09:14.533+02:00</t>
  </si>
  <si>
    <t>2026-05-13T11:58:09.088+02:00</t>
  </si>
  <si>
    <t>2026-05-13T12:05:05.513+02:00</t>
  </si>
  <si>
    <t>2026-05-13T11:54:26.334+02:00</t>
  </si>
  <si>
    <t>2026-05-13T12:02:45.296+02:00</t>
  </si>
  <si>
    <t>[{"id":"b5cd6d23-f361-4161-9aa5-cc25896b6767","count":1,"label":"Pizza Comeback 32","posId":"121","price":24900,"isExtra":false,"creatorId":"3U6fUDAkCfXawT4JwOyqO","isPackging":0,"actualLabel":"Pizza Comeback 32"}]</t>
  </si>
  <si>
    <t>2026-05-13T11:33:04.354+02:00</t>
  </si>
  <si>
    <t>2026-05-13T11:40:44.127+02:00</t>
  </si>
  <si>
    <t>[{"id":"7ee7e3c8-2c54-4dc5-810f-2f52f62e2d14","note":"","count":1,"label":"Comeback 32 cm","posId":"121","price":24900,"isExtra":false},{"id":"524f3c3f-0c67-4b97-b499-20f8d3dbda4a","note":"","count":1,"label":"BEZ -slanina","posId":"X108","price":0,"KDSTags":["redhighlight"],"isExtra":true}]</t>
  </si>
  <si>
    <t>Maksym</t>
  </si>
  <si>
    <t>2026-05-13T11:14:57.126+02:00</t>
  </si>
  <si>
    <t>2026-05-13T11:25:53.272+02:00</t>
  </si>
  <si>
    <t>2026-05-13T11:04:02.829+02:00</t>
  </si>
  <si>
    <t>2026-05-13T11:27:47.153+02:00</t>
  </si>
  <si>
    <t>[{"id":"1460d93c-4159-4d87-aaf2-4ef8fb5e31b1","note":"","count":1,"label":"Margherita 32 cm","posId":"112","price":20900,"isExtra":false},{"id":"6005e30e-e6f5-411d-9c32-9a3cee117e94","note":"","count":1,"label":"slanina","posId":"B108","price":3000,"KDSTags":["greenhighlight"],"isExtra":true}]</t>
  </si>
  <si>
    <t>2026-05-13T10:36:24.658+02:00</t>
  </si>
  <si>
    <t>2026-05-13T11:20:36.255+02:00</t>
  </si>
  <si>
    <t>2026-05-13T10:34:07.993+02:00</t>
  </si>
  <si>
    <t>2026-05-13T11:18:21.692+02:00</t>
  </si>
  <si>
    <t>2026-05-13T10:08:03.945+02:00</t>
  </si>
  <si>
    <t>2026-05-13T11:15:40.315+02:00</t>
  </si>
  <si>
    <t>2026-05-13T11:29:37.073+02:00</t>
  </si>
  <si>
    <t>2026-05-13T10:08:04.471+02:00</t>
  </si>
  <si>
    <t>[{"id":"7686bc6d-289e-4e5c-a90d-990f071c04d2","note":"","count":1,"label":"BBQ Meteor 18 cm","posId":"130","price":11900,"isExtra":false},{"id":"0604cf40-24b5-4ad5-a9e4-e5834def96b8","note":"","count":1,"label":"Dip česnekový","posId":"P106","price":2000,"isExtra":false},{"id":"c17837f5-7a43-4caf-86f2-7f4c925f90fb","note":"","count":1,"label":"BBQ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bylinky","posId":"A121","price":5700,"isExtra":true},{"id":"978c26ec-8492-4979-8b1c-f7ff8381d413","note":"","count":1,"label":"Pepperoni Rolls, 6 ks","posId":"P100","price":8900,"isExtra":false}]</t>
  </si>
  <si>
    <t>2026-05-12T23:41:21.004+02:00</t>
  </si>
  <si>
    <t>2026-05-12T23:47:20.037+02:00</t>
  </si>
  <si>
    <t>[{"id":"6748417db17528cb9bcae5fd","count":1,"label":"Margherita 32cm","posId":"112","price":20900,"isExtra":false},{"id":"bd23bb29ddc67d336ee4c95b","count":1,"label":"Balné","posId":"K0000","price":1500,"isExtra":true},{"id":"97278f8f579333a42d2bbe2f","count":1,"label":"BBQ základ","posId":"ZRB32","price":0,"isExtra":true}]</t>
  </si>
  <si>
    <t>2026-05-12T23:27:28.813+02:00</t>
  </si>
  <si>
    <t>2026-05-12T23:38:08.109+02:00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</si>
  <si>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základ","posId":"ZSR40","price":0,"isExtra":true},{"id":"54685143","note":"","count":1,"label":"okraj hotdog, bez omáčky","posId":"A126","price":6500,"isExtra":true}]</t>
  </si>
  <si>
    <t>2026-05-12T23:17:47.539+02:00</t>
  </si>
  <si>
    <t>2026-05-12T23:24:38.207+02:00</t>
  </si>
  <si>
    <t>[{"id":"54684981","note":"","size":"Hawai 40cm","count":1,"label":"Hawai 40cm","posId":"102","price":30900,"isExtra":false},{"id":"54685049","note":"","count":1,"label":"Balné","posId":"K0000","price":2000,"isExtra":true},{"id":"54685018","note":"","size":"Česnekový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</si>
  <si>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2026-05-12T23:02:03.432+02:00</t>
  </si>
  <si>
    <t>2026-05-12T23:08:45.905+02:00</t>
  </si>
  <si>
    <t>2026-05-12T22:30:59.411+02:00</t>
  </si>
  <si>
    <t>2026-05-12T22:44:44.901+02:00</t>
  </si>
  <si>
    <t>[{"id":"118","note":"","count":1,"label":"BBQ Meteor 32cm","posId":"118","price":24900,"isExtra":false},{"id":"K0000","note":"","count":1,"label":"Balné","posId":"K0000","price":1500,"isExtra":true}]</t>
  </si>
  <si>
    <t>2026-05-12T22:30:24.448+02:00</t>
  </si>
  <si>
    <t>2026-05-12T22:43:14.705+02:00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</si>
  <si>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32cm","posId":"116","price":24900,"isExtra":false},{"id":"54685059","note":"","count":1,"label":"Balné","posId":"K0000","price":1500,"isExtra":true},{"id":"59589719","note":"","count":1,"label":"USA těsto","posId":"17","price":1000,"isExtra":true}]</t>
  </si>
  <si>
    <t>2026-05-12T22:30:14.393+02:00</t>
  </si>
  <si>
    <t>2026-05-12T22:31:03.743+02:00</t>
  </si>
  <si>
    <t>[{"id":"f13b1746-a76a-4145-9a9a-693f1c4daf33","count":1,"label":"Pepsi 1l","posId":"N124","price":5900,"isExtra":false,"creatorId":"iXUeeJzLZwvgIas2cuNUG","isPackging":0,"actualLabel":"Pepsi 1l"}]</t>
  </si>
  <si>
    <t>2026-05-12T22:27:17.367+02:00</t>
  </si>
  <si>
    <t>2026-05-12T22:40:14.968+02:00</t>
  </si>
  <si>
    <t>[{"id":"6748417db17528cb9bcae605","count":1,"label":"Pepperoni 32cm 🌶️🌶️","posId":"120","price":24900,"isExtra":false},{"id":"bd23bb29ddc67d336ee4c95b","count":1,"label":"Balné","posId":"K0000","price":1500,"isExtra":true},{"id":"18c190203278836a4d4b7095","count":1,"label":"Smetanový základ","posId":"ZRS32","price":0,"isExtra":true}]</t>
  </si>
  <si>
    <t>2026-05-12T22:26:03.414+02:00</t>
  </si>
  <si>
    <t>2026-05-12T22:38:40.985+02:00</t>
  </si>
  <si>
    <t>2026-05-12T22:50:57.279+02:00</t>
  </si>
  <si>
    <t>2026-05-12T22:26:04.138+02:00</t>
  </si>
  <si>
    <t>[{"id":"63c5589f-8110-48db-8be3-91da09368499","note":"","count":1,"label":"Capricciosa 18 cm","posId":"125","price":11900,"isExtra":false},{"id":"0604cf40-24b5-4ad5-a9e4-e5834def96b8","note":"","count":2,"label":"Dip česnekový","posId":"P106","price":2000,"isExtra":false},{"id":"ed962e6c-452c-49d0-917e-cf0d04abe09a","note":"","count":1,"label":"BBQ Texas 18 cm","posId":"131","price":11900,"isExtra":false},{"id":"a5c2ed4d-1e36-44a2-96f4-6b33a4c240fc","note":"","count":1,"label":"Comeback 18 cm","posId":"133","price":11900,"isExtra":false},{"id":"978c26ec-8492-4979-8b1c-f7ff8381d413","note":"","count":1,"label":"Pepperoni Rolls, 6 ks","posId":"P100","price":8900,"isExtra":false}]</t>
  </si>
  <si>
    <t>2026-05-12T22:24:17.930+02:00</t>
  </si>
  <si>
    <t>2026-05-12T22:34:13.926+02:00</t>
  </si>
  <si>
    <t>2026-05-12T22:20:31.443+02:00</t>
  </si>
  <si>
    <t>2026-05-12T22:32:22.116+02:00</t>
  </si>
  <si>
    <t>2026-05-12T22:20:17.309+02:00</t>
  </si>
  <si>
    <t>2026-05-12T22:30:59.042+02:00</t>
  </si>
  <si>
    <t>[{"id":"6748417db17528cb9bcae5ef","count":1,"label":"BBQ Texas 40cm","posId":"107","price":30900,"isExtra":false},{"id":"9642908ce4c2f22954c8bbd6","count":1,"label":"Balné","posId":"K0000","price":2000,"isExtra":true},{"id":"3526206f1cc7cbef5a24b9c4","count":1,"label":"Smetanový základ","posId":"ZBS40","price":0,"isExtra":true}]</t>
  </si>
  <si>
    <t>2026-05-12T22:19:24.716+02:00</t>
  </si>
  <si>
    <t>2026-05-12T22:25:49.839+02:00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</si>
  <si>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🌶️🌶️","posId":"108","price":30900,"isExtra":false},{"id":"54685049","note":"","count":1,"label":"Balné","posId":"K0000","price":2000,"isExtra":true},{"id":"54685018","note":"","size":"Česnekový dip","count":2,"label":"Česnekový dip","posId":"P106","price":2000,"isExtra":false},{"id":"54685059","note":"","count":2,"label":"Balné","posId":"K0000","price":1500,"isExtra":true},{"id":"57405713","note":"","size":"Aquilla černý čaj a broskev 0,5l","count":1,"label":"Aquilla černý čaj a broskev 0,5l","posId":"N120","price":4900,"isExtra":false}]</t>
  </si>
  <si>
    <t>2026-05-12T22:11:05.261+02:00</t>
  </si>
  <si>
    <t>2026-05-12T22:19:25.858+02:00</t>
  </si>
  <si>
    <t>2026-05-12T22:33:54.395+02:00</t>
  </si>
  <si>
    <t>2026-05-12T22:11:30.452+02:00</t>
  </si>
  <si>
    <t>2026-05-12T22:05:05.896+02:00</t>
  </si>
  <si>
    <t>2026-05-12T22:16:32.413+02:00</t>
  </si>
  <si>
    <t>[{"id":"6748417db17528cb9bcae609","count":1,"label":"BBQ Meteor 32cm","posId":"118","price":24900,"isExtra":false},{"id":"bd23bb29ddc67d336ee4c95b","count":1,"label":"Balné","posId":"K0000","price":1500,"isExtra":true},{"id":"6748417db17528cb9bcae60d","count":1,"label":"Hawai 32cm","posId":"114","price":24900,"isExtra":false},{"id":"bd23bb29ddc67d336ee4c95b","count":1,"label":"Balné","posId":"K0000","price":1500,"isExtra":true}]</t>
  </si>
  <si>
    <t>2026-05-12T22:05:03.511+02:00</t>
  </si>
  <si>
    <t>2026-05-12T22:21:39.649+02:00</t>
  </si>
  <si>
    <t>2026-05-12T22:40:40.368+02:00</t>
  </si>
  <si>
    <t>2026-05-12T22:05:04.188+02:00</t>
  </si>
  <si>
    <t>2026-05-12T22:04:03.979+02:00</t>
  </si>
  <si>
    <t>2026-05-12T22:12:21.817+02:00</t>
  </si>
  <si>
    <t>[{"id":"431e159e-af3b-4bad-9f72-f07001b572f8","note":"","count":1,"label":"Baby špenát &amp; kuře 40 cm","posId":"104","price":30900,"isExtra":false},{"id":"0604cf40-24b5-4ad5-a9e4-e5834def96b8","note":"","count":1,"label":"Dip česnekový","posId":"P106","price":2000,"isExtra":false}]</t>
  </si>
  <si>
    <t>2026-05-12T21:58:03.113+02:00</t>
  </si>
  <si>
    <t>2026-05-12T22:03:27.817+02:00</t>
  </si>
  <si>
    <t>2026-05-12T21:54:59.630+02:00</t>
  </si>
  <si>
    <t>2026-05-12T22:05:54.832+02:00</t>
  </si>
  <si>
    <t>2026-05-12T21:54:03.182+02:00</t>
  </si>
  <si>
    <t>2026-05-12T22:02:26.588+02:00</t>
  </si>
  <si>
    <t>2026-05-12T22:14:24.165+02:00</t>
  </si>
  <si>
    <t>2026-05-12T21:54:04.353+02:00</t>
  </si>
  <si>
    <t>2026-05-12T21:50:04.584+02:00</t>
  </si>
  <si>
    <t>2026-05-12T21:59:16.615+02:00</t>
  </si>
  <si>
    <t>2026-05-12T22:10:18.697+02:00</t>
  </si>
  <si>
    <t>2026-05-12T21:50:05.279+02:00</t>
  </si>
  <si>
    <t>[{"id":"431e159e-af3b-4bad-9f72-f07001b572f8","note":"","count":1,"label":"Baby špenát &amp; kuře 40 cm","posId":"104","price":30900,"isExtra":false},{"id":"5df34067-0b6b-41dc-8528-5c379260b439","note":"","count":1,"label":"Mirinda 1l","posId":"N126","price":5900,"isExtra":false}]</t>
  </si>
  <si>
    <t>2026-05-12T21:47:56.286+02:00</t>
  </si>
  <si>
    <t>2026-05-12T21:57:32.804+02:00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</si>
  <si>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</si>
  <si>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2026-05-12T21:44:15.296+02:00</t>
  </si>
  <si>
    <t>2026-05-12T21:55:06.867+02:00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</si>
  <si>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základ","posId":"ZSR40","price":0,"isExtra":true},{"id":"54685083","note":"","count":1,"label":"okraj mozzarella, bylinky","posId":"A122","price":6500,"isExtra":true},{"id":"54685021","note":"","size":"Choco Rolls","count":1,"label":"Choco Rolls","posId":"chr100","price":8900,"isExtra":false},{"id":"54685059","note":"","count":1,"label":"Balné","posId":"K0000","price":1500,"isExtra":true}]</t>
  </si>
  <si>
    <t>Hyský Aleš</t>
  </si>
  <si>
    <t>2026-05-12T21:29:03.662+02:00</t>
  </si>
  <si>
    <t>2026-05-12T21:37:09.633+02:00</t>
  </si>
  <si>
    <t>2026-05-12T21:50:34.523+02:00</t>
  </si>
  <si>
    <t>2026-05-12T21:29:04.453+02:00</t>
  </si>
  <si>
    <t>2026-05-12T21:13:29.315+02:00</t>
  </si>
  <si>
    <t>2026-05-12T21:20:34.706+02:00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</si>
  <si>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🌶️","posId":"109","price":30900,"isExtra":false},{"id":"54685049","note":"","count":1,"label":"Balné","posId":"K0000","price":2000,"isExtra":true},{"id":"54685134","note":"","count":1,"label":"Bez cibule","posId":"X103","price":0,"KDSTags":["redhighlight"],"isExtra":true}]</t>
  </si>
  <si>
    <t>2026-05-12T21:09:20.718+02:00</t>
  </si>
  <si>
    <t>2026-05-12T21:18:25.440+02:00</t>
  </si>
  <si>
    <t>[{"id":"b5cd6d23-f361-4161-9aa5-cc25896b6767","count":1,"label":"Pizza Comeback 32","posId":"121","price":24900,"isExtra":false,"creatorId":"VbdWK8LezMeRvPpUG39DG","isPackging":0,"actualLabel":"Pizza Comeback 32"}]</t>
  </si>
  <si>
    <t>2026-05-12T21:08:13.270+02:00</t>
  </si>
  <si>
    <t>2026-05-12T21:14:56.409+02:00</t>
  </si>
  <si>
    <t>[{"id":"4d996833-341f-48f8-945e-9507b5d29594","count":1,"label":"Pizza Comeback 18","posId":"133","price":11900,"isExtra":false,"creatorId":"_MCec4gct9N3w1aXNFYbS","isPackging":0,"actualLabel":"Pizza Comeback 18"}]</t>
  </si>
  <si>
    <t>2026-05-12T20:56:03.182+02:00</t>
  </si>
  <si>
    <t>2026-05-12T21:09:25.608+02:00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</si>
  <si>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</si>
  <si>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2026-05-12T20:45:02.852+02:00</t>
  </si>
  <si>
    <t>2026-05-12T20:52:10.645+02:00</t>
  </si>
  <si>
    <t>2026-05-12T21:02:25.820+02:00</t>
  </si>
  <si>
    <t>2026-05-12T20:45:04.083+02:00</t>
  </si>
  <si>
    <t>2026-05-12T20:44:15.624+02:00</t>
  </si>
  <si>
    <t>2026-05-12T21:04:37.774+02:00</t>
  </si>
  <si>
    <t>[{"id":"6748417db17528cb9bcae607","count":1,"label":"BBQ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těsto","posId":"17","price":1000,"isExtra":true},{"id":"490e085a6331904efa54615b","count":1,"label":"Rajčatový základ","posId":"ZBR32","price":0,"isExtra":true}]</t>
  </si>
  <si>
    <t>2026-05-12T20:43:22.229+02:00</t>
  </si>
  <si>
    <t>2026-05-12T20:50:36.442+02:00</t>
  </si>
  <si>
    <t>[{"id":"e370f34b-aeaa-4f5c-80c1-33593f29ab88","count":1,"label":"Pizza Comeback 40","posId":"109","price":30900,"isExtra":false,"creatorId":"SD7D3lMjG8Y37mDGlSSWo","isPackging":0,"actualLabel":"Pizza Comeback 40"}]</t>
  </si>
  <si>
    <t>2026-05-12T20:34:12.971+02:00</t>
  </si>
  <si>
    <t>2026-05-12T20:44:15.862+02:00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</si>
  <si>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</si>
  <si>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2026-05-12T20:34:03.785+02:00</t>
  </si>
  <si>
    <t>2026-05-12T20:45:14.624+02:00</t>
  </si>
  <si>
    <t>2026-05-12T20:57:19.918+02:00</t>
  </si>
  <si>
    <t>2026-05-12T20:34:04.502+02:00</t>
  </si>
  <si>
    <t>2026-05-12T20:17:02.723+02:00</t>
  </si>
  <si>
    <t>2026-05-12T20:29:08.409+02:00</t>
  </si>
  <si>
    <t>[{"id":"f675967f-9acd-47eb-a0a7-8c1488c18315","note":"","count":1,"label":"Hot &amp; Spicy 40 cm","posId":"110","price":30900,"isExtra":false}]</t>
  </si>
  <si>
    <t>2026-05-12T20:14:35.097+02:00</t>
  </si>
  <si>
    <t>2026-05-12T20:25:43.906+02:00</t>
  </si>
  <si>
    <t>[{"id":"6748417db17528cb9bcae5e5","count":1,"label":"Margherita 40cm","posId":"100","price":26900,"isExtra":false},{"id":"9642908ce4c2f22954c8bbd6","count":1,"label":"Balné","posId":"K0000","price":2000,"isExtra":true},{"id":"f1a46dd1a5f0686c93013f2f","count":1,"label":"Cibule","posId":"C103","price":3500,"KDSTags":["greenhighlight"],"isExtra":true},{"id":"901ba681c011b9d3732e92b1","count":1,"label":"Kukuřice","posId":"C115","price":3500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těsto","posId":"17","price":1000,"isExtra":true},{"id":"675ac5aa810ce2d9b6865b4a","count":1,"label":"Jablečno-skořicové rolls","posId":"18","price":8900,"isExtra":false},{"id":"bd23bb29ddc67d336ee4c95b","count":1,"label":"Balné","posId":"K0000","price":1500,"isExtra":true}]</t>
  </si>
  <si>
    <t>2026-05-12T20:07:29.782+02:00</t>
  </si>
  <si>
    <t>2026-05-12T20:13:56.595+02:00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</si>
  <si>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základ","posId":"ZRB32","price":0,"isExtra":true},{"id":"6748417db17528cb9bcae63b","count":1,"label":"Česnekový dip","posId":"P106","price":2000,"isExtra":false},{"id":"bd23bb29ddc67d336ee4c95b","count":1,"label":"Balné","posId":"K0000","price":1500,"isExtra":true}]</t>
  </si>
  <si>
    <t>2026-05-12T20:01:03.358+02:00</t>
  </si>
  <si>
    <t>2026-05-12T20:11:03.430+02:00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</si>
  <si>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základ","posId":"A127","price":0,"isExtra":true},{"id":"a3af24f3-c3ce-4e93-83a5-9a3b7277f4fc","note":"","count":1,"label":"Okraj mozzarella, bylinky","posId":"A122","price":6500,"isExtra":true}]</t>
  </si>
  <si>
    <t>2026-05-12T19:49:49.352+02:00</t>
  </si>
  <si>
    <t>2026-05-12T20:02:38.642+02:00</t>
  </si>
  <si>
    <t>[{"id":"54684982","note":"","size":"Capricciosa 40cm","count":1,"label":"Capricciosa 40cm","posId":"101","price":30900,"isExtra":false},{"id":"54685049","note":"","count":1,"label":"Balné","posId":"K0000","price":2000,"isExtra":true},{"id":"59589714","note":"","size":"Hawai 32cm","count":1,"label":"Hawai 32cm","posId":"114","price":24900,"isExtra":false},{"id":"54685059","note":"","count":1,"label":"Balné","posId":"K0000","price":1500,"isExtra":true}]</t>
  </si>
  <si>
    <t>2026-05-12T19:49:21.258+02:00</t>
  </si>
  <si>
    <t>2026-05-12T19:58:20.536+02:00</t>
  </si>
  <si>
    <t>2026-05-12T19:44:03.397+02:00</t>
  </si>
  <si>
    <t>2026-05-12T19:54:20.392+02:00</t>
  </si>
  <si>
    <t>2026-05-12T20:12:54.072+02:00</t>
  </si>
  <si>
    <t>2026-05-12T19:44:03.995+02:00</t>
  </si>
  <si>
    <t>[{"id":"7ee7e3c8-2c54-4dc5-810f-2f52f62e2d14","note":"","count":1,"label":"Comeback 32 cm","posId":"121","price":24900,"isExtra":false},{"id":"0604cf40-24b5-4ad5-a9e4-e5834def96b8","note":"","count":2,"label":"Dip česnekový","posId":"P106","price":2000,"isExtra":false}]</t>
  </si>
  <si>
    <t>Nadyia</t>
  </si>
  <si>
    <t>2026-05-12T19:38:31.057+02:00</t>
  </si>
  <si>
    <t>2026-05-12T19:46:06.576+02:00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</si>
  <si>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</si>
  <si>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2026-05-12T19:34:03.129+02:00</t>
  </si>
  <si>
    <t>2026-05-12T19:42:20.301+02:00</t>
  </si>
  <si>
    <t>2026-05-12T19:50:09.641+02:00</t>
  </si>
  <si>
    <t>2026-05-12T19:34:59.086+02:00</t>
  </si>
  <si>
    <t>[{"id":"1c4a575c-0a2c-4a58-a7c3-0328026cbcb1","note":"","count":1,"label":"Quattro Formaggi 18 cm","posId":"135","price":11900,"isExtra":false},{"id":"72a788fd-2d10-4aa9-80c1-abbc9acb3570","note":"","count":1,"label":"Hawai 32 cm","posId":"138","price":24900,"isExtra":false}]</t>
  </si>
  <si>
    <t>2026-05-12T19:28:03.026+02:00</t>
  </si>
  <si>
    <t>2026-05-12T19:35:48.543+02:00</t>
  </si>
  <si>
    <t>2026-05-12T19:42:01.323+02:00</t>
  </si>
  <si>
    <t>2026-05-12T19:28:04.046+02:00</t>
  </si>
  <si>
    <t>[{"id":"1edf54fc-1032-442c-939f-e6e2033b2270","note":"","count":1,"label":"Comeback 40 cm","posId":"109","price":30900,"isExtra":false},{"id":"6fcfbe85-8ba4-468d-ab89-7147d4a9ffdb","note":"","count":1,"label":"Olivy","posId":"C112","price":3500,"KDSTags":["greenhighlight"],"isExtra":true},{"id":"0604cf40-24b5-4ad5-a9e4-e5834def96b8","note":"","count":1,"label":"Dip česnekový","posId":"P106","price":2000,"isExtra":false}]</t>
  </si>
  <si>
    <t>2026-05-12T19:16:02.764+02:00</t>
  </si>
  <si>
    <t>2026-05-12T19:30:33.649+02:00</t>
  </si>
  <si>
    <t>2026-05-12T19:54:16.029+02:00</t>
  </si>
  <si>
    <t>2026-05-12T19:16:09.339+02:00</t>
  </si>
  <si>
    <t>[{"id":"9069d980-0a24-408c-a214-618aed030839","note":"","count":1,"label":"BBQ Texas 32 cm","posId":"143","price":24900,"isExtra":false},{"id":"e1c5136d-42df-4209-a1d5-7b367060d3f2","note":"","count":1,"label":"Spicy Wings","posId":"P101","price":11900,"isExtra":false}]</t>
  </si>
  <si>
    <t>2026-05-12T19:08:28.891+02:00</t>
  </si>
  <si>
    <t>2026-05-12T19:27:12.471+02:00</t>
  </si>
  <si>
    <t>[{"id":"54684981","note":"","size":"Hawai 40cm","count":1,"label":"Hawai 40cm","posId":"102","price":30900,"isExtra":false},{"id":"54685049","note":"","count":1,"label":"Balné","posId":"K0000","price":2000,"isExtra":true},{"id":"54685015","note":"","size":"Pečené brambory","count":1,"label":"Pečené brambory","posId":"P103","price":6900,"isExtra":false},{"id":"54685059","note":"","count":1,"label":"Balné","posId":"K0000","price":1500,"isExtra":true}]</t>
  </si>
  <si>
    <t>2026-05-12T19:07:03.024+02:00</t>
  </si>
  <si>
    <t>2026-05-12T19:19:23.096+02:00</t>
  </si>
  <si>
    <t>2026-05-12T19:30:36.767+02:00</t>
  </si>
  <si>
    <t>2026-05-12T19:07:04.857+02:00</t>
  </si>
  <si>
    <t>[{"id":"7ebac4a7-6cce-442e-b2bb-06b929c16076","note":"","count":1,"label":"Baby špenát &amp; kuře 32 cm","posId":"116","price":24900,"isExtra":false},{"id":"0604cf40-24b5-4ad5-a9e4-e5834def96b8","note":"","count":1,"label":"Dip česnekový","posId":"P106","price":2000,"isExtra":false},{"id":"896d2264-b315-4ee3-b331-0fa7b26bb96f","note":"","count":1,"label":"Hawai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-mozzarella","posId":"X113","price":0,"KDSTags":["redhighlight"],"isExtra":true},{"id":"c9c0bcd1-5065-4282-a709-cc2042a92228","note":"","count":1,"label":"Pečené brambory","posId":"P103","price":6900,"isExtra":false}]</t>
  </si>
  <si>
    <t>2026-05-12T19:04:17.112+02:00</t>
  </si>
  <si>
    <t>2026-05-12T19:22:31.392+02:00</t>
  </si>
  <si>
    <t>[{"id":"6748417db17528cb9bcae5f3","count":1,"label":"Zeleninová 40cm","posId":"103","price":30900,"isExtra":false},{"id":"9642908ce4c2f22954c8bbd6","count":1,"label":"Balné","posId":"K0000","price":2000,"isExtra":true},{"id":"df4580263335a960a82908d9","count":1,"label":"BBQ základ","posId":"ZRB40","price":0,"isExtra":true},{"id":"6748417db17528cb9bcae5ff","count":1,"label":"Quattro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základ","posId":"ZSR32","price":0,"isExtra":true}]</t>
  </si>
  <si>
    <t>2026-05-12T19:03:03.706+02:00</t>
  </si>
  <si>
    <t>2026-05-12T19:14:54.549+02:00</t>
  </si>
  <si>
    <t>2026-05-12T19:56:48.167+02:00</t>
  </si>
  <si>
    <t>2026-05-12T19:03:04.462+02:00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</si>
  <si>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bylinky","posId":"A122","price":6500,"isExtra":true},{"id":"5dfcd7e6-75e9-4752-8a19-eab42ba37b6d","note":"","count":1,"label":"Kukuřice","posId":"C115","price":3500,"KDSTags":["greenhighlight"],"isExtra":true}]</t>
  </si>
  <si>
    <t>2026-05-12T18:59:58.350+02:00</t>
  </si>
  <si>
    <t>2026-05-12T19:09:29.793+02:00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</si>
  <si>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</si>
  <si>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2026-05-12T18:56:03.314+02:00</t>
  </si>
  <si>
    <t>2026-05-12T19:11:12.931+02:00</t>
  </si>
  <si>
    <t>2026-05-12T19:25:43.810+02:00</t>
  </si>
  <si>
    <t>2026-05-12T18:56:04.583+02:00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</si>
  <si>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1460d93c-4159-4d87-aaf2-4ef8fb5e31b1","note":"","count":1,"label":"Margherita 32 cm","posId":"112","price":20900,"isExtra":false},{"id":"3316ecf4-07ea-4045-acd5-7383dd81145f","note":"","count":1,"label":"jalapeños","posId":"B102","price":2500,"KDSTags":["greenhighlight"],"isExtra":true},{"id":"6e70115f-a0f1-42d6-aaca-1c1f7aa64cb8","note":"","count":1,"label":"šunka","posId":"B106","price":3000,"KDSTags":["greenhighlight"],"isExtra":true}]</t>
  </si>
  <si>
    <t>2026-05-12T18:53:03.144+02:00</t>
  </si>
  <si>
    <t>2026-05-12T19:12:53.725+02:00</t>
  </si>
  <si>
    <t>2026-05-12T19:43:52.913+02:00</t>
  </si>
  <si>
    <t>2026-05-12T18:53:04.024+02:00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</si>
  <si>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základ","posId":"A128","price":0,"isExtra":true}]</t>
  </si>
  <si>
    <t>2026-05-12T18:46:03.035+02:00</t>
  </si>
  <si>
    <t>2026-05-12T18:57:51.770+02:00</t>
  </si>
  <si>
    <t>2026-05-12T19:12:28.421+02:00</t>
  </si>
  <si>
    <t>2026-05-12T18:49:21.624+02:00</t>
  </si>
  <si>
    <t>[{"id":"0491ba2d-7c43-44f5-949a-e82693028cdb","note":"","count":1,"label":"Margherita 32 cm","posId":"136","price":20900,"isExtra":false},{"id":"0604cf40-24b5-4ad5-a9e4-e5834def96b8","note":"","count":2,"label":"Dip česnekový","posId":"P106","price":2000,"isExtra":false}]</t>
  </si>
  <si>
    <t>2026-05-12T18:45:06.948+02:00</t>
  </si>
  <si>
    <t>2026-05-12T18:56:49.343+02:00</t>
  </si>
  <si>
    <t>[{"id":"6748417db17528cb9bcae603","count":1,"label":"Comeback 32cm 🌶️","posId":"121","price":24900,"isExtra":false},{"id":"bd23bb29ddc67d336ee4c95b","count":1,"label":"Balné","posId":"K0000","price":1500,"isExtra":true},{"id":"3413d939fbb3d687083c022e","count":1,"label":"Bez cibule","posId":"X103","price":0,"KDSTags":["redhighlight"],"isExtra":true},{"id":"6748417db17528cb9bcae60f","count":1,"label":"Capricciosa 32cm","posId":"113","price":24900,"isExtra":false},{"id":"bd23bb29ddc67d336ee4c95b","count":1,"label":"Balné","posId":"K0000","price":1500,"isExtra":true},{"id":"8dde9981318169cbedab97a6","count":1,"label":"Cibule","posId":"B103","price":2500,"KDSTags":["greenhighlight"],"isExtra":true}]</t>
  </si>
  <si>
    <t>2026-05-12T18:44:03.660+02:00</t>
  </si>
  <si>
    <t>2026-05-12T18:53:26.355+02:00</t>
  </si>
  <si>
    <t>2026-05-12T19:08:15.764+02:00</t>
  </si>
  <si>
    <t>2026-05-12T18:44:04.684+02:00</t>
  </si>
  <si>
    <t>2026-05-12T18:40:03.561+02:00</t>
  </si>
  <si>
    <t>2026-05-12T18:53:02.792+02:00</t>
  </si>
  <si>
    <t>[{"id":"6748417db17528cb9bcae5fd","count":1,"label":"Margherita 32cm","posId":"112","price":20900,"isExtra":false},{"id":"bd23bb29ddc67d336ee4c95b","count":1,"label":"Balné","posId":"K0000","price":1500,"isExtra":true},{"id":"18c190203278836a4d4b7095","count":1,"label":"Smetanový základ","posId":"ZRS32","price":0,"isExtra":true},{"id":"3ff8bcf86a57647a3133c48e","count":1,"label":"Kukuřice","posId":"B115","price":2500,"KDSTags":["greenhighlight"],"isExtra":true},{"id":"6748417db17528cb9bcae5eb","count":1,"label":"Comeback 40cm 🌶️","posId":"109","price":30900,"isExtra":false},{"id":"9642908ce4c2f22954c8bbd6","count":1,"label":"Balné","posId":"K0000","price":2000,"isExtra":true}]</t>
  </si>
  <si>
    <t>2026-05-12T18:36:22.539+02:00</t>
  </si>
  <si>
    <t>2026-05-12T18:50:13.390+02:00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</si>
  <si>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🌶️🌶️","posId":"122","price":24900,"isExtra":false},{"id":"54685059","note":"","count":1,"label":"Balné","posId":"K0000","price":1500,"isExtra":true},{"id":"59589719","note":"","count":1,"label":"USA těsto","posId":"17","price":1000,"isExtra":true},{"id":"59589709","note":"","size":"Comeback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54685177","note":"","count":1,"label":"Kuře","posId":"B114","price":3000,"KDSTags":["greenhighlight"],"isExtra":true}]</t>
  </si>
  <si>
    <t>2026-05-12T18:36:05.503+02:00</t>
  </si>
  <si>
    <t>2026-05-12T18:45:38.344+02:00</t>
  </si>
  <si>
    <t>2026-05-12T18:59:25.604+02:00</t>
  </si>
  <si>
    <t>2026-05-12T18:36:06.915+02:00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</si>
  <si>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bylinky","posId":"A121","price":5700,"isExtra":true},{"id":"49554361-bb09-484d-958c-c2640501b923","note":"","count":1,"label":"Margherita 18 cm","posId":"124","price":11900,"isExtra":false},{"id":"3a660c29-8211-4a84-a27b-ef37a76953c6","note":"","count":1,"label":"Šunka.","posId":"A106","price":2000,"isExtra":true},{"id":"a5773fcd-36ce-4663-bc56-7015fafd6eca","note":"","count":1,"label":"BEZ -mozzarella","posId":"X113","price":0,"KDSTags":["redhighlight"],"isExtra":true}]</t>
  </si>
  <si>
    <t>2026-05-12T18:32:03.110+02:00</t>
  </si>
  <si>
    <t>2026-05-12T18:43:06.445+02:00</t>
  </si>
  <si>
    <t>2026-05-12T19:02:53.564+02:00</t>
  </si>
  <si>
    <t>2026-05-12T18:32:03.939+02:00</t>
  </si>
  <si>
    <t>[{"id":"389b26e5-2cae-411b-afde-ac1cec80674b","note":"","count":1,"label":"Margherita 40 cm","posId":"100","price":26900,"isExtra":false},{"id":"e1c5136d-42df-4209-a1d5-7b367060d3f2","note":"","count":2,"label":"Spicy Wings","posId":"P101","price":11900,"isExtra":false},{"id":"c9c0bcd1-5065-4282-a709-cc2042a92228","note":"","count":1,"label":"Pečené brambory","posId":"P103","price":6900,"isExtra":false},{"id":"0604cf40-24b5-4ad5-a9e4-e5834def96b8","note":"","count":2,"label":"Dip česnekový","posId":"P106","price":2000,"isExtra":false}]</t>
  </si>
  <si>
    <t>2026-05-12T18:28:59.059+02:00</t>
  </si>
  <si>
    <t>2026-05-12T18:37:11.941+02:00</t>
  </si>
  <si>
    <t>[{"id":"6748417db17528cb9bcae663","count":1,"label":"Mirinda 1l","posId":"N126","price":5900,"isExtra":false},{"id":"6748417db17528cb9bcae605","count":1,"label":"Pepperoni 32cm 🌶️🌶️","posId":"120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</si>
  <si>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2026-05-12T18:20:20.389+02:00</t>
  </si>
  <si>
    <t>2026-05-12T18:30:07.420+02:00</t>
  </si>
  <si>
    <t>2026-05-12T18:16:46.723+02:00</t>
  </si>
  <si>
    <t>2026-05-12T18:27:27.191+02:00</t>
  </si>
  <si>
    <t>[{"id":"e5f6c988-836c-41ea-a634-ad1eaa914158","count":1,"label":"Pizza Quattro Formaggi 18","posId":"135","price":11900,"isExtra":false,"creatorId":"MiXpq7H1ShZ3ZJh_Mg4mN","isPackging":0,"actualLabel":"Pizza Quattro Formaggi 18"},{"id":"4d404c70-83e0-4d17-8dce-d711c6217316","count":1,"label":"Pizza Pepperoni 32","posId":"120","price":24900,"isExtra":false,"creatorId":"CCOqjvaH_PqRnKocBPLsp","isPackging":0,"actualLabel":"Pizza Pepperoni 32"}]</t>
  </si>
  <si>
    <t>2026-05-12T18:14:56.726+02:00</t>
  </si>
  <si>
    <t>2026-05-12T18:16:06.224+02:00</t>
  </si>
  <si>
    <t>[{"id":"6ffd3545-72d2-4e40-9c4f-5ed137d1966b","count":1,"label":"Guarana kiwi a jablko","posId":"N144","price":5500,"isExtra":false,"creatorId":"z2XK8TrlKkVEUSNxIOWfF","isPackging":0,"actualLabel":"Guarana kiwi a jablko"}]</t>
  </si>
  <si>
    <t>2026-05-12T18:13:53.205+02:00</t>
  </si>
  <si>
    <t>2026-05-12T18:25:03.673+02:00</t>
  </si>
  <si>
    <t>[{"id":"59589711","note":"","size":"BBQ Texas 32cm","count":1,"label":"BBQ Texas 32cm","posId":"119","price":24900,"isExtra":false},{"id":"54685059","note":"","count":1,"label":"Balné","posId":"K0000","price":1500,"isExtra":true},{"id":"57279281","note":"","count":1,"label":"Smetanový základ","posId":"ZBS32","price":0,"isExtra":true},{"id":"54685124","note":"","count":1,"label":"okraj hotdog, bbq omáčka","posId":"A119","price":5700,"isExtra":true}]</t>
  </si>
  <si>
    <t>2026-05-12T18:11:17.600+02:00</t>
  </si>
  <si>
    <t>2026-05-12T18:21:28.559+02:00</t>
  </si>
  <si>
    <t>[{"id":"54684972","note":"","size":"Margherita 40cm","count":1,"label":"Margherita 40cm","posId":"100","price":26900,"isExtra":false},{"id":"54685049","note":"","count":1,"label":"Balné","posId":"K0000","price":2000,"isExtra":true},{"id":"54685164","note":"","count":1,"label":"Šunka","posId":"C106","price":4000,"KDSTags":["greenhighlight"],"isExtra":true}]</t>
  </si>
  <si>
    <t>2026-05-12T17:59:03.356+02:00</t>
  </si>
  <si>
    <t>2026-05-12T18:34:10.600+02:00</t>
  </si>
  <si>
    <t>[{"id":"a5c2ed4d-1e36-44a2-96f4-6b33a4c240fc","note":"","count":1,"label":"Comeback 18 cm","posId":"133","price":11900,"isExtra":false},{"id":"6747ad56-2f52-4f5b-b96c-109c91cf97bd","note":"","count":1,"label":"Hawai 18 cm","posId":"126","price":11900,"isExtra":false}]</t>
  </si>
  <si>
    <t>2026-05-12T17:55:03.052+02:00</t>
  </si>
  <si>
    <t>2026-05-12T18:02:25.123+02:00</t>
  </si>
  <si>
    <t>2026-05-12T17:41:27.041+02:00</t>
  </si>
  <si>
    <t>2026-05-12T17:45:45.050+02:00</t>
  </si>
  <si>
    <t>[{"id":"45e86e69-d951-4cfa-82b7-297944319a30","count":2,"label":"Guarana classic","posId":"N142","price":5500,"isExtra":false,"creatorId":"RYAa7_FTenvakZiYQqsNb","isPackging":0,"actualLabel":"Guarana classic"}]</t>
  </si>
  <si>
    <t>2026-05-12T17:39:05.030+02:00</t>
  </si>
  <si>
    <t>2026-05-12T17:48:17.164+02:00</t>
  </si>
  <si>
    <t>2026-05-12T18:01:19.281+02:00</t>
  </si>
  <si>
    <t>2026-05-12T17:39:06.242+02:00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</si>
  <si>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389b26e5-2cae-411b-afde-ac1cec80674b","note":"","count":1,"label":"Margherita 40 cm","posId":"100","price":26900,"isExtra":false},{"id":"5dfcd7e6-75e9-4752-8a19-eab42ba37b6d","note":"","count":1,"label":"Kukuřice","posId":"C115","price":3500,"KDSTags":["greenhighlight"],"isExtra":true}]</t>
  </si>
  <si>
    <t>2026-05-12T17:32:37.481+02:00</t>
  </si>
  <si>
    <t>2026-05-12T17:41:09.287+02:00</t>
  </si>
  <si>
    <t>[{"id":"101","note":"","count":2,"label":"Capricciosa 40cm","posId":"101","price":30900,"isExtra":false},{"id":"K0000","note":"","count":2,"label":"Balné","posId":"K0000","price":2000,"isExtra":true},{"id":"ZRB40","note":"","count":2,"label":"BBQ základ","posId":"ZRB40","price":0,"isExtra":true}]</t>
  </si>
  <si>
    <t>2026-05-12T17:26:02.682+02:00</t>
  </si>
  <si>
    <t>2026-05-12T17:37:40.067+02:00</t>
  </si>
  <si>
    <t>2026-05-12T17:58:26.904+02:00</t>
  </si>
  <si>
    <t>2026-05-12T17:26:04.496+02:00</t>
  </si>
  <si>
    <t>[{"id":"1edf54fc-1032-442c-939f-e6e2033b2270","note":"","count":1,"label":"Comeback 40 cm","posId":"109","price":30900,"isExtra":false},{"id":"d620bc6b-ecfa-4465-a21e-5ad55002e77c","note":"","count":1,"label":"Žampiony","posId":"C105","price":3500,"KDSTags":["greenhighlight"],"isExtra":true},{"id":"cc07bf3f-3e6f-4df8-9018-c7e260233504","note":"","count":1,"label":"BEZ -cibule","posId":"X103","price":0,"KDSTags":["redhighlight"],"isExtra":true}]</t>
  </si>
  <si>
    <t>2026-05-12T17:20:26.613+02:00</t>
  </si>
  <si>
    <t>2026-05-12T17:32:37.359+02:00</t>
  </si>
  <si>
    <t>[{"id":"100","note":"","count":1,"label":"Margherita 40cm","posId":"100","price":26900,"isExtra":false},{"id":"K0000","note":"","count":1,"label":"Balné","posId":"K0000","price":2000,"isExtra":true},{"id":"C114","note":"","count":1,"label":"Kuře","posId":"C114","price":4000,"KDSTags":["greenhighlight"],"isExtra":true}]</t>
  </si>
  <si>
    <t>2026-05-12T17:20:02.519+02:00</t>
  </si>
  <si>
    <t>2026-05-12T17:36:26.173+02:00</t>
  </si>
  <si>
    <t>2026-05-12T17:44:40.979+02:00</t>
  </si>
  <si>
    <t>2026-05-12T17:20:04.034+02:00</t>
  </si>
  <si>
    <t>[{"id":"1bf82332-f38e-4349-ab02-2ebafec00ff8","note":"","count":1,"label":"Zeleninová 32 cm","posId":"115","price":24900,"isExtra":false},{"id":"7ee7e3c8-2c54-4dc5-810f-2f52f62e2d14","note":"","count":1,"label":"Comeback 32 cm","posId":"121","price":24900,"isExtra":false}]</t>
  </si>
  <si>
    <t>2026-05-12T17:20:02.507+02:00</t>
  </si>
  <si>
    <t>2026-05-12T17:50:08.023+02:00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</si>
  <si>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bylinky","posId":"A121","price":5700,"isExtra":true}]</t>
  </si>
  <si>
    <t>2026-05-12T17:18:02.390+02:00</t>
  </si>
  <si>
    <t>2026-05-12T17:25:27.985+02:00</t>
  </si>
  <si>
    <t>2026-05-12T18:02:32.963+02:00</t>
  </si>
  <si>
    <t>2026-05-12T17:18:03.772+02:00</t>
  </si>
  <si>
    <t>[{"id":"e8a7b47a-70d2-4cc2-a375-1dab55125675","note":"","count":1,"label":"Quattro Formaggi 32 cm","posId":"123","price":24900,"isExtra":false},{"id":"1460d93c-4159-4d87-aaf2-4ef8fb5e31b1","note":"","count":1,"label":"Margherita 32 cm","posId":"112","price":20900,"isExtra":false},{"id":"55f8781c-97f6-4a21-abe6-3780ea7117ba","note":"","count":1,"label":"změna na Smetanový základ","posId":"A129","price":0,"isExtra":true}]</t>
  </si>
  <si>
    <t>2026-05-12T17:16:48.166+02:00</t>
  </si>
  <si>
    <t>2026-05-12T17:31:51.981+02:00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</si>
  <si>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🌶️🌶️","posId":"110","price":30900,"isExtra":false},{"id":"54685049","note":"","count":1,"label":"Balné","posId":"K0000","price":2000,"isExtra":true},{"id":"59555742","note":"","count":1,"label":"Smetanový základ","posId":"ZRS40","price":0,"isExtra":true},{"id":"59777859","note":"","size":"Jablečno-skořicové rolls","count":1,"label":"Jablečno-skořicové rolls","posId":"18","price":8900,"isExtra":false},{"id":"54685059","note":"","count":1,"label":"Balné","posId":"K0000","price":1500,"isExtra":true},{"id":"54685020","note":"","size":"Jalapenos Rolls","count":2,"label":"Jalapenos Rolls","posId":"jpr200","price":8900,"isExtra":false},{"id":"54685059","note":"","count":2,"label":"Balné","posId":"K0000","price":1500,"isExtra":true},{"id":"54684982","note":"","size":"Capricciosa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základ","posId":"ZRS40","price":0,"isExtra":true}]</t>
  </si>
  <si>
    <t>2026-05-12T17:12:03.170+02:00</t>
  </si>
  <si>
    <t>2026-05-12T17:23:23.127+02:00</t>
  </si>
  <si>
    <t>2026-05-12T17:48:44.281+02:00</t>
  </si>
  <si>
    <t>2026-05-12T17:12:04.431+02:00</t>
  </si>
  <si>
    <t>[{"id":"923cca0f-b384-4647-b41a-b36c46b0c790","note":"","count":1,"label":"BBQ Meteor 32 cm","posId":"142","price":24900,"isExtra":false},{"id":"af2bee84-a445-45fc-8ca2-cf4fed0dcf38","note":"","count":1,"label":"okraj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0d7a09d5-0cc0-41d1-92da-1fd2b06b2d07","note":"","count":1,"label":"Česnekový chléb","posId":"P104","price":7900,"isExtra":false},{"id":"0604cf40-24b5-4ad5-a9e4-e5834def96b8","note":"","count":2,"label":"Dip česnekový","posId":"P106","price":2000,"isExtra":false}]</t>
  </si>
  <si>
    <t>2026-05-12T17:10:46.376+02:00</t>
  </si>
  <si>
    <t>2026-05-12T17:19:09.426+02:00</t>
  </si>
  <si>
    <t>[{"id":"6748417db17528cb9bcae5e7","count":1,"label":"Quattro Formaggi 40cm","posId":"111","price":30900,"isExtra":false},{"id":"9642908ce4c2f22954c8bbd6","count":1,"label":"Balné","posId":"K0000","price":2000,"isExtra":true},{"id":"a1bd46b9b8f83b8b50c57f27","count":1,"label":"okraj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</si>
  <si>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2026-05-12T16:50:59.679+02:00</t>
  </si>
  <si>
    <t>2026-05-12T16:51:26.879+02:00</t>
  </si>
  <si>
    <t>[{"id":"30bb5aa6-1ad3-4178-916d-b791b5db157a","count":1,"label":"Aquilla zelený čaj/citron","posId":"N121","price":4900,"isExtra":false,"creatorId":"LaSlc-hjVP1-3C6iGn3K6","isPackging":0,"actualLabel":"Aquilla zelený čaj/citron"}]</t>
  </si>
  <si>
    <t>2026-05-12T16:44:54.155+02:00</t>
  </si>
  <si>
    <t>[{"id":"c2401794-fce9-45ed-9a3e-cce43109fbcb","count":1,"label":"Pizza Zeleninová 40 cm","posId":"103","price":30900,"isExtra":false,"creatorId":"S32oMmigCfcKdhOI8bBY9","isPackging":0,"actualLabel":"Pizza Zeleninová 40 cm"},{"id":"30bb5aa6-1ad3-4178-916d-b791b5db157a","count":1,"label":"Aquilla zelený čaj/citron","posId":"N121","price":4900,"isExtra":false,"creatorId":"aAxldjsmmub0GNiJX4wtJ","isPackging":0,"actualLabel":"Aquilla zelený čaj/citron"}]</t>
  </si>
  <si>
    <t>2026-05-12T16:35:01.377+02:00</t>
  </si>
  <si>
    <t>2026-05-12T16:51:56.365+02:00</t>
  </si>
  <si>
    <t>2026-05-12T16:12:03.000+02:00</t>
  </si>
  <si>
    <t>2026-05-12T16:29:17.827+02:00</t>
  </si>
  <si>
    <t>2026-05-12T16:34:13.055+02:00</t>
  </si>
  <si>
    <t>2026-05-12T16:12:04.051+02:00</t>
  </si>
  <si>
    <t>[{"id":"3ca6f105-5e70-48ee-bc31-76525f0a0b11","note":"","count":1,"label":"BBQ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základ","posId":"A129","price":0,"isExtra":true},{"id":"0604cf40-24b5-4ad5-a9e4-e5834def96b8","note":"","count":2,"label":"Dip česnekový","posId":"P106","price":2000,"isExtra":false}]</t>
  </si>
  <si>
    <t>2026-05-12T15:49:40.638+02:00</t>
  </si>
  <si>
    <t>2026-05-12T15:58:52.251+02:00</t>
  </si>
  <si>
    <t>[{"id":"b5cd6d23-f361-4161-9aa5-cc25896b6767","count":1,"label":"Pizza Comeback 32","posId":"121","price":24900,"isExtra":false,"creatorId":"xLCrlHc63hBvl-wTA64e8","isPackging":0,"actualLabel":"Pizza Comeback 32"}]</t>
  </si>
  <si>
    <t>2026-05-12T15:40:02.716+02:00</t>
  </si>
  <si>
    <t>2026-05-12T15:57:31.741+02:00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</si>
  <si>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bylinky","posId":"A122","price":6500,"isExtra":true},{"id":"1da6e618-5f95-4707-b8bd-b1685e13f67a","note":"","count":1,"label":"Hawai 40 cm","posId":"102","price":30900,"isExtra":false},{"id":"54460675-d5c5-4a63-8c02-6840fe066f86","note":"","count":1,"label":"Okraj Hotdog, BBQ","posId":"A120","price":6500,"isExtra":true}]</t>
  </si>
  <si>
    <t>2026-05-12T15:35:05.632+02:00</t>
  </si>
  <si>
    <t>2026-05-12T15:50:05.835+02:00</t>
  </si>
  <si>
    <t>[{"id":"e8a7b47a-70d2-4cc2-a375-1dab55125675","note":"","count":1,"label":"Quattro Formaggi 32 cm","posId":"123","price":24900,"isExtra":false},{"id":"088a7edc-ef1e-4c6b-b7a1-36c2c45ab0fe","note":"","count":1,"label":"Capricciosa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-žampiony","posId":"X105","price":0,"KDSTags":["redhighlight"],"isExtra":true},{"id":"3a5867b0-8da1-4c8b-bd1f-70418434cae8","note":"","count":1,"label":"BBQ Texas 32 cm","posId":"119","price":24900,"isExtra":false}]</t>
  </si>
  <si>
    <t>2026-05-12T15:28:02.828+02:00</t>
  </si>
  <si>
    <t>2026-05-12T15:35:23.218+02:00</t>
  </si>
  <si>
    <t>[{"id":"9069d980-0a24-408c-a214-618aed030839","note":"","count":1,"label":"BBQ Texas 32 cm","posId":"143","price":24900,"isExtra":false}]</t>
  </si>
  <si>
    <t>2026-05-12T15:11:43.332+02:00</t>
  </si>
  <si>
    <t>2026-05-12T15:19:17.140+02:00</t>
  </si>
  <si>
    <t>Robin</t>
  </si>
  <si>
    <t>2026-05-12T15:03:06.537+02:00</t>
  </si>
  <si>
    <t>2026-05-12T15:12:44.014+02:00</t>
  </si>
  <si>
    <t>[{"id":"110","note":"","count":1,"label":"Hot &amp; Spicy 40cm 🌶️🌶️","posId":"110","price":30900,"isExtra":false},{"id":"K0000","note":"","count":1,"label":"Balné","posId":"K0000","price":2000,"isExtra":true},{"id":"D108","note":"","count":1,"label":"Opočno vanilková","posId":"D108","price":12900,"isExtra":false},{"id":"N124","note":"","count":1,"label":"Pepsi 1l","posId":"N124","price":5900,"isExtra":false},{"id":"P105","note":"","count":1,"label":"BBQ dip","posId":"P105","price":2000,"isExtra":false},{"id":"K0000","note":"","count":1,"label":"Balné","posId":"K0000","price":1500,"isExtra":true}]</t>
  </si>
  <si>
    <t>2026-05-12T15:03:03.899+02:00</t>
  </si>
  <si>
    <t>2026-05-12T15:20:10.147+02:00</t>
  </si>
  <si>
    <t>2026-05-12T15:29:20.075+02:00</t>
  </si>
  <si>
    <t>2026-05-12T15:03:05.434+02:00</t>
  </si>
  <si>
    <t>2026-05-12T14:59:03.118+02:00</t>
  </si>
  <si>
    <t>2026-05-12T15:11:53.995+02:00</t>
  </si>
  <si>
    <t>2026-05-12T14:21:41.956+02:00</t>
  </si>
  <si>
    <t>2026-05-12T14:32:02.125+02:00</t>
  </si>
  <si>
    <t>[{"id":"6748417db17528cb9bcae5f9","count":1,"label":"Baby špenát &amp; kuře 40cm","posId":"104","price":30900,"isExtra":false},{"id":"9642908ce4c2f22954c8bbd6","count":1,"label":"Balné","posId":"K0000","price":2000,"isExtra":true},{"id":"6748417db17528cb9bcae5ed","count":1,"label":"Pepperoni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</si>
  <si>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2026-05-12T14:18:04.202+02:00</t>
  </si>
  <si>
    <t>2026-05-12T14:23:53.785+02:00</t>
  </si>
  <si>
    <t>2026-05-12T14:29:54.375+02:00</t>
  </si>
  <si>
    <t>2026-05-12T14:18:05.290+02:00</t>
  </si>
  <si>
    <t>[{"id":"4f6ede18-25d3-4c82-be03-84c9578ab8ce","note":"","count":1,"label":"Pepperoni 32 cm","posId":"144","price":24900,"isExtra":false},{"id":"0604cf40-24b5-4ad5-a9e4-e5834def96b8","note":"","count":1,"label":"Dip česnekový","posId":"P106","price":2000,"isExtra":false}]</t>
  </si>
  <si>
    <t>2026-05-12T14:10:30.073+02:00</t>
  </si>
  <si>
    <t>2026-05-12T14:20:06.774+02:00</t>
  </si>
  <si>
    <t>[{"id":"6748417db17528cb9bcae5fd","count":1,"label":"Margherita 32cm","posId":"112","price":20900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60b","count":1,"label":"Zeleninová 32cm","posId":"115","price":24900,"isExtra":false},{"id":"bd23bb29ddc67d336ee4c95b","count":1,"label":"Balné","posId":"K0000","price":1500,"isExtra":true}]</t>
  </si>
  <si>
    <t>2026-05-12T13:44:25.361+02:00</t>
  </si>
  <si>
    <t>2026-05-12T13:49:31.665+02:00</t>
  </si>
  <si>
    <t>[{"id":"4c69a2c3-8752-4e6e-bb52-549b83f49ac0","count":1,"label":"Pizza Pepperoni 18","posId":"132","price":11900,"isExtra":false,"creatorId":"H8csKa1doa7m7_31rTMsl","isPackging":0,"actualLabel":"Pizza Pepperoni 18"}]</t>
  </si>
  <si>
    <t>2026-05-12T13:07:03.387+02:00</t>
  </si>
  <si>
    <t>2026-05-12T13:16:15.511+02:00</t>
  </si>
  <si>
    <t>2026-05-12T13:20:03.199+02:00</t>
  </si>
  <si>
    <t>2026-05-12T13:07:04.421+02:00</t>
  </si>
  <si>
    <t>[{"id":"896d2264-b315-4ee3-b331-0fa7b26bb96f","note":"","count":1,"label":"Hawai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-ananas","posId":"X100","price":0,"KDSTags":["redhighlight"],"isExtra":true},{"id":"5df34067-0b6b-41dc-8528-5c379260b439","note":"","count":1,"label":"Mirinda 1l","posId":"N126","price":5900,"isExtra":false}]</t>
  </si>
  <si>
    <t>2026-05-12T13:04:03.883+02:00</t>
  </si>
  <si>
    <t>2026-05-12T13:12:10.287+02:00</t>
  </si>
  <si>
    <t>[{"id":"0b22568e-4d1c-45db-9aa3-de09ef6c293a","note":"","count":1,"label":"Pepperoni 32 cm","posId":"120","price":24900,"isExtra":false}]</t>
  </si>
  <si>
    <t>Maxmilian</t>
  </si>
  <si>
    <t>2026-05-12T12:57:40.016+02:00</t>
  </si>
  <si>
    <t>2026-05-12T13:08:27.776+02:00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</si>
  <si>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</si>
  <si>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2026-05-12T12:38:35.657+02:00</t>
  </si>
  <si>
    <t>2026-05-12T12:54:38.575+02:00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</si>
  <si>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základ","posId":"ZRS40","price":0,"isExtra":true},{"id":"57405713","note":"","size":"Aquilla černý čaj a broskev 0,5l","count":1,"label":"Aquilla černý čaj a broskev 0,5l","posId":"N120","price":4900,"isExtra":false},{"id":"54685018","note":"","size":"Česnekový dip","count":2,"label":"Česnekový dip","posId":"P106","price":2000,"isExtra":false},{"id":"54685059","note":"","count":2,"label":"Balné","posId":"K0000","price":1500,"isExtra":true}]</t>
  </si>
  <si>
    <t>2026-05-12T12:36:24.766+02:00</t>
  </si>
  <si>
    <t>2026-05-12T12:51:48.938+02:00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</si>
  <si>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32cm","posId":"113","price":24900,"isExtra":false},{"id":"54685059","note":"","count":1,"label":"Balné","posId":"K0000","price":1500,"isExtra":true},{"id":"54685124","note":"","count":1,"label":"okraj hotdog, bbq omáčka","posId":"A119","price":5700,"isExtra":true},{"id":"59777859","note":"","size":"Jablečno-skořicové rolls","count":1,"label":"Jablečno-skořicové rolls","posId":"18","price":8900,"isExtra":false},{"id":"54685059","note":"","count":1,"label":"Balné","posId":"K0000","price":1500,"isExtra":true}]</t>
  </si>
  <si>
    <t>2026-05-12T12:27:03.028+02:00</t>
  </si>
  <si>
    <t>2026-05-12T12:45:01.963+02:00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</si>
  <si>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základ","posId":"ZRB32","price":0,"isExtra":true},{"id":"6748417db17528cb9bcae62d","count":1,"label":"Veggie menu Comeback","posId":"M200","price":34900,"isExtra":false},{"id":"f754e56b2f80799b5c377f43","count":1,"label":"Balné","posId":"K0000","price":3000,"isExtra":true},{"id":"e51b5dbb9e0bf3f37127583d","count":1,"label":"BBQ Meteor","posId":"Y118","price":0,"isExtra":true},{"id":"a416a56e6b1a1a17feca5d64","count":1,"label":"česnekový chléb","posId":"P104","price":0,"isExtra":true},{"id":"711da6f3ca1541be373cffd9","count":1,"label":"Pepsi 1l","posId":"N124","price":0,"isExtra":true}]</t>
  </si>
  <si>
    <t>2026-05-12T12:25:04.452+02:00</t>
  </si>
  <si>
    <t>2026-05-12T12:38:54.080+02:00</t>
  </si>
  <si>
    <t>2026-05-12T12:48:34.146+02:00</t>
  </si>
  <si>
    <t>2026-05-12T12:25:06.891+02:00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</si>
  <si>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bylinky","posId":"A121","price":5700,"isExtra":true},{"id":"c9c0bcd1-5065-4282-a709-cc2042a92228","note":"","count":1,"label":"Pečené brambory","posId":"P103","price":6900,"isExtra":false}]</t>
  </si>
  <si>
    <t>2026-05-12T12:25:04.344+02:00</t>
  </si>
  <si>
    <t>2026-05-12T12:36:02.224+02:00</t>
  </si>
  <si>
    <t>[{"id":"52687002-58c9-40ea-ba22-d2ae7a4b5889","note":"","count":1,"label":"Comeback 32 cm","posId":"145","price":24900,"isExtra":false},{"id":"978c26ec-8492-4979-8b1c-f7ff8381d413","note":"","count":1,"label":"Pepperoni Rolls, 6 ks","posId":"P100","price":8900,"isExtra":false}]</t>
  </si>
  <si>
    <t>2026-05-12T12:18:03.478+02:00</t>
  </si>
  <si>
    <t>2026-05-12T12:31:15.074+02:00</t>
  </si>
  <si>
    <t>2026-05-12T12:40:47.315+02:00</t>
  </si>
  <si>
    <t>2026-05-12T12:18:04.215+02:00</t>
  </si>
  <si>
    <t>[{"id":"e8a7b47a-70d2-4cc2-a375-1dab55125675","note":"","count":1,"label":"Quattro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cm","posId":"123","price":24900,"isExtra":false},{"id":"6005e30e-e6f5-411d-9c32-9a3cee117e94","note":"","count":1,"label":"slanina","posId":"B108","price":3000,"KDSTags":["greenhighlight"],"isExtra":true}]</t>
  </si>
  <si>
    <t>2026-05-12T11:59:46.341+02:00</t>
  </si>
  <si>
    <t>2026-05-12T12:07:47.099+02:00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</si>
  <si>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těsto","posId":"17","price":1000,"isExtra":true},{"id":"P100","note":"","count":1,"label":"Pepperoni Rolls 🌶️","posId":"P100","price":8900,"isExtra":false},{"id":"K0000","note":"","count":1,"label":"Balné","posId":"K0000","price":1500,"isExtra":true}]</t>
  </si>
  <si>
    <t>2026-05-12T11:43:38.565+02:00</t>
  </si>
  <si>
    <t>2026-05-12T11:55:12.186+02:00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</si>
  <si>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54685142","note":"","count":1,"label":"Paprika","posId":"B111","price":2500,"KDSTags":["greenhighlight"],"isExtra":true},{"id":"54685018","note":"","size":"Česnekový dip","count":1,"label":"Česnekový dip","posId":"P106","price":2000,"isExtra":false},{"id":"54685021","note":"","size":"Choco Rolls","count":1,"label":"Choco Rolls","posId":"chr100","price":8900,"isExtra":false},{"id":"54685059","note":"","count":1,"label":"Balné","posId":"K0000","price":1500,"isExtra":true}]</t>
  </si>
  <si>
    <t>2026-05-12T11:39:22.072+02:00</t>
  </si>
  <si>
    <t>2026-05-12T11:49:33.187+02:00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</si>
  <si>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32cm","posId":"113","price":24900,"isExtra":false},{"id":"bd23bb29ddc67d336ee4c95b","count":1,"label":"Balné","posId":"K0000","price":1500,"isExtra":true},{"id":"ccbaa201c998f5c98f2bca7f","count":1,"label":"Pepperoni salám","posId":"B109","price":3000,"KDSTags":["greenhighlight"],"isExtra":true}]</t>
  </si>
  <si>
    <t>2026-05-12T11:38:03.523+02:00</t>
  </si>
  <si>
    <t>2026-05-12T11:52:40.987+02:00</t>
  </si>
  <si>
    <t>2026-05-12T12:08:38.412+02:00</t>
  </si>
  <si>
    <t>2026-05-12T11:38:04.134+02:00</t>
  </si>
  <si>
    <t>[{"id":"72a788fd-2d10-4aa9-80c1-abbc9acb3570","note":"","count":1,"label":"Hawai 32 cm","posId":"138","price":24900,"isExtra":false}]</t>
  </si>
  <si>
    <t>2026-05-12T11:31:02.905+02:00</t>
  </si>
  <si>
    <t>2026-05-12T11:58:50.952+02:00</t>
  </si>
  <si>
    <t>2026-05-12T12:18:49.919+02:00</t>
  </si>
  <si>
    <t>2026-05-12T11:31:03.856+02:00</t>
  </si>
  <si>
    <t>[{"id":"9069d980-0a24-408c-a214-618aed030839","note":"","count":1,"label":"BBQ Texas 32 cm","posId":"143","price":24900,"isExtra":false},{"id":"af2bee84-a445-45fc-8ca2-cf4fed0dcf38","note":"","count":1,"label":"okraj mozzarella bylinky","posId":"A121","price":5700,"isExtra":true},{"id":"2a9dc121-ec1e-4cbb-b8d5-66ce6a546664","note":"","count":1,"label":"DIP jalapenos","posId":"P107","price":2000,"isExtra":false},{"id":"86f97e80-4313-45a1-88bb-cd090c233763","note":"","count":1,"label":"Pepsi 1l","posId":"N124","price":5900,"isExtra":false}]</t>
  </si>
  <si>
    <t>2026-05-12T11:18:28.775+02:00</t>
  </si>
  <si>
    <t>2026-05-12T11:27:46.932+02:00</t>
  </si>
  <si>
    <t>[{"id":"59589715","note":"","size":"Capricciosa 32cm","count":1,"label":"Capricciosa 32cm","posId":"113","price":24900,"isExtra":false},{"id":"54685059","note":"","count":1,"label":"Balné","posId":"K0000","price":1500,"isExtra":true},{"id":"57279289","note":"","count":1,"label":"BBQ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bylinky","posId":"A121","price":5700,"isExtra":true}]</t>
  </si>
  <si>
    <t>2026-05-12T11:13:03.251+02:00</t>
  </si>
  <si>
    <t>2026-05-12T11:33:36.815+02:00</t>
  </si>
  <si>
    <t>2026-05-12T11:08:09.109+02:00</t>
  </si>
  <si>
    <t>2026-05-12T11:22:45.876+02:00</t>
  </si>
  <si>
    <t>[{"id":"100","note":"","count":1,"label":"Margherita 40cm","posId":"100","price":26900,"isExtra":false},{"id":"K0000","note":"","count":1,"label":"Balné","posId":"K0000","price":2000,"isExtra":true},{"id":"C106","note":"","count":1,"label":"Šunka","posId":"C106","price":4000,"KDSTags":["greenhighlight"],"isExtra":true}]</t>
  </si>
  <si>
    <t>2026-05-12T11:07:33.315+02:00</t>
  </si>
  <si>
    <t>2026-05-12T11:21:10.391+02:00</t>
  </si>
  <si>
    <t>[{"id":"M100","note":"","count":1,"label":"Spicy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Spicy","posId":"Y122","price":0,"isExtra":true},{"id":"P101","note":"","count":1,"label":"spicy wings 🌶️","posId":"P101","price":0,"isExtra":true},{"id":"N126","note":"","count":1,"label":"Mirinda 1l","posId":"N126","price":0,"isExtra":true},{"id":"112","note":"","count":1,"label":"Margherita 32cm","posId":"112","price":20900,"isExtra":false},{"id":"K0000","note":"","count":1,"label":"Balné","posId":"K0000","price":1500,"isExtra":true},{"id":"B113","note":"","count":1,"label":"Mozzarella","posId":"B113","price":3000,"KDSTags":["greenhighlight"],"isExtra":true}]</t>
  </si>
  <si>
    <t>2026-05-12T11:00:59.492+02:00</t>
  </si>
  <si>
    <t>2026-05-12T11:09:11.777+02:00</t>
  </si>
  <si>
    <t>[{"id":"2d136198-b3bb-40b1-9d2a-06ca31301965","count":1,"label":"Pizza Margherita 32","posId":"112","price":20900,"isExtra":false,"creatorId":"tdzTw7RlUYnUb2-qMEukf","isPackging":0,"actualLabel":"Pizza Margherita 32"},{"id":"e5f6c988-836c-41ea-a634-ad1eaa914158","count":1,"label":"Pizza Quattro Formaggi 18","posId":"135","price":11900,"isExtra":false,"creatorId":"XavHGoN3WwuT0uVBfZhKa","isPackging":0,"actualLabel":"Pizza Quattro Formaggi 18"}]</t>
  </si>
  <si>
    <t>2026-05-12T10:45:03.158+02:00</t>
  </si>
  <si>
    <t>2026-05-12T16:47:45.213+02:00</t>
  </si>
  <si>
    <t>2026-05-12T16:58:47.374+02:00</t>
  </si>
  <si>
    <t>2026-05-12T15:20:01.107+02:00</t>
  </si>
  <si>
    <t>[{"id":"431e159e-af3b-4bad-9f72-f07001b572f8","note":"","count":1,"label":"Baby špenát &amp; kuře 40 cm","posId":"104","price":30900,"isExtra":false},{"id":"1da6e618-5f95-4707-b8bd-b1685e13f67a","note":"","count":1,"label":"Hawai 40 cm","posId":"102","price":30900,"isExtra":false},{"id":"1edf54fc-1032-442c-939f-e6e2033b2270","note":"","count":1,"label":"Comeback 40 cm","posId":"109","price":30900,"isExtra":false},{"id":"9b3fd0f9-6a36-4a8e-95ad-00dbae675705","note":"","count":1,"label":"Capricciosa 40 cm","posId":"101","price":30900,"isExtra":false},{"id":"faf7ff40-eef3-48bd-92c4-b33e5bbf095d","note":"","count":1,"label":"Quattro Formaggi 40 cm","posId":"111","price":30900,"isExtra":false},{"id":"44f66fb9-fc80-46b2-b112-ecbf82d721e6","note":"","count":1,"label":"Zeleninová 40 cm","posId":"103","price":30900,"isExtra":false},{"id":"a78b511f-836b-415e-9285-dd47f293529b","note":"","count":1,"label":"Pepperoni 40 cm","posId":"108","price":30900,"isExtra":false},{"id":"f675967f-9acd-47eb-a0a7-8c1488c18315","note":"","count":1,"label":"Hot &amp; Spicy 40 cm","posId":"110","price":30900,"isExtra":false}]</t>
  </si>
  <si>
    <t>2026-05-11T23:46:05.845+02:00</t>
  </si>
  <si>
    <t>2026-05-11T23:55:08.499+02:00</t>
  </si>
  <si>
    <t>[{"id":"112","note":"","count":1,"label":"Margherita 32cm","posId":"112","price":20900,"isExtra":false},{"id":"K0000","note":"","count":1,"label":"Balné","posId":"K0000","price":1500,"isExtra":true},{"id":"A125","note":"","count":1,"label":"okraj hotdog, bez omáčky","posId":"A125","price":5700,"isExtra":true},{"id":"P106","note":"","count":2,"label":"Česnekový dip","posId":"P106","price":2000,"isExtra":false},{"id":"K0000","note":"","count":2,"label":"Balné","posId":"K0000","price":1500,"isExtra":true}]</t>
  </si>
  <si>
    <t>2026-05-11T23:43:02.584+02:00</t>
  </si>
  <si>
    <t>2026-05-11T23:49:14.288+02:00</t>
  </si>
  <si>
    <t>2026-05-11T23:59:58.072+02:00</t>
  </si>
  <si>
    <t>2026-05-11T23:43:03.599+02:00</t>
  </si>
  <si>
    <t>2026-05-11T23:42:50.117+02:00</t>
  </si>
  <si>
    <t>2026-05-11T23:52:44.572+02:00</t>
  </si>
  <si>
    <t>[{"id":"59589715","note":"","size":"Capricciosa 32cm","count":1,"label":"Capricciosa 32cm","posId":"113","price":24900,"isExtra":false},{"id":"54685059","note":"","count":1,"label":"Balné","posId":"K0000","price":1500,"isExtra":true},{"id":"57279284","note":"","count":1,"label":"Smetanový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bylinky","posId":"A121","price":5700,"isExtra":true},{"id":"54685191","note":"","count":1,"label":"Masové kuličky","posId":"B116","price":5900,"KDSTags":["greenhighlight"],"isExtra":true}]</t>
  </si>
  <si>
    <t>Andrey</t>
  </si>
  <si>
    <t>2026-05-11T23:38:19.812+02:00</t>
  </si>
  <si>
    <t>2026-05-11T23:47:45.339+02:00</t>
  </si>
  <si>
    <t>2026-05-11T23:37:05.469+02:00</t>
  </si>
  <si>
    <t>2026-05-11T23:46:19.270+02:00</t>
  </si>
  <si>
    <t>2026-05-11T23:52:55.891+02:00</t>
  </si>
  <si>
    <t>2026-05-11T23:37:06.156+02:00</t>
  </si>
  <si>
    <t>2026-05-11T23:25:04.196+02:00</t>
  </si>
  <si>
    <t>2026-05-11T23:37:11.281+02:00</t>
  </si>
  <si>
    <t>2026-05-11T23:15:24.451+02:00</t>
  </si>
  <si>
    <t>2026-05-11T23:24:17.268+02:00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</si>
  <si>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🌶️🌶️","posId":"120","price":24900,"isExtra":false},{"id":"54685059","note":"","count":1,"label":"Balné","posId":"K0000","price":1500,"isExtra":true},{"id":"54685088","note":"","count":1,"label":"okraj mozzarella, bylinky","posId":"A121","price":5700,"isExtra":true},{"id":"54685117","note":"","count":1,"label":"Olivy","posId":"B112","price":2500,"KDSTags":["greenhighlight"],"isExtra":true},{"id":"54685146","note":"","count":1,"label":"Cibule","posId":"B103","price":2500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</si>
  <si>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2026-05-11T23:10:05.248+02:00</t>
  </si>
  <si>
    <t>2026-05-11T23:18:51.240+02:00</t>
  </si>
  <si>
    <t>2026-05-11T23:10:05.014+02:00</t>
  </si>
  <si>
    <t>2026-05-11T23:16:52.473+02:00</t>
  </si>
  <si>
    <t>2026-05-11T22:58:03.345+02:00</t>
  </si>
  <si>
    <t>2026-05-11T23:11:10.194+02:00</t>
  </si>
  <si>
    <t>2026-05-11T23:15:56.019+02:00</t>
  </si>
  <si>
    <t>2026-05-11T22:58:03.945+02:00</t>
  </si>
  <si>
    <t>[{"id":"52687002-58c9-40ea-ba22-d2ae7a4b5889","note":"","count":1,"label":"Comeback 32 cm","posId":"145","price":24900,"isExtra":false},{"id":"cc07bf3f-3e6f-4df8-9018-c7e260233504","note":"","count":1,"label":"BEZ -cibule","posId":"X103","price":0,"KDSTags":["redhighlight"],"isExtra":true},{"id":"b98b13a4-28e7-4c43-90f2-32f5a9a58eb3","note":"","count":1,"label":"Baby špenát &amp; kuře 18 cm","posId":"128","price":11900,"isExtra":false}]</t>
  </si>
  <si>
    <t>2026-05-11T22:56:49.605+02:00</t>
  </si>
  <si>
    <t>2026-05-11T23:06:38.000+02:00</t>
  </si>
  <si>
    <t>[{"id":"b5cd6d23-f361-4161-9aa5-cc25896b6767","count":1,"label":"Pizza Comeback 32","posId":"121","price":24900,"isExtra":false,"creatorId":"kdAzj-FIloLgXgrflKb3v","isPackging":0,"actualLabel":"Pizza Comeback 32"},{"id":"ad41b401-fc7f-449d-87be-dfb46bf9a126","count":2,"label":"Dip česnekový","posId":"P106","price":2000,"isExtra":false,"creatorId":"JHSkKcTW0iunhV7jdlU4j","isPackging":0,"actualLabel":"Dip česnekový"},{"id":"2d776283-f92a-4ef0-8770-6771d3ddf4a2","count":2,"label":"Poděbradská malinovka 0,5l","posId":"N129","price":4900,"isExtra":false,"creatorId":"jAy4p-s-2MAz6YLc8AxfV","isPackging":0,"actualLabel":"Poděbradská malinovka 0,5l"}]</t>
  </si>
  <si>
    <t>Viktor</t>
  </si>
  <si>
    <t>2026-05-11T22:56:11.702+02:00</t>
  </si>
  <si>
    <t>2026-05-11T23:06:48.182+02:00</t>
  </si>
  <si>
    <t>[{"id":"P107","note":"","count":1,"label":"Dip Jalapeňos","posId":"P107","price":2000,"isExtra":false},{"id":"K0000","note":"","count":1,"label":"Balné","posId":"K0000","price":1500,"isExtra":true},{"id":"120","note":"","count":1,"label":"Pepperoni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těsto","posId":"17","price":1000,"isExtra":true},{"id":"B115","note":"","count":1,"label":"Kukuřice","posId":"B115","price":2500,"KDSTags":["greenhighlight"],"isExtra":true},{"id":"P106","note":"","count":1,"label":"Česnekový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</si>
  <si>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2026-05-11T22:54:19.180+02:00</t>
  </si>
  <si>
    <t>2026-05-11T23:04:43.159+02:00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</si>
  <si>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dip","posId":"P106","price":2000,"isExtra":false},{"id":"bd23bb29ddc67d336ee4c95b","count":1,"label":"Balné","posId":"K0000","price":1500,"isExtra":true},{"id":"684ae924f720956977906196","count":1,"label":"Aquilla jemně perlivá","posId":"N141","price":3900,"isExtra":false}]</t>
  </si>
  <si>
    <t>2026-05-11T22:51:47.786+02:00</t>
  </si>
  <si>
    <t>2026-05-11T23:01:37.161+02:00</t>
  </si>
  <si>
    <t>[{"id":"6748417db17528cb9bcae5ef","count":1,"label":"BBQ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základ","posId":"ZBR40","price":0,"isExtra":true},{"id":"6748417db17528cb9bcae631","count":1,"label":"Spicy Wings 🌶️","posId":"P101","price":11900,"isExtra":false},{"id":"bd23bb29ddc67d336ee4c95b","count":1,"label":"Balné","posId":"K0000","price":1500,"isExtra":true}]</t>
  </si>
  <si>
    <t>2026-05-11T22:50:46.656+02:00</t>
  </si>
  <si>
    <t>2026-05-11T22:58:47.132+02:00</t>
  </si>
  <si>
    <t>[{"id":"6748417db17528cb9bcae603","count":1,"label":"Comeback 32cm 🌶️","posId":"121","price":24900,"isExtra":false},{"id":"bd23bb29ddc67d336ee4c95b","count":1,"label":"Balné","posId":"K0000","price":1500,"isExtra":true},{"id":"3413d939fbb3d687083c022e","count":1,"label":"Bez cibule","posId":"X103","price":0,"KDSTags":["redhighlight"],"isExtra":true},{"id":"3ff8bcf86a57647a3133c48e","count":1,"label":"Kukuřice","posId":"B115","price":2500,"KDSTags":["greenhighlight"],"isExtra":true}]</t>
  </si>
  <si>
    <t>2026-05-11T22:46:10.794+02:00</t>
  </si>
  <si>
    <t>2026-05-11T22:55:51.982+02:00</t>
  </si>
  <si>
    <t>[{"id":"95635f56-6c73-4fc1-9e7d-eddf1d15f4e3","count":1,"label":"Pizza Capricciosa 40","posId":"101","price":30900,"isExtra":false,"creatorId":"oZ8PwezwRB2BC5ANpyPYK","isPackging":0,"actualLabel":"Pizza Capricciosa 40"},{"id":"4d404c70-83e0-4d17-8dce-d711c6217316","count":1,"label":"Pizza Pepperoni 32","posId":"120","price":24900,"isExtra":false,"creatorId":"6znlJOyvKg3s4Xe6BzvSS","isPackging":0,"actualLabel":"Pizza Pepperoni 32"}]</t>
  </si>
  <si>
    <t>2026-05-11T22:41:39.989+02:00</t>
  </si>
  <si>
    <t>2026-05-11T22:49:57.129+02:00</t>
  </si>
  <si>
    <t>[{"id":"6748417db17528cb9bcae607","count":1,"label":"BBQ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těsto","posId":"17","price":1000,"isExtra":true},{"id":"490e085a6331904efa54615b","count":1,"label":"Rajčatový základ","posId":"ZBR32","price":0,"isExtra":true},{"id":"066a3df44113592702f70f66","count":1,"label":"Jalapeňos","posId":"B102","price":2500,"KDSTags":["greenhighlight"],"isExtra":true}]</t>
  </si>
  <si>
    <t>2026-05-11T22:34:03.611+02:00</t>
  </si>
  <si>
    <t>2026-05-11T22:41:48.016+02:00</t>
  </si>
  <si>
    <t>[{"id":"1bf82332-f38e-4349-ab02-2ebafec00ff8","note":"","count":1,"label":"Zeleninová 32 cm","posId":"115","price":24900,"isExtra":false},{"id":"6e70115f-a0f1-42d6-aaca-1c1f7aa64cb8","note":"","count":1,"label":"šunka","posId":"B106","price":3000,"KDSTags":["greenhighlight"],"isExtra":true},{"id":"8c3b5158-c235-493e-b7a0-4d74aabb5c09","note":"","count":1,"label":"Aquilla neperlivá 0,75l","posId":"N140","price":3900,"isExtra":false}]</t>
  </si>
  <si>
    <t>2026-05-11T22:05:57.154+02:00</t>
  </si>
  <si>
    <t>2026-05-11T22:17:07.163+02:00</t>
  </si>
  <si>
    <t>2026-05-11T22:04:04.182+02:00</t>
  </si>
  <si>
    <t>2026-05-11T22:14:56.946+02:00</t>
  </si>
  <si>
    <t>[{"id":"a4e8ca23-fe36-4747-a603-19485eee7e76","note":"","count":1,"label":"Hot &amp; Spicy 32 cm","posId":"146","price":24900,"isExtra":false},{"id":"78606be9-7e01-4fe9-a37c-d9a4b62d5696","note":"","count":1,"label":"změna na BBQ základ","posId":"A128","price":0,"isExtra":true}]</t>
  </si>
  <si>
    <t>2026-05-11T22:01:02.913+02:00</t>
  </si>
  <si>
    <t>2026-05-11T22:10:28.931+02:00</t>
  </si>
  <si>
    <t>2026-05-11T22:19:11.101+02:00</t>
  </si>
  <si>
    <t>2026-05-11T22:01:03.485+02:00</t>
  </si>
  <si>
    <t>[{"id":"964de064-9473-45d2-a921-18d4e9308b80","note":"","count":1,"label":"Sweet passion 32 cm","posId":"29","price":20900,"isExtra":false},{"id":"896d2264-b315-4ee3-b331-0fa7b26bb96f","note":"","count":1,"label":"Hawai 32 cm","posId":"114","price":24900,"isExtra":false}]</t>
  </si>
  <si>
    <t>2026-05-11T21:39:05.320+02:00</t>
  </si>
  <si>
    <t>2026-05-11T21:49:50.933+02:00</t>
  </si>
  <si>
    <t>[{"id":"72a788fd-2d10-4aa9-80c1-abbc9acb3570","note":"","count":1,"label":"Hawai 32 cm","posId":"138","price":24900,"isExtra":false},{"id":"0604cf40-24b5-4ad5-a9e4-e5834def96b8","note":"","count":2,"label":"Dip česnekový","posId":"P106","price":2000,"isExtra":false},{"id":"4f6ede18-25d3-4c82-be03-84c9578ab8ce","note":"","count":1,"label":"Pepperoni 32 cm","posId":"144","price":24900,"isExtra":false}]</t>
  </si>
  <si>
    <t>2026-05-11T21:28:03.861+02:00</t>
  </si>
  <si>
    <t>2026-05-11T21:41:32.764+02:00</t>
  </si>
  <si>
    <t>[{"id":"1da6e618-5f95-4707-b8bd-b1685e13f67a","note":"","count":1,"label":"Hawai 40 cm","posId":"102","price":30900,"isExtra":false},{"id":"0604cf40-24b5-4ad5-a9e4-e5834def96b8","note":"","count":2,"label":"Dip česnekový","posId":"P106","price":2000,"isExtra":false},{"id":"ddd88272-9f0a-4ca7-a4db-a3a7d157b54d","note":"","count":1,"label":"Pepsi zero sugar 1l","posId":"N125","price":5900,"isExtra":false}]</t>
  </si>
  <si>
    <t>2026-05-11T21:26:04.600+02:00</t>
  </si>
  <si>
    <t>2026-05-11T21:38:14.086+02:00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</si>
  <si>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</si>
  <si>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2026-05-11T21:25:09.751+02:00</t>
  </si>
  <si>
    <t>2026-05-11T21:35:37.279+02:00</t>
  </si>
  <si>
    <t>2026-05-11T21:23:36.744+02:00</t>
  </si>
  <si>
    <t>2026-05-11T21:33:55.535+02:00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</si>
  <si>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🌶️🌶️","posId":"110","price":30900,"isExtra":false},{"id":"9642908ce4c2f22954c8bbd6","count":1,"label":"Balné","posId":"K0000","price":2000,"isExtra":true},{"id":"6748417db17528cb9bcae5f5","count":1,"label":"Hawai 40cm","posId":"102","price":30900,"isExtra":false},{"id":"9642908ce4c2f22954c8bbd6","count":1,"label":"Balné","posId":"K0000","price":2000,"isExtra":true}]</t>
  </si>
  <si>
    <t>2026-05-11T21:20:43.346+02:00</t>
  </si>
  <si>
    <t>2026-05-11T21:30:42.968+02:00</t>
  </si>
  <si>
    <t>2026-05-11T21:13:03.373+02:00</t>
  </si>
  <si>
    <t>2026-05-11T21:22:29.796+02:00</t>
  </si>
  <si>
    <t>[{"id":"9069d980-0a24-408c-a214-618aed030839","note":"","count":1,"label":"BBQ Texas 32 cm","posId":"143","price":24900,"isExtra":false},{"id":"a5773fcd-36ce-4663-bc56-7015fafd6eca","note":"","count":1,"label":"BEZ -mozzarella","posId":"X113","price":0,"KDSTags":["redhighlight"],"isExtra":true},{"id":"0604cf40-24b5-4ad5-a9e4-e5834def96b8","note":"","count":1,"label":"Dip česnekový","posId":"P106","price":2000,"isExtra":false}]</t>
  </si>
  <si>
    <t>2026-05-11T20:52:03.698+02:00</t>
  </si>
  <si>
    <t>2026-05-11T20:56:50.718+02:00</t>
  </si>
  <si>
    <t>[{"id":"49554361-bb09-484d-958c-c2640501b923","note":"","count":1,"label":"Margherita 18 cm","posId":"124","price":11900,"isExtra":false},{"id":"78606be9-7e01-4fe9-a37c-d9a4b62d5696","note":"","count":1,"label":"změna na BBQ základ","posId":"A128","price":0,"isExtra":true}]</t>
  </si>
  <si>
    <t>2026-05-11T20:45:33.482+02:00</t>
  </si>
  <si>
    <t>2026-05-11T20:55:18.025+02:00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</si>
  <si>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bylinky","posId":"A122","price":6500,"isExtra":true},{"id":"54685093","note":"","count":1,"label":"Bez slaniny","posId":"X108","price":0,"KDSTags":["redhighlight"],"isExtra":true}]</t>
  </si>
  <si>
    <t>2026-05-11T20:31:47.281+02:00</t>
  </si>
  <si>
    <t>2026-05-11T20:44:48.873+02:00</t>
  </si>
  <si>
    <t>[{"id":"51e7787c-cf56-4298-9a5c-60e17574712f","count":1,"label":"Pizza Pepperoni 40","posId":"108","price":30900,"isExtra":false,"creatorId":"2devBuUWjSnkVGFRaLHNm","isPackging":0,"actualLabel":"Pizza Pepperoni 40"}]</t>
  </si>
  <si>
    <t>2026-05-11T20:30:03.031+02:00</t>
  </si>
  <si>
    <t>2026-05-11T20:43:01.784+02:00</t>
  </si>
  <si>
    <t>2026-05-11T20:28:02.509+02:00</t>
  </si>
  <si>
    <t>2026-05-11T20:42:19.928+02:00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</si>
  <si>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základ","posId":"ZRB40","price":0,"isExtra":true},{"id":"163e470336fa023cc81e274a","count":1,"label":"okraj hotdog, bez omáčky","posId":"A126","price":6500,"isExtra":true},{"id":"3413d939fbb3d687083c022e","count":1,"label":"Bez cibule","posId":"X103","price":0,"KDSTags":["redhighlight"],"isExtra":true},{"id":"0f1c11be3dfc7c80a6820037","count":1,"label":"Ananas","posId":"C100","price":3500,"KDSTags":["greenhighlight"],"isExtra":true},{"id":"1c19ddfa6191a645d518b772","count":1,"label":"Párek","posId":"C110","price":4000,"KDSTags":["greenhighlight"],"isExtra":true}]</t>
  </si>
  <si>
    <t>2026-05-11T20:25:08.644+02:00</t>
  </si>
  <si>
    <t>2026-05-11T20:26:24.865+02:00</t>
  </si>
  <si>
    <t>[{"id":"45e86e69-d951-4cfa-82b7-297944319a30","count":3,"label":"Guarana classic","posId":"N142","price":5500,"isExtra":false,"creatorId":"fBAYi7yXq0Cb_Zdt-vUY9","isPackging":0,"actualLabel":"Guarana classic"}]</t>
  </si>
  <si>
    <t>2026-05-11T20:19:26.803+02:00</t>
  </si>
  <si>
    <t>2026-05-11T20:33:59.818+02:00</t>
  </si>
  <si>
    <t>2026-05-11T20:15:13.667+02:00</t>
  </si>
  <si>
    <t>2026-05-11T20:28:01.931+02:00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</si>
  <si>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32cm","posId":"123","price":24900,"isExtra":false},{"id":"54685059","note":"","count":1,"label":"Balné","posId":"K0000","price":1500,"isExtra":true},{"id":"57405718","note":"","size":"Pepsi 1l","count":1,"label":"Pepsi 1l","posId":"N124","price":5900,"isExtra":false},{"id":"54685017","note":"","size":"Pepperoni Rolls 🌶️","count":1,"label":"Pepperoni Rolls 🌶️","posId":"P100","price":8900,"isExtra":false},{"id":"54685059","note":"","count":1,"label":"Balné","posId":"K0000","price":1500,"isExtra":true},{"id":"59777859","note":"","size":"Jablečno-skořicové rolls","count":1,"label":"Jablečno-skořicové rolls","posId":"18","price":8900,"isExtra":false},{"id":"54685059","note":"","count":1,"label":"Balné","posId":"K0000","price":1500,"isExtra":true}]</t>
  </si>
  <si>
    <t>2026-05-11T20:04:53.259+02:00</t>
  </si>
  <si>
    <t>2026-05-11T20:19:57.953+02:00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</si>
  <si>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40cm","posId":"104","price":30900,"isExtra":false},{"id":"54685049","note":"","count":1,"label":"Balné","posId":"K0000","price":2000,"isExtra":true},{"id":"54685083","note":"","count":1,"label":"okraj mozzarella, bylinky","posId":"A122","price":6500,"isExtra":true},{"id":"54685011","note":"","size":"Spicy menu Comeback","count":1,"label":"Spicy menu Comeback","posId":"M100","price":34900,"isExtra":false},{"id":"54685158","note":"","count":1,"label":"Capricciosa","posId":"Y113","price":0,"isExtra":true},{"id":"54685040","note":"","count":1,"label":"Balné","posId":"K0000","price":3000,"isExtra":true},{"id":"54685052","note":"","count":1,"label":"spicy wings 🌶️","posId":"P101","price":0,"isExtra":true},{"id":"57405726","note":"","count":1,"label":"Aquilla zelený čaj/citron","posId":"N121","price":0,"isExtra":true}]</t>
  </si>
  <si>
    <t>2026-05-11T19:58:19.732+02:00</t>
  </si>
  <si>
    <t>2026-05-11T20:13:34.878+02:00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</si>
  <si>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901ba681c011b9d3732e92b1","count":1,"label":"Kukuřice","posId":"C115","price":3500,"KDSTags":["greenhighlight"],"isExtra":true},{"id":"1598382a01472484a7de8c4a","count":1,"label":"Mozzarella","posId":"C113","price":4000,"KDSTags":["greenhighlight"],"isExtra":true},{"id":"f61310b8fc37c2c21bf76d86","count":1,"label":"Kuře","posId":"C114","price":4000,"KDSTags":["greenhighlight"],"isExtra":true}]</t>
  </si>
  <si>
    <t>2026-05-11T19:54:50.221+02:00</t>
  </si>
  <si>
    <t>2026-05-11T20:00:45.715+02:00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</si>
  <si>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40cm","posId":"100","price":26900,"isExtra":false},{"id":"9642908ce4c2f22954c8bbd6","count":1,"label":"Balné","posId":"K0000","price":2000,"isExtra":true},{"id":"6748417db17528cb9bcae643","count":1,"label":"Dip Jalapeňos","posId":"P107","price":2000,"isExtra":false},{"id":"bd23bb29ddc67d336ee4c95b","count":1,"label":"Balné","posId":"K0000","price":1500,"isExtra":true}]</t>
  </si>
  <si>
    <t>2026-05-11T19:44:02.821+02:00</t>
  </si>
  <si>
    <t>2026-05-11T20:10:36.600+02:00</t>
  </si>
  <si>
    <t>2026-05-11T20:33:47.495+02:00</t>
  </si>
  <si>
    <t>2026-05-11T19:56:37.568+02:00</t>
  </si>
  <si>
    <t>[{"id":"f7043b16-784c-4471-87d9-9c8cbc7d5ab8","note":"","count":1,"label":"Capricciosa 32 cm","posId":"137","price":24900,"isExtra":false},{"id":"af2bee84-a445-45fc-8ca2-cf4fed0dcf38","note":"","count":1,"label":"okraj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5d2371f1-a2a2-462f-9e8a-40af8e09e0d2","note":"","count":1,"label":"BEZ -olivy","posId":"X112","price":0,"KDSTags":["redhighlight"],"isExtra":true},{"id":"52687002-58c9-40ea-ba22-d2ae7a4b5889","note":"","count":1,"label":"Comeback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</si>
  <si>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2026-05-11T19:42:04.439+02:00</t>
  </si>
  <si>
    <t>2026-05-11T19:54:18.763+02:00</t>
  </si>
  <si>
    <t>2026-05-11T20:04:25.311+02:00</t>
  </si>
  <si>
    <t>2026-05-11T19:42:05.134+02:00</t>
  </si>
  <si>
    <t>[{"id":"923cca0f-b384-4647-b41a-b36c46b0c790","note":"","count":2,"label":"BBQ Meteor 32 cm","posId":"142","price":24900,"isExtra":false},{"id":"af2bee84-a445-45fc-8ca2-cf4fed0dcf38","note":"","count":2,"label":"okraj mozzarella bylinky","posId":"A121","price":5700,"isExtra":true},{"id":"3316ecf4-07ea-4045-acd5-7383dd81145f","note":"","count":2,"label":"jalapeños","posId":"B102","price":2500,"KDSTags":["greenhighlight"],"isExtra":true},{"id":"0604cf40-24b5-4ad5-a9e4-e5834def96b8","note":"","count":1,"label":"Dip česnekový","posId":"P106","price":2000,"isExtra":false}]</t>
  </si>
  <si>
    <t>2026-05-11T19:38:03.709+02:00</t>
  </si>
  <si>
    <t>2026-05-11T19:56:10.557+02:00</t>
  </si>
  <si>
    <t>2026-05-11T20:16:55.752+02:00</t>
  </si>
  <si>
    <t>2026-05-11T19:38:04.428+02:00</t>
  </si>
  <si>
    <t>2026-05-11T19:35:03.051+02:00</t>
  </si>
  <si>
    <t>2026-05-11T19:43:19.599+02:00</t>
  </si>
  <si>
    <t>2026-05-11T19:34:55.470+02:00</t>
  </si>
  <si>
    <t>2026-05-11T19:51:20.713+02:00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</si>
  <si>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omáčka","posId":"A120","price":6500,"isExtra":true},{"id":"54685134","note":"","count":1,"label":"Bez cibule","posId":"X103","price":0,"KDSTags":["redhighlight"],"isExtra":true},{"id":"59589709","note":"","size":"Comeback 32cm 🌶️","count":1,"label":"Comeback 32cm 🌶️","posId":"121","price":24900,"isExtra":false},{"id":"54685059","note":"","count":1,"label":"Balné","posId":"K0000","price":1500,"isExtra":true},{"id":"57279289","note":"","count":1,"label":"BBQ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bylinky","posId":"A121","price":5700,"isExtra":true},{"id":"54685114","note":"","count":1,"label":"Bez salámu","posId":"X109","price":0,"KDSTags":["redhighlight"],"isExtra":true},{"id":"54685134","note":"","count":1,"label":"Bez cibule","posId":"X103","price":0,"KDSTags":["redhighlight"],"isExtra":true},{"id":"54685167","note":"","count":1,"label":"Šunka","posId":"B106","price":3000,"KDSTags":["greenhighlight"],"isExtra":true}]</t>
  </si>
  <si>
    <t>2026-05-11T19:22:03.721+02:00</t>
  </si>
  <si>
    <t>2026-05-11T19:38:23.525+02:00</t>
  </si>
  <si>
    <t>[{"id":"9069d980-0a24-408c-a214-618aed030839","note":"","count":1,"label":"BBQ Texas 32 cm","posId":"143","price":24900,"isExtra":false},{"id":"cc07bf3f-3e6f-4df8-9018-c7e260233504","note":"","count":1,"label":"BEZ -cibule","posId":"X103","price":0,"KDSTags":["redhighlight"],"isExtra":true},{"id":"b98b13a4-28e7-4c43-90f2-32f5a9a58eb3","note":"","count":1,"label":"Baby špenát &amp; kuře 18 cm","posId":"128","price":11900,"isExtra":false},{"id":"0d7a09d5-0cc0-41d1-92da-1fd2b06b2d07","note":"","count":1,"label":"Česnekový chléb","posId":"P104","price":7900,"isExtra":false},{"id":"0604cf40-24b5-4ad5-a9e4-e5834def96b8","note":"","count":1,"label":"Dip česnekový","posId":"P106","price":2000,"isExtra":false}]</t>
  </si>
  <si>
    <t>2026-05-11T19:20:03.716+02:00</t>
  </si>
  <si>
    <t>2026-05-11T19:27:59.528+02:00</t>
  </si>
  <si>
    <t>2026-05-11T19:31:40.888+02:00</t>
  </si>
  <si>
    <t>2026-05-11T19:20:07.211+02:00</t>
  </si>
  <si>
    <t>2026-05-11T19:19:27.813+02:00</t>
  </si>
  <si>
    <t>2026-05-11T19:33:51.252+02:00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</si>
  <si>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základ","posId":"ZRS32","price":0,"isExtra":true},{"id":"f401506159c49964c3178c0f","count":1,"label":"okraj mozzarella, bylinky","posId":"A121","price":5700,"isExtra":true},{"id":"4b8e79635b9b53f742389b32","count":1,"label":"Bez salámu","posId":"X109","price":0,"KDSTags":["redhighlight"],"isExtra":true}]</t>
  </si>
  <si>
    <t>2026-05-11T19:08:03.100+02:00</t>
  </si>
  <si>
    <t>2026-05-11T19:14:10.933+02:00</t>
  </si>
  <si>
    <t>2026-05-11T18:53:47.759+02:00</t>
  </si>
  <si>
    <t>2026-05-11T19:02:39.135+02:00</t>
  </si>
  <si>
    <t>[{"id":"57464194","note":"","size":"Dip Jalapeňos","count":1,"label":"Dip Jalapeňos","posId":"P107","price":2000,"isExtra":false},{"id":"54685059","note":"","count":1,"label":"Balné","posId":"K0000","price":1500,"isExtra":true},{"id":"59589707","note":"","size":"Quattro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32cm","posId":"123","price":24900,"isExtra":false},{"id":"54685059","note":"","count":1,"label":"Balné","posId":"K0000","price":1500,"isExtra":true},{"id":"54685137","note":"","count":1,"label":"okraj hotdog, bez omáčky","posId":"A125","price":5700,"isExtra":true},{"id":"54685070","note":"","count":1,"label":"Jalapeňos","posId":"B102","price":2500,"KDSTags":["greenhighlight"],"isExtra":true},{"id":"54685177","note":"","count":1,"label":"Kuře","posId":"B114","price":3000,"KDSTags":["greenhighlight"],"isExtra":true}]</t>
  </si>
  <si>
    <t>2026-05-11T18:46:45.388+02:00</t>
  </si>
  <si>
    <t>2026-05-11T18:58:44.507+02:00</t>
  </si>
  <si>
    <t>2026-05-11T18:45:50.566+02:00</t>
  </si>
  <si>
    <t>2026-05-11T18:57:08.165+02:00</t>
  </si>
  <si>
    <t>[{"id":"54685018","note":"","size":"Česnekový dip","count":1,"label":"Česnekový dip","posId":"P106","price":2000,"isExtra":false},{"id":"54685059","note":"","count":1,"label":"Balné","posId":"K0000","price":1500,"isExtra":true},{"id":"54685019","note":"","size":"BBQ dip","count":1,"label":"BBQ dip","posId":"P105","price":2000,"isExtra":false},{"id":"54685059","note":"","count":1,"label":"Balné","posId":"K0000","price":1500,"isExtra":true},{"id":"54685015","note":"","size":"Pečené brambory","count":1,"label":"Pečené brambory","posId":"P103","price":6900,"isExtra":false},{"id":"54685059","note":"","count":1,"label":"Balné","posId":"K0000","price":1500,"isExtra":true},{"id":"59589711","note":"","size":"BBQ Texas 32cm","count":1,"label":"BBQ Texas 32cm","posId":"119","price":24900,"isExtra":false},{"id":"54685059","note":"","count":1,"label":"Balné","posId":"K0000","price":1500,"isExtra":true},{"id":"59589719","note":"","count":1,"label":"USA těsto","posId":"17","price":1000,"isExtra":true},{"id":"54685119","note":"","count":1,"label":"Bez papriky","posId":"X111","price":0,"KDSTags":["redhighlight"],"isExtra":true},{"id":"59589714","note":"","size":"Hawai 32cm","count":1,"label":"Hawai 32cm","posId":"114","price":24900,"isExtra":false},{"id":"54685059","note":"","count":1,"label":"Balné","posId":"K0000","price":1500,"isExtra":true}]</t>
  </si>
  <si>
    <t>2026-05-11T18:37:03.317+02:00</t>
  </si>
  <si>
    <t>2026-05-11T18:46:18.844+02:00</t>
  </si>
  <si>
    <t>[{"id":"1460d93c-4159-4d87-aaf2-4ef8fb5e31b1","note":"","count":1,"label":"Margherita 32 cm","posId":"112","price":20900,"isExtra":false},{"id":"1c4a575c-0a2c-4a58-a7c3-0328026cbcb1","note":"","count":1,"label":"Quattro Formaggi 18 cm","posId":"135","price":11900,"isExtra":false},{"id":"431bbe15-7822-40f9-a4d3-e515dcf9ce3b","note":"","count":1,"label":"Kukuřice.","posId":"A115","price":1500,"isExtra":true},{"id":"3a660c29-8211-4a84-a27b-ef37a76953c6","note":"","count":1,"label":"Šunka.","posId":"A106","price":2000,"isExtra":true}]</t>
  </si>
  <si>
    <t>2026-05-11T18:26:02.403+02:00</t>
  </si>
  <si>
    <t>2026-05-11T18:37:38.187+02:00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</si>
  <si>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bylinky","posId":"A121","price":5700,"isExtra":true},{"id":"59589714","note":"","size":"Hawai 32cm","count":1,"label":"Hawai 32cm","posId":"114","price":24900,"isExtra":false},{"id":"54685059","note":"","count":1,"label":"Balné","posId":"K0000","price":1500,"isExtra":true}]</t>
  </si>
  <si>
    <t>2026-05-11T18:20:37.817+02:00</t>
  </si>
  <si>
    <t>2026-05-11T18:34:10.060+02:00</t>
  </si>
  <si>
    <t>2026-05-11T18:18:03.074+02:00</t>
  </si>
  <si>
    <t>2026-05-11T18:31:28.351+02:00</t>
  </si>
  <si>
    <t>2026-05-11T18:46:30.096+02:00</t>
  </si>
  <si>
    <t>2026-05-11T18:18:03.666+02:00</t>
  </si>
  <si>
    <t>2026-05-11T18:12:09.446+02:00</t>
  </si>
  <si>
    <t>2026-05-11T18:22:04.089+02:00</t>
  </si>
  <si>
    <t>[{"id":"54684975","note":"","size":"Comeback 40cm 🌶️","count":1,"label":"Comeback 40cm 🌶️","posId":"109","price":30900,"isExtra":false},{"id":"54685049","note":"","count":1,"label":"Balné","posId":"K0000","price":2000,"isExtra":true}]</t>
  </si>
  <si>
    <t>2026-05-11T18:10:20.956+02:00</t>
  </si>
  <si>
    <t>2026-05-11T18:19:52.145+02:00</t>
  </si>
  <si>
    <t>[{"id":"112","note":"","count":1,"label":"Margherita 32cm","posId":"112","price":20900,"isExtra":false},{"id":"K0000","note":"","count":1,"label":"Balné","posId":"K0000","price":1500,"isExtra":true},{"id":"111","note":"","count":1,"label":"Quattro Formaggi 40cm","posId":"111","price":30900,"isExtra":false},{"id":"K0000","note":"","count":1,"label":"Balné","posId":"K0000","price":2000,"isExtra":true}]</t>
  </si>
  <si>
    <t>2026-05-11T18:05:10.068+02:00</t>
  </si>
  <si>
    <t>2026-05-11T18:19:00.987+02:00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</si>
  <si>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bylinky","posId":"A122","price":6500,"isExtra":true},{"id":"69964a2ac00a0c725f928a67","count":1,"label":"Olivy","posId":"C112","price":3500,"KDSTags":["greenhighlight"],"isExtra":true},{"id":"c8dbd54159dca400135e2ae8","count":1,"label":"Pepperoni salám","posId":"C109","price":4000,"KDSTags":["greenhighlight"],"isExtra":true}]</t>
  </si>
  <si>
    <t>2026-05-11T18:03:20.750+02:00</t>
  </si>
  <si>
    <t>2026-05-11T18:11:10.962+02:00</t>
  </si>
  <si>
    <t>2026-05-11T17:49:26.768+02:00</t>
  </si>
  <si>
    <t>2026-05-11T18:05:46.114+02:00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</si>
  <si>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40cm","posId":"101","price":30900,"isExtra":false},{"id":"9642908ce4c2f22954c8bbd6","count":1,"label":"Balné","posId":"K0000","price":2000,"isExtra":true},{"id":"6942726f4fdaa18795007a8b","count":1,"label":"Sweet Passion 40 cm","posId":"31","price":26900,"isExtra":false},{"id":"9642908ce4c2f22954c8bbd6","count":1,"label":"Balné","posId":"K0000","price":2000,"isExtra":true}]</t>
  </si>
  <si>
    <t>2026-05-11T17:48:26.227+02:00</t>
  </si>
  <si>
    <t>2026-05-11T18:01:09.164+02:00</t>
  </si>
  <si>
    <t>2026-05-11T17:45:25.963+02:00</t>
  </si>
  <si>
    <t>2026-05-11T17:59:29.265+02:00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</si>
  <si>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</si>
  <si>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2026-05-11T17:44:03.747+02:00</t>
  </si>
  <si>
    <t>2026-05-11T17:58:22.787+02:00</t>
  </si>
  <si>
    <t>2026-05-11T18:04:28.717+02:00</t>
  </si>
  <si>
    <t>2026-05-11T17:44:04.470+02:00</t>
  </si>
  <si>
    <t>[{"id":"1da6e618-5f95-4707-b8bd-b1685e13f67a","note":"","count":1,"label":"Hawai 40 cm","posId":"102","price":30900,"isExtra":false},{"id":"faf7ff40-eef3-48bd-92c4-b33e5bbf095d","note":"","count":1,"label":"Quattro Formaggi 40 cm","posId":"111","price":30900,"isExtra":false},{"id":"78606be9-7e01-4fe9-a37c-d9a4b62d5696","note":"","count":1,"label":"změna na BBQ základ","posId":"A128","price":0,"isExtra":true},{"id":"0bbe3e4c-aed0-42f9-b7cd-48a82140aea9","note":"","count":1,"label":"Gorgonzola","posId":"C101","price":4000,"KDSTags":["greenhighlight"],"isExtra":true},{"id":"5dc3c22b-6776-477c-a3c9-3b638ac7a39c","note":"","count":1,"label":"Grana padano","posId":"C130","price":4000,"KDSTags":["greenhighlight"],"isExtra":true}]</t>
  </si>
  <si>
    <t>2026-05-11T17:43:03.410+02:00</t>
  </si>
  <si>
    <t>2026-05-11T18:06:57.643+02:00</t>
  </si>
  <si>
    <t>2026-05-11T18:22:05.382+02:00</t>
  </si>
  <si>
    <t>2026-05-11T17:43:04.031+02:00</t>
  </si>
  <si>
    <t>[{"id":"f675967f-9acd-47eb-a0a7-8c1488c18315","note":"","count":1,"label":"Hot &amp; Spicy 40 cm","posId":"110","price":30900,"isExtra":false},{"id":"78606be9-7e01-4fe9-a37c-d9a4b62d5696","note":"","count":1,"label":"změna na BBQ základ","posId":"A128","price":0,"isExtra":true},{"id":"54460675-d5c5-4a63-8c02-6840fe066f86","note":"","count":1,"label":"Okraj Hotdog, BBQ","posId":"A120","price":6500,"isExtra":true},{"id":"0604cf40-24b5-4ad5-a9e4-e5834def96b8","note":"","count":2,"label":"Dip česnekový","posId":"P106","price":2000,"isExtra":false}]</t>
  </si>
  <si>
    <t>2026-05-11T17:42:22.234+02:00</t>
  </si>
  <si>
    <t>2026-05-11T17:52:34.984+02:00</t>
  </si>
  <si>
    <t>[{"id":"6748417db17528cb9bcae60d","count":1,"label":"Hawai 32cm","posId":"114","price":24900,"isExtra":false},{"id":"bd23bb29ddc67d336ee4c95b","count":1,"label":"Balné","posId":"K0000","price":1500,"isExtra":true},{"id":"97278f8f579333a42d2bbe2f","count":1,"label":"BBQ základ","posId":"ZRB32","price":0,"isExtra":true},{"id":"6748417db17528cb9bcae60f","count":1,"label":"Capricciosa 32cm","posId":"113","price":24900,"isExtra":false},{"id":"bd23bb29ddc67d336ee4c95b","count":1,"label":"Balné","posId":"K0000","price":1500,"isExtra":true},{"id":"3a8c81df4b4e610c1946ed84","count":1,"label":"Bez oliv","posId":"X112","price":0,"KDSTags":["redhighlight"],"isExtra":true}]</t>
  </si>
  <si>
    <t>2026-05-11T17:40:02.779+02:00</t>
  </si>
  <si>
    <t>2026-05-11T17:49:41.647+02:00</t>
  </si>
  <si>
    <t>2026-05-11T18:18:22.622+02:00</t>
  </si>
  <si>
    <t>2026-05-11T17:40:03.356+02:00</t>
  </si>
  <si>
    <t>[{"id":"4f6ede18-25d3-4c82-be03-84c9578ab8ce","note":"","count":1,"label":"Pepperoni 32 cm","posId":"144","price":24900,"isExtra":false},{"id":"72b7d8de-1f32-4c8d-8cfc-fd5ab0a54619","note":"","count":1,"label":"kuře","posId":"B114","price":3000,"KDSTags":["greenhighlight"],"isExtra":true},{"id":"704cb959-c203-4144-92d1-a1b154f3fdc1","note":"","count":1,"label":"gorgonzola","posId":"B101","price":3000,"KDSTags":["greenhighlight"],"isExtra":true}]</t>
  </si>
  <si>
    <t>2026-05-11T17:39:03.711+02:00</t>
  </si>
  <si>
    <t>2026-05-11T17:46:35.772+02:00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</si>
  <si>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základ","posId":"ZRS32","price":0,"isExtra":true},{"id":"54685097","note":"","count":1,"label":"okraj mozzarella, bbq omáčka","posId":"A123","price":5700,"isExtra":true},{"id":"54685018","note":"","size":"Česnekový dip","count":1,"label":"Česnekový dip","posId":"P106","price":2000,"isExtra":false}]</t>
  </si>
  <si>
    <t>2026-05-11T17:22:03.120+02:00</t>
  </si>
  <si>
    <t>2026-05-11T17:30:09.489+02:00</t>
  </si>
  <si>
    <t>2026-05-11T17:21:17.050+02:00</t>
  </si>
  <si>
    <t>2026-05-11T17:34:04.812+02:00</t>
  </si>
  <si>
    <t>[{"id":"59589714","note":"","size":"Hawai 32cm","count":1,"label":"Hawai 32cm","posId":"114","price":24900,"isExtra":false},{"id":"54685059","note":"","count":1,"label":"Balné","posId":"K0000","price":1500,"isExtra":true},{"id":"54684975","note":"","size":"Comeback 40cm 🌶️","count":1,"label":"Comeback 40cm 🌶️","posId":"109","price":30900,"isExtra":false},{"id":"54685049","note":"","count":1,"label":"Balné","posId":"K0000","price":2000,"isExtra":true}]</t>
  </si>
  <si>
    <t>2026-05-11T17:21:02.727+02:00</t>
  </si>
  <si>
    <t>2026-05-11T17:29:11.492+02:00</t>
  </si>
  <si>
    <t>2026-05-11T17:20:02.700+02:00</t>
  </si>
  <si>
    <t>2026-05-11T19:26:00.611+02:00</t>
  </si>
  <si>
    <t>2026-05-11T19:41:24.246+02:00</t>
  </si>
  <si>
    <t>2026-05-11T18:05:00.978+02:00</t>
  </si>
  <si>
    <t>[{"id":"4f6ede18-25d3-4c82-be03-84c9578ab8ce","note":"","count":1,"label":"Pepperoni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</si>
  <si>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2026-05-11T17:15:49.687+02:00</t>
  </si>
  <si>
    <t>2026-05-11T17:23:57.496+02:00</t>
  </si>
  <si>
    <t>[{"id":"307f1b7d-52a0-408d-be47-4976c57475e7","count":1,"label":"Pizza Hawai 32 cm","posId":"114","price":24900,"isExtra":false,"creatorId":"_jJMoA3Nd5uO1Y9V7KdA1","isPackging":0,"actualLabel":"Pizza Hawai 32 cm"},{"id":"RjnzJvFGQ7bViwxWS8fAW","count":1,"label":"Bez ananasu","posId":"X100","price":0,"KDSTags":["redhighlight"],"isExtra":true,"mainItemId":"307f1b7d-52a0-408d-be47-4976c57475e7"},{"id":"307f1b7d-52a0-408d-be47-4976c57475e7","count":1,"label":"Pizza Hawai 32 cm","posId":"114","price":24900,"isExtra":false,"creatorId":"sE1q5uUoIsDEkSrQO4CmI","isPackging":0,"actualLabel":"Pizza Hawai 32 cm"},{"id":"RjnzJvFGQ7bViwxWS8fAW","count":1,"label":"Bez ananasu","posId":"X100","price":0,"KDSTags":["redhighlight"],"isExtra":true,"mainItemId":"307f1b7d-52a0-408d-be47-4976c57475e7"}]</t>
  </si>
  <si>
    <t>2026-05-11T17:15:00.294+02:00</t>
  </si>
  <si>
    <t>2026-05-11T17:27:12.869+02:00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</si>
  <si>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🌶️🌶️","posId":"110","price":30900,"isExtra":false},{"id":"54685049","note":"","count":1,"label":"Balné","posId":"K0000","price":2000,"isExtra":true},{"id":"59589714","note":"","size":"Hawai 32cm","count":1,"label":"Hawai 32cm","posId":"114","price":24900,"isExtra":false},{"id":"54685059","note":"","count":1,"label":"Balné","posId":"K0000","price":1500,"isExtra":true},{"id":"54685133","note":"","count":1,"label":"Ananas","posId":"B100","price":2500,"KDSTags":["greenhighlight"],"isExtra":true},{"id":"57405718","note":"","size":"Pepsi 1l","count":1,"label":"Pepsi 1l","posId":"N124","price":5900,"isExtra":false}]</t>
  </si>
  <si>
    <t>2026-05-11T16:57:09.308+02:00</t>
  </si>
  <si>
    <t>2026-05-11T18:41:53.997+02:00</t>
  </si>
  <si>
    <t>[{"id":"6748417db17528cb9bcae60d","count":1,"label":"Hawai 32cm","posId":"114","price":24900,"isExtra":false},{"id":"bd23bb29ddc67d336ee4c95b","count":1,"label":"Balné","posId":"K0000","price":1500,"isExtra":true},{"id":"97278f8f579333a42d2bbe2f","count":1,"label":"BBQ základ","posId":"ZRB32","price":0,"isExtra":true}]</t>
  </si>
  <si>
    <t>2026-05-11T16:55:03.589+02:00</t>
  </si>
  <si>
    <t>2026-05-11T17:11:43.447+02:00</t>
  </si>
  <si>
    <t>2026-05-11T17:34:05.004+02:00</t>
  </si>
  <si>
    <t>2026-05-11T16:55:04.206+02:00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</si>
  <si>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bylinky","posId":"A121","price":5700,"isExtra":true},{"id":"6e4aed3e-b988-442a-8864-0b2ad4a4403d","note":"","count":1,"label":"Quattro Formaggi 32 cm","posId":"147","price":24900,"isExtra":false},{"id":"ea19fb90-a0c3-4d7a-946a-81082fc1a3c2","note":"","count":1,"label":"okraj Hotdog hořčice","posId":"A117","price":5700,"isExtra":true}]</t>
  </si>
  <si>
    <t>2026-05-11T16:53:33.214+02:00</t>
  </si>
  <si>
    <t>2026-05-11T17:07:17.713+02:00</t>
  </si>
  <si>
    <t>[{"id":"54685012","note":"","size":"Veggie menu Comeback","count":1,"label":"Veggie menu Comeback","posId":"M200","price":34900,"isExtra":false},{"id":"54685107","note":"","count":1,"label":"Comeback","posId":"Y121","price":0,"isExtra":true},{"id":"54685040","note":"","count":1,"label":"Balné","posId":"K0000","price":3000,"isExtra":true},{"id":"54685069","note":"","count":1,"label":"česnekový chléb","posId":"P104","price":0,"isExtra":true},{"id":"57405731","note":"","count":1,"label":"Pepsi zero sugar 1l","posId":"N125","price":0,"isExtra":true},{"id":"54685088","note":"","count":1,"label":"okraj mozzarella, bylinky","posId":"A121","price":5700,"isExtra":true}]</t>
  </si>
  <si>
    <t>2026-05-11T16:52:14.566+02:00</t>
  </si>
  <si>
    <t>2026-05-11T17:04:46.653+02:00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</si>
  <si>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bylinky","posId":"A122","price":6500,"isExtra":true}]</t>
  </si>
  <si>
    <t>František</t>
  </si>
  <si>
    <t>2026-05-11T16:47:12.776+02:00</t>
  </si>
  <si>
    <t>2026-05-11T17:00:31.558+02:00</t>
  </si>
  <si>
    <t>2026-05-11T16:44:07.853+02:00</t>
  </si>
  <si>
    <t>2026-05-11T16:57:53.651+02:00</t>
  </si>
  <si>
    <t>[{"id":"6748417db17528cb9bcae661","count":1,"label":"Pepsi zero sugar 1l","posId":"N125","price":5900,"isExtra":false},{"id":"6748417db17528cb9bcae5ed","count":1,"label":"Pepperoni 40cm 🌶️🌶️","posId":"108","price":30900,"isExtra":false},{"id":"9642908ce4c2f22954c8bbd6","count":1,"label":"Balné","posId":"K0000","price":2000,"isExtra":true},{"id":"a1bd46b9b8f83b8b50c57f27","count":1,"label":"okraj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</si>
  <si>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2026-05-11T16:41:03.071+02:00</t>
  </si>
  <si>
    <t>2026-05-11T16:55:34.407+02:00</t>
  </si>
  <si>
    <t>[{"id":"55ca227d-485c-4130-a44d-b26b939e8c03","note":"","count":1,"label":"Hot &amp; Spicy 32 cm","posId":"122","price":24900,"isExtra":false},{"id":"72b7d8de-1f32-4c8d-8cfc-fd5ab0a54619","note":"","count":1,"label":"kuře","posId":"B114","price":3000,"KDSTags":["greenhighlight"],"isExtra":true},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základ","posId":"A127","price":0,"isExtra":true},{"id":"72b7d8de-1f32-4c8d-8cfc-fd5ab0a54619","note":"","count":1,"label":"kuře","posId":"B114","price":3000,"KDSTags":["greenhighlight"],"isExtra":true}]</t>
  </si>
  <si>
    <t>2026-05-11T16:34:02.387+02:00</t>
  </si>
  <si>
    <t>2026-05-11T16:48:00.431+02:00</t>
  </si>
  <si>
    <t>2026-05-11T17:24:41.030+02:00</t>
  </si>
  <si>
    <t>2026-05-11T16:34:02.960+02:00</t>
  </si>
  <si>
    <t>[{"id":"0491ba2d-7c43-44f5-949a-e82693028cdb","note":"","count":1,"label":"Margherita 32 cm","posId":"136","price":20900,"isExtra":false},{"id":"1edf54fc-1032-442c-939f-e6e2033b2270","note":"","count":1,"label":"Comeback 40 cm","posId":"109","price":30900,"isExtra":false}]</t>
  </si>
  <si>
    <t>2026-05-11T16:22:12.230+02:00</t>
  </si>
  <si>
    <t>2026-05-11T16:28:02.585+02:00</t>
  </si>
  <si>
    <t>[{"id":"59589706","note":"","size":"Margherita 32cm","count":1,"label":"Margherita 32cm","posId":"112","price":20900,"isExtra":false},{"id":"54685059","note":"","count":1,"label":"Balné","posId":"K0000","price":1500,"isExtra":true},{"id":"54685117","note":"","count":1,"label":"Olivy","posId":"B112","price":2500,"KDSTags":["greenhighlight"],"isExtra":true}]</t>
  </si>
  <si>
    <t>2026-05-11T16:15:28.221+02:00</t>
  </si>
  <si>
    <t>2026-05-11T16:23:46.489+02:00</t>
  </si>
  <si>
    <t>2026-05-11T16:12:03.597+02:00</t>
  </si>
  <si>
    <t>2026-05-11T16:22:54.254+02:00</t>
  </si>
  <si>
    <t>2026-05-11T16:36:20.872+02:00</t>
  </si>
  <si>
    <t>2026-05-11T16:12:04.344+02:00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</si>
  <si>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-ananas","posId":"X100","price":0,"KDSTags":["redhighlight"],"isExtra":true},{"id":"0604cf40-24b5-4ad5-a9e4-e5834def96b8","note":"","count":3,"label":"Dip česnekový","posId":"P106","price":2000,"isExtra":false}]</t>
  </si>
  <si>
    <t>2026-05-11T16:04:21.841+02:00</t>
  </si>
  <si>
    <t>2026-05-11T16:04:23.601+02:00</t>
  </si>
  <si>
    <t>[{"id":"d3d45011-38ff-4409-9f5f-709db0005c2e","count":1,"label":"Pepsi zero sugar 1l","posId":"N125","price":5900,"isExtra":false,"creatorId":"0jA-_8dM0B1jDDTDkTJ3S","isPackging":0,"actualLabel":"Pepsi zero sugar 1l"}]</t>
  </si>
  <si>
    <t>2026-05-11T15:47:59.942+02:00</t>
  </si>
  <si>
    <t>2026-05-11T15:57:28.388+02:00</t>
  </si>
  <si>
    <t>2026-05-11T15:41:02.861+02:00</t>
  </si>
  <si>
    <t>2026-05-11T15:55:43.183+02:00</t>
  </si>
  <si>
    <t>2026-05-11T15:24:44.781+02:00</t>
  </si>
  <si>
    <t>2026-05-11T15:38:45.376+02:00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</si>
  <si>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základ","posId":"ZRS32","price":0,"isExtra":true},{"id":"121","note":"","count":1,"label":"Comeback 32cm 🌶️","posId":"121","price":24900,"isExtra":false},{"id":"K0000","note":"","count":1,"label":"Balné","posId":"K0000","price":1500,"isExtra":true}]</t>
  </si>
  <si>
    <t>Francis</t>
  </si>
  <si>
    <t>2026-05-11T14:59:22.077+02:00</t>
  </si>
  <si>
    <t>2026-05-11T15:09:39.043+02:00</t>
  </si>
  <si>
    <t>[{"id":"105","note":"","count":1,"label":"Veggieballs 40cm 🌶️🌶️","posId":"105","price":30900,"isExtra":false},{"id":"K0000","note":"","count":1,"label":"Balné","posId":"K0000","price":2000,"isExtra":true},{"id":"ZRS40","note":"","count":1,"label":"Smetanový základ","posId":"ZRS40","price":0,"isExtra":true}]</t>
  </si>
  <si>
    <t>2026-05-11T14:52:37.739+02:00</t>
  </si>
  <si>
    <t>2026-05-11T15:01:18.137+02:00</t>
  </si>
  <si>
    <t>[{"id":"54685012","note":"","size":"Veggie menu Comeback","count":1,"label":"Veggie menu Comeback","posId":"M200","price":34900,"isExtra":false},{"id":"54685107","note":"","count":1,"label":"Comeback","posId":"Y121","price":0,"isExtra":true},{"id":"54685040","note":"","count":1,"label":"Balné","posId":"K0000","price":3000,"isExtra":true},{"id":"54685069","note":"","count":1,"label":"česnekový chléb","posId":"P104","price":0,"isExtra":true},{"id":"57405730","note":"","count":1,"label":"Pepsi 1l","posId":"N124","price":0,"isExtra":true}]</t>
  </si>
  <si>
    <t>2026-05-11T14:42:03.053+02:00</t>
  </si>
  <si>
    <t>2026-05-11T14:49:52.952+02:00</t>
  </si>
  <si>
    <t>[{"id":"1460d93c-4159-4d87-aaf2-4ef8fb5e31b1","note":"","count":1,"label":"Margherita 32 cm","posId":"112","price":20900,"isExtra":false},{"id":"7b506f1d-3b7d-4ca7-9767-75b5b6ff855b","note":"","count":1,"label":"okraj mozzarella BBQ","posId":"A123","price":5700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česnekový","posId":"P106","price":2000,"isExtra":false}]</t>
  </si>
  <si>
    <t>Muhammed Eren</t>
  </si>
  <si>
    <t>2026-05-11T14:29:54.698+02:00</t>
  </si>
  <si>
    <t>2026-05-11T14:42:19.013+02:00</t>
  </si>
  <si>
    <t>[{"id":"108","note":"","count":1,"label":"Pepperoni 40cm 🌶️🌶️","posId":"108","price":30900,"isExtra":false},{"id":"K0000","note":"","count":1,"label":"Balné","posId":"K0000","price":2000,"isExtra":true},{"id":"111","note":"","count":1,"label":"Quattro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</si>
  <si>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2026-05-11T14:28:11.956+02:00</t>
  </si>
  <si>
    <t>2026-05-11T14:44:59.030+02:00</t>
  </si>
  <si>
    <t>[{"id":"109","note":"","count":1,"label":"Comeback 40cm 🌶️","posId":"109","price":30900,"isExtra":false},{"id":"K0000","note":"","count":1,"label":"Balné","posId":"K0000","price":2000,"isExtra":true},{"id":"P100","note":"","count":1,"label":"Pepperoni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🌶️","posId":"P100","price":8900,"isExtra":false},{"id":"K0000","note":"","count":1,"label":"Balné","posId":"K0000","price":1500,"isExtra":true}]</t>
  </si>
  <si>
    <t>2026-05-11T14:20:03.256+02:00</t>
  </si>
  <si>
    <t>2026-05-11T15:20:52.844+02:00</t>
  </si>
  <si>
    <t>[{"id":"896d2264-b315-4ee3-b331-0fa7b26bb96f","note":"","count":1,"label":"Hawai 32 cm","posId":"114","price":24900,"isExtra":false},{"id":"a8b296cb-224d-46e2-b4ca-40d9cb21295a","note":"","count":1,"label":"BEZ -šunka","posId":"X106","price":0,"KDSTags":["redhighlight"],"isExtra":true}]</t>
  </si>
  <si>
    <t>2026-05-11T14:05:18.741+02:00</t>
  </si>
  <si>
    <t>2026-05-11T14:12:28.028+02:00</t>
  </si>
  <si>
    <t>2026-05-11T13:58:42.153+02:00</t>
  </si>
  <si>
    <t>2026-05-11T14:05:06.706+02:00</t>
  </si>
  <si>
    <t>[{"id":"4d404c70-83e0-4d17-8dce-d711c6217316","count":1,"label":"Pizza Pepperoni 32","posId":"120","price":24900,"isExtra":false,"creatorId":"CWLY6H3DxniMZbFqRAtXV","isPackging":0,"actualLabel":"Pizza Pepperoni 32"}]</t>
  </si>
  <si>
    <t>2026-05-11T13:54:03.200+02:00</t>
  </si>
  <si>
    <t>2026-05-11T14:01:39.792+02:00</t>
  </si>
  <si>
    <t>2026-05-11T14:21:10.493+02:00</t>
  </si>
  <si>
    <t>2026-05-11T13:54:03.851+02:00</t>
  </si>
  <si>
    <t>[{"id":"7ebac4a7-6cce-442e-b2bb-06b929c16076","note":"","count":1,"label":"Baby špenát &amp; kuře 32 cm","posId":"116","price":24900,"isExtra":false},{"id":"5df34067-0b6b-41dc-8528-5c379260b439","note":"","count":1,"label":"Mirinda 1l","posId":"N126","price":5900,"isExtra":false}]</t>
  </si>
  <si>
    <t>2026-05-11T13:49:03.633+02:00</t>
  </si>
  <si>
    <t>2026-05-11T13:59:04.809+02:00</t>
  </si>
  <si>
    <t>2026-05-11T14:09:50.356+02:00</t>
  </si>
  <si>
    <t>2026-05-11T13:49:04.708+02:00</t>
  </si>
  <si>
    <t>2026-05-11T13:47:38.982+02:00</t>
  </si>
  <si>
    <t>2026-05-11T13:56:50.018+02:00</t>
  </si>
  <si>
    <t>[{"id":"6748417db17528cb9bcae5ff","count":1,"label":"Quattro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bylinky","posId":"A121","price":5700,"isExtra":true},{"id":"9d27118cdfba2218f7d8c8b1","count":1,"label":"Bez gorgonzoly","posId":"X101","price":0,"KDSTags":["redhighlight"],"isExtra":true},{"id":"6748417db17528cb9bcae63b","count":1,"label":"Česnekový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</si>
  <si>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2026-05-11T13:26:03.066+02:00</t>
  </si>
  <si>
    <t>2026-05-11T13:33:37.562+02:00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</si>
  <si>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</si>
  <si>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Lukáš</t>
  </si>
  <si>
    <t>2026-05-11T12:55:09.681+02:00</t>
  </si>
  <si>
    <t>2026-05-11T13:03:52.564+02:00</t>
  </si>
  <si>
    <t>2026-05-11T12:43:36.732+02:00</t>
  </si>
  <si>
    <t>2026-05-11T12:54:11.644+02:00</t>
  </si>
  <si>
    <t>[{"id":"54684981","note":"","size":"Hawai 40cm","count":1,"label":"Hawai 40cm","posId":"102","price":30900,"isExtra":false},{"id":"54685049","note":"","count":1,"label":"Balné","posId":"K0000","price":2000,"isExtra":true},{"id":"59555749","note":"","count":1,"label":"BBQ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omáčka","posId":"A120","price":6500,"isExtra":true},{"id":"57405719","note":"","size":"Pepsi zero sugar 1l","count":1,"label":"Pepsi zero sugar 1l","posId":"N125","price":5900,"isExtra":false}]</t>
  </si>
  <si>
    <t>2026-05-11T12:31:02.317+02:00</t>
  </si>
  <si>
    <t>2026-05-11T12:39:24.330+02:00</t>
  </si>
  <si>
    <t>2026-05-11T12:52:10.479+02:00</t>
  </si>
  <si>
    <t>2026-05-11T12:31:03.070+02:00</t>
  </si>
  <si>
    <t>[{"id":"c17837f5-7a43-4caf-86f2-7f4c925f90fb","note":"","count":1,"label":"BBQ Meteor 32 cm","posId":"118","price":24900,"isExtra":false},{"id":"3a5867b0-8da1-4c8b-bd1f-70418434cae8","note":"","count":1,"label":"BBQ Texas 32 cm","posId":"119","price":24900,"isExtra":false}]</t>
  </si>
  <si>
    <t>2026-05-11T12:17:03.367+02:00</t>
  </si>
  <si>
    <t>2026-05-11T12:35:51.345+02:00</t>
  </si>
  <si>
    <t>2026-05-11T12:44:14.488+02:00</t>
  </si>
  <si>
    <t>2026-05-11T12:17:03.893+02:00</t>
  </si>
  <si>
    <t>2026-05-11T12:15:04.133+02:00</t>
  </si>
  <si>
    <t>2026-05-11T12:25:27.621+02:00</t>
  </si>
  <si>
    <t>[{"id":"7ee7e3c8-2c54-4dc5-810f-2f52f62e2d14","note":"","count":1,"label":"Comeback 32 cm","posId":"121","price":24900,"isExtra":false},{"id":"55ca227d-485c-4130-a44d-b26b939e8c03","note":"","count":1,"label":"Hot &amp; Spicy 32 cm","posId":"122","price":24900,"isExtra":false},{"id":"7686bc6d-289e-4e5c-a90d-990f071c04d2","note":"","count":1,"label":"BBQ Meteor 18 cm","posId":"130","price":11900,"isExtra":false}]</t>
  </si>
  <si>
    <t>2026-05-11T12:06:20.158+02:00</t>
  </si>
  <si>
    <t>2026-05-11T12:15:36.635+02:00</t>
  </si>
  <si>
    <t>[{"id":"6748417db17528cb9bcae5f1","count":1,"label":"BBQ Meteor 40cm","posId":"106","price":30900,"isExtra":false},{"id":"9642908ce4c2f22954c8bbd6","count":1,"label":"Balné","posId":"K0000","price":2000,"isExtra":true},{"id":"3526206f1cc7cbef5a24b9c4","count":1,"label":"Smetanový základ","posId":"ZBS40","price":0,"isExtra":true},{"id":"672ce28d7b47278e16ff8d9f","count":1,"label":"okraj hotdog, bbq omáčka","posId":"A120","price":6500,"isExtra":true},{"id":"c8060258bf0fd7cbef66bb7b","count":1,"label":"Gorgonzola","posId":"C101","price":4000,"KDSTags":["greenhighlight"],"isExtra":true},{"id":"a6f5a4f2c024720ff5c3f553","count":1,"label":"Grana padano, pecorino, parmazán","posId":"C130","price":4000,"KDSTags":["greenhighlight"],"isExtra":true}]</t>
  </si>
  <si>
    <t>2026-05-11T11:48:09.291+02:00</t>
  </si>
  <si>
    <t>2026-05-11T11:48:12.475+02:00</t>
  </si>
  <si>
    <t>[{"id":"6ffd3545-72d2-4e40-9c4f-5ed137d1966b","count":1,"label":"Guarana kiwi a jablko","posId":"N144","price":5500,"isExtra":false,"creatorId":"mbKv4e1c_7HtJ0oNscuWC","isPackging":0,"actualLabel":"Guarana kiwi a jablko"}]</t>
  </si>
  <si>
    <t>Minh</t>
  </si>
  <si>
    <t>2026-05-11T11:47:19.200+02:00</t>
  </si>
  <si>
    <t>2026-05-11T12:00:00.845+02:00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</si>
  <si>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základ","posId":"ZRB40","price":0,"isExtra":true},{"id":"N124","note":"","count":1,"label":"Pepsi 1l","posId":"N124","price":5900,"isExtra":false}]</t>
  </si>
  <si>
    <t>2026-05-11T11:41:03.198+02:00</t>
  </si>
  <si>
    <t>2026-05-11T11:54:23.310+02:00</t>
  </si>
  <si>
    <t>2026-05-11T12:14:04.645+02:00</t>
  </si>
  <si>
    <t>2026-05-11T11:41:04.003+02:00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</si>
  <si>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</si>
  <si>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Mykola</t>
  </si>
  <si>
    <t>2026-05-11T11:34:59.157+02:00</t>
  </si>
  <si>
    <t>2026-05-11T11:52:13.343+02:00</t>
  </si>
  <si>
    <t>[{"id":"121","note":"","count":1,"label":"Comeback 32cm 🌶️","posId":"121","price":24900,"isExtra":false},{"id":"K0000","note":"","count":1,"label":"Balné","posId":"K0000","price":1500,"isExtra":true},{"id":"P100","note":"","count":1,"label":"Pepperoni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</si>
  <si>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2026-05-11T11:33:03.152+02:00</t>
  </si>
  <si>
    <t>2026-05-11T11:52:09.391+02:00</t>
  </si>
  <si>
    <t>2026-05-11T11:32:48.434+02:00</t>
  </si>
  <si>
    <t>2026-05-11T11:47:17.300+02:00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</si>
  <si>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54685150","note":"","count":1,"label":"Kukuřice","posId":"B115","price":2500,"KDSTags":["greenhighlight"],"isExtra":true},{"id":"54685170","note":"","count":1,"label":"Slanina","posId":"B108","price":3000,"KDSTags":["greenhighlight"],"isExtra":true},{"id":"54685018","note":"","size":"Česnekový dip","count":1,"label":"Česnekový dip","posId":"P106","price":2000,"isExtra":false},{"id":"54685013","note":"","size":"Spicy Wings 🌶️","count":1,"label":"Spicy Wings 🌶️","posId":"P101","price":11900,"isExtra":false},{"id":"54685059","note":"","count":1,"label":"Balné","posId":"K0000","price":1500,"isExtra":true},{"id":"54685016","note":"","size":"Česnekový chléb 18cm","count":1,"label":"Česnekový chléb 18cm","posId":"P104","price":7900,"isExtra":false},{"id":"54685059","note":"","count":1,"label":"Balné","posId":"K0000","price":1500,"isExtra":true}]</t>
  </si>
  <si>
    <t>2026-05-11T11:28:20.146+02:00</t>
  </si>
  <si>
    <t>2026-05-11T11:39:09.689+02:00</t>
  </si>
  <si>
    <t>[{"id":"6748417db17528cb9bcae603","count":1,"label":"Comeback 32cm 🌶️","posId":"121","price":24900,"isExtra":false},{"id":"bd23bb29ddc67d336ee4c95b","count":1,"label":"Balné","posId":"K0000","price":1500,"isExtra":true},{"id":"97278f8f579333a42d2bbe2f","count":1,"label":"BBQ základ","posId":"ZRB32","price":0,"isExtra":true}]</t>
  </si>
  <si>
    <t>2026-05-11T11:27:03.244+02:00</t>
  </si>
  <si>
    <t>2026-05-11T11:44:43.301+02:00</t>
  </si>
  <si>
    <t>[{"id":"1460d93c-4159-4d87-aaf2-4ef8fb5e31b1","note":"","count":1,"label":"Margherita 32 cm","posId":"112","price":20900,"isExtra":false},{"id":"55f8781c-97f6-4a21-abe6-3780ea7117ba","note":"","count":1,"label":"změna na Smetanový základ","posId":"A129","price":0,"isExtra":true},{"id":"389b26e5-2cae-411b-afde-ac1cec80674b","note":"","count":1,"label":"Margherita 40 cm","posId":"100","price":26900,"isExtra":false},{"id":"55ca227d-485c-4130-a44d-b26b939e8c03","note":"","count":1,"label":"Hot &amp; Spicy 32 cm","posId":"122","price":24900,"isExtra":false}]</t>
  </si>
  <si>
    <t>2026-05-11T11:25:03.408+02:00</t>
  </si>
  <si>
    <t>2026-05-11T11:40:21.305+02:00</t>
  </si>
  <si>
    <t>2026-05-11T12:05:26.693+02:00</t>
  </si>
  <si>
    <t>2026-05-11T11:25:04.014+02:00</t>
  </si>
  <si>
    <t>2026-05-11T11:24:48.469+02:00</t>
  </si>
  <si>
    <t>2026-05-11T11:36:29.422+02:00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</si>
  <si>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🌶️🌶️","posId":"120","price":24900,"isExtra":false},{"id":"bd23bb29ddc67d336ee4c95b","count":1,"label":"Balné","posId":"K0000","price":1500,"isExtra":true},{"id":"6748417db17528cb9bcae60b","count":1,"label":"Zeleninová 32cm","posId":"115","price":24900,"isExtra":false},{"id":"bd23bb29ddc67d336ee4c95b","count":1,"label":"Balné","posId":"K0000","price":1500,"isExtra":true},{"id":"53959fcb92f30582ba30aeb6","count":1,"label":"Špenát s česnekem","posId":"B107","price":2500,"KDSTags":["greenhighlight"],"isExtra":true}]</t>
  </si>
  <si>
    <t>2026-05-11T11:24:03.485+02:00</t>
  </si>
  <si>
    <t>2026-05-11T12:06:20.899+02:00</t>
  </si>
  <si>
    <t>2026-05-11T12:28:26.281+02:00</t>
  </si>
  <si>
    <t>2026-05-11T11:24:04.241+02:00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</si>
  <si>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základ","posId":"A127","price":0,"isExtra":true},{"id":"158f381e-7b09-45c4-95d8-d131055d3875","note":"","count":1,"label":"okraj Hotdog BBQ","posId":"A119","price":5700,"isExtra":true},{"id":"0d5bd9fd-6128-4489-94d2-641ed7ac4298","note":"","count":1,"label":"párek","posId":"B110","price":3000,"KDSTags":["greenhighlight"],"isExtra":true},{"id":"3316ecf4-07ea-4045-acd5-7383dd81145f","note":"","count":1,"label":"jalapeños","posId":"B102","price":2500,"KDSTags":["greenhighlight"],"isExtra":true},{"id":"0604cf40-24b5-4ad5-a9e4-e5834def96b8","note":"","count":2,"label":"Dip česnekový","posId":"P106","price":2000,"isExtra":false},{"id":"2a9dc121-ec1e-4cbb-b8d5-66ce6a546664","note":"","count":1,"label":"DIP jalapenos","posId":"P107","price":2000,"isExtra":false},{"id":"729a5bf7-1e81-474d-93e1-129401ad77bd","note":"","count":1,"label":"Dip BBQ","posId":"P105","price":2000,"isExtra":false},{"id":"c3e530cf-43f7-4bfa-a2eb-212265125d03","note":"","count":1,"label":"Česká zmrzlina z Opočna karamel","posId":"D112","price":12900,"isExtra":false}]</t>
  </si>
  <si>
    <t>2026-05-11T10:16:03.246+02:00</t>
  </si>
  <si>
    <t>2026-05-11T11:08:35.979+02:00</t>
  </si>
  <si>
    <t>[{"id":"6e4aed3e-b988-442a-8864-0b2ad4a4403d","note":"","count":1,"label":"Quattro Formaggi 32 cm","posId":"147","price":24900,"isExtra":false},{"id":"4f6ede18-25d3-4c82-be03-84c9578ab8ce","note":"","count":1,"label":"Pepperoni 32 cm","posId":"144","price":24900,"isExtra":false}]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</si>
  <si>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</si>
  <si>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</si>
  <si>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</si>
  <si>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</si>
  <si>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</si>
  <si>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</si>
  <si>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</si>
  <si>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</si>
  <si>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</si>
  <si>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</si>
  <si>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</si>
  <si>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</si>
  <si>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>Benzín</t>
  </si>
  <si>
    <t>2.000 nafta + 6.002 tankování Hřebík</t>
  </si>
  <si>
    <t>Auta</t>
  </si>
  <si>
    <t>Suroviny</t>
  </si>
  <si>
    <t>Bidfood</t>
  </si>
  <si>
    <t>Ostatní</t>
  </si>
  <si>
    <t xml:space="preserve">1.194 tankování z dýšek + 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</si>
  <si>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</si>
  <si>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</si>
  <si>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</si>
  <si>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</si>
  <si>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</si>
  <si>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</si>
  <si>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</si>
  <si>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</si>
  <si>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</si>
  <si>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</si>
  <si>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Bolevec</t>
  </si>
  <si>
    <t>Staff pití</t>
  </si>
  <si>
    <t>Zličín</t>
  </si>
  <si>
    <t>Rudolf Kalocai</t>
  </si>
  <si>
    <t>2026-05-17T23:38:06.829+02:00</t>
  </si>
  <si>
    <t>2026-05-17T23:50:31.069+02:00</t>
  </si>
  <si>
    <t>2026-05-17T23:59:02.821+02:00</t>
  </si>
  <si>
    <t>2026-05-17T23:51:22.646+02:00</t>
  </si>
  <si>
    <t>F - Pizza Comeback Bolevec - rozvoz</t>
  </si>
  <si>
    <t>[{"id":"65874345","note":"","size":"Veggieballs 32cm 🌶️🌶️","count":1,"label":"Veggieballs 32cm 🌶️🌶️","posId":"117","price":25900,"isExtra":false},{"id":"65874393","note":"","count":1,"label":"Balné","posId":"K0000","price":1500,"isExtra":true},{"id":"65874487","note":"","count":1,"label":"Párek","posId":"B110","price":3000,"KDSTags":["greenhighlight"],"isExtra":true},{"id":"65874358","note":"","size":"Choco Rolls","count":1,"label":"Choco Rolls","posId":"chr100","price":8900,"isExtra":false},{"id":"65874393","note":"","count":1,"label":"Balné","posId":"K0000","price":1500,"isExtra":true},{"id":"65874354","note":"","size":"Pepperoni Rolls 🌶️","count":1,"label":"Pepperoni Rolls 🌶️","posId":"P100","price":8900,"isExtra":false},{"id":"65874393","note":"","count":1,"label":"Balné","posId":"K0000","price":1500,"isExtra":true}]</t>
  </si>
  <si>
    <t>2026-05-17T23:11:02.982+02:00</t>
  </si>
  <si>
    <t>2026-05-17T23:11:30.470+02:00</t>
  </si>
  <si>
    <t>[{"id":"14ed2657-b58d-4efd-97ae-3a48a4555f3f","count":1,"label":"Guarana kiwi a jablko","posId":"N144","price":5500,"isExtra":false,"discount":{"type":"absolute","value":35},"creatorId":"1vKpiDwG9bgXCtd7hRLLS","isPackging":0,"actualLabel":"Guarana kiwi a jablko"}]</t>
  </si>
  <si>
    <t>2026-05-17T23:00:22.970+02:00</t>
  </si>
  <si>
    <t>2026-05-17T23:08:24.009+02:00</t>
  </si>
  <si>
    <t>B - Pizza Comeback Bolevec</t>
  </si>
  <si>
    <t>[{"id":"109","note":"","count":1,"label":"Comeback 40cm 🌶️","posId":"109","price":29900,"isExtra":false},{"id":"K0000","note":"","count":1,"label":"Balné","posId":"K0000","price":2000,"isExtra":true}]</t>
  </si>
  <si>
    <t>2026-05-17T22:54:10.530+02:00</t>
  </si>
  <si>
    <t>2026-05-17T23:01:14.122+02:00</t>
  </si>
  <si>
    <t>W - Pizza Comeback Bolevec</t>
  </si>
  <si>
    <t>[{"id":"6893484371e1a7827faa2844","count":1,"label":"Hot &amp; Spicy 32cm 🌶️🌶️","posId":"122","price":18091,"isExtra":false},{"id":"0cf732abf15d68df108984b2","count":1,"label":"Balné","posId":"K0000","price":1500,"isExtra":true},{"id":"da8470550dc1807d7ca08a1a","count":1,"label":"Smetanový základ","posId":"ZRS32","price":0,"isExtra":true}]</t>
  </si>
  <si>
    <t>2026-05-17T22:37:58.662+02:00</t>
  </si>
  <si>
    <t>2026-05-17T22:45:17.054+02:00</t>
  </si>
  <si>
    <t>[{"id":"6893484371e1a7827faa289a","count":1,"label":"Aquilla černý čaj a broskev 0,5l","posId":"N120","price":3871,"isExtra":false},{"id":"6893484371e1a7827faa282c","count":1,"label":"Hot &amp; Spicy 40cm 🌶️🌶️","posId":"110","price":23621,"isExtra":false},{"id":"8492ff01857ad344daba3d10","count":1,"label":"Balné","posId":"K0000","price":2000,"isExtra":true},{"id":"dc8f605afe18c45f3994b348","count":1,"label":"Kukuřice","posId":"C115","price":3500,"KDSTags":["greenhighlight"],"isExtra":true}]</t>
  </si>
  <si>
    <t>Oleksandr</t>
  </si>
  <si>
    <t>2026-05-17T22:23:58.195+02:00</t>
  </si>
  <si>
    <t>2026-05-17T22:31:48.985+02:00</t>
  </si>
  <si>
    <t>[{"id":"101","note":"","count":1,"label":"Capricciosa 40cm","posId":"101","price":29900,"isExtra":false},{"id":"K0000","note":"","count":1,"label":"Balné","posId":"K0000","price":2000,"isExtra":true},{"id":"P106","note":"","count":1,"label":"Česnekový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</si>
  <si>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2026-05-17T22:11:43.166+02:00</t>
  </si>
  <si>
    <t>2026-05-17T22:23:35.942+02:00</t>
  </si>
  <si>
    <t>[{"id":"6893484371e1a7827faa2842","count":1,"label":"Quattro Formaggi 32cm","posId":"123","price":18091,"isExtra":false},{"id":"0cf732abf15d68df108984b2","count":1,"label":"Balné","posId":"K0000","price":1500,"isExtra":true},{"id":"6893484371e1a7827faa2834","count":1,"label":"BBQ Meteor 40cm","posId":"106","price":23621,"isExtra":false},{"id":"8492ff01857ad344daba3d10","count":1,"label":"Balné","posId":"K0000","price":2000,"isExtra":true}]</t>
  </si>
  <si>
    <t>Usman</t>
  </si>
  <si>
    <t>2026-05-17T22:08:57.908+02:00</t>
  </si>
  <si>
    <t>2026-05-17T22:20:13.957+02:00</t>
  </si>
  <si>
    <t>[{"id":"101","note":"","count":1,"label":"Capricciosa 40cm","posId":"101","price":29900,"isExtra":false},{"id":"K0000","note":"","count":1,"label":"Balné","posId":"K0000","price":2000,"isExtra":true}]</t>
  </si>
  <si>
    <t>2026-05-17T22:04:28.777+02:00</t>
  </si>
  <si>
    <t>2026-05-17T22:04:31.669+02:00</t>
  </si>
  <si>
    <t>[{"id":"14ed2657-b58d-4efd-97ae-3a48a4555f3f","count":1,"label":"Guarana kiwi a jablko","posId":"N144","price":5500,"isExtra":false,"discount":{"type":"absolute","value":35},"creatorId":"SBgIegq0B2uPMCJs22SO6","isPackging":0,"actualLabel":"Guarana kiwi a jablko"}]</t>
  </si>
  <si>
    <t>2026-05-17T21:28:50.340+02:00</t>
  </si>
  <si>
    <t>2026-05-17T21:39:49.841+02:00</t>
  </si>
  <si>
    <t>[{"id":"6893484371e1a7827faa2838","count":1,"label":"Hawai 40cm","posId":"102","price":23621,"isExtra":false},{"id":"8492ff01857ad344daba3d10","count":1,"label":"Balné","posId":"K0000","price":2000,"isExtra":true},{"id":"6893484371e1a7827faa2866","count":1,"label":"Česnekový dip","posId":"P106","price":1580,"isExtra":false},{"id":"0cf732abf15d68df108984b2","count":1,"label":"Balné","posId":"K0000","price":1500,"isExtra":true}]</t>
  </si>
  <si>
    <t>2026-05-17T21:05:59.446+02:00</t>
  </si>
  <si>
    <t>2026-05-17T21:16:52.719+02:00</t>
  </si>
  <si>
    <t>[{"id":"6893484371e1a7827faa28a2","count":1,"label":"BIRGO grapefruit 0,5l","posId":"N131","price":3871,"isExtra":false},{"id":"6893484371e1a7827faa28b2","count":1,"label":"Guarana classic","posId":"N142","price":4345,"isExtra":false},{"id":"6893484371e1a7827faa2872","count":2,"label":"Jablečno-skořicové rolls","posId":"18","price":6241,"isExtra":false},{"id":"0cf732abf15d68df108984b2","count":2,"label":"Balné","posId":"K0000","price":1500,"isExtra":true}]</t>
  </si>
  <si>
    <t>2026-05-17T20:58:57.256+02:00</t>
  </si>
  <si>
    <t>2026-05-17T21:05:01.829+02:00</t>
  </si>
  <si>
    <t>[{"id":"6893484371e1a7827faa2890","count":1,"label":"Opočno pistáciová","posId":"D109","price":10981,"isExtra":false},{"id":"6893484371e1a7827faa2894","count":1,"label":"Opočno čokoládová","posId":"D107","price":10981,"isExtra":false}]</t>
  </si>
  <si>
    <t>2026-05-17T20:23:04.729+02:00</t>
  </si>
  <si>
    <t>2026-05-17T20:49:53.625+02:00</t>
  </si>
  <si>
    <t>2026-05-17T20:57:38.537+02:00</t>
  </si>
  <si>
    <t>2026-05-17T20:51:01.995+02:00</t>
  </si>
  <si>
    <t>[{"id":"35e045f9-bc36-46e9-8142-6579de78a05b","note":"","count":1,"label":"Comeback 32 cm","posId":"121","price":25900,"isExtra":false}]</t>
  </si>
  <si>
    <t>2026-05-17T20:20:45.774+02:00</t>
  </si>
  <si>
    <t>2026-05-17T20:30:21.587+02:00</t>
  </si>
  <si>
    <t>F - Pizza Comeback Bolevec</t>
  </si>
  <si>
    <t>[{"id":"62240207","note":"","size":"Hawai 32cm","count":1,"label":"Hawai 32cm","posId":"114","price":22900,"isExtra":false},{"id":"62240274","note":"","count":1,"label":"Balné","posId":"K0000","price":1500,"isExtra":true},{"id":"62240328","note":"","count":1,"label":"okraj hotdog, bbq omáčka","posId":"A119","price":5900,"isExtra":true},{"id":"62240201","note":"","size":"Hot &amp; Spicy 32cm 🌶️🌶️","count":1,"label":"Hot &amp; Spicy 32cm 🌶️🌶️","posId":"122","price":22900,"isExtra":false},{"id":"62240274","note":"","count":1,"label":"Balné","posId":"K0000","price":1500,"isExtra":true},{"id":"62240325","note":"","count":1,"label":"okraj hotdog, hořčice","posId":"A117","price":5900,"isExtra":true}]</t>
  </si>
  <si>
    <t>2026-05-17T20:18:04.043+02:00</t>
  </si>
  <si>
    <t>2026-05-17T20:34:04.357+02:00</t>
  </si>
  <si>
    <t>[{"id":"bf8dc38b-6c8e-42b6-9da3-3170253a57d4","note":"","count":1,"label":"Hot &amp; Spicy 32 cm","posId":"122","price":25900,"isExtra":false},{"id":"f4d7b9ad-ce62-498d-a90b-8016ab1e3604","note":"","count":1,"label":"Quattro Formaggi 32 cm","posId":"147","price":25900,"isExtra":false}]</t>
  </si>
  <si>
    <t>2026-05-17T20:09:05.519+02:00</t>
  </si>
  <si>
    <t>2026-05-17T20:21:18.254+02:00</t>
  </si>
  <si>
    <t>[{"id":"10a95fda-50ac-4e8b-a092-eba50264ce8d","note":"","count":1,"label":"Comeback 18 cm","posId":"133","price":13900,"isExtra":false}]</t>
  </si>
  <si>
    <t>2026-05-17T20:08:54.349+02:00</t>
  </si>
  <si>
    <t>2026-05-17T20:21:16.874+02:00</t>
  </si>
  <si>
    <t>[{"id":"62240193","note":"","size":"BBQ Meteor 40cm","count":1,"label":"BBQ Meteor 40cm","posId":"106","price":29900,"isExtra":false},{"id":"62240266","note":"","count":1,"label":"Balné","posId":"K0000","price":2000,"isExtra":true},{"id":"62240330","note":"","count":1,"label":"okraj hotdog, bbq omáčka","posId":"A120","price":6900,"isExtra":true},{"id":"62240349","note":"","count":1,"label":"Cibule","posId":"C103","price":3500,"KDSTags":["greenhighlight"],"isExtra":true},{"id":"62240368","note":"","count":1,"label":"Slanina","posId":"C108","price":4000,"KDSTags":["greenhighlight"],"isExtra":true}]</t>
  </si>
  <si>
    <t>2026-05-17T19:08:32.774+02:00</t>
  </si>
  <si>
    <t>2026-05-17T19:17:34.394+02:00</t>
  </si>
  <si>
    <t>[{"id":"6893484371e1a7827faa283a","count":1,"label":"Capricciosa 40cm","posId":"101","price":23621,"isExtra":false},{"id":"8492ff01857ad344daba3d10","count":1,"label":"Balné","posId":"K0000","price":2000,"isExtra":true},{"id":"74f85d724d56daef88fe96a8","count":1,"label":"Smetanový základ","posId":"ZRS40","price":0,"isExtra":true}]</t>
  </si>
  <si>
    <t>2026-05-17T18:50:20.363+02:00</t>
  </si>
  <si>
    <t>2026-05-17T19:01:02.078+02:00</t>
  </si>
  <si>
    <t>[{"id":"6893484371e1a7827faa2848","count":1,"label":"Pepperoni 32cm 🌶️🌶️","posId":"120","price":18091,"isExtra":false},{"id":"0cf732abf15d68df108984b2","count":1,"label":"Balné","posId":"K0000","price":1500,"isExtra":true}]</t>
  </si>
  <si>
    <t>2026-05-17T18:33:04.071+02:00</t>
  </si>
  <si>
    <t>2026-05-17T19:09:14.292+02:00</t>
  </si>
  <si>
    <t>[{"id":"5b1f2843-926a-4dd1-a5f0-4fddc7b45013","note":"","count":1,"label":"Margherita 32 cm","posId":"112","price":21900,"isExtra":false},{"id":"3a8b6a85-3b5c-4ee4-be2d-261ab8731d6e","note":"","count":1,"label":"Dip česnekový","posId":"P106","price":2500,"isExtra":false}]</t>
  </si>
  <si>
    <t>2026-05-17T18:30:48.639+02:00</t>
  </si>
  <si>
    <t>2026-05-17T18:43:02.314+02:00</t>
  </si>
  <si>
    <t>[{"id":"62240192","note":"","size":"BBQ Texas 40cm","count":1,"label":"BBQ Texas 40cm","posId":"107","price":29900,"isExtra":false},{"id":"62240266","note":"","count":1,"label":"Balné","posId":"K0000","price":2000,"isExtra":true},{"id":"62240413","note":"","count":1,"label":"Smetanový základ","posId":"ZBS40","price":0,"isExtra":true},{"id":"62240330","note":"","count":1,"label":"okraj hotdog, bbq omáčka","posId":"A120","price":6900,"isExtra":true},{"id":"62240324","note":"","count":1,"label":"Bez papriky","posId":"X111","price":0,"KDSTags":["redhighlight"],"isExtra":true},{"id":"62240307","note":"","count":1,"label":"Žampiony","posId":"C105","price":3500,"KDSTags":["greenhighlight"],"isExtra":true},{"id":"62240353","note":"","count":1,"label":"Kukuřice","posId":"C115","price":3500,"KDSTags":["greenhighlight"],"isExtra":true},{"id":"62240390","note":"","count":1,"label":"Masové kuličky","posId":"C116","price":8900,"KDSTags":["greenhighlight"],"isExtra":true},{"id":"64093099","note":"","size":"Sweet Passion 40 cm","count":1,"label":"Sweet Passion 40 cm","posId":"31","price":24900,"isExtra":false},{"id":"62240266","note":"","count":1,"label":"Balné","posId":"K0000","price":2000,"isExtra":true}]</t>
  </si>
  <si>
    <t>2026-05-17T18:22:41.855+02:00</t>
  </si>
  <si>
    <t>2026-05-17T18:36:40.443+02:00</t>
  </si>
  <si>
    <t>[{"id":"6893484371e1a7827faa2838","count":1,"label":"Hawai 40cm","posId":"102","price":23621,"isExtra":false},{"id":"8492ff01857ad344daba3d10","count":1,"label":"Balné","posId":"K0000","price":2000,"isExtra":true},{"id":"69427160c73b43598f307e64","count":1,"label":"Sweet Passion 40 cm","posId":"31","price":19671,"isExtra":false},{"id":"8492ff01857ad344daba3d10","count":1,"label":"Balné","posId":"K0000","price":2000,"isExtra":true}]</t>
  </si>
  <si>
    <t>2026-05-17T18:17:36.829+02:00</t>
  </si>
  <si>
    <t>2026-05-17T18:31:09.453+02:00</t>
  </si>
  <si>
    <t>[{"id":"62240197","note":"","size":"Capricciosa 40cm","count":1,"label":"Capricciosa 40cm","posId":"101","price":29900,"isExtra":false},{"id":"62240266","note":"","count":1,"label":"Balné","posId":"K0000","price":2000,"isExtra":true},{"id":"62240189","note":"","size":"Hot &amp; Spicy 40cm 🌶️🌶️","count":1,"label":"Hot &amp; Spicy 40cm 🌶️🌶️","posId":"110","price":29900,"isExtra":false},{"id":"62240266","note":"","count":1,"label":"Balné","posId":"K0000","price":2000,"isExtra":true}]</t>
  </si>
  <si>
    <t>2026-05-17T18:12:03.331+02:00</t>
  </si>
  <si>
    <t>2026-05-17T18:23:44.076+02:00</t>
  </si>
  <si>
    <t>[{"id":"d63e9120-8ffe-444c-ba51-6c942a13f4fc","note":"","count":1,"label":"Margherita 40 cm","posId":"100","price":28900,"isExtra":false},{"id":"86843148-4e32-4979-bfd6-d7151207f70f","note":"","count":1,"label":"Šunka","posId":"86843148-4e32-4979-bfd6-d7151207f70f","price":4000,"isExtra":true},{"id":"7fdd6df3-b4af-470d-955c-d1de47ab00a5","note":"","count":1,"label":"Žampiony","posId":"7fdd6df3-b4af-470d-955c-d1de47ab00a5","price":3500,"isExtra":true}]</t>
  </si>
  <si>
    <t>2026-05-17T17:58:21.388+02:00</t>
  </si>
  <si>
    <t>2026-05-17T18:11:29.231+02:00</t>
  </si>
  <si>
    <t>[{"id":"6893484371e1a7827faa2830","count":1,"label":"Pepperoni 40cm 🌶️🌶️","posId":"108","price":23621,"isExtra":false},{"id":"8492ff01857ad344daba3d10","count":1,"label":"Balné","posId":"K0000","price":2000,"isExtra":true},{"id":"d0ae617b1bdb5220029b9a40","count":1,"label":"BBQ základ","posId":"ZRB40","price":0,"isExtra":true},{"id":"6893484371e1a7827faa2866","count":1,"label":"Česnekový dip","posId":"P106","price":1580,"isExtra":false},{"id":"0cf732abf15d68df108984b2","count":1,"label":"Balné","posId":"K0000","price":1500,"isExtra":true}]</t>
  </si>
  <si>
    <t>2026-05-17T17:02:19.380+02:00</t>
  </si>
  <si>
    <t>2026-05-17T17:14:40.924+02:00</t>
  </si>
  <si>
    <t>[{"id":"18c7dc2e-3f8c-4b58-9c90-6a401315d32b","count":1,"label":"Pizza Hawai 32 cm","posId":"114","price":25900,"isExtra":false,"creatorId":"sg2mb_-zujG_HaObyQFGZ","isPackging":0,"actualLabel":"Pizza Hawai 32 cm"},{"id":"RjnzJvFGQ7bViwxWS8fAW","count":1,"label":"Bez ananasu","posId":"X100","price":0,"KDSTags":["redhighlight"],"isExtra":true,"mainItemId":"18c7dc2e-3f8c-4b58-9c90-6a401315d32b"}]</t>
  </si>
  <si>
    <t>2026-05-17T17:00:29.152+02:00</t>
  </si>
  <si>
    <t>2026-05-17T17:13:36.108+02:00</t>
  </si>
  <si>
    <t>[{"id":"6893484371e1a7827faa283c","count":1,"label":"Baby špenát &amp; kuře 40cm","posId":"104","price":23621,"isExtra":false},{"id":"8492ff01857ad344daba3d10","count":1,"label":"Balné","posId":"K0000","price":2000,"isExtra":true},{"id":"bb599b09afa8fadadd6416fb","count":1,"label":"BBQ základ","posId":"ZSB49","price":0,"isExtra":true},{"id":"f545f40ef20c5149e9240c3f","count":1,"label":"okraj mozzarella, bylinky","posId":"A122","price":6900,"isExtra":true},{"id":"6893484371e1a7827faa2850","count":1,"label":"Hawai 32cm","posId":"114","price":18091,"isExtra":false},{"id":"0cf732abf15d68df108984b2","count":1,"label":"Balné","posId":"K0000","price":1500,"isExtra":true},{"id":"6893484371e1a7827faa283a","count":1,"label":"Capricciosa 40cm","posId":"101","price":23621,"isExtra":false},{"id":"8492ff01857ad344daba3d10","count":1,"label":"Balné","posId":"K0000","price":2000,"isExtra":true},{"id":"74f85d724d56daef88fe96a8","count":1,"label":"Smetanový základ","posId":"ZRS40","price":0,"isExtra":true},{"id":"f545f40ef20c5149e9240c3f","count":1,"label":"okraj mozzarella, bylinky","posId":"A122","price":6900,"isExtra":true}]</t>
  </si>
  <si>
    <t>2026-05-17T16:49:47.772+02:00</t>
  </si>
  <si>
    <t>2026-05-17T17:14:39.016+02:00</t>
  </si>
  <si>
    <t>[{"id":"bbef59ce-896e-4add-acca-1c087f56506a","count":1,"label":"Pepsi 0,33l","posId":"N170","price":3900,"isExtra":false,"creatorId":"KYc56TEcsegA83zXkjWi1","isPackging":0,"actualLabel":"Pepsi 0,33l"}]</t>
  </si>
  <si>
    <t>2026-05-17T15:55:36.035+02:00</t>
  </si>
  <si>
    <t>2026-05-17T16:08:06.107+02:00</t>
  </si>
  <si>
    <t>[{"id":"6893484371e1a7827faa282e","count":1,"label":"Comeback 40cm 🌶️","posId":"109","price":23621,"isExtra":false},{"id":"8492ff01857ad344daba3d10","count":1,"label":"Balné","posId":"K0000","price":2000,"isExtra":true},{"id":"03f946cf23946ca996659441","count":1,"label":"Bez salámu","posId":"X109","price":0,"KDSTags":["redhighlight"],"isExtra":true}]</t>
  </si>
  <si>
    <t>2026-05-17T15:51:04.861+02:00</t>
  </si>
  <si>
    <t>2026-05-17T16:05:51.257+02:00</t>
  </si>
  <si>
    <t>[{"id":"62240239","note":"","size":"Opočno vanilková","count":1,"label":"Opočno vanilková","posId":"D108","price":13900,"isExtra":false},{"id":"62240188","note":"","size":"Quattro Formaggi 40cm","count":1,"label":"Quattro Formaggi 40cm","posId":"111","price":29900,"isExtra":false},{"id":"62240266","note":"","count":1,"label":"Balné","posId":"K0000","price":2000,"isExtra":true},{"id":"62240411","note":"","count":1,"label":"Rajčatový základ","posId":"ZSR40","price":0,"isExtra":true},{"id":"62240353","note":"","count":1,"label":"Kukuřice","posId":"C115","price":3500,"KDSTags":["greenhighlight"],"isExtra":true},{"id":"62240358","note":"","count":1,"label":"Mozzarella","posId":"C113","price":4000,"KDSTags":["greenhighlight"],"isExtra":true}]</t>
  </si>
  <si>
    <t>2026-05-17T15:48:59.331+02:00</t>
  </si>
  <si>
    <t>2026-05-17T16:01:46.985+02:00</t>
  </si>
  <si>
    <t>[{"id":"6893484371e1a7827faa286c","count":1,"label":"Choco Rolls","posId":"chr100","price":6241,"isExtra":false},{"id":"0cf732abf15d68df108984b2","count":1,"label":"Balné","posId":"K0000","price":1500,"isExtra":true},{"id":"6893484371e1a7827faa285a","count":1,"label":"Spicy menu Comeback","posId":"M100","price":31900,"isExtra":false},{"id":"7af2a69c677c20d1edc0804f","count":1,"label":"Balné","posId":"K0000","price":3000,"isExtra":true},{"id":"416227c282f9fdb1baa7b5ec","count":1,"label":"Margherita","posId":"Y112","price":0,"isExtra":true},{"id":"6a1141d3816a1f25cc3995d2","count":1,"label":"USA těsto","posId":"17","price":1000,"isExtra":true},{"id":"9fdd08d145fbda2f56c18746","count":1,"label":"okraj mozzarella, bylinky","posId":"A121","price":5900,"isExtra":true},{"id":"d91993667c807b40276fa56a","count":1,"label":"spicy wings 🌶️","posId":"P101","price":0,"isExtra":true},{"id":"322929811e7a31f1788c285d","count":1,"label":"Mirinda 1l","posId":"N126","price":0,"isExtra":true}]</t>
  </si>
  <si>
    <t>2026-05-17T15:34:21.632+02:00</t>
  </si>
  <si>
    <t>2026-05-17T15:46:08.102+02:00</t>
  </si>
  <si>
    <t>[{"id":"6893484371e1a7827faa282a","count":1,"label":"Quattro Formaggi 40cm","posId":"111","price":23621,"isExtra":false},{"id":"8492ff01857ad344daba3d10","count":1,"label":"Balné","posId":"K0000","price":2000,"isExtra":true}]</t>
  </si>
  <si>
    <t>2026-05-17T15:34:09.761+02:00</t>
  </si>
  <si>
    <t>2026-05-17T15:43:59.920+02:00</t>
  </si>
  <si>
    <t>[{"id":"62240208","note":"","size":"Capricciosa 32cm","count":1,"label":"Capricciosa 32cm","posId":"113","price":22900,"isExtra":false},{"id":"62240274","note":"","count":1,"label":"Balné","posId":"K0000","price":1500,"isExtra":true},{"id":"62240201","note":"","size":"Hot &amp; Spicy 32cm 🌶️🌶️","count":1,"label":"Hot &amp; Spicy 32cm 🌶️🌶️","posId":"122","price":22900,"isExtra":false},{"id":"62240274","note":"","count":1,"label":"Balné","posId":"K0000","price":1500,"isExtra":true}]</t>
  </si>
  <si>
    <t>2026-05-17T15:25:03.855+02:00</t>
  </si>
  <si>
    <t>2026-05-17T15:38:02.672+02:00</t>
  </si>
  <si>
    <t>[{"id":"f4d7b9ad-ce62-498d-a90b-8016ab1e3604","note":"","count":1,"label":"Quattro Formaggi 32 cm","posId":"147","price":25900,"isExtra":false}]</t>
  </si>
  <si>
    <t>2026-05-17T15:20:09.597+02:00</t>
  </si>
  <si>
    <t>2026-05-17T15:37:25.714+02:00</t>
  </si>
  <si>
    <t>[{"id":"6893484371e1a7827faa2834","count":1,"label":"BBQ Meteor 40cm","posId":"106","price":23621,"isExtra":false},{"id":"8492ff01857ad344daba3d10","count":1,"label":"Balné","posId":"K0000","price":2000,"isExtra":true},{"id":"6893484371e1a7827faa285c","count":1,"label":"Spicy Wings 🌶️","posId":"P101","price":9401,"isExtra":false},{"id":"0cf732abf15d68df108984b2","count":1,"label":"Balné","posId":"K0000","price":1500,"isExtra":true},{"id":"6893484371e1a7827faa2852","count":1,"label":"Capricciosa 32cm","posId":"113","price":18091,"isExtra":false},{"id":"0cf732abf15d68df108984b2","count":1,"label":"Balné","posId":"K0000","price":1500,"isExtra":true}]</t>
  </si>
  <si>
    <t>2026-05-17T15:19:19.332+02:00</t>
  </si>
  <si>
    <t>2026-05-17T15:43:09.538+02:00</t>
  </si>
  <si>
    <t>[{"id":"2cffc280-164c-4c9f-aaee-66502dfa73f2","count":1,"label":"Pizza Špenát kuře 32 cm","posId":"116","price":25900,"isExtra":false,"creatorId":"9eRTS9cWJN9kiL0PiiSNu","isPackging":0,"actualLabel":"Pizza Špenát kuře 32 cm"},{"id":"e81d1eac-78b4-4c74-9c7f-c9c1a65dccf2","count":1,"label":"Pizza Capricciosa 32","posId":"113","price":25900,"isExtra":false,"creatorId":"HX8C48M5CTyu-GADz3sS2","isPackging":0,"actualLabel":"Pizza Capricciosa 32"},{"id":"89a4b73f-cca0-41c8-9b5b-ea190f67428f","count":1,"label":"Pizza Margherita 40","posId":"100","price":27900,"isExtra":false,"creatorId":"ztklPFMp1g4fsmPyp-GxS","isPackging":0,"actualLabel":"Pizza Margherita 40"},{"id":"2fe3a18b-075c-4e34-9ddd-f1c1fd345e2d","count":1,"label":"Pizza Hawai 40 cm","posId":"102","price":32900,"isExtra":false,"creatorId":"MCB-dVw9-25dshPWAQp69","isPackging":0,"actualLabel":"Pizza Hawai 40 cm"}]</t>
  </si>
  <si>
    <t>2026-05-17T14:58:39.803+02:00</t>
  </si>
  <si>
    <t>2026-05-17T15:09:32.746+02:00</t>
  </si>
  <si>
    <t>[{"id":"62240187","note":"","size":"Margherita 40cm","count":1,"label":"Margherita 40cm","posId":"100","price":24900,"isExtra":false},{"id":"62240266","note":"","count":1,"label":"Balné","posId":"K0000","price":2000,"isExtra":true},{"id":"62240196","note":"","size":"Hawai 40cm","count":1,"label":"Hawai 40cm","posId":"102","price":29900,"isExtra":false},{"id":"62240266","note":"","count":1,"label":"Balné","posId":"K0000","price":2000,"isExtra":true},{"id":"62240200","note":"","size":"Quattro Formaggi 32cm","count":1,"label":"Quattro Formaggi 32cm","posId":"123","price":22900,"isExtra":false},{"id":"62240274","note":"","count":1,"label":"Balné","posId":"K0000","price":1500,"isExtra":true}]</t>
  </si>
  <si>
    <t>2026-05-17T13:17:49.531+02:00</t>
  </si>
  <si>
    <t>2026-05-17T14:06:58.436+02:00</t>
  </si>
  <si>
    <t>[{"id":"f341f44b-a0ea-4873-a54a-fa4cb8b02aca","count":1,"label":"Pizza Capricciosa 40","posId":"101","price":32900,"isExtra":false,"creatorId":"9C21nI1a-72H4qkm_ukRT","isPackging":0,"actualLabel":"Pizza Capricciosa 40"}]</t>
  </si>
  <si>
    <t>2026-05-17T12:27:04.934+02:00</t>
  </si>
  <si>
    <t>2026-05-17T12:33:54.312+02:00</t>
  </si>
  <si>
    <t>[{"id":"6893484371e1a7827faa283c","count":1,"label":"Baby špenát &amp; kuře 40cm","posId":"104","price":23621,"isExtra":false},{"id":"8492ff01857ad344daba3d10","count":1,"label":"Balné","posId":"K0000","price":2000,"isExtra":true}]</t>
  </si>
  <si>
    <t>2026-05-17T12:25:19.978+02:00</t>
  </si>
  <si>
    <t>2026-05-17T12:33:11.480+02:00</t>
  </si>
  <si>
    <t>[{"id":"62240189","note":"","size":"Hot &amp; Spicy 40cm 🌶️🌶️","count":1,"label":"Hot &amp; Spicy 40cm 🌶️🌶️","posId":"110","price":29900,"isExtra":false},{"id":"62240266","note":"","count":1,"label":"Balné","posId":"K0000","price":2000,"isExtra":true},{"id":"62240248","note":"","size":"Mirinda 1l","count":1,"label":"Mirinda 1l","posId":"N126","price":5900,"isExtra":false}]</t>
  </si>
  <si>
    <t>2026-05-17T11:29:43.535+02:00</t>
  </si>
  <si>
    <t>2026-05-17T11:35:08.022+02:00</t>
  </si>
  <si>
    <t>[{"id":"62240203","note":"","size":"Pepperoni 32cm 🌶️🌶️","count":1,"label":"Pepperoni 32cm 🌶️🌶️","posId":"120","price":22900,"isExtra":false},{"id":"62240274","note":"","count":1,"label":"Balné","posId":"K0000","price":1500,"isExtra":true},{"id":"62240419","note":"","count":1,"label":"USA těsto","posId":"17","price":1000,"isExtra":true},{"id":"62240359","note":"","count":1,"label":"Mozzarella","posId":"B113","price":3000,"KDSTags":["greenhighlight"],"isExtra":true}]</t>
  </si>
  <si>
    <t>2026-05-17T11:25:03.453+02:00</t>
  </si>
  <si>
    <t>2026-05-17T11:43:17.047+02:00</t>
  </si>
  <si>
    <t>2026-05-17T12:00:23.238+02:00</t>
  </si>
  <si>
    <t>2026-05-17T11:32:30.283+02:00</t>
  </si>
  <si>
    <t>[{"id":"f9a8b09a-bed1-496c-b9fc-0dd1ce05cc0c","note":"","count":1,"label":"Veggieballs 40 cm","posId":"105","price":32900,"isExtra":false}]</t>
  </si>
  <si>
    <t>2026-05-17T11:18:53.802+02:00</t>
  </si>
  <si>
    <t>2026-05-17T11:33:08.074+02:00</t>
  </si>
  <si>
    <t>[{"id":"62240208","note":"","size":"Capricciosa 32cm","count":1,"label":"Capricciosa 32cm","posId":"113","price":22900,"isExtra":false},{"id":"62240274","note":"","count":1,"label":"Balné","posId":"K0000","price":1500,"isExtra":true},{"id":"62240419","note":"","count":1,"label":"USA těsto","posId":"17","price":1000,"isExtra":true},{"id":"62240394","note":"","count":1,"label":"BBQ základ","posId":"ZRB32","price":0,"isExtra":true}]</t>
  </si>
  <si>
    <t>Adela Mikešová</t>
  </si>
  <si>
    <t>2026-05-17T00:47:31.803+02:00</t>
  </si>
  <si>
    <t>2026-05-17T00:58:45.990+02:00</t>
  </si>
  <si>
    <t>2026-05-17T01:23:29.699+02:00</t>
  </si>
  <si>
    <t>2026-05-17T01:00:13.293+02:00</t>
  </si>
  <si>
    <t>[{"id":"65874335","note":"","size":"Quattro Formaggi 32cm","count":1,"label":"Quattro Formaggi 32cm","posId":"123","price":25900,"isExtra":false},{"id":"65874393","note":"","count":1,"label":"Balné","posId":"K0000","price":1500,"isExtra":true}]</t>
  </si>
  <si>
    <t>2026-05-17T00:35:21.740+02:00</t>
  </si>
  <si>
    <t>2026-05-17T00:41:10.920+02:00</t>
  </si>
  <si>
    <t>2026-05-17T01:00:08.789+02:00</t>
  </si>
  <si>
    <t>2026-05-17T00:39:18.412+02:00</t>
  </si>
  <si>
    <t>[{"id":"65874355","note":"","size":"Česnekový dip","count":1,"label":"Česnekový dip","posId":"P106","price":2000,"isExtra":false},{"id":"65874393","note":"","count":1,"label":"Balné","posId":"K0000","price":1500,"isExtra":true},{"id":"65874370","note":"","size":"Mirinda 1l","count":2,"label":"Mirinda 1l","posId":"N126","price":5900,"isExtra":false},{"id":"65874342","note":"","size":"Hawai 32cm","count":1,"label":"Hawai 32cm","posId":"114","price":25900,"isExtra":false},{"id":"65874393","note":"","count":1,"label":"Balné","posId":"K0000","price":1500,"isExtra":true},{"id":"65874493","note":"","count":1,"label":"Smetanový základ","posId":"ZRS32","price":0,"isExtra":true}]</t>
  </si>
  <si>
    <t>Irena</t>
  </si>
  <si>
    <t>2026-05-17T00:33:46.615+02:00</t>
  </si>
  <si>
    <t>2026-05-17T00:40:28.100+02:00</t>
  </si>
  <si>
    <t>[{"id":"104","note":"","count":1,"label":"Baby špenát &amp; kuře 40cm","posId":"104","price":29900,"isExtra":false},{"id":"K0000","note":"","count":1,"label":"Balné","posId":"K0000","price":2000,"isExtra":true},{"id":"A126","note":"","count":1,"label":"okraj hotdog, bez omáčky","posId":"A126","price":6900,"isExtra":true},{"id":"X114","note":"","count":1,"label":"Bez kuřete","posId":"X114","price":0,"KDSTags":["redhighlight"],"isExtra":true}]</t>
  </si>
  <si>
    <t>2026-05-17T00:16:26.779+02:00</t>
  </si>
  <si>
    <t>2026-05-17T00:22:58.867+02:00</t>
  </si>
  <si>
    <t>2026-05-17T00:35:56.645+02:00</t>
  </si>
  <si>
    <t>2026-05-17T00:17:29.859+02:00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</si>
  <si>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🌶️","posId":"121","price":25900,"isExtra":false},{"id":"65874393","note":"","count":1,"label":"Balné","posId":"K0000","price":1500,"isExtra":true},{"id":"65874511","note":"","count":1,"label":"USA těsto","posId":"17","price":1000,"isExtra":true},{"id":"65874493","note":"","count":1,"label":"Smetanový základ","posId":"ZRS32","price":0,"isExtra":true},{"id":"65874401","note":"","count":1,"label":"Jalapeňos","posId":"B102","price":2500,"KDSTags":["greenhighlight"],"isExtra":true},{"id":"65874335","note":"","size":"Quattro Formaggi 32cm","count":1,"label":"Quattro Formaggi 32cm","posId":"123","price":25900,"isExtra":false},{"id":"65874393","note":"","count":1,"label":"Balné","posId":"K0000","price":1500,"isExtra":true},{"id":"65874511","note":"","count":1,"label":"USA těsto","posId":"17","price":1000,"isExtra":true},{"id":"65874510","note":"","count":1,"label":"Rajčatový základ","posId":"ZSR32","price":0,"isExtra":true},{"id":"65874442","note":"","count":1,"label":"okraj hotdog, hořčice","posId":"A117","price":5900,"isExtra":true}]</t>
  </si>
  <si>
    <t>2026-05-16T23:41:04.784+02:00</t>
  </si>
  <si>
    <t>2026-05-16T23:47:11.806+02:00</t>
  </si>
  <si>
    <t>2026-05-16T23:57:19.095+02:00</t>
  </si>
  <si>
    <t>2026-05-16T23:41:35.381+02:00</t>
  </si>
  <si>
    <t>[{"id":"35e045f9-bc36-46e9-8142-6579de78a05b","note":"","count":1,"label":"Comeback 32 cm","posId":"121","price":25900,"isExtra":false},{"id":"cf590a42-3894-4cb1-9be7-6da354b8453d","note":"","count":1,"label":"olivy","posId":"cf590a42-3894-4cb1-9be7-6da354b8453d","price":2500,"isExtra":true}]</t>
  </si>
  <si>
    <t>2026-05-16T23:25:56.754+02:00</t>
  </si>
  <si>
    <t>2026-05-16T23:30:58.868+02:00</t>
  </si>
  <si>
    <t>[{"id":"6893484371e1a7827faa2834","count":1,"label":"BBQ Meteor 40cm","posId":"106","price":23621,"isExtra":false},{"id":"8492ff01857ad344daba3d10","count":1,"label":"Balné","posId":"K0000","price":2000,"isExtra":true}]</t>
  </si>
  <si>
    <t>2026-05-16T23:18:52.527+02:00</t>
  </si>
  <si>
    <t>2026-05-16T23:23:30.799+02:00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</si>
  <si>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🌶️🌶️","posId":"110","price":23621,"isExtra":false},{"id":"8492ff01857ad344daba3d10","count":1,"label":"Balné","posId":"K0000","price":2000,"isExtra":true},{"id":"74f85d724d56daef88fe96a8","count":1,"label":"Smetanový základ","posId":"ZRS40","price":0,"isExtra":true},{"id":"6893484371e1a7827faa28a6","count":1,"label":"Pepsi zero sugar 1l","posId":"N125","price":4661,"isExtra":false}]</t>
  </si>
  <si>
    <t>2026-05-16T23:17:22.358+02:00</t>
  </si>
  <si>
    <t>2026-05-16T23:22:21.168+02:00</t>
  </si>
  <si>
    <t>[{"id":"6893484371e1a7827faa286c","count":1,"label":"Choco Rolls","posId":"chr100","price":6241,"isExtra":false},{"id":"0cf732abf15d68df108984b2","count":1,"label":"Balné","posId":"K0000","price":1500,"isExtra":true},{"id":"6893484371e1a7827faa285e","count":1,"label":"Masové kuličky","posId":"P102","price":7031,"isExtra":false},{"id":"0cf732abf15d68df108984b2","count":1,"label":"Balné","posId":"K0000","price":1500,"isExtra":true},{"id":"6893484371e1a7827faa289a","count":1,"label":"Aquilla černý čaj a broskev 0,5l","posId":"N120","price":3871,"isExtra":false}]</t>
  </si>
  <si>
    <t>2026-05-16T23:01:04.901+02:00</t>
  </si>
  <si>
    <t>2026-05-16T23:05:15.549+02:00</t>
  </si>
  <si>
    <t>2026-05-16T23:28:58.973+02:00</t>
  </si>
  <si>
    <t>2026-05-16T23:04:32.993+02:00</t>
  </si>
  <si>
    <t>[{"id":"1fae666b-4102-4ed0-b317-2a07b21ae279","note":"","count":1,"label":"Hot &amp; Spicy 40 cm","posId":"110","price":32900,"isExtra":false},{"id":"5a50dcf2-be28-4445-a618-833fc827d1d4","note":"","count":1,"label":"Guarana Kiwi a jablko 0,5l","posId":"N144","price":5500,"isExtra":false},{"id":"006048bf-893b-433f-ad75-dea70393a052","note":"","count":1,"label":"Česká zmrzlina z Opočna pistáciová","posId":"D109","price":13900,"isExtra":false}]</t>
  </si>
  <si>
    <t>Jadamba</t>
  </si>
  <si>
    <t>2026-05-16T22:51:17.675+02:00</t>
  </si>
  <si>
    <t>2026-05-16T23:01:58.671+02:00</t>
  </si>
  <si>
    <t>[{"id":"119","note":"","count":1,"label":"BBQ Texas 32cm","posId":"119","price":22900,"isExtra":false},{"id":"K0000","note":"","count":1,"label":"Balné","posId":"K0000","price":1500,"isExtra":true},{"id":"X111","note":"","count":1,"label":"Bez papriky","posId":"X111","price":0,"KDSTags":["redhighlight"],"isExtra":true}]</t>
  </si>
  <si>
    <t>2026-05-16T22:50:04.436+02:00</t>
  </si>
  <si>
    <t>2026-05-16T22:55:32.043+02:00</t>
  </si>
  <si>
    <t>[{"id":"6893484371e1a7827faa2836","count":1,"label":"Zeleninová 40cm","posId":"103","price":23621,"isExtra":false},{"id":"8492ff01857ad344daba3d10","count":1,"label":"Balné","posId":"K0000","price":2000,"isExtra":true},{"id":"d0ae617b1bdb5220029b9a40","count":1,"label":"BBQ základ","posId":"ZRB40","price":0,"isExtra":true}]</t>
  </si>
  <si>
    <t>2026-05-16T22:49:33.725+02:00</t>
  </si>
  <si>
    <t>2026-05-16T22:57:19.786+02:00</t>
  </si>
  <si>
    <t>[{"id":"6893484371e1a7827faa286e","count":1,"label":"Dip Jalapeňos","posId":"P107","price":1975,"isExtra":false},{"id":"6893484371e1a7827faa2868","count":1,"label":"BBQ dip","posId":"P105","price":1580,"isExtra":false},{"id":"0cf732abf15d68df108984b2","count":1,"label":"Balné","posId":"K0000","price":1500,"isExtra":true},{"id":"6893484371e1a7827faa2840","count":1,"label":"Margherita 32cm","posId":"112","price":14931,"isExtra":false},{"id":"0cf732abf15d68df108984b2","count":1,"label":"Balné","posId":"K0000","price":1500,"isExtra":true},{"id":"677fd7607b627fb99408cb0d","count":1,"label":"Jalapeňos","posId":"B102","price":2500,"KDSTags":["greenhighlight"],"isExtra":true},{"id":"6893484371e1a7827faa2862","count":1,"label":"Česnekový chléb 18cm","posId":"P104","price":5451,"isExtra":false},{"id":"0cf732abf15d68df108984b2","count":1,"label":"Balné","posId":"K0000","price":1500,"isExtra":true}]</t>
  </si>
  <si>
    <t>2026-05-16T22:02:52.938+02:00</t>
  </si>
  <si>
    <t>2026-05-16T22:09:15.596+02:00</t>
  </si>
  <si>
    <t>[{"id":"6893484371e1a7827faa282a","count":1,"label":"Quattro Formaggi 40cm","posId":"111","price":23621,"isExtra":false},{"id":"8492ff01857ad344daba3d10","count":1,"label":"Balné","posId":"K0000","price":2000,"isExtra":true},{"id":"bb599b09afa8fadadd6416fb","count":1,"label":"BBQ základ","posId":"ZSB49","price":0,"isExtra":true}]</t>
  </si>
  <si>
    <t>2026-05-16T21:57:53.554+02:00</t>
  </si>
  <si>
    <t>2026-05-16T22:03:31.688+02:00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</si>
  <si>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32cm","posId":"123","price":22900,"isExtra":false},{"id":"62240274","note":"","count":1,"label":"Balné","posId":"K0000","price":1500,"isExtra":true},{"id":"62240248","note":"","size":"Mirinda 1l","count":1,"label":"Mirinda 1l","posId":"N126","price":5900,"isExtra":false},{"id":"62240227","note":"","size":"Pečené brambory","count":1,"label":"Pečené brambory","posId":"P103","price":5900,"isExtra":false},{"id":"62240274","note":"","count":1,"label":"Balné","posId":"K0000","price":1500,"isExtra":true},{"id":"62240240","note":"","size":"Opočno čokoládová","count":1,"label":"Opočno čokoládová","posId":"D107","price":13900,"isExtra":false}]</t>
  </si>
  <si>
    <t>2026-05-16T21:46:04.061+02:00</t>
  </si>
  <si>
    <t>2026-05-16T21:54:48.369+02:00</t>
  </si>
  <si>
    <t>2026-05-16T22:11:37.041+02:00</t>
  </si>
  <si>
    <t>2026-05-16T21:46:17.456+02:00</t>
  </si>
  <si>
    <t>[{"id":"03dae282-4cd4-4fa2-9169-2178ea3ed325","note":"","count":1,"label":"Quattro Formaggi 40 cm","posId":"111","price":32900,"isExtra":false},{"id":"f61b7339-3b20-4583-b2b8-12e48de2876d","note":"","count":1,"label":"změna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eb426525-9181-4714-9963-380f5c0ae0e5","price":6900,"isExtra":true},{"id":"10b1ebcf-eda6-410e-81f0-6a9182a548db","note":"","count":1,"label":"Slanina","posId":"10b1ebcf-eda6-410e-81f0-6a9182a548db","price":4000,"isExtra":true},{"id":"86843148-4e32-4979-bfd6-d7151207f70f","note":"","count":1,"label":"Šunka","posId":"86843148-4e32-4979-bfd6-d7151207f70f","price":4000,"isExtra":true},{"id":"614269dd-2dbe-47e4-81f8-670c7ef03e2f","note":"","count":1,"label":"Pepperoni salám","posId":"614269dd-2dbe-47e4-81f8-670c7ef03e2f","price":4000,"isExtra":true},{"id":"9b2f55c3-0087-4629-b0c1-59214a3144f7","note":"","count":1,"label":"Masové kuličky","posId":"9b2f55c3-0087-4629-b0c1-59214a3144f7","price":8900,"isExtra":true},{"id":"3a8b6a85-3b5c-4ee4-be2d-261ab8731d6e","note":"","count":1,"label":"Dip česnekový","posId":"P106","price":2500,"isExtra":false},{"id":"b1e90925-955e-4f63-991c-0b5218433d25","note":"","count":1,"label":"BIRGO grapefruit 0,5l","posId":"N131","price":4900,"isExtra":false},{"id":"9461c599-e1f4-4267-8dd8-c1eea66839a3","note":"","count":1,"label":"Choco Rolls, 6 ks","posId":"chr100","price":8900,"isExtra":false},{"id":"e80870b1-0ad4-48d9-a1bf-c463fb3ad3f0","note":"","count":1,"label":"Jablečno-skořicové rolls, 8ks","posId":"18","price":8900,"isExtra":false}]</t>
  </si>
  <si>
    <t>2026-05-16T21:34:45.876+02:00</t>
  </si>
  <si>
    <t>2026-05-16T21:41:13.680+02:00</t>
  </si>
  <si>
    <t>[{"id":"64ba992e-4b1d-4e8b-9f88-0b4b8bc1ba18","count":1,"label":"Pizza Špenát kuře 40 cm","posId":"104","price":32900,"isExtra":false,"creatorId":"IaHMjB0GSPK_rakbFEkUs","isPackging":0,"actualLabel":"Pizza Špenát kuře 40 cm"}]</t>
  </si>
  <si>
    <t>2026-05-16T21:32:58.631+02:00</t>
  </si>
  <si>
    <t>2026-05-16T21:39:18.119+02:00</t>
  </si>
  <si>
    <t>[{"id":"6893484371e1a7827faa2828","count":2,"label":"Margherita 40cm","posId":"100","price":19671,"isExtra":false},{"id":"8492ff01857ad344daba3d10","count":2,"label":"Balné","posId":"K0000","price":2000,"isExtra":true},{"id":"6893484371e1a7827faa2890","count":1,"label":"Opočno pistáciová","posId":"D109","price":10981,"isExtra":false}]</t>
  </si>
  <si>
    <t>2026-05-16T21:25:06.297+02:00</t>
  </si>
  <si>
    <t>2026-05-16T21:30:14.774+02:00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</si>
  <si>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62240349","note":"","count":1,"label":"Cibule","posId":"C103","price":3500,"KDSTags":["greenhighlight"],"isExtra":true},{"id":"62240354","note":"","count":1,"label":"Špenát s česnekem","posId":"C107","price":3500,"KDSTags":["greenhighlight"],"isExtra":true},{"id":"62240234","note":"","size":"Dip Jalapeňos","count":1,"label":"Dip Jalapeňos","posId":"P107","price":2500,"isExtra":false}]</t>
  </si>
  <si>
    <t>2026-05-16T21:15:52.683+02:00</t>
  </si>
  <si>
    <t>2026-05-16T21:28:10.664+02:00</t>
  </si>
  <si>
    <t>[{"id":"0b0f19cf-0e7b-4ef5-abad-53a9439da195","count":1,"label":"Pizza Hot &amp; Spicy 32","posId":"122","price":25900,"isExtra":false,"creatorId":"aZI_jD5LK2hNM1IkEOIXO","isPackging":0,"actualLabel":"Pizza Hot &amp; Spicy 32"},{"id":"3af5afd5-c65e-46dd-880f-d577aba12185","count":1,"label":"Pilsner Urquell 12","posId":"N20","price":6500,"isExtra":false,"creatorId":"8qqq38mKjCC-jtlwkWc3A","isPackging":0,"actualLabel":"Pilsner Urquell 12"},{"id":"3af5afd5-c65e-46dd-880f-d577aba12185","count":1,"label":"Pilsner Urquell 12","posId":"N20","price":6500,"isExtra":false,"creatorId":"bbFcUeRKPVx8inL3pT5lp","isPackging":0,"actualLabel":"Pilsner Urquell 12"},{"id":"392c0eaa-2538-4d3f-9d09-15d340f244a3","count":1,"label":"Mirinda 0,33l","posId":"N172","price":3900,"isExtra":false,"creatorId":"Mhadr_UbQiCHUGouvfhb8","isPackging":0,"actualLabel":"Mirinda 0,33l"}]</t>
  </si>
  <si>
    <t>2026-05-16T21:13:04.349+02:00</t>
  </si>
  <si>
    <t>2026-05-16T21:18:18.395+02:00</t>
  </si>
  <si>
    <t>2026-05-16T21:32:39.586+02:00</t>
  </si>
  <si>
    <t>2026-05-16T21:13:11.192+02:00</t>
  </si>
  <si>
    <t>[{"id":"03ade9ce-5d0f-4499-a6a3-340b58ae4468","note":"","count":1,"label":"Capricciosa 32 cm","posId":"113","price":25900,"isExtra":false},{"id":"a851d29a-5134-4946-b96f-7df04ca56ce8","note":"","count":1,"label":"Pepsi zero sugar 1l","posId":"N125","price":5900,"isExtra":false}]</t>
  </si>
  <si>
    <t>2026-05-16T20:39:13.498+02:00</t>
  </si>
  <si>
    <t>2026-05-16T20:51:23.752+02:00</t>
  </si>
  <si>
    <t>[{"id":"6893484371e1a7827faa284c","count":1,"label":"BBQ Meteor 32cm","posId":"118","price":18091,"isExtra":false},{"id":"0cf732abf15d68df108984b2","count":1,"label":"Balné","posId":"K0000","price":1500,"isExtra":true},{"id":"6893484371e1a7827faa2860","count":1,"label":"Pečené brambory","posId":"P103","price":4661,"isExtra":false},{"id":"0cf732abf15d68df108984b2","count":1,"label":"Balné","posId":"K0000","price":1500,"isExtra":true}]</t>
  </si>
  <si>
    <t>2026-05-16T20:33:33.694+02:00</t>
  </si>
  <si>
    <t>2026-05-16T20:36:30.645+02:00</t>
  </si>
  <si>
    <t>Petr</t>
  </si>
  <si>
    <t>2026-05-16T20:28:16.219+02:00</t>
  </si>
  <si>
    <t>2026-05-16T20:33:05.406+02:00</t>
  </si>
  <si>
    <t>[{"id":"111","note":"","count":1,"label":"Quattro Formaggi 40cm","posId":"111","price":29900,"isExtra":false},{"id":"K0000","note":"","count":1,"label":"Balné","posId":"K0000","price":2000,"isExtra":true},{"id":"ZSR40","note":"","count":1,"label":"Rajčatový základ","posId":"ZSR40","price":0,"isExtra":true}]</t>
  </si>
  <si>
    <t>2026-05-16T20:24:46.910+02:00</t>
  </si>
  <si>
    <t>2026-05-16T20:33:12.427+02:00</t>
  </si>
  <si>
    <t>[{"id":"734f14e5-3164-4c60-ab34-a6cab8625c5e","count":1,"label":"Pizza Comeback 32","posId":"121","price":25900,"isExtra":false,"creatorId":"hC7DKZYgWTBh4dmo3azTx","isPackging":0,"actualLabel":"Pizza Comeback 32"},{"id":"aEhGN0F1eP1ffk52R-6IM","count":1,"label":"okraj mozzarella, bylinky","posId":"A121","price":5900,"isExtra":true,"mainItemId":"734f14e5-3164-4c60-ab34-a6cab8625c5e"}]</t>
  </si>
  <si>
    <t>2026-05-16T20:16:21.317+02:00</t>
  </si>
  <si>
    <t>2026-05-16T20:16:25.356+02:00</t>
  </si>
  <si>
    <t>[{"id":"3af5afd5-c65e-46dd-880f-d577aba12185","count":1,"label":"Pilsner Urquell 12","posId":"N20","price":6500,"isExtra":false,"creatorId":"yjB1EpWjhYshkTAjkvsE6","isPackging":0,"actualLabel":"Pilsner Urquell 12"},{"id":"3af5afd5-c65e-46dd-880f-d577aba12185","count":1,"label":"Pilsner Urquell 12","posId":"N20","price":6500,"isExtra":false,"creatorId":"-5wbgBnP9gTTWhCd1f608","isPackging":0,"actualLabel":"Pilsner Urquell 12"}]</t>
  </si>
  <si>
    <t>2026-05-16T20:14:03.769+02:00</t>
  </si>
  <si>
    <t>2026-05-16T20:22:13.415+02:00</t>
  </si>
  <si>
    <t>Guenther</t>
  </si>
  <si>
    <t>2026-05-16T20:10:06.985+02:00</t>
  </si>
  <si>
    <t>2026-05-16T20:21:30.609+02:00</t>
  </si>
  <si>
    <t>[{"id":"121","note":"","count":1,"label":"Comeback 32cm 🌶️","posId":"121","price":22900,"isExtra":false},{"id":"K0000","note":"","count":1,"label":"Balné","posId":"K0000","price":1500,"isExtra":true},{"id":"P100","note":"","count":1,"label":"Pepperoni Rolls 🌶️","posId":"P100","price":7900,"isExtra":false},{"id":"K0000","note":"","count":1,"label":"Balné","posId":"K0000","price":1500,"isExtra":true}]</t>
  </si>
  <si>
    <t>2026-05-16T20:08:16.255+02:00</t>
  </si>
  <si>
    <t>2026-05-16T20:13:41.955+02:00</t>
  </si>
  <si>
    <t>[{"id":"08bde66d-e64c-4431-bc60-decd0dee674a","count":1,"label":"Pizza BBQ Texas 18","posId":"131","price":13900,"isExtra":false,"creatorId":"CnbxSW7Kdf6ZGBKyMAshc","isPackging":0,"actualLabel":"Pizza BBQ Texas 18"}]</t>
  </si>
  <si>
    <t>2026-05-16T20:05:45.553+02:00</t>
  </si>
  <si>
    <t>2026-05-16T20:17:30.756+02:00</t>
  </si>
  <si>
    <t>[{"id":"62240204","note":"","size":"BBQ Texas 32cm","count":1,"label":"BBQ Texas 32cm","posId":"119","price":22900,"isExtra":false},{"id":"62240274","note":"","count":1,"label":"Balné","posId":"K0000","price":1500,"isExtra":true},{"id":"62240233","note":"","size":"Choco Rolls","count":1,"label":"Choco Rolls","posId":"chr100","price":7900,"isExtra":false},{"id":"62240274","note":"","count":1,"label":"Balné","posId":"K0000","price":1500,"isExtra":true},{"id":"62240235","note":"","size":"Jablečno-skořicové rolls","count":1,"label":"Jablečno-skořicové rolls","posId":"18","price":7900,"isExtra":false},{"id":"62240274","note":"","count":1,"label":"Balné","posId":"K0000","price":1500,"isExtra":true}]</t>
  </si>
  <si>
    <t>2026-05-16T20:01:52.339+02:00</t>
  </si>
  <si>
    <t>2026-05-16T20:08:48.567+02:00</t>
  </si>
  <si>
    <t>[{"id":"6893484371e1a7827faa282e","count":1,"label":"Comeback 40cm 🌶️","posId":"109","price":23621,"isExtra":false},{"id":"8492ff01857ad344daba3d10","count":1,"label":"Balné","posId":"K0000","price":2000,"isExtra":true},{"id":"74f85d724d56daef88fe96a8","count":1,"label":"Smetanový základ","posId":"ZRS40","price":0,"isExtra":true},{"id":"b874e7dba73e697f981def34","count":1,"label":"Bez slaniny","posId":"X108","price":0,"KDSTags":["redhighlight"],"isExtra":true},{"id":"6893484371e1a7827faa286c","count":1,"label":"Choco Rolls","posId":"chr100","price":6241,"isExtra":false},{"id":"0cf732abf15d68df108984b2","count":1,"label":"Balné","posId":"K0000","price":1500,"isExtra":true}]</t>
  </si>
  <si>
    <t>2026-05-16T19:34:04.144+02:00</t>
  </si>
  <si>
    <t>2026-05-16T19:39:21.130+02:00</t>
  </si>
  <si>
    <t>2026-05-16T19:52:54.345+02:00</t>
  </si>
  <si>
    <t>2026-05-16T19:36:23.691+02:00</t>
  </si>
  <si>
    <t>[{"id":"35e045f9-bc36-46e9-8142-6579de78a05b","note":"","count":1,"label":"Comeback 32 cm","posId":"121","price":25900,"isExtra":false},{"id":"bf8dc38b-6c8e-42b6-9da3-3170253a57d4","note":"","count":1,"label":"Hot &amp; Spicy 32 cm","posId":"122","price":25900,"isExtra":false}]</t>
  </si>
  <si>
    <t>2026-05-16T19:24:05.500+02:00</t>
  </si>
  <si>
    <t>2026-05-16T19:27:02.030+02:00</t>
  </si>
  <si>
    <t>[{"id":"b23a7ffc-2968-4b23-96c7-647c4d375297","note":"","count":1,"label":"BBQ Meteor 32 cm","posId":"142","price":25900,"isExtra":false}]</t>
  </si>
  <si>
    <t>2026-05-16T19:19:50.504+02:00</t>
  </si>
  <si>
    <t>2026-05-16T19:22:26.299+02:00</t>
  </si>
  <si>
    <t>[{"id":"32d134c6-0ed5-4e06-86b3-0fa96507e5d3","count":1,"label":"Pizza Zeleninová 32 cm","posId":"115","price":25900,"isExtra":false,"creatorId":"C-0QKPOJK3CjNJG7VfaKa","isPackging":0,"actualLabel":"Pizza Zeleninová 32 cm"}]</t>
  </si>
  <si>
    <t>2026-05-16T19:11:48.764+02:00</t>
  </si>
  <si>
    <t>2026-05-16T19:18:47.614+02:00</t>
  </si>
  <si>
    <t>[{"id":"113","note":"","count":1,"label":"Capricciosa 32cm","posId":"113","price":22900,"isExtra":false},{"id":"K0000","note":"","count":1,"label":"Balné","posId":"K0000","price":1500,"isExtra":true},{"id":"B115","note":"","count":1,"label":"Kukuřice","posId":"B115","price":2500,"KDSTags":["greenhighlight"],"isExtra":true},{"id":"N125","note":"","count":1,"label":"Pepsi zero sugar 1l","posId":"N125","price":5900,"isExtra":false}]</t>
  </si>
  <si>
    <t>2026-05-16T19:10:29.123+02:00</t>
  </si>
  <si>
    <t>2026-05-16T19:17:20.879+02:00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</si>
  <si>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40cm","posId":"111","price":29900,"isExtra":false},{"id":"62240266","note":"","count":1,"label":"Balné","posId":"K0000","price":2000,"isExtra":true},{"id":"62240411","note":"","count":1,"label":"Rajčatový základ","posId":"ZSR40","price":0,"isExtra":true},{"id":"62240318","note":"","count":1,"label":"okraj hotdog, hořčice","posId":"A118","price":6900,"isExtra":true},{"id":"62240422","note":"","size":"Guarana classic","count":4,"label":"Guarana classic","posId":"N142","price":5500,"isExtra":false}]</t>
  </si>
  <si>
    <t>2026-05-16T19:00:52.457+02:00</t>
  </si>
  <si>
    <t>2026-05-16T19:10:01.699+02:00</t>
  </si>
  <si>
    <t>[{"id":"6893484371e1a7827faa2834","count":1,"label":"BBQ Meteor 40cm","posId":"106","price":23621,"isExtra":false},{"id":"8492ff01857ad344daba3d10","count":1,"label":"Balné","posId":"K0000","price":2000,"isExtra":true},{"id":"6893484371e1a7827faa2846","count":1,"label":"Comeback 32cm 🌶️","posId":"121","price":18091,"isExtra":false},{"id":"0cf732abf15d68df108984b2","count":1,"label":"Balné","posId":"K0000","price":1500,"isExtra":true},{"id":"6a1141d3816a1f25cc3995d2","count":1,"label":"USA těsto","posId":"17","price":1000,"isExtra":true},{"id":"6893484371e1a7827faa284c","count":1,"label":"BBQ Meteor 32cm","posId":"118","price":18091,"isExtra":false},{"id":"0cf732abf15d68df108984b2","count":1,"label":"Balné","posId":"K0000","price":1500,"isExtra":true}]</t>
  </si>
  <si>
    <t>2026-05-16T18:54:36.521+02:00</t>
  </si>
  <si>
    <t>2026-05-16T19:00:00.573+02:00</t>
  </si>
  <si>
    <t>[{"id":"2fe3a18b-075c-4e34-9ddd-f1c1fd345e2d","count":1,"label":"Pizza Hawai 40 cm","posId":"102","price":32900,"isExtra":false,"creatorId":"dCyppl4v6vqqrmM8SvTV8","isPackging":0,"actualLabel":"Pizza Hawai 40 cm"},{"id":"RjnzJvFGQ7bViwxWS8fAW","count":1,"label":"Bez ananasu","posId":"X100","price":0,"KDSTags":["redhighlight"],"isExtra":true,"mainItemId":"2fe3a18b-075c-4e34-9ddd-f1c1fd345e2d"}]</t>
  </si>
  <si>
    <t>2026-05-16T18:17:23.213+02:00</t>
  </si>
  <si>
    <t>2026-05-16T18:21:02.901+02:00</t>
  </si>
  <si>
    <t>[{"id":"6893484371e1a7827faa2890","count":1,"label":"Opočno pistáciová","posId":"D109","price":10981,"isExtra":false},{"id":"6893484371e1a7827faa2828","count":1,"label":"Margherita 40cm","posId":"100","price":19671,"isExtra":false},{"id":"8492ff01857ad344daba3d10","count":1,"label":"Balné","posId":"K0000","price":2000,"isExtra":true},{"id":"6893484371e1a7827faa2866","count":1,"label":"Česnekový dip","posId":"P106","price":1580,"isExtra":false},{"id":"0cf732abf15d68df108984b2","count":1,"label":"Balné","posId":"K0000","price":1500,"isExtra":true}]</t>
  </si>
  <si>
    <t>2026-05-16T18:10:16.261+02:00</t>
  </si>
  <si>
    <t>2026-05-16T18:16:27.688+02:00</t>
  </si>
  <si>
    <t>[{"id":"e69ac8e4-ea63-41b0-ab11-56a29ce0429d","count":1,"label":"Pizza Margherita 18","posId":"124","price":13900,"isExtra":false,"creatorId":"gOj4tC4g8CA-yQSMrErE-","isPackging":0,"actualLabel":"Pizza Margherita 18"},{"id":"38fbf306-1585-4d67-9b87-6d5b39f05c8f","count":1,"label":"Pizza BBQ Texas 32","posId":"119","price":25900,"isExtra":false,"creatorId":"c_e-Yrfh4-7jOIsoO8Mvn","isPackging":0,"actualLabel":"Pizza BBQ Texas 32"},{"id":"666f5d57-c79d-415f-bd66-38dc47ee4585","count":1,"label":"Pizza Pepperoni 32","posId":"120","price":25900,"isExtra":false,"creatorId":"ee8l3b-Ujh2-Aq9r5MFaz","isPackging":0,"actualLabel":"Pizza Pepperoni 32"},{"id":"b85d1705-e25b-4881-80a6-a20ab4400208","count":1,"label":"Aquilla jemně perlivá","posId":"N141","price":3900,"isExtra":false,"creatorId":"-Fbi-bosbJ__OnWg8fAb_","isPackging":0,"actualLabel":"Aquilla jemně perlivá"},{"id":"8a3717e8-c09b-44af-b143-5fa2b477a914","count":1,"label":"Aquilla neperlivá","posId":"N140","price":3900,"isExtra":false,"creatorId":"OxJCpysfp2_C9936uveDu","isPackging":0,"actualLabel":"Aquilla neperlivá"}]</t>
  </si>
  <si>
    <t>2026-05-16T18:04:49.127+02:00</t>
  </si>
  <si>
    <t>2026-05-16T18:10:29.858+02:00</t>
  </si>
  <si>
    <t>[{"id":"6893484371e1a7827faa2856","count":1,"label":"Veggieballs 32cm 🌶️🌶️","posId":"117","price":18091,"isExtra":false},{"id":"0cf732abf15d68df108984b2","count":1,"label":"Balné","posId":"K0000","price":1500,"isExtra":true},{"id":"6a1141d3816a1f25cc3995d2","count":1,"label":"USA těsto","posId":"17","price":1000,"isExtra":true},{"id":"5feca82a8e75b68316a31e70","count":1,"label":"BBQ základ","posId":"ZRB32","price":0,"isExtra":true},{"id":"6893484371e1a7827faa2860","count":1,"label":"Pečené brambory","posId":"P103","price":4661,"isExtra":false},{"id":"0cf732abf15d68df108984b2","count":1,"label":"Balné","posId":"K0000","price":1500,"isExtra":true}]</t>
  </si>
  <si>
    <t>2026-05-16T17:59:34.743+02:00</t>
  </si>
  <si>
    <t>2026-05-16T18:02:22.514+02:00</t>
  </si>
  <si>
    <t>[{"id":"f4434023-1838-40f3-bb9f-7f4156247330","count":1,"label":"Caffe latte","posId":"N153","price":7500,"isExtra":false,"creatorId":"CFmRVAyXDy-LPVdzDxHYT","isPackging":0,"actualLabel":"Caffe latte"},{"id":"f4434023-1838-40f3-bb9f-7f4156247330","count":1,"label":"Caffe latte","posId":"N153","price":7500,"isExtra":false,"creatorId":"RWNNuAHprhxBFPceELib5","isPackging":0,"actualLabel":"Caffe latte"}]</t>
  </si>
  <si>
    <t>2026-05-16T17:48:03.512+02:00</t>
  </si>
  <si>
    <t>2026-05-16T17:57:48.431+02:00</t>
  </si>
  <si>
    <t>[{"id":"1fae666b-4102-4ed0-b317-2a07b21ae279","note":"","count":1,"label":"Hot &amp; Spicy 40 cm","posId":"110","price":32900,"isExtra":false},{"id":"d63e9120-8ffe-444c-ba51-6c942a13f4fc","note":"","count":1,"label":"Margherita 40 cm","posId":"100","price":28900,"isExtra":false},{"id":"86843148-4e32-4979-bfd6-d7151207f70f","note":"","count":1,"label":"Šunka","posId":"86843148-4e32-4979-bfd6-d7151207f70f","price":4000,"isExtra":true},{"id":"ad7c292a-48c9-48db-b64c-0f7f8ebced7f","note":"","count":1,"label":"BBQ Meteor 40 cm","posId":"106","price":32900,"isExtra":false},{"id":"36ea3088-07fd-428f-b871-c4a5ee9cef7b","note":"","count":1,"label":"Comeback 40 cm","posId":"109","price":32900,"isExtra":false}]</t>
  </si>
  <si>
    <t>2026-05-16T17:31:52.207+02:00</t>
  </si>
  <si>
    <t>2026-05-16T17:41:49.013+02:00</t>
  </si>
  <si>
    <t>[{"id":"18c7dc2e-3f8c-4b58-9c90-6a401315d32b","count":1,"label":"Pizza Hawai 32 cm","posId":"114","price":25900,"isExtra":false,"creatorId":"fJl-J6leAHi9y6Me7-L4K","isPackging":0,"actualLabel":"Pizza Hawai 32 cm"},{"id":"c4b5825a-dcf4-401b-a97f-768a9f88727e","count":1,"label":"Jablečný džus 0,33l","posId":"N176","price":4500,"isExtra":false,"creatorId":"69Od1VQFCr8DPCHaeOQLl","isPackging":0,"actualLabel":"Jablečný džus 0,33l"}]</t>
  </si>
  <si>
    <t>2026-05-16T17:10:35.332+02:00</t>
  </si>
  <si>
    <t>2026-05-16T17:17:31.718+02:00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</si>
  <si>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62240307","note":"","count":1,"label":"Žampiony","posId":"C105","price":3500,"KDSTags":["greenhighlight"],"isExtra":true},{"id":"62240362","note":"","count":1,"label":"Šunka","posId":"C106","price":4000,"KDSTags":["greenhighlight"],"isExtra":true},{"id":"62240229","note":"","size":"Pepperoni Rolls 🌶️","count":1,"label":"Pepperoni Rolls 🌶️","posId":"P100","price":7900,"isExtra":false},{"id":"62240274","note":"","count":1,"label":"Balné","posId":"K0000","price":1500,"isExtra":true},{"id":"62240234","note":"","size":"Dip Jalapeňos","count":1,"label":"Dip Jalapeňos","posId":"P107","price":2500,"isExtra":false},{"id":"62240227","note":"","size":"Pečené brambory","count":1,"label":"Pečené brambory","posId":"P103","price":5900,"isExtra":false},{"id":"62240274","note":"","count":1,"label":"Balné","posId":"K0000","price":1500,"isExtra":true}]</t>
  </si>
  <si>
    <t>2026-05-16T17:09:04.034+02:00</t>
  </si>
  <si>
    <t>2026-05-16T17:20:01.477+02:00</t>
  </si>
  <si>
    <t>[{"id":"944ada84-4b76-4cec-9248-ebcd083131da","note":"","count":1,"label":"Baby špenát &amp; kuře 32 cm","posId":"140","price":25900,"isExtra":false},{"id":"38de8e38-e51e-422d-9a89-960ebc505f1b","note":"","count":1,"label":"šunka","posId":"38de8e38-e51e-422d-9a89-960ebc505f1b","price":3000,"isExtra":true}]</t>
  </si>
  <si>
    <t>2026-05-16T17:03:53.979+02:00</t>
  </si>
  <si>
    <t>2026-05-16T17:14:24.646+02:00</t>
  </si>
  <si>
    <t>[{"id":"62240205","note":"","size":"BBQ Meteor 32cm","count":1,"label":"BBQ Meteor 32cm","posId":"118","price":22900,"isExtra":false},{"id":"62240274","note":"","count":1,"label":"Balné","posId":"K0000","price":1500,"isExtra":true},{"id":"62240339","note":"","count":1,"label":"okraj hotdog, bez omáčky","posId":"A125","price":5900,"isExtra":true},{"id":"62240202","note":"","size":"Comeback 32cm 🌶️","count":1,"label":"Comeback 32cm 🌶️","posId":"121","price":22900,"isExtra":false},{"id":"62240274","note":"","count":1,"label":"Balné","posId":"K0000","price":1500,"isExtra":true},{"id":"62240339","note":"","count":1,"label":"okraj hotdog, bez omáčky","posId":"A125","price":5900,"isExtra":true},{"id":"62240203","note":"","size":"Pepperoni 32cm 🌶️🌶️","count":1,"label":"Pepperoni 32cm 🌶️🌶️","posId":"120","price":22900,"isExtra":false},{"id":"62240274","note":"","count":1,"label":"Balné","posId":"K0000","price":1500,"isExtra":true},{"id":"62240339","note":"","count":1,"label":"okraj hotdog, bez omáčky","posId":"A125","price":5900,"isExtra":true},{"id":"62240200","note":"","size":"Quattro Formaggi 32cm","count":2,"label":"Quattro Formaggi 32cm","posId":"123","price":22900,"isExtra":false},{"id":"62240274","note":"","count":2,"label":"Balné","posId":"K0000","price":1500,"isExtra":true},{"id":"62240325","note":"","count":2,"label":"okraj hotdog, hořčice","posId":"A117","price":5900,"isExtra":true}]</t>
  </si>
  <si>
    <t>2026-05-16T15:41:24.389+02:00</t>
  </si>
  <si>
    <t>2026-05-16T15:46:51.461+02:00</t>
  </si>
  <si>
    <t>[{"id":"62240203","note":"","size":"Pepperoni 32cm 🌶️🌶️","count":1,"label":"Pepperoni 32cm 🌶️🌶️","posId":"120","price":22900,"isExtra":false},{"id":"62240274","note":"","count":1,"label":"Balné","posId":"K0000","price":1500,"isExtra":true},{"id":"62240351","note":"","count":1,"label":"Kukuřice","posId":"B115","price":2500,"KDSTags":["greenhighlight"],"isExtra":true}]</t>
  </si>
  <si>
    <t>Dmytro</t>
  </si>
  <si>
    <t>2026-05-16T15:22:20.029+02:00</t>
  </si>
  <si>
    <t>2026-05-16T15:29:37.216+02:00</t>
  </si>
  <si>
    <t>[{"id":"106","note":"","count":1,"label":"BBQ Meteor 40cm","posId":"106","price":29900,"isExtra":false},{"id":"K0000","note":"","count":1,"label":"Balné","posId":"K0000","price":2000,"isExtra":true},{"id":"C102","note":"","count":1,"label":"Jalapeňos","posId":"C102","price":3500,"KDSTags":["greenhighlight"],"isExtra":true}]</t>
  </si>
  <si>
    <t>2026-05-16T15:17:43.243+02:00</t>
  </si>
  <si>
    <t>2026-05-16T15:24:14.615+02:00</t>
  </si>
  <si>
    <t>[{"id":"734f14e5-3164-4c60-ab34-a6cab8625c5e","count":1,"label":"Pizza Comeback 32","posId":"121","price":25900,"isExtra":false,"creatorId":"qR8ZQhhE9TT4tdCoVrfms","isPackging":0,"actualLabel":"Pizza Comeback 32"}]</t>
  </si>
  <si>
    <t>2026-05-16T14:49:52.776+02:00</t>
  </si>
  <si>
    <t>2026-05-16T14:50:01.621+02:00</t>
  </si>
  <si>
    <t>[{"id":"adacefc1-2226-4934-b9c1-51599ea3b860","count":1,"label":"Espresso Macchiato","posId":"N154","price":6000,"isExtra":false,"creatorId":"oj3-SHCRtCewOiVAjKBPS","isPackging":0,"actualLabel":"Espresso Macchiato"},{"id":"d524a5a3-a53a-4542-a32f-c55dbe2cd1d4","count":1,"label":"Cappucino","posId":"N152","price":6500,"isExtra":false,"creatorId":"PWsbcKZYVap2fjdf5EkFn","isPackging":0,"actualLabel":"Cappucino"}]</t>
  </si>
  <si>
    <t>šarka vopatova</t>
  </si>
  <si>
    <t>2026-05-16T14:37:03.220+02:00</t>
  </si>
  <si>
    <t>2026-05-16T14:43:33.987+02:00</t>
  </si>
  <si>
    <t>2026-05-16T14:53:13.367+02:00</t>
  </si>
  <si>
    <t>2026-05-16T14:41:17.025+02:00</t>
  </si>
  <si>
    <t>[{"id":"1fae666b-4102-4ed0-b317-2a07b21ae279","note":"","count":1,"label":"Hot &amp; Spicy 40 cm","posId":"110","price":32900,"isExtra":false}]</t>
  </si>
  <si>
    <t>2026-05-16T14:14:35.952+02:00</t>
  </si>
  <si>
    <t>2026-05-16T14:29:04.263+02:00</t>
  </si>
  <si>
    <t>[{"id":"62240210","note":"","size":"Veggieballs 32cm 🌶️🌶️","count":1,"label":"Veggieballs 32cm 🌶️🌶️","posId":"117","price":22900,"isExtra":false},{"id":"62240274","note":"","count":1,"label":"Balné","posId":"K0000","price":1500,"isExtra":true},{"id":"62240392","note":"","count":1,"label":"Smetanový základ","posId":"ZRS32","price":0,"isExtra":true},{"id":"62240205","note":"","size":"BBQ Meteor 32cm","count":1,"label":"BBQ Meteor 32cm","posId":"118","price":22900,"isExtra":false},{"id":"62240274","note":"","count":1,"label":"Balné","posId":"K0000","price":1500,"isExtra":true},{"id":"62240419","note":"","count":1,"label":"USA těsto","posId":"17","price":1000,"isExtra":true},{"id":"62240393","note":"","count":1,"label":"Rajčatový základ","posId":"ZBR32","price":0,"isExtra":true},{"id":"62240282","note":"","count":1,"label":"Jalapeňos","posId":"B102","price":2500,"KDSTags":["greenhighlight"],"isExtra":true}]</t>
  </si>
  <si>
    <t>2026-05-16T13:55:57.444+02:00</t>
  </si>
  <si>
    <t>2026-05-16T14:09:00.101+02:00</t>
  </si>
  <si>
    <t>[{"id":"6893484371e1a7827faa2850","count":1,"label":"Hawai 32cm","posId":"114","price":18091,"isExtra":false},{"id":"0cf732abf15d68df108984b2","count":1,"label":"Balné","posId":"K0000","price":1500,"isExtra":true},{"id":"6893484371e1a7827faa289a","count":1,"label":"Aquilla černý čaj a broskev 0,5l","posId":"N120","price":3871,"isExtra":false}]</t>
  </si>
  <si>
    <t>2026-05-16T13:02:50.858+02:00</t>
  </si>
  <si>
    <t>2026-05-16T13:15:35.943+02:00</t>
  </si>
  <si>
    <t>[{"id":"62240223","note":"","size":"Spicy menu Comeback","count":1,"label":"Spicy menu Comeback","posId":"M100","price":31900,"isExtra":false},{"id":"62240331","note":"","count":1,"label":"Pepperoni","posId":"Y120","price":0,"isExtra":true},{"id":"62240278","note":"","count":1,"label":"Balné","posId":"K0000","price":3000,"isExtra":true},{"id":"62240267","note":"","count":1,"label":"spicy wings 🌶️","posId":"P101","price":0,"isExtra":true},{"id":"62240401","note":"","count":1,"label":"Pepsi zero sugar 1l","posId":"N125","price":0,"isExtra":true}]</t>
  </si>
  <si>
    <t>2026-05-16T13:02:48.867+02:00</t>
  </si>
  <si>
    <t>2026-05-16T13:12:52.817+02:00</t>
  </si>
  <si>
    <t>[{"id":"62240193","note":"","size":"BBQ Meteor 40cm","count":1,"label":"BBQ Meteor 40cm","posId":"106","price":29900,"isExtra":false},{"id":"62240266","note":"","count":1,"label":"Balné","posId":"K0000","price":2000,"isExtra":true},{"id":"62240405","note":"","count":1,"label":"Rajčatový základ","posId":"ZBR40","price":0,"isExtra":true},{"id":"62240345","note":"","count":1,"label":"okraj hotdog, bez omáčky","posId":"A126","price":6900,"isExtra":true},{"id":"62240358","note":"","count":1,"label":"Mozzarella","posId":"C113","price":4000,"KDSTags":["greenhighlight"],"isExtra":true},{"id":"62240362","note":"","count":1,"label":"Šunka","posId":"C106","price":4000,"KDSTags":["greenhighlight"],"isExtra":true}]</t>
  </si>
  <si>
    <t>2026-05-16T12:52:04.189+02:00</t>
  </si>
  <si>
    <t>2026-05-16T12:59:27.693+02:00</t>
  </si>
  <si>
    <t>2026-05-16T13:10:26.091+02:00</t>
  </si>
  <si>
    <t>2026-05-16T12:57:08.495+02:00</t>
  </si>
  <si>
    <t>[{"id":"117c830b-d7db-490d-a3b9-365f8c4fa2d3","note":"","count":1,"label":"Zeleninová 32 cm","posId":"115","price":25900,"isExtra":false},{"id":"b6658da4-b777-42a2-94b6-5ce20ff49587","note":"","count":1,"label":"Pepperoni 32 cm","posId":"144","price":25900,"isExtra":false},{"id":"e7501e4e-7b75-458f-8655-4ba5ba9c5990","note":"","count":1,"label":"DIP jalapenos","posId":"P107","price":2500,"isExtra":false}]</t>
  </si>
  <si>
    <t>2026-05-16T12:07:40.592+02:00</t>
  </si>
  <si>
    <t>2026-05-16T12:17:27.706+02:00</t>
  </si>
  <si>
    <t>[{"id":"62240207","note":"","size":"Hawai 32cm","count":1,"label":"Hawai 32cm","posId":"114","price":22900,"isExtra":false},{"id":"62240274","note":"","count":1,"label":"Balné","posId":"K0000","price":1500,"isExtra":true},{"id":"62240202","note":"","size":"Comeback 32cm 🌶️","count":1,"label":"Comeback 32cm 🌶️","posId":"121","price":22900,"isExtra":false},{"id":"62240274","note":"","count":1,"label":"Balné","posId":"K0000","price":1500,"isExtra":true}]</t>
  </si>
  <si>
    <t>2026-05-16T11:51:02.652+02:00</t>
  </si>
  <si>
    <t>2026-05-16T12:25:24.452+02:00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</si>
  <si>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40cm","posId":"111","price":23621,"isExtra":false},{"id":"8492ff01857ad344daba3d10","count":1,"label":"Balné","posId":"K0000","price":2000,"isExtra":true},{"id":"6893484371e1a7827faa2860","count":1,"label":"Pečené brambory","posId":"P103","price":4661,"isExtra":false},{"id":"0cf732abf15d68df108984b2","count":1,"label":"Balné","posId":"K0000","price":1500,"isExtra":true}]</t>
  </si>
  <si>
    <t>2026-05-16T11:27:48.565+02:00</t>
  </si>
  <si>
    <t>2026-05-16T11:38:09.718+02:00</t>
  </si>
  <si>
    <t>[{"id":"123","note":"","count":1,"label":"Quattro Formaggi 32cm","posId":"123","price":22900,"isExtra":false},{"id":"K0000","note":"","count":1,"label":"Balné","posId":"K0000","price":1500,"isExtra":true},{"id":"N126","note":"","count":1,"label":"Mirinda 1l","posId":"N126","price":5900,"isExtra":false}]</t>
  </si>
  <si>
    <t>2026-05-16T11:26:04.307+02:00</t>
  </si>
  <si>
    <t>2026-05-16T11:38:40.497+02:00</t>
  </si>
  <si>
    <t>[{"id":"0ea52415-fdb3-497f-b216-7fd5802f2e0f","note":"","count":1,"label":"Quattro Formaggi 32 cm","posId":"123","price":25900,"isExtra":false},{"id":"85dc195f-7d7b-4fb5-b41d-eb1c9c76b3a3","note":"","count":1,"label":"Hot &amp; Spicy 32 cm","posId":"146","price":25900,"isExtra":false},{"id":"21fd0686-e8d1-43f1-84c9-d96f5842a3ca","note":"","count":1,"label":"okraj mozzarella, bylinky","posId":"21fd0686-e8d1-43f1-84c9-d96f5842a3ca","price":5900,"isExtra":true}]</t>
  </si>
  <si>
    <t>2026-05-16T11:16:19.168+02:00</t>
  </si>
  <si>
    <t>2026-05-16T11:23:26.669+02:00</t>
  </si>
  <si>
    <t>[{"id":"a6ef1e95-1530-4aaf-86ff-250eef72eb73","count":1,"label":"Pizza Comeback 40","posId":"109","price":32900,"isExtra":false,"creatorId":"gl_7HvBtDgOo65BtatFln","isPackging":0,"actualLabel":"Pizza Comeback 40"}]</t>
  </si>
  <si>
    <t>2026-05-15T23:45:15.511+02:00</t>
  </si>
  <si>
    <t>2026-05-15T23:50:14.370+02:00</t>
  </si>
  <si>
    <t>[{"id":"107","note":"","count":1,"label":"BBQ Texas 40cm","posId":"107","price":29900,"isExtra":false},{"id":"K0000","note":"","count":1,"label":"Balné","posId":"K0000","price":2000,"isExtra":true},{"id":"ZBR40","note":"","count":1,"label":"Rajčatový základ","posId":"ZBR40","price":0,"isExtra":true},{"id":"X113","note":"","count":1,"label":"Bez mozzarelly","posId":"X113","price":0,"KDSTags":["redhighlight"],"isExtra":true},{"id":"X108","note":"","count":1,"label":"Bez slaniny","posId":"X108","price":0,"KDSTags":["redhighlight"],"isExtra":true},{"id":"X114","note":"","count":1,"label":"Bez kuřete","posId":"X114","price":0,"KDSTags":["redhighlight"],"isExtra":true},{"id":"X111","note":"","count":1,"label":"Bez papriky","posId":"X111","price":0,"KDSTags":["redhighlight"],"isExtra":true},{"id":"X103","note":"","count":1,"label":"Bez cibule","posId":"X103","price":0,"KDSTags":["redhighlight"],"isExtra":true}]</t>
  </si>
  <si>
    <t>2026-05-15T23:44:35.235+02:00</t>
  </si>
  <si>
    <t>2026-05-15T23:55:01.776+02:00</t>
  </si>
  <si>
    <t>[{"id":"6893484371e1a7827faa283a","count":1,"label":"Capricciosa 40cm","posId":"101","price":23621,"isExtra":false},{"id":"8492ff01857ad344daba3d10","count":1,"label":"Balné","posId":"K0000","price":2000,"isExtra":true},{"id":"6893484371e1a7827faa289a","count":1,"label":"Aquilla černý čaj a broskev 0,5l","posId":"N120","price":3871,"isExtra":false},{"id":"6893484371e1a7827faa2850","count":1,"label":"Hawai 32cm","posId":"114","price":18091,"isExtra":false},{"id":"0cf732abf15d68df108984b2","count":1,"label":"Balné","posId":"K0000","price":1500,"isExtra":true},{"id":"6893484371e1a7827faa2860","count":1,"label":"Pečené brambory","posId":"P103","price":4661,"isExtra":false},{"id":"0cf732abf15d68df108984b2","count":1,"label":"Balné","posId":"K0000","price":1500,"isExtra":true}]</t>
  </si>
  <si>
    <t>2026-05-15T23:36:42.891+02:00</t>
  </si>
  <si>
    <t>2026-05-15T23:41:47.071+02:00</t>
  </si>
  <si>
    <t>2026-05-15T23:55:36.220+02:00</t>
  </si>
  <si>
    <t>2026-05-15T23:37:08.068+02:00</t>
  </si>
  <si>
    <t>[{"id":"65874322","note":"","size":"Quattro Formaggi 40cm","count":1,"label":"Quattro Formaggi 40cm","posId":"111","price":32900,"isExtra":false},{"id":"65874385","note":"","count":1,"label":"Balné","posId":"K0000","price":2000,"isExtra":true},{"id":"65874369","note":"","size":"Pepsi zero sugar 1l","count":1,"label":"Pepsi zero sugar 1l","posId":"N125","price":5900,"isExtra":false}]</t>
  </si>
  <si>
    <t>2026-05-15T23:36:22.978+02:00</t>
  </si>
  <si>
    <t>2026-05-15T23:43:25.261+02:00</t>
  </si>
  <si>
    <t>2026-05-16T00:11:34.970+02:00</t>
  </si>
  <si>
    <t>2026-05-15T23:37:11.042+02:00</t>
  </si>
  <si>
    <t>2026-05-15T23:11:05.106+02:00</t>
  </si>
  <si>
    <t>2026-05-15T23:19:23.032+02:00</t>
  </si>
  <si>
    <t>2026-05-15T23:36:18.913+02:00</t>
  </si>
  <si>
    <t>2026-05-15T23:12:04.450+02:00</t>
  </si>
  <si>
    <t>[{"id":"d63e9120-8ffe-444c-ba51-6c942a13f4fc","note":"","count":1,"label":"Margherita 40 cm","posId":"100","price":28900,"isExtra":false},{"id":"ed9751e1-1886-4b0f-b8dd-d3c6488dfd29","note":"","count":1,"label":"Mozzarella","posId":"ed9751e1-1886-4b0f-b8dd-d3c6488dfd29","price":4000,"isExtra":true},{"id":"d63e9120-8ffe-444c-ba51-6c942a13f4fc","note":"","count":1,"label":"Margherita 40 cm","posId":"100","price":28900,"isExtra":false},{"id":"eb426525-9181-4714-9963-380f5c0ae0e5","note":"","count":1,"label":"Okraj mozzarella, bylinky","posId":"eb426525-9181-4714-9963-380f5c0ae0e5","price":6900,"isExtra":true},{"id":"f1315fc0-dfbb-459c-9f31-49d8e60875f4","note":"","count":1,"label":"Pepperoni 40 cm","posId":"108","price":32900,"isExtra":false}]</t>
  </si>
  <si>
    <t>Nerguibaatar</t>
  </si>
  <si>
    <t>2026-05-15T23:08:29.314+02:00</t>
  </si>
  <si>
    <t>2026-05-15T23:14:47.153+02:00</t>
  </si>
  <si>
    <t>[{"id":"109","note":"","count":1,"label":"Comeback 40cm 🌶️","posId":"109","price":29900,"isExtra":false},{"id":"K0000","note":"","count":1,"label":"Balné","posId":"K0000","price":2000,"isExtra":true},{"id":"C105","note":"","count":1,"label":"Žampiony","posId":"C105","price":3500,"KDSTags":["greenhighlight"],"isExtra":true}]</t>
  </si>
  <si>
    <t>2026-05-15T22:59:07.672+02:00</t>
  </si>
  <si>
    <t>2026-05-15T23:07:30.300+02:00</t>
  </si>
  <si>
    <t>[{"id":"6893484371e1a7827faa282e","count":1,"label":"Comeback 40cm 🌶️","posId":"109","price":23621,"isExtra":false},{"id":"8492ff01857ad344daba3d10","count":1,"label":"Balné","posId":"K0000","price":2000,"isExtra":true}]</t>
  </si>
  <si>
    <t>János</t>
  </si>
  <si>
    <t>2026-05-15T22:57:51.321+02:00</t>
  </si>
  <si>
    <t>2026-05-15T23:06:11.108+02:00</t>
  </si>
  <si>
    <t>2026-05-15T22:52:49.568+02:00</t>
  </si>
  <si>
    <t>2026-05-15T22:53:32.022+02:00</t>
  </si>
  <si>
    <t>[{"id":"34a0b831-1e92-45b3-8a4a-018d05baf41c","count":1,"label":"Pepsi zero 0,33l","posId":"N171","price":3900,"isExtra":false,"creatorId":"9s8SnrC8H4yk-ngJ5fqQc","isPackging":0,"actualLabel":"Pepsi zero 0,33l"}]</t>
  </si>
  <si>
    <t>2026-05-15T22:39:03.419+02:00</t>
  </si>
  <si>
    <t>2026-05-15T22:48:35.920+02:00</t>
  </si>
  <si>
    <t>[{"id":"076ed74a-9e28-4a30-9b7c-06e6adbd9e27","note":"","count":1,"label":"Margherita 18 cm","posId":"124","price":13900,"isExtra":false},{"id":"35e045f9-bc36-46e9-8142-6579de78a05b","note":"","count":1,"label":"Comeback 32 cm","posId":"121","price":25900,"isExtra":false},{"id":"21fd0686-e8d1-43f1-84c9-d96f5842a3ca","note":"","count":1,"label":"okraj mozzarella, bylinky","posId":"21fd0686-e8d1-43f1-84c9-d96f5842a3ca","price":5900,"isExtra":true},{"id":"8b18781f-3bd0-464d-aa33-9f081ecc1a3a","note":"","count":1,"label":"mozzarella","posId":"8b18781f-3bd0-464d-aa33-9f081ecc1a3a","price":3000,"isExtra":true},{"id":"d1e9623b-89c9-4caa-a2ba-cbaafad1a883","note":"","count":1,"label":"slanina","posId":"d1e9623b-89c9-4caa-a2ba-cbaafad1a883","price":3000,"isExtra":true},{"id":"0005ff76-02c8-47f3-a86e-87443988197a","note":"","count":1,"label":"BBQ Texas 32 cm","posId":"119","price":25900,"isExtra":false},{"id":"57c816b2-3e3f-46c2-b126-b09910d79cb0","note":"","count":1,"label":"změna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21fd0686-e8d1-43f1-84c9-d96f5842a3ca","price":5900,"isExtra":true},{"id":"8b18781f-3bd0-464d-aa33-9f081ecc1a3a","note":"","count":1,"label":"mozzarella","posId":"8b18781f-3bd0-464d-aa33-9f081ecc1a3a","price":3000,"isExtra":true},{"id":"d1e9623b-89c9-4caa-a2ba-cbaafad1a883","note":"","count":1,"label":"slanina","posId":"d1e9623b-89c9-4caa-a2ba-cbaafad1a883","price":3000,"isExtra":true},{"id":"38de8e38-e51e-422d-9a89-960ebc505f1b","note":"","count":1,"label":"šunka","posId":"38de8e38-e51e-422d-9a89-960ebc505f1b","price":3000,"isExtra":true},{"id":"3214bac7-f6a4-460b-92bd-e59397636ecb","note":"","count":1,"label":"BEZ -kuře","posId":"3214bac7-f6a4-460b-92bd-e59397636ecb","price":0,"isExtra":true}]</t>
  </si>
  <si>
    <t>2026-05-15T22:22:55.615+02:00</t>
  </si>
  <si>
    <t>2026-05-15T22:29:55.987+02:00</t>
  </si>
  <si>
    <t>[{"id":"6893484371e1a7827faa2852","count":1,"label":"Capricciosa 32cm","posId":"113","price":18091,"isExtra":false},{"id":"0cf732abf15d68df108984b2","count":1,"label":"Balné","posId":"K0000","price":1500,"isExtra":true},{"id":"97fce8554d0ef6fba426fb49","count":1,"label":"Kukuřice","posId":"B115","price":2500,"KDSTags":["greenhighlight"],"isExtra":true},{"id":"6893484371e1a7827faa2872","count":1,"label":"Jablečno-skořicové rolls","posId":"18","price":6241,"isExtra":false},{"id":"0cf732abf15d68df108984b2","count":1,"label":"Balné","posId":"K0000","price":1500,"isExtra":true},{"id":"6893484371e1a7827faa28b6","count":1,"label":"Guarana kiwi a jablko","posId":"N144","price":4345,"isExtra":false}]</t>
  </si>
  <si>
    <t>2026-05-15T22:15:29.080+02:00</t>
  </si>
  <si>
    <t>2026-05-15T22:24:54.968+02:00</t>
  </si>
  <si>
    <t>[{"id":"103","note":"","count":1,"label":"Zeleninová 40cm","posId":"103","price":29900,"isExtra":false},{"id":"K0000","note":"","count":1,"label":"Balné","posId":"K0000","price":2000,"isExtra":true},{"id":"A118","note":"","count":1,"label":"okraj hotdog, hořčice","posId":"A118","price":6900,"isExtra":true},{"id":"C108","note":"","count":1,"label":"Slanina","posId":"C108","price":4000,"KDSTags":["greenhighlight"],"isExtra":true},{"id":"102","note":"","count":1,"label":"Hawai 40cm","posId":"102","price":29900,"isExtra":false},{"id":"K0000","note":"","count":1,"label":"Balné","posId":"K0000","price":2000,"isExtra":true},{"id":"A120","note":"","count":1,"label":"okraj hotdog, bbq omáčka","posId":"A120","price":6900,"isExtra":true},{"id":"C102","note":"","count":1,"label":"Jalapeňos","posId":"C102","price":3500,"KDSTags":["greenhighlight"],"isExtra":true},{"id":"C108","note":"","count":1,"label":"Slanina","posId":"C108","price":4000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</si>
  <si>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2026-05-15T22:10:45.581+02:00</t>
  </si>
  <si>
    <t>2026-05-15T22:17:16.216+02:00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</si>
  <si>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40cm","posId":"111","price":23621,"isExtra":false},{"id":"8492ff01857ad344daba3d10","count":1,"label":"Balné","posId":"K0000","price":2000,"isExtra":true},{"id":"6893484371e1a7827faa283c","count":1,"label":"Baby špenát &amp; kuře 40cm","posId":"104","price":23621,"isExtra":false},{"id":"8492ff01857ad344daba3d10","count":1,"label":"Balné","posId":"K0000","price":2000,"isExtra":true}]</t>
  </si>
  <si>
    <t>2026-05-15T22:09:15.165+02:00</t>
  </si>
  <si>
    <t>2026-05-15T22:13:21.051+02:00</t>
  </si>
  <si>
    <t>[{"id":"6893484371e1a7827faa2842","count":1,"label":"Quattro Formaggi 32cm","posId":"123","price":18091,"isExtra":false},{"id":"0cf732abf15d68df108984b2","count":1,"label":"Balné","posId":"K0000","price":1500,"isExtra":true},{"id":"6893484371e1a7827faa2866","count":2,"label":"Česnekový dip","posId":"P106","price":1580,"isExtra":false},{"id":"0cf732abf15d68df108984b2","count":2,"label":"Balné","posId":"K0000","price":1500,"isExtra":true}]</t>
  </si>
  <si>
    <t>2026-05-15T21:59:43.770+02:00</t>
  </si>
  <si>
    <t>2026-05-15T22:04:48.151+02:00</t>
  </si>
  <si>
    <t>[{"id":"6893484371e1a7827faa282c","count":1,"label":"Hot &amp; Spicy 40cm 🌶️🌶️","posId":"110","price":23621,"isExtra":false},{"id":"8492ff01857ad344daba3d10","count":1,"label":"Balné","posId":"K0000","price":2000,"isExtra":true}]</t>
  </si>
  <si>
    <t>2026-05-15T21:54:53.429+02:00</t>
  </si>
  <si>
    <t>2026-05-15T22:02:15.069+02:00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</si>
  <si>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32cm","posId":"123","price":22900,"isExtra":false},{"id":"62240274","note":"","count":1,"label":"Balné","posId":"K0000","price":1500,"isExtra":true},{"id":"62240418","note":"","count":1,"label":"Rajčatový základ","posId":"ZSR32","price":0,"isExtra":true}]</t>
  </si>
  <si>
    <t>2026-05-15T21:43:03.476+02:00</t>
  </si>
  <si>
    <t>2026-05-15T21:48:10.901+02:00</t>
  </si>
  <si>
    <t>[{"id":"6893484371e1a7827faa2838","count":1,"label":"Hawai 40cm","posId":"102","price":23621,"isExtra":false},{"id":"8492ff01857ad344daba3d10","count":1,"label":"Balné","posId":"K0000","price":2000,"isExtra":true},{"id":"6893484371e1a7827faa28a6","count":1,"label":"Pepsi zero sugar 1l","posId":"N125","price":4661,"isExtra":false}]</t>
  </si>
  <si>
    <t>2026-05-15T21:22:27.807+02:00</t>
  </si>
  <si>
    <t>2026-05-15T21:30:38.962+02:00</t>
  </si>
  <si>
    <t>[{"id":"62240210","note":"","size":"Veggieballs 32cm 🌶️🌶️","count":1,"label":"Veggieballs 32cm 🌶️🌶️","posId":"117","price":22900,"isExtra":false},{"id":"62240274","note":"","count":1,"label":"Balné","posId":"K0000","price":1500,"isExtra":true},{"id":"62240199","note":"","size":"Margherita 32cm","count":1,"label":"Margherita 32cm","posId":"112","price":18900,"isExtra":false},{"id":"62240274","note":"","count":1,"label":"Balné","posId":"K0000","price":1500,"isExtra":true},{"id":"62240202","note":"","size":"Comeback 32cm 🌶️","count":1,"label":"Comeback 32cm 🌶️","posId":"121","price":22900,"isExtra":false},{"id":"62240274","note":"","count":1,"label":"Balné","posId":"K0000","price":1500,"isExtra":true}]</t>
  </si>
  <si>
    <t>2026-05-15T21:06:04.502+02:00</t>
  </si>
  <si>
    <t>2026-05-15T21:14:12.613+02:00</t>
  </si>
  <si>
    <t>Ionuț</t>
  </si>
  <si>
    <t>2026-05-15T20:55:38.714+02:00</t>
  </si>
  <si>
    <t>2026-05-15T21:07:57.652+02:00</t>
  </si>
  <si>
    <t>[{"id":"119","note":"","count":1,"label":"BBQ Texas 32cm","posId":"119","price":22900,"isExtra":false},{"id":"K0000","note":"","count":1,"label":"Balné","posId":"K0000","price":1500,"isExtra":true},{"id":"P100","note":"","count":1,"label":"Pepperoni Rolls 🌶️","posId":"P100","price":7900,"isExtra":false},{"id":"K0000","note":"","count":1,"label":"Balné","posId":"K0000","price":1500,"isExtra":true},{"id":"P106","note":"","count":1,"label":"Česnekový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</si>
  <si>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2026-05-15T20:43:21.101+02:00</t>
  </si>
  <si>
    <t>2026-05-15T20:43:27.864+02:00</t>
  </si>
  <si>
    <t>[{"id":"f54bf2a0-65fd-4159-8966-4f74597c4ad9","count":1,"label":"Donut jahodový","posId":"Z104","price":3500,"isExtra":false,"creatorId":"XG5Apayk4TIVjGIGzkco7","isPackging":0,"actualLabel":"Donut jahodový"}]</t>
  </si>
  <si>
    <t>2026-05-15T20:26:40.844+02:00</t>
  </si>
  <si>
    <t>2026-05-15T20:36:10.575+02:00</t>
  </si>
  <si>
    <t>2026-05-15T20:23:09.253+02:00</t>
  </si>
  <si>
    <t>2026-05-15T20:33:39.984+02:00</t>
  </si>
  <si>
    <t>[{"id":"6893484371e1a7827faa282e","count":1,"label":"Comeback 40cm 🌶️","posId":"109","price":23621,"isExtra":false},{"id":"8492ff01857ad344daba3d10","count":1,"label":"Balné","posId":"K0000","price":2000,"isExtra":true},{"id":"74f85d724d56daef88fe96a8","count":1,"label":"Smetanový základ","posId":"ZRS40","price":0,"isExtra":true},{"id":"6893484371e1a7827faa2866","count":1,"label":"Česnekový dip","posId":"P106","price":1580,"isExtra":false},{"id":"0cf732abf15d68df108984b2","count":1,"label":"Balné","posId":"K0000","price":1500,"isExtra":true}]</t>
  </si>
  <si>
    <t>2026-05-15T20:22:26.956+02:00</t>
  </si>
  <si>
    <t>2026-05-15T20:30:21.060+02:00</t>
  </si>
  <si>
    <t>[{"id":"62240193","note":"","size":"BBQ Meteor 40cm","count":1,"label":"BBQ Meteor 40cm","posId":"106","price":29900,"isExtra":false},{"id":"62240266","note":"","count":1,"label":"Balné","posId":"K0000","price":2000,"isExtra":true},{"id":"62240405","note":"","count":1,"label":"Rajčatový základ","posId":"ZBR40","price":0,"isExtra":true}]</t>
  </si>
  <si>
    <t>2026-05-15T20:20:22.727+02:00</t>
  </si>
  <si>
    <t>2026-05-15T20:27:58.515+02:00</t>
  </si>
  <si>
    <t>[{"id":"62240193","note":"","size":"BBQ Meteor 40cm","count":1,"label":"BBQ Meteor 40cm","posId":"106","price":29900,"isExtra":false},{"id":"62240266","note":"","count":1,"label":"Balné","posId":"K0000","price":2000,"isExtra":true},{"id":"62240188","note":"","size":"Quattro Formaggi 40cm","count":1,"label":"Quattro Formaggi 40cm","posId":"111","price":29900,"isExtra":false},{"id":"62240266","note":"","count":1,"label":"Balné","posId":"K0000","price":2000,"isExtra":true}]</t>
  </si>
  <si>
    <t>2026-05-15T20:19:37.710+02:00</t>
  </si>
  <si>
    <t>2026-05-15T20:20:13.326+02:00</t>
  </si>
  <si>
    <t>[{"id":"3af5afd5-c65e-46dd-880f-d577aba12185","count":1,"label":"Pilsner Urquell 12","posId":"N20","price":6500,"isExtra":false,"creatorId":"xO03kNCQsF2g8sGRngKbX","isPackging":0,"actualLabel":"Pilsner Urquell 12"}]</t>
  </si>
  <si>
    <t>2026-05-15T20:07:04.249+02:00</t>
  </si>
  <si>
    <t>2026-05-15T20:18:57.407+02:00</t>
  </si>
  <si>
    <t>[{"id":"e525f614-2c06-459a-8d22-623546aa83fc","note":"","count":1,"label":"BBQ Texas 40 cm","posId":"107","price":32900,"isExtra":false},{"id":"eb426525-9181-4714-9963-380f5c0ae0e5","note":"","count":1,"label":"Okraj mozzarella, bylinky","posId":"eb426525-9181-4714-9963-380f5c0ae0e5","price":6900,"isExtra":true}]</t>
  </si>
  <si>
    <t>2026-05-15T20:04:30.944+02:00</t>
  </si>
  <si>
    <t>2026-05-15T20:15:34.505+02:00</t>
  </si>
  <si>
    <t>[{"id":"121","note":"","count":1,"label":"Comeback 32cm 🌶️","posId":"121","price":22900,"isExtra":false},{"id":"K0000","note":"","count":1,"label":"Balné","posId":"K0000","price":1500,"isExtra":true},{"id":"17","note":"","count":1,"label":"USA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bylinky","posId":"A121","price":5900,"isExtra":true},{"id":"122","note":"","count":1,"label":"Hot &amp; Spicy 32cm 🌶️🌶️","posId":"122","price":22900,"isExtra":false},{"id":"K0000","note":"","count":1,"label":"Balné","posId":"K0000","price":1500,"isExtra":true},{"id":"A123","note":"","count":1,"label":"okraj mozzarella, bbq omáčka","posId":"A123","price":5900,"isExtra":true},{"id":"P100","note":"","count":1,"label":"Pepperoni Rolls 🌶️","posId":"P100","price":7900,"isExtra":false},{"id":"K0000","note":"","count":1,"label":"Balné","posId":"K0000","price":1500,"isExtra":true},{"id":"P106","note":"","count":1,"label":"Česnekový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dip","posId":"P106","price":2000,"isExtra":false},{"id":"K0000","note":"","count":1,"label":"Balné","posId":"K0000","price":1500,"isExtra":true},{"id":"jpr200","note":"","count":1,"label":"Jalapenos Rolls","posId":"jpr200","price":7900,"isExtra":false},{"id":"K0000","note":"","count":1,"label":"Balné","posId":"K0000","price":1500,"isExtra":true},{"id":"P107","note":"","count":1,"label":"Dip Jalapeňos","posId":"P107","price":2500,"isExtra":false}]</t>
  </si>
  <si>
    <t>2026-05-15T19:59:30.422+02:00</t>
  </si>
  <si>
    <t>2026-05-15T20:05:08.552+02:00</t>
  </si>
  <si>
    <t>2026-05-15T19:50:24.755+02:00</t>
  </si>
  <si>
    <t>2026-05-15T19:59:12.740+02:00</t>
  </si>
  <si>
    <t>[{"id":"6893484371e1a7827faa282a","count":1,"label":"Quattro Formaggi 40cm","posId":"111","price":23621,"isExtra":false},{"id":"8492ff01857ad344daba3d10","count":1,"label":"Balné","posId":"K0000","price":2000,"isExtra":true},{"id":"dc8f605afe18c45f3994b348","count":1,"label":"Kukuřice","posId":"C115","price":3500,"KDSTags":["greenhighlight"],"isExtra":true}]</t>
  </si>
  <si>
    <t>2026-05-15T19:29:03.968+02:00</t>
  </si>
  <si>
    <t>2026-05-15T19:44:24.342+02:00</t>
  </si>
  <si>
    <t>[{"id":"ee394832-8137-440a-84b7-b9e0df42a9ab","note":"","count":1,"label":"Hawai 32 cm","posId":"114","price":25900,"isExtra":false},{"id":"aef5aaf8-2acf-4f20-91be-c8829f11cd0c","note":"","count":1,"label":"Capricciosa 40 cm","posId":"101","price":32900,"isExtra":false},{"id":"eae0baf6-2c0e-4081-8ab5-5266bc363ee5","note":"","count":1,"label":"Okraj mozzarella, BBQ omáčka","posId":"eae0baf6-2c0e-4081-8ab5-5266bc363ee5","price":6900,"isExtra":true},{"id":"f1315fc0-dfbb-459c-9f31-49d8e60875f4","note":"","count":1,"label":"Pepperoni 40 cm","posId":"108","price":32900,"isExtra":false},{"id":"eb426525-9181-4714-9963-380f5c0ae0e5","note":"","count":1,"label":"Okraj mozzarella, bylinky","posId":"eb426525-9181-4714-9963-380f5c0ae0e5","price":6900,"isExtra":true},{"id":"f1315fc0-dfbb-459c-9f31-49d8e60875f4","note":"","count":1,"label":"Pepperoni 40 cm","posId":"108","price":32900,"isExtra":false},{"id":"eb426525-9181-4714-9963-380f5c0ae0e5","note":"","count":1,"label":"Okraj mozzarella, bylinky","posId":"eb426525-9181-4714-9963-380f5c0ae0e5","price":6900,"isExtra":true},{"id":"d5c01305-5b81-4931-8ef0-14413da22bab","note":"","count":1,"label":"Kukuřice","posId":"d5c01305-5b81-4931-8ef0-14413da22bab","price":3500,"isExtra":true},{"id":"e8f571e6-dd36-42d7-8826-52c90315986b","note":"","count":1,"label":"Baby špenát &amp; kuře 40 cm","posId":"104","price":32900,"isExtra":false}]</t>
  </si>
  <si>
    <t>2026-05-15T19:24:16.621+02:00</t>
  </si>
  <si>
    <t>2026-05-15T19:30:29.478+02:00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</si>
  <si>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40cm","posId":"111","price":29900,"isExtra":false},{"id":"62240266","note":"","count":1,"label":"Balné","posId":"K0000","price":2000,"isExtra":true},{"id":"62240349","note":"","count":1,"label":"Cibule","posId":"C103","price":3500,"KDSTags":["greenhighlight"],"isExtra":true}]</t>
  </si>
  <si>
    <t>2026-05-15T18:54:30.114+02:00</t>
  </si>
  <si>
    <t>2026-05-15T19:04:37.958+02:00</t>
  </si>
  <si>
    <t>[{"id":"62240209","note":"","size":"Baby Špenát &amp; kuře 32cm","count":1,"label":"Baby Špenát &amp; kuře 32cm","posId":"116","price":22900,"isExtra":false},{"id":"62240274","note":"","count":1,"label":"Balné","posId":"K0000","price":1500,"isExtra":true},{"id":"62240201","note":"","size":"Hot &amp; Spicy 32cm 🌶️🌶️","count":1,"label":"Hot &amp; Spicy 32cm 🌶️🌶️","posId":"122","price":22900,"isExtra":false},{"id":"62240274","note":"","count":1,"label":"Balné","posId":"K0000","price":1500,"isExtra":true},{"id":"62240200","note":"","size":"Quattro Formaggi 32cm","count":1,"label":"Quattro Formaggi 32cm","posId":"123","price":22900,"isExtra":false},{"id":"62240274","note":"","count":1,"label":"Balné","posId":"K0000","price":1500,"isExtra":true},{"id":"62240364","note":"","count":1,"label":"Šunka","posId":"B106","price":3000,"KDSTags":["greenhighlight"],"isExtra":true},{"id":"62240231","note":"","size":"BBQ dip","count":1,"label":"BBQ dip","posId":"P105","price":2000,"isExtra":false},{"id":"62240274","note":"","count":1,"label":"Balné","posId":"K0000","price":1500,"isExtra":true},{"id":"62240230","note":"","size":"Česnekový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</si>
  <si>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2026-05-15T18:49:48.944+02:00</t>
  </si>
  <si>
    <t>2026-05-15T18:53:59.972+02:00</t>
  </si>
  <si>
    <t>[{"id":"62240188","note":"","size":"Quattro Formaggi 40cm","count":1,"label":"Quattro Formaggi 40cm","posId":"111","price":29900,"isExtra":false},{"id":"62240266","note":"","count":1,"label":"Balné","posId":"K0000","price":2000,"isExtra":true}]</t>
  </si>
  <si>
    <t>2026-05-15T18:31:45.337+02:00</t>
  </si>
  <si>
    <t>2026-05-15T18:41:35.894+02:00</t>
  </si>
  <si>
    <t>[{"id":"6893484371e1a7827faa282a","count":1,"label":"Quattro Formaggi 40cm","posId":"111","price":23621,"isExtra":false},{"id":"8492ff01857ad344daba3d10","count":1,"label":"Balné","posId":"K0000","price":2000,"isExtra":true},{"id":"c3ce1c0bff5316d1a89510d3","count":1,"label":"Žampiony","posId":"C105","price":3500,"KDSTags":["greenhighlight"],"isExtra":true},{"id":"6893484371e1a7827faa282c","count":1,"label":"Hot &amp; Spicy 40cm 🌶️🌶️","posId":"110","price":23621,"isExtra":false},{"id":"8492ff01857ad344daba3d10","count":1,"label":"Balné","posId":"K0000","price":2000,"isExtra":true},{"id":"6893484371e1a7827faa2830","count":1,"label":"Pepperoni 40cm 🌶️🌶️","posId":"108","price":23621,"isExtra":false},{"id":"8492ff01857ad344daba3d10","count":1,"label":"Balné","posId":"K0000","price":2000,"isExtra":true}]</t>
  </si>
  <si>
    <t>2026-05-15T18:25:12.179+02:00</t>
  </si>
  <si>
    <t>2026-05-15T18:33:36.779+02:00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</si>
  <si>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40cm","posId":"111","price":29900,"isExtra":false},{"id":"62240266","note":"","count":1,"label":"Balné","posId":"K0000","price":2000,"isExtra":true},{"id":"62240295","note":"","count":1,"label":"okraj mozzarella, bylinky","posId":"A122","price":6900,"isExtra":true},{"id":"62240353","note":"","count":1,"label":"Kukuřice","posId":"C115","price":3500,"KDSTags":["greenhighlight"],"isExtra":true},{"id":"62240376","note":"","count":1,"label":"Pepperoni salám","posId":"C109","price":4000,"KDSTags":["greenhighlight"],"isExtra":true}]</t>
  </si>
  <si>
    <t>2026-05-15T18:12:48.816+02:00</t>
  </si>
  <si>
    <t>2026-05-15T18:16:36.239+02:00</t>
  </si>
  <si>
    <t>[{"id":"3af5afd5-c65e-46dd-880f-d577aba12185","count":1,"label":"Pilsner Urquell 12","posId":"N20","price":6500,"isExtra":false,"creatorId":"jBgzhxy5LWTPo7Xd6WxsB","isPackging":0,"actualLabel":"Pilsner Urquell 12"},{"id":"3af5afd5-c65e-46dd-880f-d577aba12185","count":1,"label":"Pilsner Urquell 12","posId":"N20","price":6500,"isExtra":false,"creatorId":"WT7Gjmf92VfwBSRqb8nd9","isPackging":0,"actualLabel":"Pilsner Urquell 12"},{"id":"3af5afd5-c65e-46dd-880f-d577aba12185","count":1,"label":"Pilsner Urquell 12","posId":"N20","price":6500,"isExtra":false,"creatorId":"SYI69OUxOa4iHOo6UeAqF","isPackging":0,"actualLabel":"Pilsner Urquell 12"},{"id":"3af5afd5-c65e-46dd-880f-d577aba12185","count":1,"label":"Pilsner Urquell 12","posId":"N20","price":6500,"isExtra":false,"creatorId":"KuP3tj6VcwbEnC2xDnACz","isPackging":0,"actualLabel":"Pilsner Urquell 12"}]</t>
  </si>
  <si>
    <t>2026-05-15T17:55:03.824+02:00</t>
  </si>
  <si>
    <t>2026-05-15T17:59:08.144+02:00</t>
  </si>
  <si>
    <t>2026-05-15T18:10:28.110+02:00</t>
  </si>
  <si>
    <t>2026-05-15T17:55:55.283+02:00</t>
  </si>
  <si>
    <t>[{"id":"ad7c292a-48c9-48db-b64c-0f7f8ebced7f","note":"","count":1,"label":"BBQ Meteor 40 cm","posId":"106","price":32900,"isExtra":false}]</t>
  </si>
  <si>
    <t>2026-05-15T17:37:08.126+02:00</t>
  </si>
  <si>
    <t>2026-05-15T17:46:16.447+02:00</t>
  </si>
  <si>
    <t>[{"id":"62240200","note":"","size":"Quattro Formaggi 32cm","count":1,"label":"Quattro Formaggi 32cm","posId":"123","price":22900,"isExtra":false},{"id":"62240274","note":"","count":1,"label":"Balné","posId":"K0000","price":1500,"isExtra":true}]</t>
  </si>
  <si>
    <t>2026-05-15T17:35:29.040+02:00</t>
  </si>
  <si>
    <t>2026-05-15T17:46:39.063+02:00</t>
  </si>
  <si>
    <t>[{"id":"e81d1eac-78b4-4c74-9c7f-c9c1a65dccf2","count":1,"label":"Pizza Capricciosa 32","posId":"113","price":25900,"isExtra":false,"creatorId":"fFbwOVgpsrKS9C83Hxnyu","isPackging":0,"actualLabel":"Pizza Capricciosa 32"},{"id":"aEhGN0F1eP1ffk52R-6IM","count":1,"label":"okraj mozzarella, bylinky","posId":"A121","price":5900,"isExtra":true,"mainItemId":"e81d1eac-78b4-4c74-9c7f-c9c1a65dccf2"},{"id":"gQjb5TF110UhoWB5sxCHZ","count":1,"label":"Bez žampionů","posId":"X105","price":0,"KDSTags":["redhighlight"],"isExtra":true,"mainItemId":"e81d1eac-78b4-4c74-9c7f-c9c1a65dccf2"},{"id":"GYSRqjuX_5GgPnyWxK3RZ","count":1,"label":"Bez oliv","posId":"X112","price":0,"KDSTags":["redhighlight"],"isExtra":true,"mainItemId":"e81d1eac-78b4-4c74-9c7f-c9c1a65dccf2"}]</t>
  </si>
  <si>
    <t>2026-05-15T17:33:10.497+02:00</t>
  </si>
  <si>
    <t>2026-05-15T17:46:38.405+02:00</t>
  </si>
  <si>
    <t>[{"id":"24411cdf-3894-447b-954b-8892aa784ac6","count":1,"label":"Masové kuličky","posId":"P102","price":9900,"isExtra":false,"creatorId":"HyPeKyD-CGkw2ORAYoRWI","isPackging":0,"actualLabel":"Masové kuličky"},{"id":"f2e47a9a-9a83-4636-a9a7-f3b2d38f2cc5","count":1,"label":"Pečené brambory","posId":"P103","price":6900,"isExtra":false,"creatorId":"22h-oi5sUWHEmmDm_Sp3F","isPackging":0,"actualLabel":"Pečené brambory"},{"id":"734f14e5-3164-4c60-ab34-a6cab8625c5e","count":1,"label":"Pizza Comeback 32","posId":"121","price":25900,"isExtra":false,"creatorId":"k3_zhTil0YwujagYQTRSo","isPackging":0,"actualLabel":"Pizza Comeback 32"},{"id":"f4434023-1838-40f3-bb9f-7f4156247330","count":1,"label":"Caffe latte","posId":"N153","price":7500,"isExtra":false,"creatorId":"TIMw3ft-HKbWdnLa-7YVb","isPackging":0,"actualLabel":"Caffe latte"},{"id":"3af5afd5-c65e-46dd-880f-d577aba12185","count":1,"label":"Pilsner Urquell 12","posId":"N20","price":6500,"isExtra":false,"creatorId":"rI1qUvRcGQVzwpx0JFxSt","isPackging":0,"actualLabel":"Pilsner Urquell 12"},{"id":"c4b5825a-dcf4-401b-a97f-768a9f88727e","count":1,"label":"Jablečný džus 0,33l","posId":"N176","price":4500,"isExtra":false,"creatorId":"qRiz9lxHvEobrFKElSLZw","isPackging":0,"actualLabel":"Jablečný džus 0,33l"}]</t>
  </si>
  <si>
    <t>2026-05-15T17:00:50.451+02:00</t>
  </si>
  <si>
    <t>2026-05-15T17:08:16.047+02:00</t>
  </si>
  <si>
    <t>2026-05-15T16:59:45.087+02:00</t>
  </si>
  <si>
    <t>2026-05-15T17:09:03.225+02:00</t>
  </si>
  <si>
    <t>[{"id":"dd64d382-320f-41bf-9f06-cbddc81362f7","count":1,"label":"Pizza Hawai 32 cm 0,5","posId":"H114","price":12950,"isExtra":false,"creatorId":"9T456_bQ5hMPR6ffCZdla","isPackging":0,"actualLabel":"Pizza Hawai 32 cm 0,5"},{"id":"oRChrdkeBEPeyswFcy-GT","count":1,"label":"Okraj mozzarella, bylinky 32 0,5","posId":"HH121","price":2850,"isExtra":true,"mainItemId":"dd64d382-320f-41bf-9f06-cbddc81362f7"},{"id":"aRPAiqbCW3Z9trz5KoEBF","count":1,"label":"Těsto italské","posId":"H32","price":0,"isExtra":true,"mainItemId":"dd64d382-320f-41bf-9f06-cbddc81362f7"},{"id":"bd2f341c-7639-4002-8812-192a46753f8c","count":1,"label":"Pizza Capricciosa 32 0,5","posId":"H113","price":12950,"isExtra":false,"creatorId":"daU6nnYsPNyp4Bhuaefyx","isPackging":0,"actualLabel":"Pizza Capricciosa 32 0,5"},{"id":"gQjb5TF110UhoWB5sxCHZ","count":1,"label":"Bez žampionů","posId":"X105","price":0,"KDSTags":["redhighlight"],"isExtra":true,"mainItemId":"bd2f341c-7639-4002-8812-192a46753f8c"},{"id":"GYSRqjuX_5GgPnyWxK3RZ","count":1,"label":"Bez oliv","posId":"X112","price":0,"KDSTags":["redhighlight"],"isExtra":true,"mainItemId":"bd2f341c-7639-4002-8812-192a46753f8c"},{"id":"ZMn0kE3IRVJjsfXstBxZb","count":1,"label":"Bez plněných okrajů","posId":"X1000","price":0,"isExtra":true,"mainItemId":"bd2f341c-7639-4002-8812-192a46753f8c"},{"id":"aRPAiqbCW3Z9trz5KoEBF","count":1,"label":"Těsto italské","posId":"H32","price":0,"isExtra":true,"mainItemId":"bd2f341c-7639-4002-8812-192a46753f8c"},{"id":"c2b32966-195b-4167-bd2c-d46dd2e2568c","count":1,"label":"Aquilla černý čaj a broskev","posId":"N120","price":4900,"isExtra":false,"creatorId":"xgMNQ0q919C8v4iEsgcqI","isPackging":0,"actualLabel":"Aquilla černý čaj a broskev"}]</t>
  </si>
  <si>
    <t>2026-05-15T16:53:03.289+02:00</t>
  </si>
  <si>
    <t>2026-05-15T17:29:29.997+02:00</t>
  </si>
  <si>
    <t>2026-05-15T17:47:40.298+02:00</t>
  </si>
  <si>
    <t>2026-05-15T17:24:12.292+02:00</t>
  </si>
  <si>
    <t>[{"id":"ee394832-8137-440a-84b7-b9e0df42a9ab","note":"","count":1,"label":"Hawai 32 cm","posId":"114","price":25900,"isExtra":false}]</t>
  </si>
  <si>
    <t>2026-05-15T15:41:45.494+02:00</t>
  </si>
  <si>
    <t>2026-05-15T15:58:18.935+02:00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</si>
  <si>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32cm","posId":"123","price":22900,"isExtra":false},{"id":"62240274","note":"","count":1,"label":"Balné","posId":"K0000","price":1500,"isExtra":true},{"id":"62240201","note":"","size":"Hot &amp; Spicy 32cm 🌶️🌶️","count":1,"label":"Hot &amp; Spicy 32cm 🌶️🌶️","posId":"122","price":22900,"isExtra":false},{"id":"62240274","note":"","count":1,"label":"Balné","posId":"K0000","price":1500,"isExtra":true},{"id":"62240394","note":"","count":1,"label":"BBQ základ","posId":"ZRB32","price":0,"isExtra":true}]</t>
  </si>
  <si>
    <t>2026-05-15T15:40:04.497+02:00</t>
  </si>
  <si>
    <t>2026-05-15T15:53:17.057+02:00</t>
  </si>
  <si>
    <t>[{"id":"62240227","note":"","size":"Pečené brambory","count":1,"label":"Pečené brambory","posId":"P103","price":5900,"isExtra":false},{"id":"62240274","note":"","count":1,"label":"Balné","posId":"K0000","price":1500,"isExtra":true},{"id":"64093100","note":"","size":"Sweet passion 32 cm","count":1,"label":"Sweet passion 32 cm","posId":"29","price":18900,"isExtra":false},{"id":"62240274","note":"","count":1,"label":"Balné","posId":"K0000","price":1500,"isExtra":true},{"id":"62240191","note":"","size":"Pepperoni 40cm 🌶️🌶️","count":1,"label":"Pepperoni 40cm 🌶️🌶️","posId":"108","price":29900,"isExtra":false},{"id":"62240266","note":"","count":1,"label":"Balné","posId":"K0000","price":2000,"isExtra":true},{"id":"62240202","note":"","size":"Comeback 32cm 🌶️","count":1,"label":"Comeback 32cm 🌶️","posId":"121","price":22900,"isExtra":false},{"id":"62240274","note":"","count":1,"label":"Balné","posId":"K0000","price":1500,"isExtra":true}]</t>
  </si>
  <si>
    <t>2026-05-15T13:33:03.427+02:00</t>
  </si>
  <si>
    <t>2026-05-15T13:40:16.475+02:00</t>
  </si>
  <si>
    <t>[{"id":"b23a7ffc-2968-4b23-96c7-647c4d375297","note":"","count":1,"label":"BBQ Meteor 32 cm","posId":"142","price":25900,"isExtra":false},{"id":"21fd0686-e8d1-43f1-84c9-d96f5842a3ca","note":"","count":1,"label":"okraj mozzarella, bylinky","posId":"21fd0686-e8d1-43f1-84c9-d96f5842a3ca","price":5900,"isExtra":true},{"id":"211d85d0-839e-41d0-89e3-ea177ad7489e","note":"","count":1,"label":"Dip česnekový","posId":"P106","price":2500,"isExtra":false},{"id":"99710cd8-fa1f-4712-84a8-85da37e18dd0","note":"","count":1,"label":"Česnekový chléb","posId":"P104","price":7900,"isExtra":false},{"id":"739ceea4-4275-4f09-8cf5-ae08fe640a77","note":"","count":1,"label":"Pepsi 1l","posId":"N124","price":5900,"isExtra":false}]</t>
  </si>
  <si>
    <t>2026-05-15T13:26:53.841+02:00</t>
  </si>
  <si>
    <t>2026-05-15T13:33:00.419+02:00</t>
  </si>
  <si>
    <t>[{"id":"6893484371e1a7827faa2856","count":1,"label":"Veggieballs 32cm 🌶️🌶️","posId":"117","price":18091,"isExtra":false},{"id":"0cf732abf15d68df108984b2","count":1,"label":"Balné","posId":"K0000","price":1500,"isExtra":true},{"id":"5feca82a8e75b68316a31e70","count":1,"label":"BBQ základ","posId":"ZRB32","price":0,"isExtra":true}]</t>
  </si>
  <si>
    <t>2026-05-15T13:17:35.154+02:00</t>
  </si>
  <si>
    <t>2026-05-15T13:19:55.151+02:00</t>
  </si>
  <si>
    <t>[{"id":"392c0eaa-2538-4d3f-9d09-15d340f244a3","count":1,"label":"Mirinda 0,33l","posId":"N172","price":3900,"isExtra":false,"creatorId":"oifAFvFVyEOVu18qgdUKU","isPackging":0,"actualLabel":"Mirinda 0,33l"}]</t>
  </si>
  <si>
    <t>2026-05-15T13:12:55.713+02:00</t>
  </si>
  <si>
    <t>2026-05-15T13:23:24.234+02:00</t>
  </si>
  <si>
    <t>[{"id":"8e14a535-5628-4959-9da1-d7350a200486","count":1,"label":"Pizza Margherita 32","posId":"112","price":21900,"isExtra":false,"creatorId":"HTZE_X4ucKtTl1MlRAB5F","isPackging":0,"actualLabel":"Pizza Margherita 32"}]</t>
  </si>
  <si>
    <t>2026-05-15T13:11:04.112+02:00</t>
  </si>
  <si>
    <t>2026-05-15T13:19:58.194+02:00</t>
  </si>
  <si>
    <t>2026-05-15T13:36:07.283+02:00</t>
  </si>
  <si>
    <t>2026-05-15T13:11:15.741+02:00</t>
  </si>
  <si>
    <t>[{"id":"0005ff76-02c8-47f3-a86e-87443988197a","note":"","count":1,"label":"BBQ Texas 32 cm","posId":"119","price":25900,"isExtra":false},{"id":"f61b7339-3b20-4583-b2b8-12e48de2876d","note":"","count":1,"label":"změna na Rajčatový základ","posId":"f61b7339-3b20-4583-b2b8-12e48de2876d","price":0,"isExtra":true}]</t>
  </si>
  <si>
    <t>2026-05-15T12:33:27.516+02:00</t>
  </si>
  <si>
    <t>2026-05-15T12:38:37.238+02:00</t>
  </si>
  <si>
    <t>[{"id":"6893484371e1a7827faa2866","count":1,"label":"Česnekový dip","posId":"P106","price":1580,"isExtra":false},{"id":"0cf732abf15d68df108984b2","count":1,"label":"Balné","posId":"K0000","price":1500,"isExtra":true},{"id":"6893484371e1a7827faa2842","count":1,"label":"Quattro Formaggi 32cm","posId":"123","price":18091,"isExtra":false},{"id":"0cf732abf15d68df108984b2","count":1,"label":"Balné","posId":"K0000","price":1500,"isExtra":true}]</t>
  </si>
  <si>
    <t>2026-05-15T12:25:22.925+02:00</t>
  </si>
  <si>
    <t>2026-05-15T12:32:58.316+02:00</t>
  </si>
  <si>
    <t>[{"id":"62240204","note":"","size":"BBQ Texas 32cm","count":1,"label":"BBQ Texas 32cm","posId":"119","price":22900,"isExtra":false},{"id":"62240274","note":"","count":1,"label":"Balné","posId":"K0000","price":1500,"isExtra":true}]</t>
  </si>
  <si>
    <t>2026-05-15T12:12:17.317+02:00</t>
  </si>
  <si>
    <t>2026-05-15T12:21:32.177+02:00</t>
  </si>
  <si>
    <t>[{"id":"62240235","note":"","size":"Jablečno-skořicové rolls","count":1,"label":"Jablečno-skořicové rolls","posId":"18","price":7900,"isExtra":false},{"id":"62240274","note":"","count":1,"label":"Balné","posId":"K0000","price":1500,"isExtra":true},{"id":"62240200","note":"","size":"Quattro Formaggi 32cm","count":1,"label":"Quattro Formaggi 32cm","posId":"123","price":22900,"isExtra":false},{"id":"62240274","note":"","count":1,"label":"Balné","posId":"K0000","price":1500,"isExtra":true}]</t>
  </si>
  <si>
    <t>2026-05-15T11:57:17.688+02:00</t>
  </si>
  <si>
    <t>2026-05-15T12:00:09.722+02:00</t>
  </si>
  <si>
    <t>[{"id":"c2b32966-195b-4167-bd2c-d46dd2e2568c","count":1,"label":"Aquilla černý čaj a broskev","posId":"N120","price":4900,"isExtra":false,"creatorId":"lFDiaK_iJ-AsHNTb5Yz4K","isPackging":0,"actualLabel":"Aquilla černý čaj a broskev"},{"id":"bbef59ce-896e-4add-acca-1c087f56506a","count":1,"label":"Pepsi 0,33l","posId":"N170","price":3900,"isExtra":false,"creatorId":"Z5Nm4wnyrokufsYgsyllZ","isPackging":0,"actualLabel":"Pepsi 0,33l"},{"id":"666f5d57-c79d-415f-bd66-38dc47ee4585","count":1,"label":"Pizza Pepperoni 32","posId":"120","price":25900,"isExtra":false,"discount":{"type":"percentage","value":20},"creatorId":"MhPEoSYYICz445k6_Rxgi","isPackging":0,"actualLabel":"Pizza Pepperoni 32"},{"id":"864ed54f-c99e-45ab-b65e-dc3c6ef3ae72","count":1,"label":"Pizza Quattro Formaggi 32","posId":"123","price":25900,"isExtra":false,"discount":{"type":"percentage","value":20},"creatorId":"pBj-gqefFu3bcFasYBnTH","isPackging":0,"actualLabel":"Pizza Quattro Formaggi 32"}]</t>
  </si>
  <si>
    <t>2026-05-15T11:44:51.559+02:00</t>
  </si>
  <si>
    <t>2026-05-15T11:47:45.901+02:00</t>
  </si>
  <si>
    <t>[{"id":"c547f780-e6f1-4d3b-9918-8b0f0ac6fdac","count":1,"label":"Americano","posId":"N158","price":5500,"isExtra":false,"creatorId":"lSAN4OA25nKQeZwi32Ew4","isPackging":0,"actualLabel":"Americano"}]</t>
  </si>
  <si>
    <t>2026-05-15T11:35:48.964+02:00</t>
  </si>
  <si>
    <t>[{"id":"864ed54f-c99e-45ab-b65e-dc3c6ef3ae72","count":1,"label":"Pizza Quattro Formaggi 32","posId":"123","price":25900,"isExtra":false,"creatorId":"7MHMyQjP2W041nwvi2zzl","isPackging":0,"actualLabel":"Pizza Quattro Formaggi 32"},{"id":"666f5d57-c79d-415f-bd66-38dc47ee4585","count":1,"label":"Pizza Pepperoni 32","posId":"120","price":25900,"isExtra":false,"creatorId":"tsBtleV7FMZtIQQdXstVZ","isPackging":0,"actualLabel":"Pizza Pepperoni 32"}]</t>
  </si>
  <si>
    <t>2026-05-15T00:37:11.690+02:00</t>
  </si>
  <si>
    <t>2026-05-15T00:46:59.617+02:00</t>
  </si>
  <si>
    <t>2026-05-15T01:10:23.590+02:00</t>
  </si>
  <si>
    <t>2026-05-15T01:03:03.767+02:00</t>
  </si>
  <si>
    <t>[{"id":"65874342","note":"","size":"Hawai 32cm","count":1,"label":"Hawai 32cm","posId":"114","price":25900,"isExtra":false},{"id":"65874393","note":"","count":1,"label":"Balné","posId":"K0000","price":1500,"isExtra":true},{"id":"65874470","note":"","count":1,"label":"Mozzarella","posId":"B113","price":3000,"KDSTags":["greenhighlight"],"isExtra":true},{"id":"65874339","note":"","size":"BBQ Texas 32cm","count":1,"label":"BBQ Texas 32cm","posId":"119","price":25900,"isExtra":false},{"id":"65874393","note":"","count":1,"label":"Balné","posId":"K0000","price":1500,"isExtra":true},{"id":"65874494","note":"","count":1,"label":"Rajčatový základ","posId":"ZBR32","price":0,"isExtra":true},{"id":"65874360","note":"","size":"Jablečno-skořicové rolls","count":1,"label":"Jablečno-skořicové rolls","posId":"18","price":8900,"isExtra":false},{"id":"65874393","note":"","count":1,"label":"Balné","posId":"K0000","price":1500,"isExtra":true}]</t>
  </si>
  <si>
    <t>2026-05-15T00:30:53.200+02:00</t>
  </si>
  <si>
    <t>2026-05-15T00:36:55.640+02:00</t>
  </si>
  <si>
    <t>2026-05-15T00:42:47.676+02:00</t>
  </si>
  <si>
    <t>2026-05-15T00:31:43.692+02:00</t>
  </si>
  <si>
    <t>[{"id":"65874358","note":"","size":"Choco Rolls","count":1,"label":"Choco Rolls","posId":"chr100","price":8900,"isExtra":false},{"id":"65874393","note":"","count":1,"label":"Balné","posId":"K0000","price":1500,"isExtra":true},{"id":"65874338","note":"","size":"Pepperoni 32cm 🌶️🌶️","count":1,"label":"Pepperoni 32cm 🌶️🌶️","posId":"120","price":25900,"isExtra":false},{"id":"65874393","note":"","count":1,"label":"Balné","posId":"K0000","price":1500,"isExtra":true},{"id":"65874511","note":"","count":1,"label":"USA těsto","posId":"17","price":1000,"isExtra":true},{"id":"65874368","note":"","size":"Pepsi 1l","count":1,"label":"Pepsi 1l","posId":"N124","price":5900,"isExtra":false}]</t>
  </si>
  <si>
    <t>2026-05-15T00:25:03.150+02:00</t>
  </si>
  <si>
    <t>2026-05-15T00:31:06.936+02:00</t>
  </si>
  <si>
    <t>2026-05-15T00:49:12.705+02:00</t>
  </si>
  <si>
    <t>2026-05-15T00:25:38.731+02:00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</si>
  <si>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🌶️","posId":"121","price":25900,"isExtra":false},{"id":"65874393","note":"","count":1,"label":"Balné","posId":"K0000","price":1500,"isExtra":true},{"id":"65874369","note":"","size":"Pepsi zero sugar 1l","count":1,"label":"Pepsi zero sugar 1l","posId":"N125","price":5900,"isExtra":false}]</t>
  </si>
  <si>
    <t>2026-05-15T00:22:08.409+02:00</t>
  </si>
  <si>
    <t>2026-05-15T00:30:18.553+02:00</t>
  </si>
  <si>
    <t>2026-05-15T00:57:00.104+02:00</t>
  </si>
  <si>
    <t>2026-05-15T00:22:28.000+02:00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</si>
  <si>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32cm","posId":"123","price":25900,"isExtra":false},{"id":"65874393","note":"","count":1,"label":"Balné","posId":"K0000","price":1500,"isExtra":true},{"id":"65874510","note":"","count":1,"label":"Rajčatový základ","posId":"ZSR32","price":0,"isExtra":true},{"id":"65874338","note":"","size":"Pepperoni 32cm 🌶️🌶️","count":1,"label":"Pepperoni 32cm 🌶️🌶️","posId":"120","price":25900,"isExtra":false},{"id":"65874393","note":"","count":1,"label":"Balné","posId":"K0000","price":1500,"isExtra":true}]</t>
  </si>
  <si>
    <t>2026-05-14T23:54:17.916+02:00</t>
  </si>
  <si>
    <t>2026-05-14T23:59:38.732+02:00</t>
  </si>
  <si>
    <t>[{"id":"6893484371e1a7827faa2840","count":1,"label":"Margherita 32cm","posId":"112","price":14931,"isExtra":false},{"id":"0cf732abf15d68df108984b2","count":1,"label":"Balné","posId":"K0000","price":1500,"isExtra":true},{"id":"97fce8554d0ef6fba426fb49","count":1,"label":"Kukuřice","posId":"B115","price":2500,"KDSTags":["greenhighlight"],"isExtra":true},{"id":"6893484371e1a7827faa2866","count":1,"label":"Česnekový dip","posId":"P106","price":1580,"isExtra":false},{"id":"0cf732abf15d68df108984b2","count":1,"label":"Balné","posId":"K0000","price":1500,"isExtra":true}]</t>
  </si>
  <si>
    <t>2026-05-14T23:41:10.069+02:00</t>
  </si>
  <si>
    <t>2026-05-14T23:51:18.637+02:00</t>
  </si>
  <si>
    <t>2026-05-14T23:39:31.726+02:00</t>
  </si>
  <si>
    <t>2026-05-14T23:48:37.544+02:00</t>
  </si>
  <si>
    <t>2026-05-14T23:59:26.005+02:00</t>
  </si>
  <si>
    <t>2026-05-14T23:40:32.508+02:00</t>
  </si>
  <si>
    <t>[{"id":"65874322","note":"","size":"Quattro Formaggi 40cm","count":1,"label":"Quattro Formaggi 40cm","posId":"111","price":32900,"isExtra":false},{"id":"65874385","note":"","count":1,"label":"Balné","posId":"K0000","price":2000,"isExtra":true},{"id":"65874506","note":"","count":1,"label":"Rajčatový základ","posId":"ZSR40","price":0,"isExtra":true},{"id":"65874413","note":"","count":1,"label":"okraj mozzarella, bylinky","posId":"A122","price":6900,"isExtra":true},{"id":"65874472","note":"","count":1,"label":"Šunka","posId":"C106","price":4000,"KDSTags":["greenhighlight"],"isExtra":true},{"id":"65874353","note":"","size":"Česnekový chléb 18cm","count":1,"label":"Česnekový chléb 18cm","posId":"P104","price":7900,"isExtra":false},{"id":"65874393","note":"","count":1,"label":"Balné","posId":"K0000","price":1500,"isExtra":true}]</t>
  </si>
  <si>
    <t>2026-05-14T22:59:51.938+02:00</t>
  </si>
  <si>
    <t>2026-05-14T23:03:38.489+02:00</t>
  </si>
  <si>
    <t>[{"id":"6893484371e1a7827faa2842","count":1,"label":"Quattro Formaggi 32cm","posId":"123","price":18091,"isExtra":false},{"id":"0cf732abf15d68df108984b2","count":1,"label":"Balné","posId":"K0000","price":1500,"isExtra":true}]</t>
  </si>
  <si>
    <t>2026-05-14T22:47:42.564+02:00</t>
  </si>
  <si>
    <t>2026-05-14T22:53:02.598+02:00</t>
  </si>
  <si>
    <t>[{"id":"6893484371e1a7827faa2828","count":1,"label":"Margherita 40cm","posId":"100","price":19671,"isExtra":false},{"id":"8492ff01857ad344daba3d10","count":1,"label":"Balné","posId":"K0000","price":2000,"isExtra":true},{"id":"6893484371e1a7827faa2866","count":1,"label":"Česnekový dip","posId":"P106","price":1580,"isExtra":false},{"id":"0cf732abf15d68df108984b2","count":1,"label":"Balné","posId":"K0000","price":1500,"isExtra":true}]</t>
  </si>
  <si>
    <t>2026-05-14T22:46:36.842+02:00</t>
  </si>
  <si>
    <t>2026-05-14T22:50:57.184+02:00</t>
  </si>
  <si>
    <t>2026-05-14T23:07:04.163+02:00</t>
  </si>
  <si>
    <t>2026-05-14T22:53:13.686+02:00</t>
  </si>
  <si>
    <t>[{"id":"65874355","note":"","size":"Česnekový dip","count":1,"label":"Česnekový dip","posId":"P106","price":2000,"isExtra":false},{"id":"65874393","note":"","count":1,"label":"Balné","posId":"K0000","price":1500,"isExtra":true},{"id":"65874370","note":"","size":"Mirinda 1l","count":1,"label":"Mirinda 1l","posId":"N126","price":5900,"isExtra":false},{"id":"65874368","note":"","size":"Pepsi 1l","count":1,"label":"Pepsi 1l","posId":"N124","price":5900,"isExtra":false},{"id":"65874342","note":"","size":"Hawai 32cm","count":1,"label":"Hawai 32cm","posId":"114","price":25900,"isExtra":false},{"id":"65874393","note":"","count":1,"label":"Balné","posId":"K0000","price":1500,"isExtra":true},{"id":"65874493","note":"","count":1,"label":"Smetanový základ","posId":"ZRS32","price":0,"isExtra":true}]</t>
  </si>
  <si>
    <t>2026-05-14T22:38:11.742+02:00</t>
  </si>
  <si>
    <t>2026-05-14T22:44:10.136+02:00</t>
  </si>
  <si>
    <t>2026-05-14T22:51:48.646+02:00</t>
  </si>
  <si>
    <t>2026-05-14T22:39:20.256+02:00</t>
  </si>
  <si>
    <t>[{"id":"65874322","note":"","size":"Quattro Formaggi 40cm","count":1,"label":"Quattro Formaggi 40cm","posId":"111","price":32900,"isExtra":false},{"id":"65874385","note":"","count":1,"label":"Balné","posId":"K0000","price":2000,"isExtra":true}]</t>
  </si>
  <si>
    <t>2026-05-14T22:33:36.839+02:00</t>
  </si>
  <si>
    <t>2026-05-14T22:42:37.521+02:00</t>
  </si>
  <si>
    <t>[{"id":"6893484371e1a7827faa283a","count":1,"label":"Capricciosa 40cm","posId":"101","price":23621,"isExtra":false},{"id":"8492ff01857ad344daba3d10","count":1,"label":"Balné","posId":"K0000","price":2000,"isExtra":true},{"id":"6893484371e1a7827faa285c","count":1,"label":"Spicy Wings 🌶️","posId":"P101","price":9401,"isExtra":false},{"id":"0cf732abf15d68df108984b2","count":1,"label":"Balné","posId":"K0000","price":1500,"isExtra":true},{"id":"6893484371e1a7827faa2860","count":1,"label":"Pečené brambory","posId":"P103","price":4661,"isExtra":false},{"id":"0cf732abf15d68df108984b2","count":1,"label":"Balné","posId":"K0000","price":1500,"isExtra":true}]</t>
  </si>
  <si>
    <t>2026-05-14T22:18:02.649+02:00</t>
  </si>
  <si>
    <t>2026-05-14T22:24:30.537+02:00</t>
  </si>
  <si>
    <t>[{"id":"6893484371e1a7827faa282e","count":1,"label":"Comeback 40cm 🌶️","posId":"109","price":23621,"isExtra":false},{"id":"8492ff01857ad344daba3d10","count":1,"label":"Balné","posId":"K0000","price":2000,"isExtra":true},{"id":"74f85d724d56daef88fe96a8","count":1,"label":"Smetanový základ","posId":"ZRS40","price":0,"isExtra":true},{"id":"6893484371e1a7827faa286e","count":1,"label":"Dip Jalapeňos","posId":"P107","price":1975,"isExtra":false}]</t>
  </si>
  <si>
    <t>2026-05-14T22:12:30.385+02:00</t>
  </si>
  <si>
    <t>2026-05-14T22:20:59.548+02:00</t>
  </si>
  <si>
    <t>[{"id":"6893484371e1a7827faa2828","count":1,"label":"Margherita 40cm","posId":"100","price":19671,"isExtra":false},{"id":"8492ff01857ad344daba3d10","count":1,"label":"Balné","posId":"K0000","price":2000,"isExtra":true},{"id":"dc8f605afe18c45f3994b348","count":1,"label":"Kukuřice","posId":"C115","price":3500,"KDSTags":["greenhighlight"],"isExtra":true},{"id":"6893484371e1a7827faa2838","count":1,"label":"Hawai 40cm","posId":"102","price":23621,"isExtra":false},{"id":"8492ff01857ad344daba3d10","count":1,"label":"Balné","posId":"K0000","price":2000,"isExtra":true},{"id":"dc8f605afe18c45f3994b348","count":1,"label":"Kukuřice","posId":"C115","price":3500,"KDSTags":["greenhighlight"],"isExtra":true}]</t>
  </si>
  <si>
    <t>2026-05-14T22:09:16.760+02:00</t>
  </si>
  <si>
    <t>2026-05-14T22:16:30.103+02:00</t>
  </si>
  <si>
    <t>2026-05-14T22:22:05.315+02:00</t>
  </si>
  <si>
    <t>2026-05-14T22:12:45.467+02:00</t>
  </si>
  <si>
    <t>2026-05-14T22:04:25.001+02:00</t>
  </si>
  <si>
    <t>2026-05-14T22:14:14.384+02:00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</si>
  <si>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40cm","posId":"111","price":23621,"isExtra":false},{"id":"8492ff01857ad344daba3d10","count":1,"label":"Balné","posId":"K0000","price":2000,"isExtra":true},{"id":"6893484371e1a7827faa2866","count":1,"label":"Česnekový dip","posId":"P106","price":1580,"isExtra":false},{"id":"0cf732abf15d68df108984b2","count":1,"label":"Balné","posId":"K0000","price":1500,"isExtra":true}]</t>
  </si>
  <si>
    <t>2026-05-14T22:01:24.701+02:00</t>
  </si>
  <si>
    <t>2026-05-14T22:12:08.384+02:00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</si>
  <si>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🌶️🌶️","posId":"110","price":23621,"isExtra":false},{"id":"8492ff01857ad344daba3d10","count":1,"label":"Balné","posId":"K0000","price":2000,"isExtra":true},{"id":"6893484371e1a7827faa282a","count":1,"label":"Quattro Formaggi 40cm","posId":"111","price":23621,"isExtra":false},{"id":"8492ff01857ad344daba3d10","count":1,"label":"Balné","posId":"K0000","price":2000,"isExtra":true},{"id":"6893484371e1a7827faa285c","count":1,"label":"Spicy Wings 🌶️","posId":"P101","price":9401,"isExtra":false},{"id":"0cf732abf15d68df108984b2","count":1,"label":"Balné","posId":"K0000","price":1500,"isExtra":true}]</t>
  </si>
  <si>
    <t>2026-05-14T21:56:18.852+02:00</t>
  </si>
  <si>
    <t>2026-05-14T22:07:45.280+02:00</t>
  </si>
  <si>
    <t>[{"id":"107","note":"","count":1,"label":"BBQ Texas 40cm","posId":"107","price":29900,"isExtra":false},{"id":"K0000","note":"","count":1,"label":"Balné","posId":"K0000","price":2000,"isExtra":true},{"id":"101","note":"","count":1,"label":"Capricciosa 40cm","posId":"101","price":29900,"isExtra":false},{"id":"K0000","note":"","count":1,"label":"Balné","posId":"K0000","price":2000,"isExtra":true},{"id":"106","note":"","count":1,"label":"BBQ Meteor 40cm","posId":"106","price":29900,"isExtra":false},{"id":"K0000","note":"","count":1,"label":"Balné","posId":"K0000","price":2000,"isExtra":true},{"id":"P106","note":"","count":1,"label":"Česnekový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</si>
  <si>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2026-05-14T21:29:28.061+02:00</t>
  </si>
  <si>
    <t>2026-05-14T21:42:07.536+02:00</t>
  </si>
  <si>
    <t>[{"id":"d512510c-0f0f-4649-b96d-67e9574e4bff","count":1,"label":"Pepsi zero sugar 1l","posId":"N125","price":5900,"isExtra":false,"creatorId":"9BDKSm7D-giTY8j6OzmF-","isPackging":0,"actualLabel":"Pepsi zero sugar 1l"},{"id":"d512510c-0f0f-4649-b96d-67e9574e4bff","count":1,"label":"Pepsi zero sugar 1l","posId":"N125","price":5900,"isExtra":false,"creatorId":"J8EIQYKH2PiOYFwS4F5ya","isPackging":0,"actualLabel":"Pepsi zero sugar 1l"},{"id":"d512510c-0f0f-4649-b96d-67e9574e4bff","count":1,"label":"Pepsi zero sugar 1l","posId":"N125","price":5900,"isExtra":false,"creatorId":"vNQ0bYBXUSIBNh5FAX8ka","isPackging":0,"actualLabel":"Pepsi zero sugar 1l"},{"id":"d512510c-0f0f-4649-b96d-67e9574e4bff","count":1,"label":"Pepsi zero sugar 1l","posId":"N125","price":5900,"isExtra":false,"creatorId":"w7tbN8choCRhFH4z_wZW8","isPackging":0,"actualLabel":"Pepsi zero sugar 1l"}]</t>
  </si>
  <si>
    <t>2026-05-14T21:28:44.373+02:00</t>
  </si>
  <si>
    <t>2026-05-14T21:42:07.839+02:00</t>
  </si>
  <si>
    <t>[{"id":"38fbf306-1585-4d67-9b87-6d5b39f05c8f","count":1,"label":"Pizza BBQ Texas 32","posId":"119","price":25900,"isExtra":false,"creatorId":"vf2suWPGq8F1UHJ75I6ru","isPackging":0,"actualLabel":"Pizza BBQ Texas 32"}]</t>
  </si>
  <si>
    <t>2026-05-14T21:28:03.264+02:00</t>
  </si>
  <si>
    <t>2026-05-14T21:42:07.926+02:00</t>
  </si>
  <si>
    <t>[{"id":"d4397be7-89e6-46c3-a5ba-a8bbd0b2ec34","count":1,"label":"Pizza Hawai 18 cm","posId":"126","price":13900,"isExtra":false,"creatorId":"Jk7kwL8yfwcWXiIuHRsoi","isPackging":0,"actualLabel":"Pizza Hawai 18 cm"}]</t>
  </si>
  <si>
    <t>2026-05-14T21:27:13.726+02:00</t>
  </si>
  <si>
    <t>2026-05-14T21:42:08.213+02:00</t>
  </si>
  <si>
    <t>[{"id":"a6ef1e95-1530-4aaf-86ff-250eef72eb73","count":1,"label":"Pizza Comeback 40","posId":"109","price":32900,"isExtra":false,"creatorId":"ypf2AnIaTDaeSXLPIdfTx","isPackging":0,"actualLabel":"Pizza Comeback 40"}]</t>
  </si>
  <si>
    <t>2026-05-14T21:26:35.455+02:00</t>
  </si>
  <si>
    <t>2026-05-14T21:42:08.351+02:00</t>
  </si>
  <si>
    <t>[{"id":"666f5d57-c79d-415f-bd66-38dc47ee4585","count":1,"label":"Pizza Pepperoni 32","posId":"120","price":25900,"isExtra":false,"creatorId":"IW-jIxXIXvnW4GtpkROvh","isPackging":0,"actualLabel":"Pizza Pepperoni 32"}]</t>
  </si>
  <si>
    <t>2026-05-14T21:12:55.148+02:00</t>
  </si>
  <si>
    <t>2026-05-14T21:17:49.159+02:00</t>
  </si>
  <si>
    <t>2026-05-14T21:04:25.141+02:00</t>
  </si>
  <si>
    <t>2026-05-14T21:12:48.116+02:00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</si>
  <si>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🌶️","posId":"109","price":29900,"isExtra":false},{"id":"62240266","note":"","count":1,"label":"Balné","posId":"K0000","price":2000,"isExtra":true},{"id":"62240415","note":"","count":1,"label":"BBQ základ","posId":"ZRB40","price":0,"isExtra":true},{"id":"62240299","note":"","count":1,"label":"okraj mozzarella, bbq omáčka","posId":"A124","price":6900,"isExtra":true},{"id":"62240277","note":"","count":1,"label":"Bez mozzarelly","posId":"X113","price":0,"KDSTags":["redhighlight"],"isExtra":true},{"id":"62240280","note":"","count":1,"label":"Bez šunky","posId":"X106","price":0,"KDSTags":["redhighlight"],"isExtra":true},{"id":"62240301","note":"","count":1,"label":"Bez slaniny","posId":"X108","price":0,"KDSTags":["redhighlight"],"isExtra":true},{"id":"62240319","note":"","count":1,"label":"Bez salámu","posId":"X109","price":0,"KDSTags":["redhighlight"],"isExtra":true},{"id":"62240337","note":"","count":1,"label":"Bez cibule","posId":"X103","price":0,"KDSTags":["redhighlight"],"isExtra":true},{"id":"62240307","note":"","count":1,"label":"Žampiony","posId":"C105","price":3500,"KDSTags":["greenhighlight"],"isExtra":true},{"id":"62240338","note":"","count":1,"label":"Paprika","posId":"C111","price":3500,"KDSTags":["greenhighlight"],"isExtra":true}]</t>
  </si>
  <si>
    <t>2026-05-14T20:20:32.230+02:00</t>
  </si>
  <si>
    <t>2026-05-14T20:26:34.919+02:00</t>
  </si>
  <si>
    <t>[{"id":"392c0eaa-2538-4d3f-9d09-15d340f244a3","count":1,"label":"Mirinda 0,33l","posId":"N172","price":3900,"isExtra":false,"creatorId":"jlBvAhBfr243TNgdwPN7B","isPackging":0,"actualLabel":"Mirinda 0,33l"},{"id":"8a3717e8-c09b-44af-b143-5fa2b477a914","count":1,"label":"Aquilla neperlivá","posId":"N140","price":3900,"isExtra":false,"creatorId":"AjA9xG1UYftrK46ypuQfI","isPackging":0,"actualLabel":"Aquilla neperlivá"},{"id":"bbef59ce-896e-4add-acca-1c087f56506a","count":1,"label":"Pepsi 0,33l","posId":"N170","price":3900,"isExtra":false,"creatorId":"BcqLq38s65iikJ6hPP1X-","isPackging":0,"actualLabel":"Pepsi 0,33l"},{"id":"1fe36f63-2362-4886-a56e-e6120ee02229","count":1,"label":"Pizza Pepperoni 32 0,5","posId":"H120","price":12950,"isExtra":false,"creatorId":"i1vy82omM2NhB38fgNrzs","isPackging":0,"actualLabel":"Pizza Pepperoni 32 0,5"},{"id":"ZMn0kE3IRVJjsfXstBxZb","count":1,"label":"Bez plněných okrajů","posId":"X1000","price":0,"isExtra":true,"mainItemId":"1fe36f63-2362-4886-a56e-e6120ee02229"},{"id":"aRPAiqbCW3Z9trz5KoEBF","count":1,"label":"Těsto italské","posId":"H32","price":0,"isExtra":true,"mainItemId":"1fe36f63-2362-4886-a56e-e6120ee02229"},{"id":"8bba451a-3c5e-4c20-9575-e5341c254b5e","count":1,"label":"Pizza Quattro Formaggi 32 0,5","posId":"H123","price":12950,"isExtra":false,"creatorId":"mBqzTl_xElZmqZxDaQ9DF","isPackging":0,"actualLabel":"Pizza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italské","posId":"H32","price":0,"isExtra":true,"mainItemId":"8bba451a-3c5e-4c20-9575-e5341c254b5e"}]</t>
  </si>
  <si>
    <t>2026-05-14T18:42:59.660+02:00</t>
  </si>
  <si>
    <t>2026-05-14T18:55:37.578+02:00</t>
  </si>
  <si>
    <t>[{"id":"18c7dc2e-3f8c-4b58-9c90-6a401315d32b","count":2,"label":"Pizza Hawai 32 cm","posId":"114","price":25900,"isExtra":false,"creatorId":"rrV1uL_P0yJ4accNTNkKU","isPackging":0,"actualLabel":"Pizza Hawai 32 cm"}]</t>
  </si>
  <si>
    <t>2026-05-14T18:35:05.162+02:00</t>
  </si>
  <si>
    <t>2026-05-14T18:39:41.766+02:00</t>
  </si>
  <si>
    <t>2026-05-14T18:31:41.533+02:00</t>
  </si>
  <si>
    <t>2026-05-14T18:55:36.099+02:00</t>
  </si>
  <si>
    <t>[{"id":"428e1c0b-4234-4b06-b060-02a3a194dbbd","count":1,"label":"Pizza Quattro Formaggi 18","posId":"135","price":13900,"isExtra":false,"creatorId":"5BvuaNZ-1zOeJuCu4C4-H","isPackging":0,"actualLabel":"Pizza Quattro Formaggi 18"},{"id":"734f14e5-3164-4c60-ab34-a6cab8625c5e","count":1,"label":"Pizza Comeback 32","posId":"121","price":25900,"isExtra":false,"creatorId":"XGbWa0Un8Ey-YuxDkCXLx","isPackging":0,"actualLabel":"Pizza Comeback 32"},{"id":"392c0eaa-2538-4d3f-9d09-15d340f244a3","count":1,"label":"Mirinda 0,33l","posId":"N172","price":3900,"isExtra":false,"creatorId":"LS6XuUJlYOj5p1z23_ZgK","isPackging":0,"actualLabel":"Mirinda 0,33l"}]</t>
  </si>
  <si>
    <t>2026-05-14T18:20:03.194+02:00</t>
  </si>
  <si>
    <t>2026-05-14T18:53:44.613+02:00</t>
  </si>
  <si>
    <t>[{"id":"ad7c292a-48c9-48db-b64c-0f7f8ebced7f","note":"","count":1,"label":"BBQ Meteor 40 cm","posId":"106","price":32900,"isExtra":false},{"id":"3a8b6a85-3b5c-4ee4-be2d-261ab8731d6e","note":"","count":1,"label":"Dip česnekový","posId":"P106","price":2500,"isExtra":false}]</t>
  </si>
  <si>
    <t>2026-05-14T18:05:06.576+02:00</t>
  </si>
  <si>
    <t>2026-05-14T18:11:40.648+02:00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</si>
  <si>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40cm","posId":"111","price":23621,"isExtra":false},{"id":"8492ff01857ad344daba3d10","count":1,"label":"Balné","posId":"K0000","price":2000,"isExtra":true},{"id":"6893484371e1a7827faa282e","count":1,"label":"Comeback 40cm 🌶️","posId":"109","price":23621,"isExtra":false},{"id":"8492ff01857ad344daba3d10","count":1,"label":"Balné","posId":"K0000","price":2000,"isExtra":true}]</t>
  </si>
  <si>
    <t>2026-05-14T18:02:44.013+02:00</t>
  </si>
  <si>
    <t>2026-05-14T18:12:31.747+02:00</t>
  </si>
  <si>
    <t>[{"id":"734f14e5-3164-4c60-ab34-a6cab8625c5e","count":1,"label":"Pizza Comeback 32","posId":"121","price":25900,"isExtra":false,"creatorId":"S4L6_-KRWOQjdf2kyEB2-","isPackging":0,"actualLabel":"Pizza Comeback 32"},{"id":"-Z-mOVANm0ixYVAY4s3sN","count":1,"label":"Bez cibule","posId":"X103","price":0,"KDSTags":["redhighlight"],"isExtra":true,"mainItemId":"734f14e5-3164-4c60-ab34-a6cab8625c5e"}]</t>
  </si>
  <si>
    <t>2026-05-14T17:15:06.980+02:00</t>
  </si>
  <si>
    <t>2026-05-14T17:19:10.482+02:00</t>
  </si>
  <si>
    <t>[{"id":"6893484371e1a7827faa2850","count":1,"label":"Hawai 32cm","posId":"114","price":18091,"isExtra":false},{"id":"0cf732abf15d68df108984b2","count":1,"label":"Balné","posId":"K0000","price":1500,"isExtra":true}]</t>
  </si>
  <si>
    <t>2026-05-14T17:02:18.064+02:00</t>
  </si>
  <si>
    <t>2026-05-14T17:11:51.507+02:00</t>
  </si>
  <si>
    <t>[{"id":"62240189","note":"","size":"Hot &amp; Spicy 40cm 🌶️🌶️","count":1,"label":"Hot &amp; Spicy 40cm 🌶️🌶️","posId":"110","price":29900,"isExtra":false},{"id":"62240266","note":"","count":1,"label":"Balné","posId":"K0000","price":2000,"isExtra":true},{"id":"62240415","note":"","count":1,"label":"BBQ základ","posId":"ZRB40","price":0,"isExtra":true},{"id":"62240368","note":"","count":1,"label":"Slanina","posId":"C108","price":4000,"KDSTags":["greenhighlight"],"isExtra":true},{"id":"62240375","note":"","count":1,"label":"Kuře","posId":"C114","price":4000,"KDSTags":["greenhighlight"],"isExtra":true},{"id":"62240229","note":"","size":"Pepperoni Rolls 🌶️","count":1,"label":"Pepperoni Rolls 🌶️","posId":"P100","price":7900,"isExtra":false},{"id":"62240274","note":"","count":1,"label":"Balné","posId":"K0000","price":1500,"isExtra":true},{"id":"62240232","note":"","size":"Jalapenos Rolls","count":1,"label":"Jalapenos Rolls","posId":"jpr200","price":7900,"isExtra":false},{"id":"62240274","note":"","count":1,"label":"Balné","posId":"K0000","price":1500,"isExtra":true}]</t>
  </si>
  <si>
    <t>2026-05-14T16:28:06.254+02:00</t>
  </si>
  <si>
    <t>2026-05-14T16:33:35.032+02:00</t>
  </si>
  <si>
    <t>[{"id":"6893484371e1a7827faa2844","count":1,"label":"Hot &amp; Spicy 32cm 🌶️🌶️","posId":"122","price":18091,"isExtra":false},{"id":"0cf732abf15d68df108984b2","count":1,"label":"Balné","posId":"K0000","price":1500,"isExtra":true},{"id":"c006ed699ee9dc856ce06e44","count":1,"label":"Olivy","posId":"B112","price":2500,"KDSTags":["greenhighlight"],"isExtra":true}]</t>
  </si>
  <si>
    <t>2026-05-14T16:08:08.606+02:00</t>
  </si>
  <si>
    <t>2026-05-14T16:14:39.983+02:00</t>
  </si>
  <si>
    <t>[{"id":"cd43f6a9-7b26-4cdf-8aa9-85510522383c","count":1,"label":"Poděbradská malinovka 0,5l","posId":"N129","price":4900,"isExtra":false,"creatorId":"mUCxtf-24UKKolhy6MGk2","isPackging":0,"actualLabel":"Poděbradská malinovka 0,5l"}]</t>
  </si>
  <si>
    <t>2026-05-14T15:58:31.779+02:00</t>
  </si>
  <si>
    <t>2026-05-14T16:14:38.604+02:00</t>
  </si>
  <si>
    <t>[{"id":"734f14e5-3164-4c60-ab34-a6cab8625c5e","count":1,"label":"Pizza Comeback 32","posId":"121","price":25900,"isExtra":false,"creatorId":"_OjdQ3Zhohx2Zvs6FT9yb","isPackging":0,"actualLabel":"Pizza Comeback 32"}]</t>
  </si>
  <si>
    <t>2026-05-14T15:49:56.418+02:00</t>
  </si>
  <si>
    <t>2026-05-14T16:02:54.945+02:00</t>
  </si>
  <si>
    <t>[{"id":"6893484371e1a7827faa2830","count":1,"label":"Pepperoni 40cm 🌶️🌶️","posId":"108","price":23621,"isExtra":false},{"id":"8492ff01857ad344daba3d10","count":1,"label":"Balné","posId":"K0000","price":2000,"isExtra":true},{"id":"f545f40ef20c5149e9240c3f","count":1,"label":"okraj mozzarella, bylinky","posId":"A122","price":6900,"isExtra":true},{"id":"6893484371e1a7827faa2872","count":1,"label":"Jablečno-skořicové rolls","posId":"18","price":6241,"isExtra":false},{"id":"0cf732abf15d68df108984b2","count":1,"label":"Balné","posId":"K0000","price":1500,"isExtra":true},{"id":"6893484371e1a7827faa28a6","count":1,"label":"Pepsi zero sugar 1l","posId":"N125","price":4661,"isExtra":false}]</t>
  </si>
  <si>
    <t>2026-05-14T15:46:03.356+02:00</t>
  </si>
  <si>
    <t>2026-05-14T16:08:23.709+02:00</t>
  </si>
  <si>
    <t>[{"id":"ee394832-8137-440a-84b7-b9e0df42a9ab","note":"","count":1,"label":"Hawai 32 cm","posId":"114","price":25900,"isExtra":false},{"id":"03ade9ce-5d0f-4499-a6a3-340b58ae4468","note":"","count":1,"label":"Capricciosa 32 cm","posId":"113","price":25900,"isExtra":false}]</t>
  </si>
  <si>
    <t>2026-05-14T15:39:27.363+02:00</t>
  </si>
  <si>
    <t>2026-05-14T15:47:02.915+02:00</t>
  </si>
  <si>
    <t>[{"id":"62240202","note":"","size":"Comeback 32cm 🌶️","count":1,"label":"Comeback 32cm 🌶️","posId":"121","price":22900,"isExtra":false},{"id":"62240274","note":"","count":1,"label":"Balné","posId":"K0000","price":1500,"isExtra":true}]</t>
  </si>
  <si>
    <t>2026-05-14T15:09:49.478+02:00</t>
  </si>
  <si>
    <t>2026-05-14T15:20:00.919+02:00</t>
  </si>
  <si>
    <t>[{"id":"aeb1bf51-b610-45bb-bb71-8691c79c797d","count":1,"label":"Pizza Capricciosa 18","posId":"125","price":13900,"isExtra":false,"creatorId":"EIbp9QwiB8alwh9KwomKi","isPackging":0,"actualLabel":"Pizza Capricciosa 18"},{"id":"GYSRqjuX_5GgPnyWxK3RZ","count":1,"label":"Bez oliv","posId":"X112","price":0,"KDSTags":["redhighlight"],"isExtra":true,"mainItemId":"aeb1bf51-b610-45bb-bb71-8691c79c797d"}]</t>
  </si>
  <si>
    <t>2026-05-14T14:10:03.538+02:00</t>
  </si>
  <si>
    <t>2026-05-14T14:24:37.264+02:00</t>
  </si>
  <si>
    <t>[{"id":"0b867b16-3995-4b4a-9deb-1c0d8cecf8d6","note":"","count":1,"label":"Pepperoni 32 cm","posId":"120","price":25900,"isExtra":false}]</t>
  </si>
  <si>
    <t>2026-05-14T12:54:08.363+02:00</t>
  </si>
  <si>
    <t>2026-05-14T13:02:52.204+02:00</t>
  </si>
  <si>
    <t>[{"id":"62240192","note":"","size":"BBQ Texas 40cm","count":1,"label":"BBQ Texas 40cm","posId":"107","price":29900,"isExtra":false},{"id":"62240266","note":"","count":1,"label":"Balné","posId":"K0000","price":2000,"isExtra":true},{"id":"62240405","note":"","count":1,"label":"Rajčatový základ","posId":"ZBR40","price":0,"isExtra":true}]</t>
  </si>
  <si>
    <t>2026-05-14T12:13:13.305+02:00</t>
  </si>
  <si>
    <t>2026-05-14T12:13:20.240+02:00</t>
  </si>
  <si>
    <t>[{"id":"e81d1eac-78b4-4c74-9c7f-c9c1a65dccf2","count":1,"label":"Pizza Capricciosa 32","posId":"113","price":25900,"isExtra":false,"creatorId":"9fjVZaDXhTsEyFKxkzL27","isPackging":0,"actualLabel":"Pizza Capricciosa 32"},{"id":"extra_20230331101812_69","count":1,"label":"Jalapeňos","posId":"B102","price":2500,"KDSTags":["greenhighlight"],"isExtra":true,"mainItemId":"e81d1eac-78b4-4c74-9c7f-c9c1a65dccf2"}]</t>
  </si>
  <si>
    <t>2026-05-14T11:54:37.638+02:00</t>
  </si>
  <si>
    <t>2026-05-14T11:57:58.909+02:00</t>
  </si>
  <si>
    <t>[{"id":"734f14e5-3164-4c60-ab34-a6cab8625c5e","count":1,"label":"Pizza Comeback 32","posId":"121","price":25900,"isExtra":false,"creatorId":"LlBEMGK8FQHryldKKUQTF","isPackging":0,"actualLabel":"Pizza Comeback 32"},{"id":"e81d1eac-78b4-4c74-9c7f-c9c1a65dccf2","count":1,"label":"Pizza Capricciosa 32","posId":"113","price":25900,"isExtra":false,"creatorId":"U1WjkMu4kO7uKgH1hPMKh","isPackging":0,"actualLabel":"Pizza Capricciosa 32"}]</t>
  </si>
  <si>
    <t>2026-05-14T11:53:04.289+02:00</t>
  </si>
  <si>
    <t>2026-05-14T12:11:19.647+02:00</t>
  </si>
  <si>
    <t>[{"id":"1da47ebe-2592-435a-b854-8cbe80b56263","note":"","count":1,"label":"Hawai 32 cm","posId":"138","price":25900,"isExtra":false}]</t>
  </si>
  <si>
    <t>2026-05-14T00:15:30.218+02:00</t>
  </si>
  <si>
    <t>2026-05-14T00:22:55.455+02:00</t>
  </si>
  <si>
    <t>2026-05-14T00:31:26.944+02:00</t>
  </si>
  <si>
    <t>2026-05-14T00:23:21.769+02:00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</si>
  <si>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🌶️🌶️","posId":"110","price":32900,"isExtra":false},{"id":"65874385","note":"","count":1,"label":"Balné","posId":"K0000","price":2000,"isExtra":true},{"id":"65874359","note":"","size":"Dip Jalapeňos","count":2,"label":"Dip Jalapeňos","posId":"P107","price":2500,"isExtra":false}]</t>
  </si>
  <si>
    <t>2026-05-14T00:08:51.147+02:00</t>
  </si>
  <si>
    <t>2026-05-14T00:21:50.650+02:00</t>
  </si>
  <si>
    <t>2026-05-14T00:41:15.456+02:00</t>
  </si>
  <si>
    <t>2026-05-14T00:23:19.935+02:00</t>
  </si>
  <si>
    <t>[{"id":"65874334","note":"","size":"Margherita 32cm","count":1,"label":"Margherita 32cm","posId":"112","price":21900,"isExtra":false},{"id":"65874393","note":"","count":1,"label":"Balné","posId":"K0000","price":1500,"isExtra":true},{"id":"65874355","note":"","size":"Česnekový dip","count":1,"label":"Česnekový dip","posId":"P106","price":2000,"isExtra":false},{"id":"65874393","note":"","count":1,"label":"Balné","posId":"K0000","price":1500,"isExtra":true},{"id":"65874368","note":"","size":"Pepsi 1l","count":1,"label":"Pepsi 1l","posId":"N124","price":5900,"isExtra":false},{"id":"65874352","note":"","size":"Pečené brambory","count":1,"label":"Pečené brambory","posId":"P103","price":6900,"isExtra":false},{"id":"65874393","note":"","count":1,"label":"Balné","posId":"K0000","price":1500,"isExtra":true}]</t>
  </si>
  <si>
    <t>2026-05-14T00:02:03.196+02:00</t>
  </si>
  <si>
    <t>2026-05-14T00:02:24.090+02:00</t>
  </si>
  <si>
    <t>[{"id":"c4b5825a-dcf4-401b-a97f-768a9f88727e","count":1,"label":"Jablečný džus 0,33l","posId":"N176","price":4500,"isExtra":false,"creatorId":"KzRR9thSrstU3fvlK5_Cu","isPackging":0,"actualLabel":"Jablečný džus 0,33l"},{"id":"cd43f6a9-7b26-4cdf-8aa9-85510522383c","count":1,"label":"Poděbradská malinovka 0,5l","posId":"N129","price":4900,"isExtra":false,"creatorId":"DicAawT9qjQTOaLFW-VR8","isPackging":0,"actualLabel":"Poděbradská malinovka 0,5l"}]</t>
  </si>
  <si>
    <t>2026-05-13T23:54:37.870+02:00</t>
  </si>
  <si>
    <t>2026-05-14T00:02:21.235+02:00</t>
  </si>
  <si>
    <t>[{"id":"2fe3a18b-075c-4e34-9ddd-f1c1fd345e2d","count":1,"label":"Pizza Hawai 40 cm","posId":"102","price":32900,"isExtra":false,"creatorId":"-f2GXbmCwAcBNXReZDYCW","isPackging":0,"actualLabel":"Pizza Hawai 40 cm"}]</t>
  </si>
  <si>
    <t>2026-05-13T23:50:38.495+02:00</t>
  </si>
  <si>
    <t>2026-05-14T00:02:15.966+02:00</t>
  </si>
  <si>
    <t>[{"id":"6893484371e1a7827faa2846","count":1,"label":"Comeback 32cm 🌶️","posId":"121","price":18091,"isExtra":false},{"id":"0cf732abf15d68df108984b2","count":1,"label":"Balné","posId":"K0000","price":1500,"isExtra":true},{"id":"97fce8554d0ef6fba426fb49","count":1,"label":"Kukuřice","posId":"B115","price":2500,"KDSTags":["greenhighlight"],"isExtra":true}]</t>
  </si>
  <si>
    <t>2026-05-13T23:42:54.517+02:00</t>
  </si>
  <si>
    <t>2026-05-13T23:59:11.152+02:00</t>
  </si>
  <si>
    <t>2026-05-14T00:15:06.291+02:00</t>
  </si>
  <si>
    <t>2026-05-13T23:52:39.321+02:00</t>
  </si>
  <si>
    <t>[{"id":"0b0f19cf-0e7b-4ef5-abad-53a9439da195","count":1,"label":"Pizza Hot &amp; Spicy 32","posId":"122","price":25900,"isExtra":false,"creatorId":"__cnz2glgTRhPyFoEdDUt","isPackging":0,"actualLabel":"Pizza Hot &amp; Spicy 32"}]</t>
  </si>
  <si>
    <t>2026-05-13T23:41:43.121+02:00</t>
  </si>
  <si>
    <t>2026-05-14T00:02:20.220+02:00</t>
  </si>
  <si>
    <t>[{"id":"4d1111b5-8f49-42c9-b451-bc60dc0b84dd","count":1,"label":"Jalapenos Rolls","posId":"jpr200","price":8900,"isExtra":false,"creatorId":"cMVEkQET2yOkxQsW30BhJ","isPackging":0,"actualLabel":"Jalapenos Rolls"}]</t>
  </si>
  <si>
    <t>2026-05-13T23:41:04.512+02:00</t>
  </si>
  <si>
    <t>2026-05-13T23:54:28.272+02:00</t>
  </si>
  <si>
    <t>[{"id":"6893484371e1a7827faa285c","count":1,"label":"Spicy Wings 🌶️","posId":"P101","price":9401,"isExtra":false},{"id":"0cf732abf15d68df108984b2","count":1,"label":"Balné","posId":"K0000","price":1500,"isExtra":true},{"id":"6893484371e1a7827faa284a","count":1,"label":"BBQ Texas 32cm","posId":"119","price":18091,"isExtra":false},{"id":"0cf732abf15d68df108984b2","count":1,"label":"Balné","posId":"K0000","price":1500,"isExtra":true},{"id":"6893484371e1a7827faa28a4","count":1,"label":"Pepsi 1l","posId":"N124","price":4661,"isExtra":false}]</t>
  </si>
  <si>
    <t>2026-05-13T23:39:33.498+02:00</t>
  </si>
  <si>
    <t>2026-05-13T23:49:29.494+02:00</t>
  </si>
  <si>
    <t>[{"id":"6893484371e1a7827faa2848","count":1,"label":"Pepperoni 32cm 🌶️🌶️","posId":"120","price":18091,"isExtra":false},{"id":"0cf732abf15d68df108984b2","count":1,"label":"Balné","posId":"K0000","price":1500,"isExtra":true},{"id":"6893484371e1a7827faa28a4","count":1,"label":"Pepsi 1l","posId":"N124","price":4661,"isExtra":false}]</t>
  </si>
  <si>
    <t>2026-05-13T23:36:02.907+02:00</t>
  </si>
  <si>
    <t>2026-05-13T23:43:55.532+02:00</t>
  </si>
  <si>
    <t>[{"id":"6893484371e1a7827faa2830","count":1,"label":"Pepperoni 40cm 🌶️🌶️","posId":"108","price":23621,"isExtra":false},{"id":"8492ff01857ad344daba3d10","count":1,"label":"Balné","posId":"K0000","price":2000,"isExtra":true}]</t>
  </si>
  <si>
    <t>2026-05-13T23:33:15.247+02:00</t>
  </si>
  <si>
    <t>2026-05-13T23:56:42.089+02:00</t>
  </si>
  <si>
    <t>2026-05-14T00:03:28.690+02:00</t>
  </si>
  <si>
    <t>2026-05-13T23:52:15.096+02:00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</si>
  <si>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🌶️🌶️","posId":"110","price":32900,"isExtra":false},{"id":"65874385","note":"","count":1,"label":"Balné","posId":"K0000","price":2000,"isExtra":true},{"id":"65874508","note":"","count":1,"label":"BBQ základ","posId":"ZRB40","price":0,"isExtra":true},{"id":"65874417","note":"","count":1,"label":"okraj mozzarella, bbq omáčka","posId":"A124","price":6900,"isExtra":true}]</t>
  </si>
  <si>
    <t>2026-05-13T23:04:25.116+02:00</t>
  </si>
  <si>
    <t>2026-05-13T23:34:48.010+02:00</t>
  </si>
  <si>
    <t>2026-05-13T23:42:31.679+02:00</t>
  </si>
  <si>
    <t>2026-05-13T23:35:02.738+02:00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</si>
  <si>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32cm","posId":"123","price":25900,"isExtra":false},{"id":"65874393","note":"","count":1,"label":"Balné","posId":"K0000","price":1500,"isExtra":true},{"id":"65874510","note":"","count":1,"label":"Rajčatový základ","posId":"ZSR32","price":0,"isExtra":true},{"id":"65874421","note":"","count":1,"label":"okraj mozzarella, bbq omáčka","posId":"A123","price":5900,"isExtra":true},{"id":"65874359","note":"","size":"Dip Jalapeňos","count":1,"label":"Dip Jalapeňos","posId":"P107","price":2500,"isExtra":false},{"id":"65874336","note":"","size":"Hot &amp; Spicy 32cm 🌶️🌶️","count":1,"label":"Hot &amp; Spicy 32cm 🌶️🌶️","posId":"122","price":25900,"isExtra":false},{"id":"65874393","note":"","count":1,"label":"Balné","posId":"K0000","price":1500,"isExtra":true},{"id":"65874493","note":"","count":1,"label":"Smetanový základ","posId":"ZRS32","price":0,"isExtra":true},{"id":"65874415","note":"","count":1,"label":"okraj mozzarella, bylinky","posId":"A121","price":5900,"isExtra":true},{"id":"65874356","note":"","size":"BBQ dip","count":1,"label":"BBQ dip","posId":"P105","price":2000,"isExtra":false},{"id":"65874393","note":"","count":1,"label":"Balné","posId":"K0000","price":1500,"isExtra":true}]</t>
  </si>
  <si>
    <t>2026-05-13T22:56:55.200+02:00</t>
  </si>
  <si>
    <t>2026-05-13T23:07:19.101+02:00</t>
  </si>
  <si>
    <t>2026-05-13T23:15:38.341+02:00</t>
  </si>
  <si>
    <t>2026-05-13T22:57:43.437+02:00</t>
  </si>
  <si>
    <t>[{"id":"65874325","note":"","size":"Pepperoni 40cm 🌶️🌶️","count":1,"label":"Pepperoni 40cm 🌶️🌶️","posId":"108","price":32900,"isExtra":false},{"id":"65874385","note":"","count":1,"label":"Balné","posId":"K0000","price":2000,"isExtra":true},{"id":"65874350","note":"","size":"Spicy Wings 🌶️","count":1,"label":"Spicy Wings 🌶️","posId":"P101","price":12900,"isExtra":false},{"id":"65874393","note":"","count":1,"label":"Balné","posId":"K0000","price":1500,"isExtra":true},{"id":"65874355","note":"","size":"Česnekový dip","count":1,"label":"Česnekový dip","posId":"P106","price":2000,"isExtra":false}]</t>
  </si>
  <si>
    <t>2026-05-13T22:55:45.155+02:00</t>
  </si>
  <si>
    <t>2026-05-13T23:08:22.921+02:00</t>
  </si>
  <si>
    <t>2026-05-13T23:25:09.754+02:00</t>
  </si>
  <si>
    <t>2026-05-13T22:57:45.632+02:00</t>
  </si>
  <si>
    <t>2026-05-13T22:32:59.263+02:00</t>
  </si>
  <si>
    <t>2026-05-13T22:47:33.163+02:00</t>
  </si>
  <si>
    <t>[{"id":"6893484371e1a7827faa2862","count":1,"label":"Česnekový chléb 18cm","posId":"P104","price":5451,"isExtra":false},{"id":"0cf732abf15d68df108984b2","count":1,"label":"Balné","posId":"K0000","price":1500,"isExtra":true},{"id":"6893484371e1a7827faa286a","count":1,"label":"Jalapenos Rolls","posId":"jpr200","price":6241,"isExtra":false},{"id":"0cf732abf15d68df108984b2","count":1,"label":"Balné","posId":"K0000","price":1500,"isExtra":true},{"id":"6893484371e1a7827faa2872","count":1,"label":"Jablečno-skořicové rolls","posId":"18","price":6241,"isExtra":false},{"id":"0cf732abf15d68df108984b2","count":1,"label":"Balné","posId":"K0000","price":1500,"isExtra":true},{"id":"6893484371e1a7827faa286c","count":1,"label":"Choco Rolls","posId":"chr100","price":6241,"isExtra":false},{"id":"0cf732abf15d68df108984b2","count":1,"label":"Balné","posId":"K0000","price":1500,"isExtra":true},{"id":"6893484371e1a7827faa28a6","count":1,"label":"Pepsi zero sugar 1l","posId":"N125","price":4661,"isExtra":false}]</t>
  </si>
  <si>
    <t>2026-05-13T22:30:15.561+02:00</t>
  </si>
  <si>
    <t>2026-05-13T22:40:43.134+02:00</t>
  </si>
  <si>
    <t>2026-05-13T22:55:05.890+02:00</t>
  </si>
  <si>
    <t>2026-05-13T22:35:42.949+02:00</t>
  </si>
  <si>
    <t>[{"id":"1e8d27fe-5059-4d3c-a717-e6037379688e","count":1,"label":"Pizza Quattro Formaggi 40","posId":"111","price":32900,"isExtra":false,"creatorId":"CQqja5aAvGXPHB316Mzy5","isPackging":0,"actualLabel":"Pizza Quattro Formaggi 40"},{"id":"d03a5219-e0c5-45a7-8161-975bda3c92e9","count":1,"label":"Pizza Hot &amp; Spicy 40","posId":"110","price":32900,"isExtra":false,"creatorId":"n8_5TAQW-XPiDoeAXNK9Z","isPackging":0,"actualLabel":"Pizza Hot &amp; Spicy 40"},{"id":"e258c1f0-59ca-47a0-b097-7e447a442599","count":1,"label":"Mirinda 1l","posId":"N126","price":5900,"isExtra":false,"creatorId":"xJCTc6GDuyL2Ub9OdpGfq","isPackging":0,"actualLabel":"Mirinda 1l"}]</t>
  </si>
  <si>
    <t>2026-05-13T22:15:06.248+02:00</t>
  </si>
  <si>
    <t>2026-05-13T22:19:58.845+02:00</t>
  </si>
  <si>
    <t>[{"id":"0b867b16-3995-4b4a-9deb-1c0d8cecf8d6","note":"","count":1,"label":"Pepperoni 32 cm","posId":"120","price":25900,"isExtra":false},{"id":"85242cc7-02be-4e3a-9c6b-27dfd40e286b","note":"","count":2,"label":"Mirinda 1l","posId":"N126","price":5900,"isExtra":false}]</t>
  </si>
  <si>
    <t>2026-05-13T21:54:33.758+02:00</t>
  </si>
  <si>
    <t>2026-05-13T22:00:36.894+02:00</t>
  </si>
  <si>
    <t>[{"id":"6893484371e1a7827faa2848","count":1,"label":"Pepperoni 32cm 🌶️🌶️","posId":"120","price":18091,"isExtra":false},{"id":"0cf732abf15d68df108984b2","count":1,"label":"Balné","posId":"K0000","price":1500,"isExtra":true},{"id":"6a1141d3816a1f25cc3995d2","count":1,"label":"USA těsto","posId":"17","price":1000,"isExtra":true},{"id":"97fce8554d0ef6fba426fb49","count":1,"label":"Kukuřice","posId":"B115","price":2500,"KDSTags":["greenhighlight"],"isExtra":true}]</t>
  </si>
  <si>
    <t>2026-05-13T21:32:42.586+02:00</t>
  </si>
  <si>
    <t>2026-05-13T21:43:41.533+02:00</t>
  </si>
  <si>
    <t>[{"id":"8663ca55-0860-4b59-a9b1-d905f473dc0d","count":1,"label":"Pizza BBQ Meteor 32","posId":"118","price":25900,"isExtra":false,"creatorId":"yjcRCKJf1t7PDtcHe30ox","isPackging":0,"actualLabel":"Pizza BBQ Meteor 32"}]</t>
  </si>
  <si>
    <t>2026-05-13T21:19:48.013+02:00</t>
  </si>
  <si>
    <t>2026-05-13T21:31:23.791+02:00</t>
  </si>
  <si>
    <t>[{"id":"6893484371e1a7827faa2846","count":1,"label":"Comeback 32cm 🌶️","posId":"121","price":18091,"isExtra":false},{"id":"0cf732abf15d68df108984b2","count":1,"label":"Balné","posId":"K0000","price":1500,"isExtra":true},{"id":"6893484371e1a7827faa2864","count":1,"label":"Pepperoni Rolls 🌶️","posId":"P100","price":6241,"isExtra":false},{"id":"0cf732abf15d68df108984b2","count":1,"label":"Balné","posId":"K0000","price":1500,"isExtra":true},{"id":"697dfa0d003b8e24a53e160a","count":1,"label":"Aquilla neperlivá","posId":"N140","price":3081,"isExtra":false},{"id":"6893484371e1a7827faa2872","count":1,"label":"Jablečno-skořicové rolls","posId":"18","price":6241,"isExtra":false},{"id":"0cf732abf15d68df108984b2","count":1,"label":"Balné","posId":"K0000","price":1500,"isExtra":true},{"id":"6893484371e1a7827faa286c","count":1,"label":"Choco Rolls","posId":"chr100","price":6241,"isExtra":false},{"id":"0cf732abf15d68df108984b2","count":1,"label":"Balné","posId":"K0000","price":1500,"isExtra":true}]</t>
  </si>
  <si>
    <t>2026-05-13T21:16:13.823+02:00</t>
  </si>
  <si>
    <t>2026-05-13T21:23:26.688+02:00</t>
  </si>
  <si>
    <t>[{"id":"62240209","note":"","size":"Baby Špenát &amp; kuře 32cm","count":1,"label":"Baby Špenát &amp; kuře 32cm","posId":"116","price":22900,"isExtra":false},{"id":"62240274","note":"","count":1,"label":"Balné","posId":"K0000","price":1500,"isExtra":true}]</t>
  </si>
  <si>
    <t>2026-05-13T21:07:28.662+02:00</t>
  </si>
  <si>
    <t>2026-05-13T21:16:27.267+02:00</t>
  </si>
  <si>
    <t>[{"id":"0b0f19cf-0e7b-4ef5-abad-53a9439da195","count":1,"label":"Pizza Hot &amp; Spicy 32","posId":"122","price":25900,"isExtra":false,"creatorId":"X7Cs0Axszm12obn0zEsUj","isPackging":0,"actualLabel":"Pizza Hot &amp; Spicy 32"}]</t>
  </si>
  <si>
    <t>2026-05-13T20:13:44.104+02:00</t>
  </si>
  <si>
    <t>2026-05-13T20:32:51.553+02:00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</si>
  <si>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🌶️🌶️","posId":"110","price":23621,"isExtra":false},{"id":"8492ff01857ad344daba3d10","count":1,"label":"Balné","posId":"K0000","price":2000,"isExtra":true},{"id":"f545f40ef20c5149e9240c3f","count":1,"label":"okraj mozzarella, bylinky","posId":"A122","price":6900,"isExtra":true}]</t>
  </si>
  <si>
    <t>2026-05-13T20:04:34.386+02:00</t>
  </si>
  <si>
    <t>2026-05-13T20:29:33.271+02:00</t>
  </si>
  <si>
    <t>[{"id":"14ed2657-b58d-4efd-97ae-3a48a4555f3f","count":1,"label":"Guarana kiwi a jablko","posId":"N144","price":5500,"isExtra":false,"creatorId":"3Y7yyxfxXZIsW_ntI3kmf","isPackging":0,"actualLabel":"Guarana kiwi a jablko"}]</t>
  </si>
  <si>
    <t>2026-05-13T19:36:03.523+02:00</t>
  </si>
  <si>
    <t>2026-05-13T19:43:33.164+02:00</t>
  </si>
  <si>
    <t>2026-05-13T19:43:33.163+02:00</t>
  </si>
  <si>
    <t>[{"id":"35e045f9-bc36-46e9-8142-6579de78a05b","note":"","count":1,"label":"Comeback 32 cm","posId":"121","price":25900,"isExtra":false},{"id":"c8019f80-065c-4f09-9e80-65b85dae2ae1","note":"","count":1,"label":"kukuřice","posId":"c8019f80-065c-4f09-9e80-65b85dae2ae1","price":2500,"isExtra":true}]</t>
  </si>
  <si>
    <t>2026-05-13T18:56:39.308+02:00</t>
  </si>
  <si>
    <t>2026-05-13T19:11:44.109+02:00</t>
  </si>
  <si>
    <t>[{"id":"6893484371e1a7827faa282e","count":1,"label":"Comeback 40cm 🌶️","posId":"109","price":29900,"isExtra":false},{"id":"8492ff01857ad344daba3d10","count":1,"label":"Balné","posId":"K0000","price":2000,"isExtra":true},{"id":"7431f2e490a38acc4e9ae9c7","count":1,"label":"Bez cibule","posId":"X103","price":0,"KDSTags":["redhighlight"],"isExtra":true},{"id":"c3ce1c0bff5316d1a89510d3","count":1,"label":"Žampiony","posId":"C105","price":3500,"KDSTags":["greenhighlight"],"isExtra":true}]</t>
  </si>
  <si>
    <t>2026-05-13T18:31:46.162+02:00</t>
  </si>
  <si>
    <t>2026-05-13T18:57:02.800+02:00</t>
  </si>
  <si>
    <t>[{"id":"27ddafab-baae-4fc6-853f-cb4b191de921","count":1,"label":"Pizza Špenát kuře 32 cm 0,5","posId":"H116","price":12950,"isExtra":false,"creatorId":"tAiaKWakuGOZu2vjB_Ldt","isPackging":0,"actualLabel":"Pizza Špenát kuře 32 cm 0,5"},{"id":"ZMn0kE3IRVJjsfXstBxZb","count":1,"label":"Bez plněných okrajů","posId":"X1000","price":0,"isExtra":true,"mainItemId":"27ddafab-baae-4fc6-853f-cb4b191de921"},{"id":"aRPAiqbCW3Z9trz5KoEBF","count":1,"label":"Těsto italské","posId":"H32","price":0,"isExtra":true,"mainItemId":"27ddafab-baae-4fc6-853f-cb4b191de921"},{"id":"8bba451a-3c5e-4c20-9575-e5341c254b5e","count":1,"label":"Pizza Quattro Formaggi 32 0,5","posId":"H123","price":12950,"isExtra":false,"creatorId":"DONAV-uF-ne18ZALU1v2T","isPackging":0,"actualLabel":"Pizza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italské","posId":"H32","price":0,"isExtra":true,"mainItemId":"8bba451a-3c5e-4c20-9575-e5341c254b5e"}]</t>
  </si>
  <si>
    <t>2026-05-13T18:31:04.908+02:00</t>
  </si>
  <si>
    <t>2026-05-13T18:41:42.008+02:00</t>
  </si>
  <si>
    <t>2026-05-13T18:55:48.959+02:00</t>
  </si>
  <si>
    <t>2026-05-13T18:36:55.777+02:00</t>
  </si>
  <si>
    <t>[{"id":"a6ef1e95-1530-4aaf-86ff-250eef72eb73","count":1,"label":"Pizza Comeback 40","posId":"109","price":32900,"isExtra":false,"creatorId":"NFCTSbuEPz_mWixSre4A0","isPackging":0,"actualLabel":"Pizza Comeback 40"},{"id":"49248c77-0000-4748-b81a-507bb0a368ea","count":1,"label":"Pepsi 1l","posId":"N124","price":5900,"isExtra":false,"creatorId":"Svoonwccl1O3D1h3L4GlE","isPackging":0,"actualLabel":"Pepsi 1l"}]</t>
  </si>
  <si>
    <t>2026-05-13T18:14:07.592+02:00</t>
  </si>
  <si>
    <t>2026-05-13T18:29:19.915+02:00</t>
  </si>
  <si>
    <t>[{"id":"e687efb2-38f2-4448-89a9-c358d6fc33e5","count":2,"label":"Aquila černý čaj/broskev 0,33l","posId":"N175","price":3900,"isExtra":false,"creatorId":"w2WbpACRk-ZkbJS3XBJa0","isPackging":0,"actualLabel":"Aquila černý čaj/broskev 0,33l"},{"id":"cd43f6a9-7b26-4cdf-8aa9-85510522383c","count":1,"label":"Poděbradská malinovka 0,5l","posId":"N129","price":4900,"isExtra":false,"creatorId":"9QLdPcw2JS0mfb3K7ueJL","isPackging":0,"actualLabel":"Poděbradská malinovka 0,5l"}]</t>
  </si>
  <si>
    <t>2026-05-13T18:12:41.252+02:00</t>
  </si>
  <si>
    <t>2026-05-13T18:29:19.513+02:00</t>
  </si>
  <si>
    <t>[{"id":"ca70b78f-5a48-485f-9bed-1d4c79e68c4b","count":1,"label":"Pizza Comeback 18","posId":"133","price":13900,"isExtra":false,"creatorId":"Ks41fHl5zXpKB1LZPuyl6","isPackging":0,"actualLabel":"Pizza Comeback 18"}]</t>
  </si>
  <si>
    <t>2026-05-13T18:10:47.461+02:00</t>
  </si>
  <si>
    <t>2026-05-13T18:29:19.013+02:00</t>
  </si>
  <si>
    <t>[{"id":"a6ef1e95-1530-4aaf-86ff-250eef72eb73","count":1,"label":"Pizza Comeback 40","posId":"109","price":32900,"isExtra":false,"creatorId":"KtYitrX3Q8TdfRsTPZ17H","isPackging":0,"actualLabel":"Pizza Comeback 40"},{"id":"2cffc280-164c-4c9f-aaee-66502dfa73f2","count":1,"label":"Pizza Špenát kuře 32 cm","posId":"116","price":25900,"isExtra":false,"creatorId":"iFN2xdC1wwGEWLzLU0Ns0","isPackging":0,"actualLabel":"Pizza Špenát kuře 32 cm"},{"id":"WxayZEK-iojDTaq_022Qe","count":1,"label":"Bez kuřete","posId":"X114","price":0,"KDSTags":["redhighlight"],"isExtra":true,"mainItemId":"2cffc280-164c-4c9f-aaee-66502dfa73f2"}]</t>
  </si>
  <si>
    <t>2026-05-13T18:04:44.983+02:00</t>
  </si>
  <si>
    <t>2026-05-13T18:17:23.681+02:00</t>
  </si>
  <si>
    <t>[{"id":"fe1c3ed1-e38c-4943-8598-016f9ca2a7cb","count":2,"label":"Cerný čaj","posId":"N159","price":5500,"isExtra":false,"creatorId":"G1qxfsUx2oAP89pV8uY1o","isPackging":0,"actualLabel":"Cerný čaj"}]</t>
  </si>
  <si>
    <t>2026-05-13T17:50:02.034+02:00</t>
  </si>
  <si>
    <t>2026-05-13T18:02:28.805+02:00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</si>
  <si>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32cm","posId":"123","price":22900,"isExtra":false},{"id":"62240274","note":"","count":1,"label":"Balné","posId":"K0000","price":1500,"isExtra":true},{"id":"62240209","note":"","size":"Baby Špenát &amp; kuře 32cm","count":1,"label":"Baby Špenát &amp; kuře 32cm","posId":"116","price":22900,"isExtra":false},{"id":"62240274","note":"","count":1,"label":"Balné","posId":"K0000","price":1500,"isExtra":true},{"id":"62240208","note":"","size":"Capricciosa 32cm","count":1,"label":"Capricciosa 32cm","posId":"113","price":22900,"isExtra":false},{"id":"62240274","note":"","count":1,"label":"Balné","posId":"K0000","price":1500,"isExtra":true},{"id":"62240199","note":"","size":"Margherita 32cm","count":1,"label":"Margherita 32cm","posId":"112","price":18900,"isExtra":false},{"id":"62240274","note":"","count":1,"label":"Balné","posId":"K0000","price":1500,"isExtra":true},{"id":"62240364","note":"","count":1,"label":"Šunka","posId":"B106","price":3000,"KDSTags":["greenhighlight"],"isExtra":true}]</t>
  </si>
  <si>
    <t>2026-05-13T17:42:09.810+02:00</t>
  </si>
  <si>
    <t>2026-05-13T18:29:18.466+02:00</t>
  </si>
  <si>
    <t>[{"id":"666f5d57-c79d-415f-bd66-38dc47ee4585","count":1,"label":"Pizza Pepperoni 32","posId":"120","price":25900,"isExtra":false,"creatorId":"FoGUqv04ZYfhT-SNOBfGD","isPackging":0,"actualLabel":"Pizza Pepperoni 32"},{"id":"18c7dc2e-3f8c-4b58-9c90-6a401315d32b","count":1,"label":"Pizza Hawai 32 cm","posId":"114","price":25900,"isExtra":false,"creatorId":"C20eCjK7RemrEuXIg3Np9","isPackging":0,"actualLabel":"Pizza Hawai 32 cm"},{"id":"RjnzJvFGQ7bViwxWS8fAW","count":1,"label":"Bez ananasu","posId":"X100","price":0,"KDSTags":["redhighlight"],"isExtra":true,"mainItemId":"18c7dc2e-3f8c-4b58-9c90-6a401315d32b"},{"id":"f2e47a9a-9a83-4636-a9a7-f3b2d38f2cc5","count":1,"label":"Pečené brambory","posId":"P103","price":6900,"isExtra":false,"creatorId":"HYnNED_o2ulDPHNLOJJb2","isPackging":0,"actualLabel":"Pečené brambory"}]</t>
  </si>
  <si>
    <t>2026-05-13T17:37:21.386+02:00</t>
  </si>
  <si>
    <t>2026-05-13T18:03:59.951+02:00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</si>
  <si>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🌶️","posId":"109","price":23621,"isExtra":false},{"id":"8492ff01857ad344daba3d10","count":1,"label":"Balné","posId":"K0000","price":2000,"isExtra":true},{"id":"6893484371e1a7827faa283c","count":1,"label":"Baby špenát &amp; kuře 40cm","posId":"104","price":23621,"isExtra":false},{"id":"8492ff01857ad344daba3d10","count":1,"label":"Balné","posId":"K0000","price":2000,"isExtra":true},{"id":"6893484371e1a7827faa2864","count":1,"label":"Pepperoni Rolls 🌶️","posId":"P100","price":6241,"isExtra":false},{"id":"0cf732abf15d68df108984b2","count":1,"label":"Balné","posId":"K0000","price":1500,"isExtra":true},{"id":"6893484371e1a7827faa286a","count":1,"label":"Jalapenos Rolls","posId":"jpr200","price":6241,"isExtra":false},{"id":"0cf732abf15d68df108984b2","count":1,"label":"Balné","posId":"K0000","price":1500,"isExtra":true},{"id":"6893484371e1a7827faa286e","count":1,"label":"Dip Jalapeňos","posId":"P107","price":1975,"isExtra":false}]</t>
  </si>
  <si>
    <t>2026-05-13T17:27:48.220+02:00</t>
  </si>
  <si>
    <t>2026-05-13T17:33:46.790+02:00</t>
  </si>
  <si>
    <t>[{"id":"6893484371e1a7827faa2828","count":1,"label":"Margherita 40cm","posId":"100","price":19671,"isExtra":false},{"id":"8492ff01857ad344daba3d10","count":1,"label":"Balné","posId":"K0000","price":2000,"isExtra":true},{"id":"6893484371e1a7827faa2866","count":1,"label":"Česnekový dip","posId":"P106","price":1580,"isExtra":false},{"id":"0cf732abf15d68df108984b2","count":1,"label":"Balné","posId":"K0000","price":1500,"isExtra":true},{"id":"6893484371e1a7827faa2890","count":1,"label":"Opočno pistáciová","posId":"D109","price":10981,"isExtra":false},{"id":"6893484371e1a7827faa28a4","count":1,"label":"Pepsi 1l","posId":"N124","price":4661,"isExtra":false}]</t>
  </si>
  <si>
    <t>2026-05-13T17:26:03.904+02:00</t>
  </si>
  <si>
    <t>2026-05-13T17:26:16.630+02:00</t>
  </si>
  <si>
    <t>[{"id":"076ed74a-9e28-4a30-9b7c-06e6adbd9e27","note":"","count":1,"label":"Margherita 18 cm","posId":"124","price":13900,"isExtra":false}]</t>
  </si>
  <si>
    <t>2026-05-13T17:17:01.964+02:00</t>
  </si>
  <si>
    <t>2026-05-13T17:18:00.141+02:00</t>
  </si>
  <si>
    <t>[{"id":"8663ca55-0860-4b59-a9b1-d905f473dc0d","count":1,"label":"Pizza BBQ Meteor 32","posId":"118","price":25900,"isExtra":false,"discount":{"type":"percentage","value":20},"creatorId":"902RZVv5C0KYpGznccz8J","isPackging":0,"actualLabel":"Pizza BBQ Meteor 32"},{"id":"8e14a535-5628-4959-9da1-d7350a200486","count":1,"label":"Pizza Margherita 32","posId":"112","price":21900,"isExtra":false,"discount":{"type":"percentage","value":20},"creatorId":"rQsAuNfmH2Ya72ukI_3sZ","isPackging":0,"actualLabel":"Pizza Margherita 32"},{"id":"aEhGN0F1eP1ffk52R-6IM","count":1,"label":"okraj mozzarella, bylinky","posId":"A121","price":5900,"isExtra":true,"discount":{"type":"percentage","value":20},"mainItemId":"8e14a535-5628-4959-9da1-d7350a200486"},{"id":"e687efb2-38f2-4448-89a9-c358d6fc33e5","count":1,"label":"Aquila černý čaj/broskev 0,33l","posId":"N175","price":3900,"isExtra":false,"creatorId":"78pKSJgvcnCiKHu_MrRxL","isPackging":0,"actualLabel":"Aquila černý čaj/broskev 0,33l"}]</t>
  </si>
  <si>
    <t>2026-05-13T17:07:34.998+02:00</t>
  </si>
  <si>
    <t>[{"id":"8663ca55-0860-4b59-a9b1-d905f473dc0d","count":1,"label":"Pizza BBQ Meteor 32","posId":"118","price":25900,"isExtra":false,"creatorId":"WiVUCt4-4AtsnWrXNNvZc","isPackging":0,"actualLabel":"Pizza BBQ Meteor 32"},{"id":"8e14a535-5628-4959-9da1-d7350a200486","count":1,"label":"Pizza Margherita 32","posId":"112","price":21900,"isExtra":false,"creatorId":"k1guVMJIE7eXkEDKgFq1n","isPackging":0,"actualLabel":"Pizza Margherita 32"},{"id":"aEhGN0F1eP1ffk52R-6IM","count":1,"label":"okraj mozzarella, bylinky","posId":"A121","price":5900,"isExtra":true,"mainItemId":"8e14a535-5628-4959-9da1-d7350a200486"},{"id":"c2b32966-195b-4167-bd2c-d46dd2e2568c","count":1,"label":"Aquilla černý čaj a broskev","posId":"N120","price":4900,"isExtra":false,"creatorId":"ttFbKkGwq_0Yi9WcuL-iN","isPackging":0,"actualLabel":"Aquilla černý čaj a broskev"}]</t>
  </si>
  <si>
    <t>2026-05-13T16:58:56.103+02:00</t>
  </si>
  <si>
    <t>2026-05-13T17:09:26.724+02:00</t>
  </si>
  <si>
    <t>[{"id":"62240201","note":"","size":"Hot &amp; Spicy 32cm 🌶️🌶️","count":1,"label":"Hot &amp; Spicy 32cm 🌶️🌶️","posId":"122","price":22900,"isExtra":false},{"id":"62240274","note":"","count":1,"label":"Balné","posId":"K0000","price":1500,"isExtra":true},{"id":"62240237","note":"","size":"Opočno karamel","count":1,"label":"Opočno karamel","posId":"D112","price":13900,"isExtra":false},{"id":"62240234","note":"","size":"Dip Jalapeňos","count":1,"label":"Dip Jalapeňos","posId":"P107","price":2500,"isExtra":false}]</t>
  </si>
  <si>
    <t>2026-05-13T15:43:03.403+02:00</t>
  </si>
  <si>
    <t>2026-05-13T15:50:15.558+02:00</t>
  </si>
  <si>
    <t>[{"id":"62240194","note":"","size":"Baby špenát &amp; kuře 40cm","count":1,"label":"Baby špenát &amp; kuře 40cm","posId":"104","price":29900,"isExtra":false},{"id":"62240266","note":"","count":1,"label":"Balné","posId":"K0000","price":2000,"isExtra":true}]</t>
  </si>
  <si>
    <t>2026-05-13T15:41:45.738+02:00</t>
  </si>
  <si>
    <t>2026-05-13T15:53:56.082+02:00</t>
  </si>
  <si>
    <t>[{"id":"8663ca55-0860-4b59-a9b1-d905f473dc0d","count":1,"label":"Pizza BBQ Meteor 32","posId":"118","price":25900,"isExtra":false,"creatorId":"bSJ6X1MJLLAgtE3viXzDW","isPackging":0,"actualLabel":"Pizza BBQ Meteor 32"},{"id":"b85d1705-e25b-4881-80a6-a20ab4400208","count":1,"label":"Aquilla jemně perlivá","posId":"N141","price":3900,"isExtra":false,"creatorId":"YK5OE9wXlNxPqqHHLwEyI","isPackging":0,"actualLabel":"Aquilla jemně perlivá"},{"id":"09b0e2e4-5d16-4927-b369-fffaabade128","count":1,"label":"Flat White","posId":"N155","price":8500,"isExtra":false,"creatorId":"Lc47gDFj8phditjxjJlY0","isPackging":0,"actualLabel":"Flat White"}]</t>
  </si>
  <si>
    <t>2026-05-13T15:34:49.056+02:00</t>
  </si>
  <si>
    <t>2026-05-13T15:48:34.395+02:00</t>
  </si>
  <si>
    <t>[{"id":"64695639","note":"","size":"Aquilla neperlivá","count":1,"label":"Aquilla neperlivá","posId":"N140","price":3900,"isExtra":false},{"id":"62240189","note":"","size":"Hot &amp; Spicy 40cm 🌶️🌶️","count":1,"label":"Hot &amp; Spicy 40cm 🌶️🌶️","posId":"110","price":29900,"isExtra":false},{"id":"62240266","note":"","count":1,"label":"Balné","posId":"K0000","price":2000,"isExtra":true}]</t>
  </si>
  <si>
    <t>2026-05-13T14:51:41.319+02:00</t>
  </si>
  <si>
    <t>2026-05-13T14:58:48.531+02:00</t>
  </si>
  <si>
    <t>[{"id":"864ed54f-c99e-45ab-b65e-dc3c6ef3ae72","count":1,"label":"Pizza Quattro Formaggi 32","posId":"123","price":25900,"isExtra":false,"creatorId":"MQ5wh7QZm-P_4JQXpzlCB","isPackging":0,"actualLabel":"Pizza Quattro Formaggi 32"}]</t>
  </si>
  <si>
    <t>2026-05-13T14:49:29.727+02:00</t>
  </si>
  <si>
    <t>2026-05-13T15:04:18.158+02:00</t>
  </si>
  <si>
    <t>2026-05-13T15:15:26.834+02:00</t>
  </si>
  <si>
    <t>2026-05-13T15:02:59.810+02:00</t>
  </si>
  <si>
    <t>[{"id":"2fe3a18b-075c-4e34-9ddd-f1c1fd345e2d","count":1,"label":"Pizza Hawai 40 cm","posId":"102","price":32900,"isExtra":false,"creatorId":"Vye8w0ISSayL0UlinCXeV","isPackging":0,"actualLabel":"Pizza Hawai 40 cm"},{"id":"RjnzJvFGQ7bViwxWS8fAW","count":1,"label":"Bez ananasu","posId":"X100","price":0,"KDSTags":["redhighlight"],"isExtra":true,"mainItemId":"2fe3a18b-075c-4e34-9ddd-f1c1fd345e2d"}]</t>
  </si>
  <si>
    <t>2026-05-13T14:41:43.963+02:00</t>
  </si>
  <si>
    <t>2026-05-13T14:41:56.053+02:00</t>
  </si>
  <si>
    <t>[{"id":"f4434023-1838-40f3-bb9f-7f4156247330","count":1,"label":"Caffe latte","posId":"N153","price":7500,"isExtra":false,"creatorId":"hdo4ZbZ9u1rpkgzw9HfDY","isPackging":0,"actualLabel":"Caffe latte"},{"id":"f4434023-1838-40f3-bb9f-7f4156247330","count":1,"label":"Caffe latte","posId":"N153","price":7500,"isExtra":false,"creatorId":"T4EtJpxBaaXv2chAOEq2o","isPackging":0,"actualLabel":"Caffe latte"}]</t>
  </si>
  <si>
    <t>2026-05-13T13:05:26.152+02:00</t>
  </si>
  <si>
    <t>2026-05-13T13:16:10.931+02:00</t>
  </si>
  <si>
    <t>2026-05-13T12:49:03.116+02:00</t>
  </si>
  <si>
    <t>2026-05-13T13:02:22.591+02:00</t>
  </si>
  <si>
    <t>2026-05-13T13:13:28.896+02:00</t>
  </si>
  <si>
    <t>2026-05-13T13:07:26.655+02:00</t>
  </si>
  <si>
    <t>[{"id":"03dae282-4cd4-4fa2-9169-2178ea3ed325","note":"","count":1,"label":"Quattro Formaggi 40 cm","posId":"111","price":32900,"isExtra":false}]</t>
  </si>
  <si>
    <t>2026-05-13T12:46:44.256+02:00</t>
  </si>
  <si>
    <t>2026-05-13T12:57:08.783+02:00</t>
  </si>
  <si>
    <t>[{"id":"6893484371e1a7827faa283a","count":1,"label":"Capricciosa 40cm","posId":"101","price":23621,"isExtra":false},{"id":"8492ff01857ad344daba3d10","count":1,"label":"Balné","posId":"K0000","price":2000,"isExtra":true},{"id":"f4f0a20779adcda941519003","count":1,"label":"Slanina","posId":"C108","price":4000,"KDSTags":["greenhighlight"],"isExtra":true},{"id":"6893484371e1a7827faa2844","count":1,"label":"Hot &amp; Spicy 32cm 🌶️🌶️","posId":"122","price":18091,"isExtra":false},{"id":"0cf732abf15d68df108984b2","count":1,"label":"Balné","posId":"K0000","price":1500,"isExtra":true},{"id":"e126e0b17fabf3548754306a","count":1,"label":"Gorgonzola","posId":"B101","price":3000,"KDSTags":["greenhighlight"],"isExtra":true}]</t>
  </si>
  <si>
    <t>2026-05-13T12:21:55.642+02:00</t>
  </si>
  <si>
    <t>2026-05-13T12:33:54.855+02:00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</si>
  <si>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🌶️🌶️","posId":"110","price":23621,"isExtra":false},{"id":"8492ff01857ad344daba3d10","count":1,"label":"Balné","posId":"K0000","price":2000,"isExtra":true},{"id":"d0ae617b1bdb5220029b9a40","count":1,"label":"BBQ základ","posId":"ZRB40","price":0,"isExtra":true},{"id":"6893484371e1a7827faa282e","count":1,"label":"Comeback 40cm 🌶️","posId":"109","price":23621,"isExtra":false},{"id":"8492ff01857ad344daba3d10","count":1,"label":"Balné","posId":"K0000","price":2000,"isExtra":true},{"id":"d0ae617b1bdb5220029b9a40","count":1,"label":"BBQ základ","posId":"ZRB40","price":0,"isExtra":true}]</t>
  </si>
  <si>
    <t>Maryna</t>
  </si>
  <si>
    <t>2026-05-13T12:18:27.387+02:00</t>
  </si>
  <si>
    <t>2026-05-13T12:27:05.719+02:00</t>
  </si>
  <si>
    <t>[{"id":"113","note":"","count":1,"label":"Capricciosa 32cm","posId":"113","price":22900,"isExtra":false},{"id":"K0000","note":"","count":1,"label":"Balné","posId":"K0000","price":1500,"isExtra":true}]</t>
  </si>
  <si>
    <t>2026-05-13T11:25:14.328+02:00</t>
  </si>
  <si>
    <t>2026-05-13T11:37:10.343+02:00</t>
  </si>
  <si>
    <t>[{"id":"62240191","note":"","size":"Pepperoni 40cm 🌶️🌶️","count":1,"label":"Pepperoni 40cm 🌶️🌶️","posId":"108","price":29900,"isExtra":false},{"id":"62240266","note":"","count":1,"label":"Balné","posId":"K0000","price":2000,"isExtra":true},{"id":"62240188","note":"","size":"Quattro Formaggi 40cm","count":1,"label":"Quattro Formaggi 40cm","posId":"111","price":29900,"isExtra":false},{"id":"62240266","note":"","count":1,"label":"Balné","posId":"K0000","price":2000,"isExtra":true},{"id":"62240247","note":"","size":"Pepsi zero sugar 1l","count":1,"label":"Pepsi zero sugar 1l","posId":"N125","price":5900,"isExtra":false}]</t>
  </si>
  <si>
    <t>2026-05-13T11:24:09.251+02:00</t>
  </si>
  <si>
    <t>2026-05-13T11:56:49.264+02:00</t>
  </si>
  <si>
    <t>[{"id":"ca70b78f-5a48-485f-9bed-1d4c79e68c4b","count":1,"label":"Pizza Comeback 18","posId":"133","price":13900,"isExtra":false,"creatorId":"oOdlfdGJhP7GSsFJsEqPF","isPackging":0,"actualLabel":"Pizza Comeback 18"},{"id":"3af5afd5-c65e-46dd-880f-d577aba12185","count":1,"label":"Pilsner Urquell 12","posId":"N20","price":6500,"isExtra":false,"creatorId":"qC3CrfjzzZG1I8tlrqzSV","isPackging":0,"actualLabel":"Pilsner Urquell 12"}]</t>
  </si>
  <si>
    <t>2026-05-13T11:15:59.189+02:00</t>
  </si>
  <si>
    <t>2026-05-13T11:16:10.060+02:00</t>
  </si>
  <si>
    <t>[{"id":"d524a5a3-a53a-4542-a32f-c55dbe2cd1d4","count":1,"label":"Cappucino","posId":"N152","price":6500,"isExtra":false,"creatorId":"o6K_5KO49swodtR28kxVu","isPackging":0,"actualLabel":"Cappucino"}]</t>
  </si>
  <si>
    <t>2026-05-13T11:15:48.553+02:00</t>
  </si>
  <si>
    <t>2026-05-13T11:34:05.866+02:00</t>
  </si>
  <si>
    <t>2026-05-13T11:40:23.613+02:00</t>
  </si>
  <si>
    <t>2026-05-13T11:21:23.599+02:00</t>
  </si>
  <si>
    <t>[{"id":"e81d1eac-78b4-4c74-9c7f-c9c1a65dccf2","count":1,"label":"Pizza Capricciosa 32","posId":"113","price":25900,"isExtra":false,"creatorId":"IgFZ6k2cMA3OlwND6obKW","isPackging":0,"actualLabel":"Pizza Capricciosa 32"},{"id":"0b0f19cf-0e7b-4ef5-abad-53a9439da195","count":1,"label":"Pizza Hot &amp; Spicy 32","posId":"122","price":25900,"isExtra":false,"creatorId":"cQgfuke4gmbw7HU_dYai4","isPackging":0,"actualLabel":"Pizza Hot &amp; Spicy 32"}]</t>
  </si>
  <si>
    <t>2026-05-13T08:51:04.169+02:00</t>
  </si>
  <si>
    <t>2026-05-13T12:24:38.330+02:00</t>
  </si>
  <si>
    <t>[{"id":"0ea52415-fdb3-497f-b216-7fd5802f2e0f","note":"","count":1,"label":"Quattro Formaggi 32 cm","posId":"123","price":25900,"isExtra":false}]</t>
  </si>
  <si>
    <t>2026-05-12T22:56:41.338+02:00</t>
  </si>
  <si>
    <t>2026-05-12T23:00:27.772+02:00</t>
  </si>
  <si>
    <t>[{"id":"734f14e5-3164-4c60-ab34-a6cab8625c5e","count":1,"label":"Pizza Comeback 32","posId":"121","price":25900,"isExtra":false,"creatorId":"X23yNS0qDtPbSwO8MeOCF","isPackging":0,"actualLabel":"Pizza Comeback 32"}]</t>
  </si>
  <si>
    <t>2026-05-12T22:56:01.024+02:00</t>
  </si>
  <si>
    <t>2026-05-12T23:00:28.002+02:00</t>
  </si>
  <si>
    <t>[{"id":"734f14e5-3164-4c60-ab34-a6cab8625c5e","count":1,"label":"Pizza Comeback 32","posId":"121","price":25900,"isExtra":false,"creatorId":"p38_hvJYbgOSOFiEnfFhW","isPackging":0,"actualLabel":"Pizza Comeback 32"},{"id":"-Z-mOVANm0ixYVAY4s3sN","count":1,"label":"Bez cibule","posId":"X103","price":0,"KDSTags":["redhighlight"],"isExtra":true,"mainItemId":"734f14e5-3164-4c60-ab34-a6cab8625c5e"}]</t>
  </si>
  <si>
    <t>2026-05-12T22:38:04.185+02:00</t>
  </si>
  <si>
    <t>2026-05-12T22:46:35.020+02:00</t>
  </si>
  <si>
    <t>2026-05-12T22:54:06.482+02:00</t>
  </si>
  <si>
    <t>2026-05-12T22:46:47.884+02:00</t>
  </si>
  <si>
    <t>[{"id":"aef5aaf8-2acf-4f20-91be-c8829f11cd0c","note":"","count":1,"label":"Capricciosa 40 cm","posId":"101","price":32900,"isExtra":false}]</t>
  </si>
  <si>
    <t>2026-05-12T22:32:51.279+02:00</t>
  </si>
  <si>
    <t>2026-05-12T22:41:36.701+02:00</t>
  </si>
  <si>
    <t>2026-05-12T23:04:54.510+02:00</t>
  </si>
  <si>
    <t>2026-05-12T22:33:24.815+02:00</t>
  </si>
  <si>
    <t>[{"id":"65874345","note":"","size":"Veggieballs 32cm 🌶️🌶️","count":1,"label":"Veggieballs 32cm 🌶️🌶️","posId":"117","price":25900,"isExtra":false},{"id":"65874393","note":"","count":1,"label":"Balné","posId":"K0000","price":1500,"isExtra":true},{"id":"65874511","note":"","count":1,"label":"USA těsto","posId":"17","price":1000,"isExtra":true},{"id":"65874493","note":"","count":1,"label":"Smetanový základ","posId":"ZRS32","price":0,"isExtra":true},{"id":"65874421","note":"","count":1,"label":"okraj mozzarella, bbq omáčka","posId":"A123","price":5900,"isExtra":true},{"id":"65874398","note":"","count":1,"label":"Bez mozzarelly","posId":"X113","price":0,"KDSTags":["redhighlight"],"isExtra":true},{"id":"65874401","note":"","count":1,"label":"Jalapeňos","posId":"B102","price":2500,"KDSTags":["greenhighlight"],"isExtra":true},{"id":"65874423","note":"","count":1,"label":"Žampiony","posId":"B105","price":2500,"KDSTags":["greenhighlight"],"isExtra":true},{"id":"65874439","note":"","count":1,"label":"Olivy","posId":"B112","price":2500,"KDSTags":["greenhighlight"],"isExtra":true},{"id":"65874451","note":"","count":1,"label":"Ananas","posId":"B100","price":2500,"KDSTags":["greenhighlight"],"isExtra":true},{"id":"65874458","note":"","count":1,"label":"Paprika","posId":"B111","price":2500,"KDSTags":["greenhighlight"],"isExtra":true},{"id":"65874368","note":"","size":"Pepsi 1l","count":1,"label":"Pepsi 1l","posId":"N124","price":5900,"isExtra":false},{"id":"65874348","note":"","size":"Veggie menu Comeback","count":1,"label":"Veggie menu Comeback","posId":"M200","price":34900,"isExtra":false},{"id":"65874429","note":"","count":1,"label":"Comeback","posId":"Y121","price":0,"isExtra":true},{"id":"65874397","note":"","count":1,"label":"Balné","posId":"K0000","price":3000,"isExtra":true},{"id":"65874495","note":"","count":1,"label":"BBQ základ","posId":"ZRB32","price":0,"isExtra":true},{"id":"65874421","note":"","count":1,"label":"okraj mozzarella, bbq omáčka","posId":"A123","price":5900,"isExtra":true},{"id":"65874400","note":"","count":1,"label":"česnekový chléb","posId":"P104","price":0,"isExtra":true},{"id":"65874497","note":"","count":1,"label":"Aquilla zelený čaj/citron","posId":"N121","price":0,"isExtra":true},{"id":"65874356","note":"","size":"BBQ dip","count":1,"label":"BBQ dip","posId":"P105","price":2000,"isExtra":false}]</t>
  </si>
  <si>
    <t>2026-05-12T22:27:19.624+02:00</t>
  </si>
  <si>
    <t>2026-05-12T22:36:48.617+02:00</t>
  </si>
  <si>
    <t>2026-05-12T22:43:24.966+02:00</t>
  </si>
  <si>
    <t>2026-05-12T22:28:44.916+02:00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</si>
  <si>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65874480","note":"","count":1,"label":"Kuře","posId":"B114","price":3000,"KDSTags":["greenhighlight"],"isExtra":true},{"id":"65874325","note":"","size":"Pepperoni 40cm 🌶️🌶️","count":1,"label":"Pepperoni 40cm 🌶️🌶️","posId":"108","price":32900,"isExtra":false},{"id":"65874385","note":"","count":1,"label":"Balné","posId":"K0000","price":2000,"isExtra":true}]</t>
  </si>
  <si>
    <t>2026-05-12T22:18:15.091+02:00</t>
  </si>
  <si>
    <t>2026-05-12T22:29:01.195+02:00</t>
  </si>
  <si>
    <t>[{"id":"109","note":"","count":1,"label":"Comeback 40cm 🌶️","posId":"109","price":29900,"isExtra":false},{"id":"K0000","note":"","count":1,"label":"Balné","posId":"K0000","price":2000,"isExtra":true},{"id":"111","note":"","count":1,"label":"Quattro Formaggi 40cm","posId":"111","price":29900,"isExtra":false},{"id":"K0000","note":"","count":1,"label":"Balné","posId":"K0000","price":2000,"isExtra":true}]</t>
  </si>
  <si>
    <t>2026-05-12T22:16:41.242+02:00</t>
  </si>
  <si>
    <t>2026-05-12T22:23:22.862+02:00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</si>
  <si>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40cm","posId":"111","price":23621,"isExtra":false},{"id":"8492ff01857ad344daba3d10","count":1,"label":"Balné","posId":"K0000","price":2000,"isExtra":true},{"id":"6893484371e1a7827faa282c","count":1,"label":"Hot &amp; Spicy 40cm 🌶️🌶️","posId":"110","price":23621,"isExtra":false},{"id":"8492ff01857ad344daba3d10","count":1,"label":"Balné","posId":"K0000","price":2000,"isExtra":true},{"id":"6893484371e1a7827faa2866","count":2,"label":"Česnekový dip","posId":"P106","price":1580,"isExtra":false},{"id":"0cf732abf15d68df108984b2","count":2,"label":"Balné","posId":"K0000","price":1500,"isExtra":true}]</t>
  </si>
  <si>
    <t>2026-05-12T22:01:31.584+02:00</t>
  </si>
  <si>
    <t>2026-05-12T22:06:42.093+02:00</t>
  </si>
  <si>
    <t>[{"id":"6893484371e1a7827faa2832","count":1,"label":"BBQ Texas 40cm","posId":"107","price":23621,"isExtra":false},{"id":"8492ff01857ad344daba3d10","count":1,"label":"Balné","posId":"K0000","price":2000,"isExtra":true},{"id":"6893484371e1a7827faa28a4","count":1,"label":"Pepsi 1l","posId":"N124","price":4661,"isExtra":false}]</t>
  </si>
  <si>
    <t>2026-05-12T21:54:26.780+02:00</t>
  </si>
  <si>
    <t>2026-05-12T22:04:06.854+02:00</t>
  </si>
  <si>
    <t>[{"id":"6893484371e1a7827faa282e","count":1,"label":"Comeback 40cm 🌶️","posId":"109","price":23621,"isExtra":false},{"id":"8492ff01857ad344daba3d10","count":1,"label":"Balné","posId":"K0000","price":2000,"isExtra":true},{"id":"6893484371e1a7827faa2866","count":1,"label":"Česnekový dip","posId":"P106","price":1580,"isExtra":false},{"id":"0cf732abf15d68df108984b2","count":1,"label":"Balné","posId":"K0000","price":1500,"isExtra":true}]</t>
  </si>
  <si>
    <t>2026-05-12T21:41:44.795+02:00</t>
  </si>
  <si>
    <t>2026-05-12T21:47:22.684+02:00</t>
  </si>
  <si>
    <t>[{"id":"62240207","note":"","size":"Hawai 32cm","count":1,"label":"Hawai 32cm","posId":"114","price":22900,"isExtra":false},{"id":"62240274","note":"","count":1,"label":"Balné","posId":"K0000","price":1500,"isExtra":true}]</t>
  </si>
  <si>
    <t>2026-05-12T21:26:04.048+02:00</t>
  </si>
  <si>
    <t>2026-05-12T21:34:27.775+02:00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</si>
  <si>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🌶️","posId":"109","price":29900,"isExtra":false},{"id":"62240266","note":"","count":1,"label":"Balné","posId":"K0000","price":2000,"isExtra":true},{"id":"62240295","note":"","count":1,"label":"okraj mozzarella, bylinky","posId":"A122","price":6900,"isExtra":true},{"id":"62240235","note":"","size":"Jablečno-skořicové rolls","count":1,"label":"Jablečno-skořicové rolls","posId":"18","price":7900,"isExtra":false},{"id":"62240274","note":"","count":1,"label":"Balné","posId":"K0000","price":1500,"isExtra":true}]</t>
  </si>
  <si>
    <t>2026-05-12T20:58:32.226+02:00</t>
  </si>
  <si>
    <t>2026-05-12T21:05:31.779+02:00</t>
  </si>
  <si>
    <t>[{"id":"6893484371e1a7827faa282c","count":1,"label":"Hot &amp; Spicy 40cm 🌶️🌶️","posId":"110","price":23621,"isExtra":false},{"id":"8492ff01857ad344daba3d10","count":1,"label":"Balné","posId":"K0000","price":2000,"isExtra":true},{"id":"74f85d724d56daef88fe96a8","count":1,"label":"Smetanový základ","posId":"ZRS40","price":0,"isExtra":true},{"id":"6893484371e1a7827faa285c","count":1,"label":"Spicy Wings 🌶️","posId":"P101","price":9401,"isExtra":false},{"id":"0cf732abf15d68df108984b2","count":1,"label":"Balné","posId":"K0000","price":1500,"isExtra":true}]</t>
  </si>
  <si>
    <t>2026-05-12T20:43:19.175+02:00</t>
  </si>
  <si>
    <t>2026-05-12T20:47:27.109+02:00</t>
  </si>
  <si>
    <t>[{"id":"6893484371e1a7827faa2828","count":1,"label":"Margherita 40cm","posId":"100","price":24900,"isExtra":false},{"id":"8492ff01857ad344daba3d10","count":1,"label":"Balné","posId":"K0000","price":2000,"isExtra":true},{"id":"6893484371e1a7827faa2866","count":1,"label":"Česnekový dip","posId":"P106","price":2000,"isExtra":false},{"id":"0cf732abf15d68df108984b2","count":1,"label":"Balné","posId":"K0000","price":1500,"isExtra":true}]</t>
  </si>
  <si>
    <t>2026-05-12T20:17:15.032+02:00</t>
  </si>
  <si>
    <t>2026-05-12T20:20:14.235+02:00</t>
  </si>
  <si>
    <t>[{"id":"864ed54f-c99e-45ab-b65e-dc3c6ef3ae72","count":1,"label":"Pizza Quattro Formaggi 32","posId":"123","price":25900,"isExtra":false,"creatorId":"apxnP-t1qXVUxdz7f3lR7","isPackging":0,"actualLabel":"Pizza Quattro Formaggi 32"}]</t>
  </si>
  <si>
    <t>2026-05-12T20:04:55.438+02:00</t>
  </si>
  <si>
    <t>2026-05-12T20:11:20.562+02:00</t>
  </si>
  <si>
    <t>2026-05-12T19:45:11.949+02:00</t>
  </si>
  <si>
    <t>2026-05-12T19:45:19.386+02:00</t>
  </si>
  <si>
    <t>[{"id":"392c0eaa-2538-4d3f-9d09-15d340f244a3","count":1,"label":"Mirinda 0,33l","posId":"N172","price":3900,"isExtra":false,"creatorId":"Yz4IlDMRvyhCaFVv8GSnD","isPackging":0,"actualLabel":"Mirinda 0,33l"}]</t>
  </si>
  <si>
    <t>2026-05-12T19:38:23.910+02:00</t>
  </si>
  <si>
    <t>2026-05-12T19:43:48.755+02:00</t>
  </si>
  <si>
    <t>[{"id":"734f14e5-3164-4c60-ab34-a6cab8625c5e","count":1,"label":"Pizza Comeback 32","posId":"121","price":25900,"isExtra":false,"creatorId":"B-mn3O4DqfcVWipJgdLVc","isPackging":0,"actualLabel":"Pizza Comeback 32"}]</t>
  </si>
  <si>
    <t>2026-05-12T19:26:39.368+02:00</t>
  </si>
  <si>
    <t>2026-05-12T19:41:27.993+02:00</t>
  </si>
  <si>
    <t>[{"id":"734f14e5-3164-4c60-ab34-a6cab8625c5e","count":1,"label":"Pizza Comeback 32","posId":"121","price":25900,"isExtra":false,"creatorId":"885Qz3-rPVAuJLm4x8xjY","isPackging":0,"actualLabel":"Pizza Comeback 32"},{"id":"aEhGN0F1eP1ffk52R-6IM","count":1,"label":"okraj mozzarella, bylinky","posId":"A121","price":5900,"isExtra":true,"mainItemId":"734f14e5-3164-4c60-ab34-a6cab8625c5e"},{"id":"a6d9c7f6-1d57-4c8a-8a9e-3a467bb446ef","count":1,"label":"Normandský jablečný koláč","posId":"Z105","price":6500,"isExtra":false,"creatorId":"4EMzGUoA2YSNmRZzlNWxo","isPackging":0,"actualLabel":"Normandský jablečný koláč"},{"id":"34a0b831-1e92-45b3-8a4a-018d05baf41c","count":1,"label":"Pepsi zero 0,33l","posId":"N171","price":3900,"isExtra":false,"creatorId":"LrAGXYStWRU6zDSJx1BDU","isPackging":0,"actualLabel":"Pepsi zero 0,33l"}]</t>
  </si>
  <si>
    <t>2026-05-12T19:13:52.303+02:00</t>
  </si>
  <si>
    <t>2026-05-12T19:23:11.885+02:00</t>
  </si>
  <si>
    <t>[{"id":"6893484371e1a7827faa282a","count":1,"label":"Quattro Formaggi 40cm","posId":"111","price":23621,"isExtra":false},{"id":"8492ff01857ad344daba3d10","count":1,"label":"Balné","posId":"K0000","price":2000,"isExtra":true},{"id":"6893484371e1a7827faa2830","count":1,"label":"Pepperoni 40cm 🌶️🌶️","posId":"108","price":23621,"isExtra":false},{"id":"8492ff01857ad344daba3d10","count":1,"label":"Balné","posId":"K0000","price":2000,"isExtra":true},{"id":"d0ae617b1bdb5220029b9a40","count":1,"label":"BBQ základ","posId":"ZRB40","price":0,"isExtra":true}]</t>
  </si>
  <si>
    <t>2026-05-12T19:12:04.208+02:00</t>
  </si>
  <si>
    <t>2026-05-12T19:19:36.245+02:00</t>
  </si>
  <si>
    <t>2026-05-12T19:29:45.468+02:00</t>
  </si>
  <si>
    <t>2026-05-12T19:12:11.138+02:00</t>
  </si>
  <si>
    <t>[{"id":"8c704055-e242-493d-b754-bb711e5a6c0b","note":"","count":1,"label":"Hawai 40 cm","posId":"102","price":32900,"isExtra":false},{"id":"1fae666b-4102-4ed0-b317-2a07b21ae279","note":"","count":1,"label":"Hot &amp; Spicy 40 cm","posId":"110","price":32900,"isExtra":false}]</t>
  </si>
  <si>
    <t>2026-05-12T18:56:15.770+02:00</t>
  </si>
  <si>
    <t>2026-05-12T19:03:44.553+02:00</t>
  </si>
  <si>
    <t>2026-05-12T18:34:03.368+02:00</t>
  </si>
  <si>
    <t>2026-05-12T19:25:54.330+02:00</t>
  </si>
  <si>
    <t>[{"id":"d63e9120-8ffe-444c-ba51-6c942a13f4fc","note":"","count":1,"label":"Margherita 40 cm","posId":"100","price":28900,"isExtra":false},{"id":"86843148-4e32-4979-bfd6-d7151207f70f","note":"","count":1,"label":"Šunka","posId":"86843148-4e32-4979-bfd6-d7151207f70f","price":4000,"isExtra":true}]</t>
  </si>
  <si>
    <t>2026-05-12T18:26:34.547+02:00</t>
  </si>
  <si>
    <t>2026-05-12T18:31:26.629+02:00</t>
  </si>
  <si>
    <t>2026-05-12T18:09:46.516+02:00</t>
  </si>
  <si>
    <t>2026-05-12T18:19:25.931+02:00</t>
  </si>
  <si>
    <t>[{"id":"e81d1eac-78b4-4c74-9c7f-c9c1a65dccf2","count":1,"label":"Pizza Capricciosa 32","posId":"113","price":25900,"isExtra":false,"creatorId":"6zwCqwbCIMh_DgfYtEQNh","isPackging":0,"actualLabel":"Pizza Capricciosa 32"},{"id":"666f5d57-c79d-415f-bd66-38dc47ee4585","count":1,"label":"Pizza Pepperoni 32","posId":"120","price":25900,"isExtra":false,"creatorId":"usuvq2q8tfgSz54XjbiVN","isPackging":0,"actualLabel":"Pizza Pepperoni 32"}]</t>
  </si>
  <si>
    <t>2026-05-12T18:05:35.164+02:00</t>
  </si>
  <si>
    <t>2026-05-12T18:19:24.668+02:00</t>
  </si>
  <si>
    <t>[{"id":"18c7dc2e-3f8c-4b58-9c90-6a401315d32b","count":1,"label":"Pizza Hawai 32 cm","posId":"114","price":25900,"isExtra":false,"creatorId":"a6mrH0QMk8dTeBi3fvKl2","isPackging":0,"actualLabel":"Pizza Hawai 32 cm"}]</t>
  </si>
  <si>
    <t>2026-05-12T17:33:26.083+02:00</t>
  </si>
  <si>
    <t>2026-05-12T17:50:16.880+02:00</t>
  </si>
  <si>
    <t>[{"id":"734f14e5-3164-4c60-ab34-a6cab8625c5e","count":1,"label":"Pizza Comeback 32","posId":"121","price":25900,"isExtra":false,"creatorId":"rImdE-d7SO-CeZR5oY0bo","isPackging":0,"actualLabel":"Pizza Comeback 32"},{"id":"-Z-mOVANm0ixYVAY4s3sN","count":1,"label":"Bez cibule","posId":"X103","price":0,"KDSTags":["redhighlight"],"isExtra":true,"mainItemId":"734f14e5-3164-4c60-ab34-a6cab8625c5e"},{"id":"2cffc280-164c-4c9f-aaee-66502dfa73f2","count":1,"label":"Pizza Špenát kuře 32 cm","posId":"116","price":25900,"isExtra":false,"creatorId":"pMu5RZLGX-L9sKvNILlhj","isPackging":0,"actualLabel":"Pizza Špenát kuře 32 cm"}]</t>
  </si>
  <si>
    <t>2026-05-12T17:30:04.108+02:00</t>
  </si>
  <si>
    <t>2026-05-12T17:44:19.025+02:00</t>
  </si>
  <si>
    <t>2026-05-12T17:58:57.611+02:00</t>
  </si>
  <si>
    <t>2026-05-12T17:46:44.813+02:00</t>
  </si>
  <si>
    <t>[{"id":"35e045f9-bc36-46e9-8142-6579de78a05b","note":"","count":1,"label":"Comeback 32 cm","posId":"121","price":25900,"isExtra":false},{"id":"0ea52415-fdb3-497f-b216-7fd5802f2e0f","note":"","count":1,"label":"Quattro Formaggi 32 cm","posId":"123","price":25900,"isExtra":false},{"id":"de56def4-8429-46ca-bf08-8c8eba684591","note":"","count":1,"label":"Dip BBQ","posId":"P105","price":2500,"isExtra":false}]</t>
  </si>
  <si>
    <t>2026-05-12T17:21:03.788+02:00</t>
  </si>
  <si>
    <t>2026-05-12T19:38:53.344+02:00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</si>
  <si>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,{"id":"0005ff76-02c8-47f3-a86e-87443988197a","note":"","count":1,"label":"BBQ Texas 32 cm","posId":"119","price":25900,"isExtra":false}]</t>
  </si>
  <si>
    <t>2026-05-12T17:06:09.293+02:00</t>
  </si>
  <si>
    <t>2026-05-12T17:11:46.271+02:00</t>
  </si>
  <si>
    <t>[{"id":"101","note":"","count":1,"label":"Capricciosa 40cm","posId":"101","price":29900,"isExtra":false},{"id":"K0000","note":"","count":1,"label":"Balné","posId":"K0000","price":2000,"isExtra":true},{"id":"P105","note":"","count":1,"label":"BBQ dip","posId":"P105","price":2000,"isExtra":false},{"id":"K0000","note":"","count":1,"label":"Balné","posId":"K0000","price":1500,"isExtra":true}]</t>
  </si>
  <si>
    <t>2026-05-12T17:05:03.830+02:00</t>
  </si>
  <si>
    <t>2026-05-12T17:16:05.181+02:00</t>
  </si>
  <si>
    <t>2026-05-12T17:41:25.734+02:00</t>
  </si>
  <si>
    <t>2026-05-12T17:17:13.745+02:00</t>
  </si>
  <si>
    <t>[{"id":"aef5aaf8-2acf-4f20-91be-c8829f11cd0c","note":"","count":1,"label":"Capricciosa 40 cm","posId":"101","price":32900,"isExtra":false},{"id":"f315e3ea-4d99-415a-ab21-4d8aa27beec9","note":"","count":1,"label":"Kuře","posId":"f315e3ea-4d99-415a-ab21-4d8aa27beec9","price":4000,"isExtra":true},{"id":"614269dd-2dbe-47e4-81f8-670c7ef03e2f","note":"","count":1,"label":"Pepperoni salám","posId":"614269dd-2dbe-47e4-81f8-670c7ef03e2f","price":4000,"isExtra":true},{"id":"670e963a-3bc6-4d99-8aed-b86eae3c2021","note":"","count":1,"label":"BEZ -mozzarella","posId":"670e963a-3bc6-4d99-8aed-b86eae3c2021","price":0,"isExtra":true},{"id":"bd8e2f82-3d11-4ada-88ad-67191c012d18","note":"","count":1,"label":"BEZ -olivy","posId":"bd8e2f82-3d11-4ada-88ad-67191c012d18","price":0,"isExtra":true}]</t>
  </si>
  <si>
    <t>2026-05-12T16:24:15.013+02:00</t>
  </si>
  <si>
    <t>2026-05-12T16:25:48.430+02:00</t>
  </si>
  <si>
    <t>[{"id":"c547f780-e6f1-4d3b-9918-8b0f0ac6fdac","count":1,"label":"Americano","posId":"N158","price":5500,"isExtra":false,"creatorId":"j8lnAADfkYDDwy2LLikBz","isPackging":0,"actualLabel":"Americano"}]</t>
  </si>
  <si>
    <t>2026-05-12T16:23:19.521+02:00</t>
  </si>
  <si>
    <t>2026-05-12T16:25:38.723+02:00</t>
  </si>
  <si>
    <t>[{"id":"fe1c3ed1-e38c-4943-8598-016f9ca2a7cb","count":1,"label":"Cerný čaj","posId":"N159","price":5500,"isExtra":false,"creatorId":"66c9-miyxnazTbSTlRcRZ","isPackging":0,"actualLabel":"Cerný čaj"}]</t>
  </si>
  <si>
    <t>2026-05-12T16:16:29.594+02:00</t>
  </si>
  <si>
    <t>2026-05-12T18:05:11.971+02:00</t>
  </si>
  <si>
    <t>[{"id":"61dc7781-adcf-407b-b896-f6af5b8d381f","count":1,"label":"Pizza Pepperoni 40 0,5","posId":"H108","price":16450,"isExtra":false,"creatorId":"hFsH03UPs6hvhk2QknPQI","isPackging":0,"actualLabel":"Pizza Pepperoni 40 0,5"},{"id":"2lwz8DLnxAE2XXPjpySDo","count":1,"label":"Bez plněných okrajů","posId":"X1000","price":0,"isExtra":true,"mainItemId":"61dc7781-adcf-407b-b896-f6af5b8d381f"},{"id":"0PgXRcFrXwwBpZN86odM1","count":1,"label":"Cibule 0,5","posId":"HC103","price":1800,"KDSTags":["greenhighlight"],"isExtra":true,"mainItemId":"61dc7781-adcf-407b-b896-f6af5b8d381f"},{"id":"21a4c700-e973-4ca9-b29e-41ef616255d1","count":1,"label":"Pizza Hawai 40 cm 0,5","posId":"H102","price":16450,"isExtra":false,"creatorId":"xPUGKto50_baRniOA_T-v","isPackging":0,"actualLabel":"Pizza Hawai 40 cm 0,5"},{"id":"RjnzJvFGQ7bViwxWS8fAW","count":1,"label":"Bez ananasu","posId":"X100","price":0,"KDSTags":["redhighlight"],"isExtra":true,"mainItemId":"21a4c700-e973-4ca9-b29e-41ef616255d1"},{"id":"2lwz8DLnxAE2XXPjpySDo","count":1,"label":"Bez plněných okrajů","posId":"X1000","price":0,"isExtra":true,"mainItemId":"21a4c700-e973-4ca9-b29e-41ef616255d1"}]</t>
  </si>
  <si>
    <t>2026-05-12T15:53:29.156+02:00</t>
  </si>
  <si>
    <t>2026-05-12T16:01:23.266+02:00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</si>
  <si>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🌶️","posId":"109","price":29900,"isExtra":false},{"id":"62240266","note":"","count":1,"label":"Balné","posId":"K0000","price":2000,"isExtra":true},{"id":"62240408","note":"","count":1,"label":"Smetanový základ","posId":"ZRS40","price":0,"isExtra":true},{"id":"62240295","note":"","count":1,"label":"okraj mozzarella, bylinky","posId":"A122","price":6900,"isExtra":true}]</t>
  </si>
  <si>
    <t>2026-05-12T15:53:21.046+02:00</t>
  </si>
  <si>
    <t>2026-05-12T15:59:31.366+02:00</t>
  </si>
  <si>
    <t>[{"id":"62240194","note":"","size":"Baby špenát &amp; kuře 40cm","count":1,"label":"Baby špenát &amp; kuře 40cm","posId":"104","price":29900,"isExtra":false},{"id":"62240266","note":"","count":1,"label":"Balné","posId":"K0000","price":2000,"isExtra":true},{"id":"62240411","note":"","count":1,"label":"Rajčatový základ","posId":"ZSR40","price":0,"isExtra":true},{"id":"62240295","note":"","count":1,"label":"okraj mozzarella, bylinky","posId":"A122","price":6900,"isExtra":true},{"id":"62240230","note":"","size":"Česnekový dip","count":1,"label":"Česnekový dip","posId":"P106","price":2000,"isExtra":false}]</t>
  </si>
  <si>
    <t>2026-05-12T15:38:52.995+02:00</t>
  </si>
  <si>
    <t>2026-05-12T15:44:55.748+02:00</t>
  </si>
  <si>
    <t>[{"id":"428e1c0b-4234-4b06-b060-02a3a194dbbd","count":1,"label":"Pizza Quattro Formaggi 18","posId":"135","price":13900,"isExtra":false,"creatorId":"avwCS1uqsy91HECufUy2o","isPackging":0,"actualLabel":"Pizza Quattro Formaggi 18"}]</t>
  </si>
  <si>
    <t>2026-05-12T15:33:34.868+02:00</t>
  </si>
  <si>
    <t>2026-05-12T15:44:55.708+02:00</t>
  </si>
  <si>
    <t>[{"id":"1e8d27fe-5059-4d3c-a717-e6037379688e","count":1,"label":"Pizza Quattro Formaggi 40","posId":"111","price":32900,"isExtra":false,"creatorId":"66bCL2R5hmnd3tCfF38pF","isPackging":0,"actualLabel":"Pizza Quattro Formaggi 40"}]</t>
  </si>
  <si>
    <t>2026-05-12T15:31:19.835+02:00</t>
  </si>
  <si>
    <t>2026-05-12T15:31:24.212+02:00</t>
  </si>
  <si>
    <t>[{"id":"09b0e2e4-5d16-4927-b369-fffaabade128","count":1,"label":"Flat White","posId":"N155","price":8500,"isExtra":false,"creatorId":"iE9dpGE_hxQO1i4cVnfrr","isPackging":0,"actualLabel":"Flat White"},{"id":"b0f1aebd-b975-4005-9c16-db91b7d813d3","count":1,"label":"Aquila zelený čaj/citron 0,33l","posId":"N174","price":3900,"isExtra":false,"creatorId":"p_mwqe378tix0NQLcsnxJ","isPackging":0,"actualLabel":"Aquila zelený čaj/citron 0,33l"}]</t>
  </si>
  <si>
    <t>2026-05-12T15:25:17.150+02:00</t>
  </si>
  <si>
    <t>2026-05-12T15:33:27.825+02:00</t>
  </si>
  <si>
    <t>[{"id":"18c7dc2e-3f8c-4b58-9c90-6a401315d32b","count":1,"label":"Pizza Hawai 32 cm","posId":"114","price":25900,"isExtra":false,"creatorId":"tDywQ9Vfc1mK_WSzqbnhu","isPackging":0,"actualLabel":"Pizza Hawai 32 cm"},{"id":"f4434023-1838-40f3-bb9f-7f4156247330","count":1,"label":"Caffe latte","posId":"N153","price":7500,"isExtra":false,"creatorId":"fmXfGeZMoi7YdyQY9k4AK","isPackging":0,"actualLabel":"Caffe latte"}]</t>
  </si>
  <si>
    <t>2026-05-12T15:17:16.264+02:00</t>
  </si>
  <si>
    <t>2026-05-12T15:25:03.153+02:00</t>
  </si>
  <si>
    <t>[{"id":"a6d9c7f6-1d57-4c8a-8a9e-3a467bb446ef","count":1,"label":"Normandský jablečný koláč","posId":"Z105","price":6500,"isExtra":false,"creatorId":"3Zm_W8YiCqpbTYon3jXy5","isPackging":0,"actualLabel":"Normandský jablečný koláč"},{"id":"d524a5a3-a53a-4542-a32f-c55dbe2cd1d4","count":1,"label":"Cappucino","posId":"N152","price":6500,"isExtra":false,"creatorId":"dvxXunlBMa9hYh3V7nWK1","isPackging":0,"actualLabel":"Cappucino"}]</t>
  </si>
  <si>
    <t>2026-05-12T14:55:49.381+02:00</t>
  </si>
  <si>
    <t>2026-05-12T14:55:53.788+02:00</t>
  </si>
  <si>
    <t>[{"id":"392c0eaa-2538-4d3f-9d09-15d340f244a3","count":1,"label":"Mirinda 0,33l","posId":"N172","price":3900,"isExtra":false,"creatorId":"25VLhM8bwx8IdBhWLpAbE","isPackging":0,"actualLabel":"Mirinda 0,33l"}]</t>
  </si>
  <si>
    <t>2026-05-12T14:26:51.327+02:00</t>
  </si>
  <si>
    <t>2026-05-12T14:26:58.542+02:00</t>
  </si>
  <si>
    <t>[{"id":"0af11d6a-d80e-47c0-9ccf-fe625c3fa319","count":1,"label":"Horká čokoláda","posId":"N165","price":6500,"isExtra":false,"creatorId":"bY4DsCfOtbH5LYzG9N308","isPackging":0,"actualLabel":"Horká čokoláda"},{"id":"6726ee27-92cb-4e35-a09a-8b4dc3ab014d","count":1,"label":"Donut čokoládový","posId":"Z102","price":3500,"isExtra":false,"creatorId":"dssXDN01Mftrf0Fgq9c8q","isPackging":0,"actualLabel":"Donut čokoládový"}]</t>
  </si>
  <si>
    <t>2026-05-12T14:12:06.981+02:00</t>
  </si>
  <si>
    <t>2026-05-12T14:17:48.462+02:00</t>
  </si>
  <si>
    <t>[{"id":"a6ef1e95-1530-4aaf-86ff-250eef72eb73","count":1,"label":"Pizza Comeback 40","posId":"109","price":32900,"isExtra":false,"creatorId":"HacrvIXS27X9YEuhvUvs_","isPackging":0,"actualLabel":"Pizza Comeback 40"},{"id":"extra_20230331101812_4","count":1,"label":"okraj mozzarella, bbq omáčka","posId":"A124","price":6900,"isExtra":true,"mainItemId":"a6ef1e95-1530-4aaf-86ff-250eef72eb73"},{"id":"e258c1f0-59ca-47a0-b097-7e447a442599","count":1,"label":"Mirinda 1l","posId":"N126","price":5900,"isExtra":false,"creatorId":"OMCq5pWjQvX0SDne5NKUC","isPackging":0,"actualLabel":"Mirinda 1l"}]</t>
  </si>
  <si>
    <t>2026-05-12T14:02:42.311+02:00</t>
  </si>
  <si>
    <t>2026-05-12T14:10:28.748+02:00</t>
  </si>
  <si>
    <t>[{"id":"62240202","note":"","size":"Comeback 32cm 🌶️","count":1,"label":"Comeback 32cm 🌶️","posId":"121","price":22900,"isExtra":false},{"id":"62240274","note":"","count":1,"label":"Balné","posId":"K0000","price":1500,"isExtra":true},{"id":"62240419","note":"","count":1,"label":"USA těsto","posId":"17","price":1000,"isExtra":true},{"id":"62240394","note":"","count":1,"label":"BBQ základ","posId":"ZRB32","price":0,"isExtra":true},{"id":"62240304","note":"","count":1,"label":"okraj mozzarella, bbq omáčka","posId":"A123","price":5900,"isExtra":true},{"id":"62240282","note":"","count":1,"label":"Jalapeňos","posId":"B102","price":2500,"KDSTags":["greenhighlight"],"isExtra":true},{"id":"62240367","note":"","count":1,"label":"Slanina","posId":"B108","price":3000,"KDSTags":["greenhighlight"],"isExtra":true}]</t>
  </si>
  <si>
    <t>2026-05-12T12:57:49.556+02:00</t>
  </si>
  <si>
    <t>2026-05-12T13:05:49.513+02:00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</si>
  <si>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🌶️","posId":"109","price":29900,"isExtra":false},{"id":"62240266","note":"","count":1,"label":"Balné","posId":"K0000","price":2000,"isExtra":true},{"id":"62240247","note":"","size":"Pepsi zero sugar 1l","count":1,"label":"Pepsi zero sugar 1l","posId":"N125","price":5900,"isExtra":false}]</t>
  </si>
  <si>
    <t>2026-05-12T12:57:49.296+02:00</t>
  </si>
  <si>
    <t>2026-05-12T13:03:43.197+02:00</t>
  </si>
  <si>
    <t>2026-05-12T11:56:23.074+02:00</t>
  </si>
  <si>
    <t>2026-05-12T12:09:29.280+02:00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</si>
  <si>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32cm","posId":"123","price":22900,"isExtra":false},{"id":"62240274","note":"","count":1,"label":"Balné","posId":"K0000","price":1500,"isExtra":true},{"id":"62240203","note":"","size":"Pepperoni 32cm 🌶️🌶️","count":2,"label":"Pepperoni 32cm 🌶️🌶️","posId":"120","price":22900,"isExtra":false},{"id":"62240274","note":"","count":2,"label":"Balné","posId":"K0000","price":1500,"isExtra":true}]</t>
  </si>
  <si>
    <t>2026-05-12T11:55:52.483+02:00</t>
  </si>
  <si>
    <t>2026-05-12T12:13:40.620+02:00</t>
  </si>
  <si>
    <t>[{"id":"57d9f91b-11d2-479b-bfd0-7e570ba5d2e6","count":1,"label":"Spicy Wings","posId":"P101","price":12900,"isExtra":false,"creatorId":"kclfiCbAulqEN7GK0FI1h","isPackging":0,"actualLabel":"Spicy Wings"},{"id":"f2e47a9a-9a83-4636-a9a7-f3b2d38f2cc5","count":1,"label":"Pečené brambory","posId":"P103","price":6900,"isExtra":false,"creatorId":"BQofMDNsO-oZO0mXjt5ws","isPackging":0,"actualLabel":"Pečené brambory"}]</t>
  </si>
  <si>
    <t>2026-05-12T11:21:27.080+02:00</t>
  </si>
  <si>
    <t>2026-05-12T11:21:55.393+02:00</t>
  </si>
  <si>
    <t>[{"id":"f4434023-1838-40f3-bb9f-7f4156247330","count":1,"label":"Caffe latte","posId":"N153","price":7500,"isExtra":false,"creatorId":"YY38OVApUqO8vxNuraaFZ","isPackging":0,"actualLabel":"Caffe latte"}]</t>
  </si>
  <si>
    <t>2026-05-12T11:08:29.371+02:00</t>
  </si>
  <si>
    <t>2026-05-12T11:09:01.658+02:00</t>
  </si>
  <si>
    <t>[{"id":"34a0b831-1e92-45b3-8a4a-018d05baf41c","count":1,"label":"Pepsi zero 0,33l","posId":"N171","price":3900,"isExtra":false,"creatorId":"57O_tmlPBn-cHyUNCK1eo","isPackging":0,"actualLabel":"Pepsi zero 0,33l"}]</t>
  </si>
  <si>
    <t>2026-05-12T10:58:17.143+02:00</t>
  </si>
  <si>
    <t>2026-05-12T10:58:20.654+02:00</t>
  </si>
  <si>
    <t>[{"id":"734f14e5-3164-4c60-ab34-a6cab8625c5e","count":1,"label":"Pizza Comeback 32","posId":"121","price":25900,"isExtra":false,"creatorId":"mmQ9HToXbzO9EQRs7r63W","isPackging":0,"actualLabel":"Pizza Comeback 32"}]</t>
  </si>
  <si>
    <t>2026-05-12T10:57:48.970+02:00</t>
  </si>
  <si>
    <t>[{"id":"734f14e5-3164-4c60-ab34-a6cab8625c5e","count":1,"label":"Pizza Comeback 32","posId":"121","price":25900,"isExtra":false,"creatorId":"N3unapEds2f7YY4u9LpWO","isPackging":0,"actualLabel":"Pizza Comeback 32"}]</t>
  </si>
  <si>
    <t>2026-05-12T10:51:26.479+02:00</t>
  </si>
  <si>
    <t>2026-05-12T10:51:49.300+02:00</t>
  </si>
  <si>
    <t>[{"id":"c547f780-e6f1-4d3b-9918-8b0f0ac6fdac","count":1,"label":"Americano","posId":"N158","price":5500,"isExtra":false,"creatorId":"q2ygm6JE6ULWQ7VNElh03","isPackging":0,"actualLabel":"Americano"},{"id":"75282e98-d1a1-4e95-8f76-c7784170cfa5","count":1,"label":"Espresso","posId":"N150","price":5500,"isExtra":false,"creatorId":"eWfdTrrIgG-e92Ty6MUGp","isPackging":0,"actualLabel":"Espresso"}]</t>
  </si>
  <si>
    <t>2026-05-12T00:40:39.062+02:00</t>
  </si>
  <si>
    <t>2026-05-12T00:49:45.330+02:00</t>
  </si>
  <si>
    <t>2026-05-12T01:03:05.497+02:00</t>
  </si>
  <si>
    <t>2026-05-12T00:41:01.439+02:00</t>
  </si>
  <si>
    <t>[{"id":"65874330","note":"","size":"Hawai 40cm","count":1,"label":"Hawai 40cm","posId":"102","price":32900,"isExtra":false},{"id":"65874385","note":"","count":1,"label":"Balné","posId":"K0000","price":2000,"isExtra":true},{"id":"65874504","note":"","count":1,"label":"Smetanový základ","posId":"ZRS40","price":0,"isExtra":true},{"id":"65874417","note":"","count":1,"label":"okraj mozzarella, bbq omáčka","posId":"A124","price":6900,"isExtra":true},{"id":"65874424","note":"","count":1,"label":"Žampiony","posId":"C105","price":3500,"KDSTags":["greenhighlight"],"isExtra":true},{"id":"65874462","note":"","count":1,"label":"Cibule","posId":"C103","price":3500,"KDSTags":["greenhighlight"],"isExtra":true},{"id":"65874479","note":"","count":1,"label":"Gorgonzola","posId":"C101","price":4000,"KDSTags":["greenhighlight"],"isExtra":true},{"id":"65874481","note":"","count":1,"label":"Kuře","posId":"C114","price":4000,"KDSTags":["greenhighlight"],"isExtra":true}]</t>
  </si>
  <si>
    <t>2026-05-11T23:10:32.326+02:00</t>
  </si>
  <si>
    <t>2026-05-11T23:14:32.006+02:00</t>
  </si>
  <si>
    <t>2026-05-11T23:29:37.607+02:00</t>
  </si>
  <si>
    <t>2026-05-11T23:11:00.250+02:00</t>
  </si>
  <si>
    <t>[{"id":"65874336","note":"","size":"Hot &amp; Spicy 32cm 🌶️🌶️","count":1,"label":"Hot &amp; Spicy 32cm 🌶️🌶️","posId":"122","price":25900,"isExtra":false},{"id":"65874393","note":"","count":1,"label":"Balné","posId":"K0000","price":1500,"isExtra":true},{"id":"65874370","note":"","size":"Mirinda 1l","count":1,"label":"Mirinda 1l","posId":"N126","price":5900,"isExtra":false}]</t>
  </si>
  <si>
    <t>2026-05-11T22:04:36.793+02:00</t>
  </si>
  <si>
    <t>2026-05-11T22:12:16.198+02:00</t>
  </si>
  <si>
    <t>[{"id":"6893484371e1a7827faa282e","count":2,"label":"Comeback 40cm 🌶️","posId":"109","price":29900,"isExtra":false},{"id":"8492ff01857ad344daba3d10","count":2,"label":"Balné","posId":"K0000","price":2000,"isExtra":true}]</t>
  </si>
  <si>
    <t>2026-05-11T21:52:45.970+02:00</t>
  </si>
  <si>
    <t>2026-05-11T21:59:42.069+02:00</t>
  </si>
  <si>
    <t>[{"id":"62240188","note":"","size":"Quattro Formaggi 40cm","count":1,"label":"Quattro Formaggi 40cm","posId":"111","price":29900,"isExtra":false},{"id":"62240266","note":"","count":1,"label":"Balné","posId":"K0000","price":2000,"isExtra":true},{"id":"62240411","note":"","count":1,"label":"Rajčatový základ","posId":"ZSR40","price":0,"isExtra":true},{"id":"62240376","note":"","count":1,"label":"Pepperoni salám","posId":"C109","price":4000,"KDSTags":["greenhighlight"],"isExtra":true},{"id":"62240235","note":"","size":"Jablečno-skořicové rolls","count":1,"label":"Jablečno-skořicové rolls","posId":"18","price":7900,"isExtra":false},{"id":"62240274","note":"","count":1,"label":"Balné","posId":"K0000","price":1500,"isExtra":true}]</t>
  </si>
  <si>
    <t>2026-05-11T21:47:25.372+02:00</t>
  </si>
  <si>
    <t>2026-05-11T21:54:59.116+02:00</t>
  </si>
  <si>
    <t>[{"id":"62240194","note":"","size":"Baby špenát &amp; kuře 40cm","count":1,"label":"Baby špenát &amp; kuře 40cm","posId":"104","price":29900,"isExtra":false},{"id":"62240266","note":"","count":1,"label":"Balné","posId":"K0000","price":2000,"isExtra":true},{"id":"62240189","note":"","size":"Hot &amp; Spicy 40cm 🌶️🌶️","count":1,"label":"Hot &amp; Spicy 40cm 🌶️🌶️","posId":"110","price":29900,"isExtra":false},{"id":"62240266","note":"","count":1,"label":"Balné","posId":"K0000","price":2000,"isExtra":true}]</t>
  </si>
  <si>
    <t>2026-05-11T20:50:06.776+02:00</t>
  </si>
  <si>
    <t>2026-05-11T20:55:35.157+02:00</t>
  </si>
  <si>
    <t>[{"id":"e69ac8e4-ea63-41b0-ab11-56a29ce0429d","count":1,"label":"Pizza Margherita 18","posId":"124","price":13900,"isExtra":false,"creatorId":"YhjHvkPrhMpGLDG1dWjcd","isPackging":0,"actualLabel":"Pizza Margherita 18"},{"id":"2cffc280-164c-4c9f-aaee-66502dfa73f2","count":1,"label":"Pizza Špenát kuře 32 cm","posId":"116","price":25900,"isExtra":false,"creatorId":"YiqtNvzOvX2t9UVHNHdWL","isPackging":0,"actualLabel":"Pizza Špenát kuře 32 cm"}]</t>
  </si>
  <si>
    <t>2026-05-11T20:24:38.112+02:00</t>
  </si>
  <si>
    <t>2026-05-11T20:28:51.442+02:00</t>
  </si>
  <si>
    <t>[{"id":"dd64d382-320f-41bf-9f06-cbddc81362f7","count":1,"label":"Pizza Hawai 32 cm 0,5","posId":"H114","price":12950,"isExtra":false,"creatorId":"l74Eh6b-ZSTcUqT8sltYv","isPackging":0,"actualLabel":"Pizza Hawai 32 cm 0,5"},{"id":"BefIqm_tH-ZuRjpd3DxAt","count":1,"label":"Okraj Hotdog 32 0,5","posId":"H125","price":2850,"isExtra":true,"mainItemId":"dd64d382-320f-41bf-9f06-cbddc81362f7"},{"id":"aRPAiqbCW3Z9trz5KoEBF","count":1,"label":"Těsto italské","posId":"H32","price":0,"isExtra":true,"mainItemId":"dd64d382-320f-41bf-9f06-cbddc81362f7"},{"id":"c667810c-f262-4f40-98ea-93db7edc272e","count":1,"label":"Pizza Comeback 32 0,5","posId":"H121","price":12950,"isExtra":false,"creatorId":"1Ckc0gFm0Fvn4AsKBWSa0","isPackging":0,"actualLabel":"Pizza Comeback 32 0,5"},{"id":"BefIqm_tH-ZuRjpd3DxAt","count":1,"label":"Okraj Hotdog 32 0,5","posId":"H125","price":2850,"isExtra":true,"mainItemId":"c667810c-f262-4f40-98ea-93db7edc272e"},{"id":"aRPAiqbCW3Z9trz5KoEBF","count":1,"label":"Těsto italské","posId":"H32","price":0,"isExtra":true,"mainItemId":"c667810c-f262-4f40-98ea-93db7edc272e"}]</t>
  </si>
  <si>
    <t>2026-05-11T19:37:31.723+02:00</t>
  </si>
  <si>
    <t>2026-05-11T19:44:16.755+02:00</t>
  </si>
  <si>
    <t>[{"id":"6893484371e1a7827faa285a","count":1,"label":"Spicy menu Comeback","posId":"M100","price":31900,"isExtra":false},{"id":"7af2a69c677c20d1edc0804f","count":1,"label":"Balné","posId":"K0000","price":3000,"isExtra":true},{"id":"feeed82f4047e62f96257dae","count":1,"label":"Comeback","posId":"Y121","price":0,"isExtra":true},{"id":"d91993667c807b40276fa56a","count":1,"label":"spicy wings 🌶️","posId":"P101","price":0,"isExtra":true},{"id":"d992c81ce9f42559023f322c","count":1,"label":"Aquilla zelený čaj/citron","posId":"N121","price":0,"isExtra":true}]</t>
  </si>
  <si>
    <t>2026-05-11T19:14:25.842+02:00</t>
  </si>
  <si>
    <t>2026-05-11T19:20:44.404+02:00</t>
  </si>
  <si>
    <t>[{"id":"62240189","note":"","size":"Hot &amp; Spicy 40cm 🌶️🌶️","count":1,"label":"Hot &amp; Spicy 40cm 🌶️🌶️","posId":"110","price":29900,"isExtra":false},{"id":"62240266","note":"","count":1,"label":"Balné","posId":"K0000","price":2000,"isExtra":true},{"id":"62240408","note":"","count":1,"label":"Smetanový základ","posId":"ZRS40","price":0,"isExtra":true},{"id":"62240202","note":"","size":"Comeback 32cm 🌶️","count":1,"label":"Comeback 32cm 🌶️","posId":"121","price":22900,"isExtra":false},{"id":"62240274","note":"","count":1,"label":"Balné","posId":"K0000","price":1500,"isExtra":true}]</t>
  </si>
  <si>
    <t>2026-05-11T18:40:31.109+02:00</t>
  </si>
  <si>
    <t>2026-05-11T18:53:02.072+02:00</t>
  </si>
  <si>
    <t>[{"id":"62240209","note":"","size":"Baby Špenát &amp; kuře 32cm","count":1,"label":"Baby Špenát &amp; kuře 32cm","posId":"116","price":22900,"isExtra":false},{"id":"62240274","note":"","count":1,"label":"Balné","posId":"K0000","price":1500,"isExtra":true},{"id":"62240204","note":"","size":"BBQ Texas 32cm","count":1,"label":"BBQ Texas 32cm","posId":"119","price":22900,"isExtra":false},{"id":"62240274","note":"","count":1,"label":"Balné","posId":"K0000","price":1500,"isExtra":true}]</t>
  </si>
  <si>
    <t>2026-05-11T18:32:41.560+02:00</t>
  </si>
  <si>
    <t>2026-05-11T18:35:14.916+02:00</t>
  </si>
  <si>
    <t>[{"id":"e81d1eac-78b4-4c74-9c7f-c9c1a65dccf2","count":1,"label":"Pizza Capricciosa 32","posId":"113","price":25900,"isExtra":false,"creatorId":"_ZBG-1AYWimYdEFdi_pM_","isPackging":0,"actualLabel":"Pizza Capricciosa 32"}]</t>
  </si>
  <si>
    <t>Borislav</t>
  </si>
  <si>
    <t>2026-05-11T18:24:05.144+02:00</t>
  </si>
  <si>
    <t>2026-05-11T18:32:22.006+02:00</t>
  </si>
  <si>
    <t>[{"id":"119","note":"","count":1,"label":"BBQ Texas 32cm","posId":"119","price":22900,"isExtra":false},{"id":"K0000","note":"","count":1,"label":"Balné","posId":"K0000","price":1500,"isExtra":true},{"id":"123","note":"","count":1,"label":"Quattro Formaggi 32cm","posId":"123","price":22900,"isExtra":false},{"id":"K0000","note":"","count":1,"label":"Balné","posId":"K0000","price":1500,"isExtra":true}]</t>
  </si>
  <si>
    <t>2026-05-11T18:20:03.914+02:00</t>
  </si>
  <si>
    <t>2026-05-11T18:26:14.822+02:00</t>
  </si>
  <si>
    <t>2026-05-11T18:40:35.996+02:00</t>
  </si>
  <si>
    <t>2026-05-11T18:20:33.122+02:00</t>
  </si>
  <si>
    <t>[{"id":"36ea3088-07fd-428f-b871-c4a5ee9cef7b","note":"","count":1,"label":"Comeback 40 cm","posId":"109","price":32900,"isExtra":false},{"id":"03ade9ce-5d0f-4499-a6a3-340b58ae4468","note":"","count":1,"label":"Capricciosa 32 cm","posId":"113","price":25900,"isExtra":false}]</t>
  </si>
  <si>
    <t>2026-05-11T18:05:10.620+02:00</t>
  </si>
  <si>
    <t>2026-05-11T18:10:46.249+02:00</t>
  </si>
  <si>
    <t>[{"id":"666f5d57-c79d-415f-bd66-38dc47ee4585","count":1,"label":"Pizza Pepperoni 32","posId":"120","price":25900,"isExtra":false,"creatorId":"sHcjzl4fciggDlO4sDqSe","isPackging":0,"actualLabel":"Pizza Pepperoni 32"}]</t>
  </si>
  <si>
    <t>2026-05-11T17:54:03.253+02:00</t>
  </si>
  <si>
    <t>2026-05-11T18:05:53.737+02:00</t>
  </si>
  <si>
    <t>[{"id":"03ade9ce-5d0f-4499-a6a3-340b58ae4468","note":"","count":1,"label":"Capricciosa 32 cm","posId":"113","price":25900,"isExtra":false},{"id":"35e045f9-bc36-46e9-8142-6579de78a05b","note":"","count":1,"label":"Comeback 32 cm","posId":"121","price":25900,"isExtra":false},{"id":"68d93a2c-5ce2-44a5-857b-6d579cd1f445","note":"","count":1,"label":"žampiony","posId":"68d93a2c-5ce2-44a5-857b-6d579cd1f445","price":2500,"isExtra":true}]</t>
  </si>
  <si>
    <t>2026-05-11T17:48:34.907+02:00</t>
  </si>
  <si>
    <t>2026-05-11T17:53:42.932+02:00</t>
  </si>
  <si>
    <t>[{"id":"62240192","note":"","size":"BBQ Texas 40cm","count":1,"label":"BBQ Texas 40cm","posId":"107","price":29900,"isExtra":false},{"id":"62240266","note":"","count":1,"label":"Balné","posId":"K0000","price":2000,"isExtra":true},{"id":"62240324","note":"","count":1,"label":"Bez papriky","posId":"X111","price":0,"KDSTags":["redhighlight"],"isExtra":true}]</t>
  </si>
  <si>
    <t>2026-05-11T17:41:10.975+02:00</t>
  </si>
  <si>
    <t>2026-05-11T17:48:13.765+02:00</t>
  </si>
  <si>
    <t>[{"id":"fcaa1b56-8096-4769-b051-0f9d80e276e7","count":1,"label":"Pizza Pepperoni 40","posId":"108","price":32900,"isExtra":false,"creatorId":"9RTplAGXMUqJkjyg0JLle","isPackging":0,"actualLabel":"Pizza Pepperoni 40"}]</t>
  </si>
  <si>
    <t>2026-05-11T17:01:11.362+02:00</t>
  </si>
  <si>
    <t>2026-05-11T17:06:28.840+02:00</t>
  </si>
  <si>
    <t>[{"id":"c3a1f84c-8120-4336-b174-67b8c52a1bf3","count":1,"label":"Pizza Hot &amp; Spicy 40 0,5","posId":"H110","price":16450,"isExtra":false,"creatorId":"kMxBYseuBQ15RGnQ54Kck","isPackging":0,"actualLabel":"Pizza Hot &amp; Spicy 40 0,5"},{"id":"hMGaGcFrM_lYgrFFGkOtz","count":1,"label":"Bez cibule","posId":"X103","price":0,"KDSTags":["redhighlight"],"isExtra":true,"mainItemId":"c3a1f84c-8120-4336-b174-67b8c52a1bf3"},{"id":"ccom0WyaFbB4K2hy9IMpB","count":1,"label":"Okraj mozzarella, bylinky 40 0,5","posId":"HH122","price":3250,"isExtra":true,"mainItemId":"c3a1f84c-8120-4336-b174-67b8c52a1bf3"},{"id":"21a4c700-e973-4ca9-b29e-41ef616255d1","count":1,"label":"Pizza Hawai 40 cm 0,5","posId":"H102","price":16450,"isExtra":false,"creatorId":"l3VILBaqKzeP9fjg7fsg1","isPackging":0,"actualLabel":"Pizza Hawai 40 cm 0,5"},{"id":"RjnzJvFGQ7bViwxWS8fAW","count":1,"label":"Bez ananasu","posId":"X100","price":0,"KDSTags":["redhighlight"],"isExtra":true,"mainItemId":"21a4c700-e973-4ca9-b29e-41ef616255d1"},{"id":"ccom0WyaFbB4K2hy9IMpB","count":1,"label":"Okraj mozzarella, bylinky 40 0,5","posId":"HH122","price":3250,"isExtra":true,"mainItemId":"21a4c700-e973-4ca9-b29e-41ef616255d1"}]</t>
  </si>
  <si>
    <t>2026-05-11T16:55:49.325+02:00</t>
  </si>
  <si>
    <t>2026-05-11T17:09:08.786+02:00</t>
  </si>
  <si>
    <t>2026-05-11T17:18:18.878+02:00</t>
  </si>
  <si>
    <t>2026-05-11T17:06:32.974+02:00</t>
  </si>
  <si>
    <t>[{"id":"1e8d27fe-5059-4d3c-a717-e6037379688e","count":1,"label":"Pizza Quattro Formaggi 40","posId":"111","price":32900,"isExtra":false,"creatorId":"YdvM-3qRsPuCfOeQNlS3H","isPackging":0,"actualLabel":"Pizza Quattro Formaggi 40"},{"id":"d03a5219-e0c5-45a7-8161-975bda3c92e9","count":1,"label":"Pizza Hot &amp; Spicy 40","posId":"110","price":32900,"isExtra":false,"creatorId":"CAIGmLkxnhaARPZbnAbhG","isPackging":0,"actualLabel":"Pizza Hot &amp; Spicy 40"}]</t>
  </si>
  <si>
    <t>2026-05-11T16:42:30.010+02:00</t>
  </si>
  <si>
    <t>2026-05-11T16:54:49.838+02:00</t>
  </si>
  <si>
    <t>[{"id":"62240192","note":"","size":"BBQ Texas 40cm","count":1,"label":"BBQ Texas 40cm","posId":"107","price":29900,"isExtra":false},{"id":"62240266","note":"","count":1,"label":"Balné","posId":"K0000","price":2000,"isExtra":true},{"id":"62240413","note":"","count":1,"label":"Smetanový základ","posId":"ZBS40","price":0,"isExtra":true},{"id":"62240333","note":"","count":1,"label":"Bez cibule","posId":"X103","price":0,"KDSTags":["redhighlight"],"isExtra":true},{"id":"62240358","note":"","count":1,"label":"Mozzarella","posId":"C113","price":4000,"KDSTags":["greenhighlight"],"isExtra":true},{"id":"62240246","note":"","size":"Pepsi 1l","count":1,"label":"Pepsi 1l","posId":"N124","price":5900,"isExtra":false}]</t>
  </si>
  <si>
    <t>2026-05-11T16:41:23.912+02:00</t>
  </si>
  <si>
    <t>2026-05-11T17:06:26.201+02:00</t>
  </si>
  <si>
    <t>[{"id":"734f14e5-3164-4c60-ab34-a6cab8625c5e","count":1,"label":"Pizza Comeback 32","posId":"121","price":25900,"isExtra":false,"creatorId":"evPAfWgTtjc-wn2KxMfub","isPackging":0,"actualLabel":"Pizza Comeback 32"}]</t>
  </si>
  <si>
    <t>2026-05-11T16:36:03.943+02:00</t>
  </si>
  <si>
    <t>2026-05-11T16:41:43.142+02:00</t>
  </si>
  <si>
    <t>[{"id":"4d1111b5-8f49-42c9-b451-bc60dc0b84dd","count":1,"label":"Jalapenos Rolls","posId":"jpr200","price":8900,"isExtra":false,"creatorId":"2pD0MQVySIoCNSjoXAqwz","isPackging":0,"actualLabel":"Jalapenos Rolls"},{"id":"0b0f19cf-0e7b-4ef5-abad-53a9439da195","count":1,"label":"Pizza Hot &amp; Spicy 32","posId":"122","price":25900,"isExtra":false,"creatorId":"-cap6YZDJsGE7BbC6peb6","isPackging":0,"actualLabel":"Pizza Hot &amp; Spicy 32"}]</t>
  </si>
  <si>
    <t>2026-05-11T16:18:11.309+02:00</t>
  </si>
  <si>
    <t>2026-05-11T16:25:00.247+02:00</t>
  </si>
  <si>
    <t>[{"id":"f4434023-1838-40f3-bb9f-7f4156247330","count":1,"label":"Caffe latte","posId":"N153","price":7500,"isExtra":false,"creatorId":"Z_wEZGMGpmza4UdUBY-Q1","isPackging":0,"actualLabel":"Caffe latte"}]</t>
  </si>
  <si>
    <t>2026-05-11T16:17:54.254+02:00</t>
  </si>
  <si>
    <t>2026-05-11T16:27:37.605+02:00</t>
  </si>
  <si>
    <t>[{"id":"c2b32966-195b-4167-bd2c-d46dd2e2568c","count":1,"label":"Aquilla černý čaj a broskev","posId":"N120","price":4900,"isExtra":false,"creatorId":"ZZYnXU4fi0pSRu9ItqLdG","isPackging":0,"actualLabel":"Aquilla černý čaj a broskev"}]</t>
  </si>
  <si>
    <t>2026-05-11T16:12:04.336+02:00</t>
  </si>
  <si>
    <t>2026-05-11T16:19:33.610+02:00</t>
  </si>
  <si>
    <t>2026-05-11T16:29:32.145+02:00</t>
  </si>
  <si>
    <t>2026-05-11T16:12:43.661+02:00</t>
  </si>
  <si>
    <t>[{"id":"ee394832-8137-440a-84b7-b9e0df42a9ab","note":"","count":1,"label":"Hawai 32 cm","posId":"114","price":25900,"isExtra":false},{"id":"92786627-aa7f-470b-9a46-ca4d5978f1b3","note":"","count":1,"label":"ananas","posId":"92786627-aa7f-470b-9a46-ca4d5978f1b3","price":2500,"isExtra":true}]</t>
  </si>
  <si>
    <t>2026-05-11T15:55:45.326+02:00</t>
  </si>
  <si>
    <t>2026-05-11T16:05:17.257+02:00</t>
  </si>
  <si>
    <t>[{"id":"428e1c0b-4234-4b06-b060-02a3a194dbbd","count":1,"label":"Pizza Quattro Formaggi 18","posId":"135","price":13900,"isExtra":false,"creatorId":"oUyyWsbTFWT0ICY29qUdv","isPackging":0,"actualLabel":"Pizza Quattro Formaggi 18"},{"id":"ca70b78f-5a48-485f-9bed-1d4c79e68c4b","count":1,"label":"Pizza Comeback 18","posId":"133","price":13900,"isExtra":false,"creatorId":"KQi0ZIOBzA_cp25RAaMLC","isPackging":0,"actualLabel":"Pizza Comeback 18"},{"id":"-Z-mOVANm0ixYVAY4s3sN","count":1,"label":"Bez cibule","posId":"X103","price":0,"KDSTags":["redhighlight"],"isExtra":true,"mainItemId":"ca70b78f-5a48-485f-9bed-1d4c79e68c4b"}]</t>
  </si>
  <si>
    <t>2026-05-11T15:41:34.720+02:00</t>
  </si>
  <si>
    <t>2026-05-11T16:02:27.656+02:00</t>
  </si>
  <si>
    <t>[{"id":"62240190","note":"","size":"Comeback 40cm 🌶️","count":1,"label":"Comeback 40cm 🌶️","posId":"109","price":29900,"isExtra":false},{"id":"62240266","note":"","count":1,"label":"Balné","posId":"K0000","price":2000,"isExtra":true},{"id":"62240295","note":"","count":1,"label":"okraj mozzarella, bylinky","posId":"A122","price":6900,"isExtra":true},{"id":"62240234","note":"","size":"Dip Jalapeňos","count":1,"label":"Dip Jalapeňos","posId":"P107","price":2500,"isExtra":false}]</t>
  </si>
  <si>
    <t>2026-05-11T15:28:21.514+02:00</t>
  </si>
  <si>
    <t>2026-05-11T15:31:39.944+02:00</t>
  </si>
  <si>
    <t>[{"id":"d524a5a3-a53a-4542-a32f-c55dbe2cd1d4","count":1,"label":"Cappucino","posId":"N152","price":6500,"isExtra":false,"creatorId":"kKodTGESHG3Wu7iQxgxdf","isPackging":0,"actualLabel":"Cappucino"}]</t>
  </si>
  <si>
    <t>2026-05-11T15:27:45.056+02:00</t>
  </si>
  <si>
    <t>2026-05-11T15:27:47.998+02:00</t>
  </si>
  <si>
    <t>[{"id":"f4434023-1838-40f3-bb9f-7f4156247330","count":1,"label":"Caffe latte","posId":"N153","price":7500,"isExtra":false,"creatorId":"4LvI0RJLVQrvG4JKYCozP","isPackging":0,"actualLabel":"Caffe latte"}]</t>
  </si>
  <si>
    <t>2026-05-11T15:16:24.203+02:00</t>
  </si>
  <si>
    <t>2026-05-11T15:21:46.086+02:00</t>
  </si>
  <si>
    <t>[{"id":"d524a5a3-a53a-4542-a32f-c55dbe2cd1d4","count":1,"label":"Cappucino","posId":"N152","price":6500,"isExtra":false,"creatorId":"SUGVCFDl8T9sJDeI-3fRm","isPackging":0,"actualLabel":"Cappucino"},{"id":"8d2e10b9-3afa-47ea-b558-bc63fd95b00a","count":1,"label":"Mátový čaj","posId":"N162","price":5500,"isExtra":false,"creatorId":"ZQg5oj1arzOMk4pGnFhJy","isPackging":0,"actualLabel":"Mátový čaj"}]</t>
  </si>
  <si>
    <t>2026-05-11T15:10:56.769+02:00</t>
  </si>
  <si>
    <t>2026-05-11T15:16:44.951+02:00</t>
  </si>
  <si>
    <t>[{"id":"d524a5a3-a53a-4542-a32f-c55dbe2cd1d4","count":1,"label":"Cappucino","posId":"N152","price":6500,"isExtra":false,"creatorId":"vjzRb_hFQws-ZpQ5f9hP0","isPackging":0,"actualLabel":"Cappucino"},{"id":"d524a5a3-a53a-4542-a32f-c55dbe2cd1d4","count":1,"label":"Cappucino","posId":"N152","price":6500,"isExtra":false,"creatorId":"N1QiTAyHj07UKSCNB-Qsm","isPackging":0,"actualLabel":"Cappucino"}]</t>
  </si>
  <si>
    <t>2026-05-11T13:49:36.796+02:00</t>
  </si>
  <si>
    <t>2026-05-11T13:57:11.087+02:00</t>
  </si>
  <si>
    <t>[{"id":"428e1c0b-4234-4b06-b060-02a3a194dbbd","count":1,"label":"Pizza Quattro Formaggi 18","posId":"135","price":13900,"isExtra":false,"creatorId":"buwN9uqwtcHDEg08I2Mz8","isPackging":0,"actualLabel":"Pizza Quattro Formaggi 18"}]</t>
  </si>
  <si>
    <t>2026-05-11T12:08:25.462+02:00</t>
  </si>
  <si>
    <t>2026-05-11T12:15:40.439+02:00</t>
  </si>
  <si>
    <t>[{"id":"864ed54f-c99e-45ab-b65e-dc3c6ef3ae72","count":1,"label":"Pizza Quattro Formaggi 32","posId":"123","price":25900,"isExtra":false,"creatorId":"qMSVY7I4r28Cbj3IkKv1p","isPackging":0,"actualLabel":"Pizza Quattro Formaggi 32"},{"id":"extra_20230331101812_78","count":1,"label":"Šunka","posId":"B106","price":3000,"KDSTags":["greenhighlight"],"isExtra":true,"mainItemId":"864ed54f-c99e-45ab-b65e-dc3c6ef3ae72"}]</t>
  </si>
  <si>
    <t>2026-05-11T11:46:24.726+02:00</t>
  </si>
  <si>
    <t>2026-05-11T11:52:37.640+02:00</t>
  </si>
  <si>
    <t>[{"id":"428e1c0b-4234-4b06-b060-02a3a194dbbd","count":1,"label":"Pizza Quattro Formaggi 18","posId":"135","price":13900,"isExtra":false,"creatorId":"woUXgysVvn3j9sIR1a0HO","isPackging":0,"actualLabel":"Pizza Quattro Formaggi 18"}]</t>
  </si>
  <si>
    <t>2026-05-11T11:38:17.597+02:00</t>
  </si>
  <si>
    <t>2026-05-11T11:39:22.234+02:00</t>
  </si>
  <si>
    <t>[{"id":"bbef59ce-896e-4add-acca-1c087f56506a","count":1,"label":"Pepsi 0,33l","posId":"N170","price":3900,"isExtra":false,"creatorId":"-eQhH2lK5O1OZ9-foH0JX","isPackging":0,"actualLabel":"Pepsi 0,33l"},{"id":"75282e98-d1a1-4e95-8f76-c7784170cfa5","count":1,"label":"Espresso","posId":"N150","price":5500,"isExtra":false,"creatorId":"Na2sFMeiXUB3y3r_vVh9P","isPackging":0,"actualLabel":"Espresso"}]</t>
  </si>
  <si>
    <t>2026-05-11T11:18:20.767+02:00</t>
  </si>
  <si>
    <t>2026-05-11T11:25:38.280+02:00</t>
  </si>
  <si>
    <t>[{"id":"62240200","note":"","size":"Quattro Formaggi 32cm","count":1,"label":"Quattro Formaggi 32cm","posId":"123","price":22900,"isExtra":false},{"id":"62240274","note":"","count":1,"label":"Balné","posId":"K0000","price":1500,"isExtra":true},{"id":"62240230","note":"","size":"Česnekový dip","count":1,"label":"Česnekový dip","posId":"P106","price":2000,"isExtra":false},{"id":"62240274","note":"","count":1,"label":"Balné","posId":"K0000","price":1500,"isExtra":true}]</t>
  </si>
  <si>
    <t>Libuš</t>
  </si>
  <si>
    <t>700 tankování ý dýšek + 605 lékárna</t>
  </si>
  <si>
    <t>Malešice</t>
  </si>
  <si>
    <t>žárovky</t>
  </si>
  <si>
    <t>Prosek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</si>
  <si>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</si>
  <si>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</si>
  <si>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</si>
  <si>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</si>
  <si>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</si>
  <si>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</si>
  <si>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</si>
  <si>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</si>
  <si>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</si>
  <si>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</si>
  <si>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</si>
  <si>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</si>
  <si>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</si>
  <si>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</si>
  <si>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</si>
  <si>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</si>
  <si>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</si>
  <si>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</si>
  <si>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</si>
  <si>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</si>
  <si>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</si>
  <si>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</si>
  <si>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>cibule</t>
  </si>
  <si>
    <t xml:space="preserve">1.000 Horvát záloha + 165 smetáček s lopatkou </t>
  </si>
  <si>
    <t xml:space="preserve">2.278 zapoměli 31 zapsat hotovost </t>
  </si>
  <si>
    <t>smetáček s lopatkou</t>
  </si>
  <si>
    <t>žampiony</t>
  </si>
  <si>
    <t>foodora objednávka, já hodnocení</t>
  </si>
  <si>
    <t>nůž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</si>
  <si>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</si>
  <si>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</si>
  <si>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</si>
  <si>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</si>
  <si>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</si>
  <si>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</si>
  <si>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</si>
  <si>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</si>
  <si>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</si>
  <si>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</si>
  <si>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</si>
  <si>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</si>
  <si>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</si>
  <si>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</si>
  <si>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</si>
  <si>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</si>
  <si>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</si>
  <si>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</si>
  <si>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</si>
  <si>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</si>
  <si>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</si>
  <si>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</si>
  <si>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</si>
  <si>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</si>
  <si>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</si>
  <si>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</si>
  <si>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</si>
  <si>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</si>
  <si>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</si>
  <si>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</si>
  <si>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</si>
  <si>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</si>
  <si>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</si>
  <si>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</si>
  <si>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</si>
  <si>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</si>
  <si>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</si>
  <si>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</si>
  <si>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</si>
  <si>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</si>
  <si>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</si>
  <si>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</si>
  <si>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</si>
  <si>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</si>
  <si>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</si>
  <si>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</si>
  <si>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</si>
  <si>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</si>
  <si>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</si>
  <si>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</si>
  <si>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</si>
  <si>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</si>
  <si>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</si>
  <si>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žárovka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</si>
  <si>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</si>
  <si>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</si>
  <si>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</si>
  <si>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</si>
  <si>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</si>
  <si>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</si>
  <si>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</si>
  <si>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</si>
  <si>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</si>
  <si>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</si>
  <si>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</si>
  <si>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</si>
  <si>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</si>
  <si>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</si>
  <si>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</si>
  <si>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</si>
  <si>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</si>
  <si>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</si>
  <si>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</si>
  <si>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</si>
  <si>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</si>
  <si>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</si>
  <si>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</si>
  <si>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</si>
  <si>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</si>
  <si>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</si>
  <si>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</si>
  <si>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</si>
  <si>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</si>
  <si>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</si>
  <si>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</si>
  <si>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</si>
  <si>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</si>
  <si>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</si>
  <si>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</si>
  <si>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 xml:space="preserve"> </t>
  </si>
  <si>
    <t>2000 tankování výroba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</si>
  <si>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</si>
  <si>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</si>
  <si>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</si>
  <si>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</si>
  <si>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</si>
  <si>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</si>
  <si>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</si>
  <si>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</si>
  <si>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</si>
  <si>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</si>
  <si>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</si>
  <si>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</si>
  <si>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</si>
  <si>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</si>
  <si>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</si>
  <si>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</si>
  <si>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</si>
  <si>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</si>
  <si>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</si>
  <si>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</si>
  <si>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</si>
  <si>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</si>
  <si>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</si>
  <si>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</si>
  <si>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</si>
  <si>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</si>
  <si>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</si>
  <si>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</si>
  <si>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</si>
  <si>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4000 tankování Hřebík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</si>
  <si>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</si>
  <si>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</si>
  <si>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</si>
  <si>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</si>
  <si>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</si>
  <si>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</si>
  <si>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</si>
  <si>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</si>
  <si>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</si>
  <si>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</si>
  <si>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</si>
  <si>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</si>
  <si>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</si>
  <si>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</si>
  <si>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</si>
  <si>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</si>
  <si>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</si>
  <si>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</si>
  <si>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</si>
  <si>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</si>
  <si>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</si>
  <si>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</si>
  <si>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</si>
  <si>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</si>
  <si>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</si>
  <si>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4.973 Hřebík tankování</t>
  </si>
  <si>
    <t>110 staff pití 3.000 Žídek záloha 4.435 gastrošky</t>
  </si>
  <si>
    <t>4.192 tankování Hřebík</t>
  </si>
  <si>
    <t>15.112 Bidfood + 35 špenát</t>
  </si>
  <si>
    <t>1.440 lékárna + 2.101 gastrošky + 179 staff  káva</t>
  </si>
  <si>
    <t>4.000 tankování Hřebík</t>
  </si>
  <si>
    <t>1.500 výběr z dýšek + 300 odmašťovač</t>
  </si>
  <si>
    <t>Jahody</t>
  </si>
  <si>
    <t>2.000 pokuta Hřebík dálnička + 2.570 dálnička Hřebík</t>
  </si>
  <si>
    <t xml:space="preserve">6.000 Hřebík tankování i za minulý týden </t>
  </si>
  <si>
    <t>jahody</t>
  </si>
  <si>
    <t xml:space="preserve">3.000 Hřebík tankování  </t>
  </si>
  <si>
    <t>11.194 Bidfood + 163 nabíječka</t>
  </si>
  <si>
    <t>1.194 tankování z dýšek + 2.000 nafta + 6.002 tankování Hřebík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</si>
  <si>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</si>
  <si>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</si>
  <si>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</si>
  <si>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</si>
  <si>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</si>
  <si>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</si>
  <si>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</si>
  <si>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</si>
  <si>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</si>
  <si>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</si>
  <si>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</si>
  <si>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</si>
  <si>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</si>
  <si>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</si>
  <si>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</si>
  <si>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</si>
  <si>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</si>
  <si>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</si>
  <si>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</si>
  <si>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</si>
  <si>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</si>
  <si>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</si>
  <si>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</si>
  <si>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</si>
  <si>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</si>
  <si>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</si>
  <si>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</si>
  <si>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</si>
  <si>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</si>
  <si>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</si>
  <si>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</si>
  <si>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</si>
  <si>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</si>
  <si>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</si>
  <si>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</si>
  <si>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</si>
  <si>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</si>
  <si>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</si>
  <si>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</si>
  <si>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</si>
  <si>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</si>
  <si>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</si>
  <si>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</si>
  <si>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</si>
  <si>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</si>
  <si>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</si>
  <si>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</si>
  <si>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</si>
  <si>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</si>
  <si>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</si>
  <si>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</si>
  <si>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staff pití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</si>
  <si>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</si>
  <si>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</si>
  <si>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</si>
  <si>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</si>
  <si>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</si>
  <si>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</si>
  <si>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</si>
  <si>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</si>
  <si>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</si>
  <si>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</si>
  <si>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</si>
  <si>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</si>
  <si>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</si>
  <si>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</si>
  <si>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</si>
  <si>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výběr z dýšek</t>
  </si>
  <si>
    <t>minulý týden 400 přebívalo</t>
  </si>
  <si>
    <t>pytle do koše</t>
  </si>
  <si>
    <t xml:space="preserve">33 cibule + 2.646 koule </t>
  </si>
  <si>
    <t>100 savo +  187 stěrka + kabel</t>
  </si>
  <si>
    <t>špenát</t>
  </si>
  <si>
    <t>55 metla + 988 staff pití</t>
  </si>
  <si>
    <t>200 káva staff + 57 metla + 60 fix</t>
  </si>
  <si>
    <t>2026-05-17T23:32:57.845+02:00</t>
  </si>
  <si>
    <t>2026-05-17T23:40:07.347+02:00</t>
  </si>
  <si>
    <t>Pizza Comeback Zličín</t>
  </si>
  <si>
    <t>[{"id":"59610941","note":"","size":"Zeleninová 32cm","count":1,"label":"Zeleninová 32cm","posId":"115","price":24900,"isExtra":false},{"id":"54414789","note":"","count":1,"label":"Balné","posId":"K0000","price":1500,"isExtra":true},{"id":"57278752","note":"","count":1,"label":"BBQ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okrajů","posId":"X1000","price":0,"isExtra":true},{"id":"54414904","note":"","count":1,"label":"Gorgonzola","posId":"B101","price":3000,"KDSTags":["greenhighlight"],"isExtra":true}]</t>
  </si>
  <si>
    <t>2026-05-17T23:28:37.535+02:00</t>
  </si>
  <si>
    <t>2026-05-17T23:35:20.510+02:00</t>
  </si>
  <si>
    <t>[{"id":"59610937","note":"","size":"Comeback 32cm 🌶️","count":1,"label":"Comeback 32cm 🌶️","posId":"121","price":24900,"isExtra":false},{"id":"54414789","note":"","count":1,"label":"Balné","posId":"K0000","price":1500,"isExtra":true}]</t>
  </si>
  <si>
    <t>Jakub Novák</t>
  </si>
  <si>
    <t>2026-05-17T23:20:02.388+02:00</t>
  </si>
  <si>
    <t>2026-05-17T23:29:42.952+02:00</t>
  </si>
  <si>
    <t>2026-05-17T23:43:41.174+02:00</t>
  </si>
  <si>
    <t>2026-05-17T23:20:03.082+02:00</t>
  </si>
  <si>
    <t>Adaptee bridge</t>
  </si>
  <si>
    <t>[{"id":"36ea3088-07fd-428f-b871-c4a5ee9cef7b","note":"","count":1,"label":"Comeback 40 cm","posId":"109","price":30900,"isExtra":false}]</t>
  </si>
  <si>
    <t>2026-05-17T23:18:02.144+02:00</t>
  </si>
  <si>
    <t>2026-05-17T23:28:40.906+02:00</t>
  </si>
  <si>
    <t>2026-05-18T05:59:59.999+02:00</t>
  </si>
  <si>
    <t>[{"id":"117c830b-d7db-490d-a3b9-365f8c4fa2d3","note":"","count":1,"label":"Zeleninová 32 cm","posId":"115","price":24900,"isExtra":false},{"id":"57c816b2-3e3f-46c2-b126-b09910d79cb0","note":"","count":1,"label":"změna na Smetanový základ","posId":"i129","price":0,"isExtra":true}]</t>
  </si>
  <si>
    <t>2026-05-17T23:15:04.686+02:00</t>
  </si>
  <si>
    <t>2026-05-17T23:22:57.083+02:00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</si>
  <si>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🌶️🌶️","posId":"120","price":24900,"isExtra":false},{"id":"54414789","note":"","count":1,"label":"Balné","posId":"K0000","price":1500,"isExtra":true},{"id":"57405814","note":"","size":"Pepsi 1l","count":1,"label":"Pepsi 1l","posId":"N124","price":5900,"isExtra":false}]</t>
  </si>
  <si>
    <t>2026-05-17T23:14:07.904+02:00</t>
  </si>
  <si>
    <t>2026-05-17T23:22:05.215+02:00</t>
  </si>
  <si>
    <t>2026-05-17T23:11:03.186+02:00</t>
  </si>
  <si>
    <t>2026-05-17T23:28:39.088+02:00</t>
  </si>
  <si>
    <t>[{"id":"59809293","note":"","size":"Jablečno-skořicové rolls","count":1,"label":"Jablečno-skořicové rolls","posId":"18","price":8900,"isExtra":false},{"id":"54414789","note":"","count":1,"label":"Balné","posId":"K0000","price":1500,"isExtra":true},{"id":"54414752","note":"","size":"Jalapenos Rolls","count":1,"label":"Jalapenos Rolls","posId":"jpr200","price":8900,"isExtra":false},{"id":"54414789","note":"","count":1,"label":"Balné","posId":"K0000","price":1500,"isExtra":true},{"id":"54414716","note":"","size":"Hawai 40cm","count":1,"label":"Hawai 40cm","posId":"102","price":30900,"isExtra":false},{"id":"54414779","note":"","count":1,"label":"Balné","posId":"K0000","price":2000,"isExtra":true},{"id":"54414843","note":"","count":1,"label":"okraj hotdog, hořčice","posId":"A118","price":6500,"isExtra":true}]</t>
  </si>
  <si>
    <t>2026-05-17T22:49:02.320+02:00</t>
  </si>
  <si>
    <t>2026-05-17T22:54:29.970+02:00</t>
  </si>
  <si>
    <t>[{"id":"1fae666b-4102-4ed0-b317-2a07b21ae279","note":"","count":1,"label":"Hot &amp; Spicy 40 cm","posId":"110","price":30900,"isExtra":false}]</t>
  </si>
  <si>
    <t>2026-05-17T22:45:56.341+02:00</t>
  </si>
  <si>
    <t>2026-05-17T22:52:12.150+02:00</t>
  </si>
  <si>
    <t>[{"id":"59610934","note":"","size":"Margherita 32cm","count":1,"label":"Margherita 32cm","posId":"112","price":20900,"isExtra":false},{"id":"54414789","note":"","count":1,"label":"Balné","posId":"K0000","price":1500,"isExtra":true}]</t>
  </si>
  <si>
    <t>2026-05-17T22:43:31.024+02:00</t>
  </si>
  <si>
    <t>2026-05-17T22:48:42.958+02:00</t>
  </si>
  <si>
    <t>[{"id":"54414716","note":"","size":"Hawai 40cm","count":1,"label":"Hawai 40cm","posId":"102","price":30900,"isExtra":false},{"id":"54414779","note":"","count":1,"label":"Balné","posId":"K0000","price":2000,"isExtra":true}]</t>
  </si>
  <si>
    <t>Abror</t>
  </si>
  <si>
    <t>2026-05-17T22:43:28.062+02:00</t>
  </si>
  <si>
    <t>2026-05-17T22:50:39.012+02:00</t>
  </si>
  <si>
    <t>[{"id":"110","note":"","count":1,"label":"Hot &amp; Spicy 40cm 🌶️🌶️","posId":"110","price":30900,"isExtra":false},{"id":"K0000","note":"","count":1,"label":"Balné","posId":"K0000","price":2000,"isExtra":true},{"id":"111","note":"","count":1,"label":"Quattro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</si>
  <si>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2026-05-17T22:41:03.062+02:00</t>
  </si>
  <si>
    <t>2026-05-17T22:47:31.805+02:00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</si>
  <si>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38de8e38-e51e-422d-9a89-960ebc505f1b","note":"","count":1,"label":"šunka","posId":"B106","price":3000,"KDSTags":["greenhighlight"],"isExtra":true},{"id":"68d93a2c-5ce2-44a5-857b-6d579cd1f445","note":"","count":1,"label":"žampiony","posId":"B105","price":2500,"KDSTags":["greenhighlight"],"isExtra":true}]</t>
  </si>
  <si>
    <t>2026-05-17T22:38:30.743+02:00</t>
  </si>
  <si>
    <t>2026-05-17T22:45:23.981+02:00</t>
  </si>
  <si>
    <t>Pizza Comeback Zličín new</t>
  </si>
  <si>
    <t>[{"id":"69427585fd8faa40bcc99d73","count":1,"label":"Hot &amp; Spicy 32cm 🌶️🌶️","posId":"122","price":24900,"isExtra":false},{"id":"7cdbdba064a9b12ab9c2a9d4","count":1,"label":"Balné","posId":"K0000","price":1500,"isExtra":true}]</t>
  </si>
  <si>
    <t>2026-05-17T22:30:53.228+02:00</t>
  </si>
  <si>
    <t>2026-05-17T22:40:46.115+02:00</t>
  </si>
  <si>
    <t>[{"id":"69427585fd8faa40bcc99d6f","count":1,"label":"Margherita 32cm","posId":"112","price":20900,"isExtra":false},{"id":"7cdbdba064a9b12ab9c2a9d4","count":1,"label":"Balné","posId":"K0000","price":1500,"isExtra":true}]</t>
  </si>
  <si>
    <t>2026-05-17T22:28:35.800+02:00</t>
  </si>
  <si>
    <t>2026-05-17T22:37:04.097+02:00</t>
  </si>
  <si>
    <t>[{"id":"54414716","note":"","size":"Hawai 40cm","count":1,"label":"Hawai 40cm","posId":"102","price":30900,"isExtra":false},{"id":"54414779","note":"","count":1,"label":"Balné","posId":"K0000","price":2000,"isExtra":true},{"id":"54414750","note":"","size":"Česnekový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</si>
  <si>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2026-05-17T22:25:03.069+02:00</t>
  </si>
  <si>
    <t>2026-05-17T22:41:07.852+02:00</t>
  </si>
  <si>
    <t>[{"id":"03dae282-4cd4-4fa2-9169-2178ea3ed325","note":"","count":1,"label":"Quattro Formaggi 40 cm","posId":"111","price":30900,"isExtra":false},{"id":"d5c01305-5b81-4931-8ef0-14413da22bab","note":"","count":1,"label":"Kukuřice","posId":"C115","price":3500,"KDSTags":["greenhighlight"],"isExtra":true},{"id":"3a8b6a85-3b5c-4ee4-be2d-261ab8731d6e","note":"","count":1,"label":"Dip česnekový","posId":"P106","price":2000,"isExtra":false},{"id":"824198b2-b88a-4fb6-92af-3365de773ad1","note":"","count":1,"label":"Pepsi 1l","posId":"N124","price":5900,"isExtra":false}]</t>
  </si>
  <si>
    <t>2026-05-17T22:25:03.056+02:00</t>
  </si>
  <si>
    <t>2026-05-17T22:46:03.441+02:00</t>
  </si>
  <si>
    <t>2026-05-17T23:08:11.406+02:00</t>
  </si>
  <si>
    <t>2026-05-17T22:40:11.439+02:00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</si>
  <si>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padano","posId":"C130","price":4000,"KDSTags":["greenhighlight"],"isExtra":true},{"id":"99710cd8-fa1f-4712-84a8-85da37e18dd0","note":"","count":1,"label":"Česnekový chléb","posId":"P104","price":7900,"isExtra":false}]</t>
  </si>
  <si>
    <t>2026-05-17T22:22:02.269+02:00</t>
  </si>
  <si>
    <t>2026-05-17T22:36:09.769+02:00</t>
  </si>
  <si>
    <t>2026-05-17T22:56:48.144+02:00</t>
  </si>
  <si>
    <t>2026-05-17T22:22:02.908+02:00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</si>
  <si>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</si>
  <si>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2026-05-17T22:10:02.892+02:00</t>
  </si>
  <si>
    <t>2026-05-17T22:19:05.759+02:00</t>
  </si>
  <si>
    <t>2026-05-17T22:40:12.982+02:00</t>
  </si>
  <si>
    <t>2026-05-17T22:10:03.852+02:00</t>
  </si>
  <si>
    <t>[{"id":"f1315fc0-dfbb-459c-9f31-49d8e60875f4","note":"","count":1,"label":"Pepperoni 40 cm","posId":"108","price":30900,"isExtra":false},{"id":"0b867b16-3995-4b4a-9deb-1c0d8cecf8d6","note":"","count":1,"label":"Pepperoni 32 cm","posId":"120","price":24900,"isExtra":false},{"id":"1fae666b-4102-4ed0-b317-2a07b21ae279","note":"","count":1,"label":"Hot &amp; Spicy 40 cm","posId":"110","price":30900,"isExtra":false},{"id":"35e045f9-bc36-46e9-8142-6579de78a05b","note":"","count":1,"label":"Comeback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cm","posId":"121","price":24900,"isExtra":false},{"id":"c8019f80-065c-4f09-9e80-65b85dae2ae1","note":"","count":1,"label":"kukuřice","posId":"B115","price":2500,"KDSTags":["greenhighlight"],"isExtra":true}]</t>
  </si>
  <si>
    <t>2026-05-17T22:10:02.877+02:00</t>
  </si>
  <si>
    <t>2026-05-17T22:20:49.721+02:00</t>
  </si>
  <si>
    <t>2026-05-17T22:43:17.461+02:00</t>
  </si>
  <si>
    <t>2026-05-17T22:10:03.966+02:00</t>
  </si>
  <si>
    <t>[{"id":"5b1f2843-926a-4dd1-a5f0-4fddc7b45013","note":"","count":1,"label":"Margherita 32 cm","posId":"112","price":20900,"isExtra":false},{"id":"2be8bd8d-b8cf-456a-a9f3-1ae18c5726f9","note":"","count":1,"label":"okraj mozzarella, BBQ omáčka","posId":"A123","price":5700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česnekový","posId":"P106","price":2000,"isExtra":false},{"id":"ee394832-8137-440a-84b7-b9e0df42a9ab","note":"","count":1,"label":"Hawai 32 cm","posId":"114","price":24900,"isExtra":false}]</t>
  </si>
  <si>
    <t>Serhii</t>
  </si>
  <si>
    <t>2026-05-17T22:09:01.993+02:00</t>
  </si>
  <si>
    <t>2026-05-17T22:15:11.858+02:00</t>
  </si>
  <si>
    <t>[{"id":"123","note":"","count":2,"label":"Quattro Formaggi 32cm","posId":"123","price":24900,"isExtra":false},{"id":"K0000","note":"","count":2,"label":"Balné","posId":"K0000","price":1500,"isExtra":true}]</t>
  </si>
  <si>
    <t>2026-05-17T22:06:30.932+02:00</t>
  </si>
  <si>
    <t>2026-05-17T22:13:05.883+02:00</t>
  </si>
  <si>
    <t>[{"id":"59610934","note":"","size":"Margherita 32cm","count":1,"label":"Margherita 32cm","posId":"112","price":20900,"isExtra":false},{"id":"54414789","note":"","count":1,"label":"Balné","posId":"K0000","price":1500,"isExtra":true},{"id":"54414867","note":"","count":1,"label":"okraj hotdog, bez omáčky","posId":"A125","price":5700,"isExtra":true},{"id":"54414900","note":"","count":1,"label":"Slanina","posId":"B108","price":3000,"KDSTags":["greenhighlight"],"isExtra":true}]</t>
  </si>
  <si>
    <t>2026-05-17T22:01:02.428+02:00</t>
  </si>
  <si>
    <t>2026-05-17T22:08:28.892+02:00</t>
  </si>
  <si>
    <t>2026-05-17T22:22:38.602+02:00</t>
  </si>
  <si>
    <t>2026-05-17T22:01:03.084+02:00</t>
  </si>
  <si>
    <t>[{"id":"35e045f9-bc36-46e9-8142-6579de78a05b","note":"","count":1,"label":"Comeback 32 cm","posId":"121","price":24900,"isExtra":false},{"id":"d63e9120-8ffe-444c-ba51-6c942a13f4fc","note":"","count":1,"label":"Margherita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padano","posId":"C130","price":4000,"KDSTags":["greenhighlight"],"isExtra":true}]</t>
  </si>
  <si>
    <t>2026-05-17T21:55:33.791+02:00</t>
  </si>
  <si>
    <t>2026-05-17T22:03:05.983+02:00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</si>
  <si>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🌶️🌶️","posId":"110","price":30900,"isExtra":false},{"id":"1d39bc6ba96569aaaf3ab974","count":1,"label":"Balné","posId":"K0000","price":2000,"isExtra":true},{"id":"37df08b82f3e10d51864555b","count":1,"label":"okraj hotdog, bez omáčky","posId":"A126","price":6500,"isExtra":true},{"id":"69427585fd8faa40bcc99dd7","count":1,"label":"Guarana classic","posId":"N142","price":5500,"isExtra":false},{"id":"69427585fd8faa40bcc99ddb","count":1,"label":"Guarana kiwi a jablko","posId":"N144","price":5500,"isExtra":false},{"id":"69427585fd8faa40bcc99db1","count":1,"label":"Česnekový dip","posId":"P106","price":2000,"isExtra":false},{"id":"7cdbdba064a9b12ab9c2a9d4","count":1,"label":"Balné","posId":"K0000","price":1500,"isExtra":true}]</t>
  </si>
  <si>
    <t>Zdenek</t>
  </si>
  <si>
    <t>2026-05-17T21:46:46.734+02:00</t>
  </si>
  <si>
    <t>2026-05-17T22:01:25.798+02:00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</si>
  <si>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🌶️","posId":"121","price":24900,"isExtra":false},{"id":"K0000","note":"","count":1,"label":"Balné","posId":"K0000","price":1500,"isExtra":true},{"id":"B112","note":"","count":1,"label":"Olivy","posId":"B112","price":2500,"KDSTags":["greenhighlight"],"isExtra":true}]</t>
  </si>
  <si>
    <t>2026-05-17T21:43:35.320+02:00</t>
  </si>
  <si>
    <t>2026-05-17T21:58:13.146+02:00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</si>
  <si>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🌶️","posId":"109","price":30900,"isExtra":false},{"id":"54414779","note":"","count":1,"label":"Balné","posId":"K0000","price":2000,"isExtra":true},{"id":"57405814","note":"","size":"Pepsi 1l","count":1,"label":"Pepsi 1l","posId":"N124","price":5900,"isExtra":false}]</t>
  </si>
  <si>
    <t>2026-05-17T21:29:54.054+02:00</t>
  </si>
  <si>
    <t>2026-05-17T21:40:57.840+02:00</t>
  </si>
  <si>
    <t>[{"id":"69427585fd8faa40bcc99d79","count":1,"label":"BBQ Texas 32cm","posId":"119","price":24900,"isExtra":false},{"id":"7cdbdba064a9b12ab9c2a9d4","count":1,"label":"Balné","posId":"K0000","price":1500,"isExtra":true}]</t>
  </si>
  <si>
    <t>2026-05-17T21:28:32.676+02:00</t>
  </si>
  <si>
    <t>2026-05-17T21:38:47.891+02:00</t>
  </si>
  <si>
    <t>[{"id":"59610934","note":"","size":"Margherita 32cm","count":1,"label":"Margherita 32cm","posId":"112","price":20900,"isExtra":false},{"id":"54414789","note":"","count":1,"label":"Balné","posId":"K0000","price":1500,"isExtra":true},{"id":"54414748","note":"","size":"Česnekový chléb 18cm","count":1,"label":"Česnekový chléb 18cm","posId":"P104","price":7900,"isExtra":false},{"id":"54414789","note":"","count":1,"label":"Balné","posId":"K0000","price":1500,"isExtra":true},{"id":"54414750","note":"","size":"Česnekový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dip","posId":"P106","price":2000,"isExtra":false},{"id":"54414789","note":"","count":1,"label":"Balné","posId":"K0000","price":1500,"isExtra":true},{"id":"66426891","note":"","size":"Pilsner Urquell 12","count":1,"label":"Pilsner Urquell 12","posId":"N20","price":6500,"isExtra":false}]</t>
  </si>
  <si>
    <t>2026-05-17T21:26:56.921+02:00</t>
  </si>
  <si>
    <t>2026-05-17T21:31:58.785+02:00</t>
  </si>
  <si>
    <t>[{"id":"cce43af1-f8b6-4049-afc7-b6c288007204","count":1,"label":"Pizza Quattro Formaggi 40","posId":"111","price":30900,"isExtra":false,"creatorId":"PviDooZg7vku4y14hzQ6j","isPackging":0,"actualLabel":"Pizza Quattro Formaggi 40"}]</t>
  </si>
  <si>
    <t>2026-05-17T21:20:20.706+02:00</t>
  </si>
  <si>
    <t>2026-05-17T21:32:39.816+02:00</t>
  </si>
  <si>
    <t>[{"id":"59610934","note":"","size":"Margherita 32cm","count":1,"label":"Margherita 32cm","posId":"112","price":20900,"isExtra":false},{"id":"54414789","note":"","count":1,"label":"Balné","posId":"K0000","price":1500,"isExtra":true},{"id":"57405814","note":"","size":"Pepsi 1l","count":1,"label":"Pepsi 1l","posId":"N124","price":5900,"isExtra":false}]</t>
  </si>
  <si>
    <t>2026-05-17T21:17:36.771+02:00</t>
  </si>
  <si>
    <t>2026-05-17T21:36:49.829+02:00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</si>
  <si>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základ","posId":"ZRS40","price":0,"isExtra":true},{"id":"54414843","note":"","count":1,"label":"okraj hotdog, hořčice","posId":"A118","price":6500,"isExtra":true},{"id":"59610935","note":"","size":"Quattro Formaggi 32cm","count":1,"label":"Quattro Formaggi 32cm","posId":"123","price":24900,"isExtra":false},{"id":"54414789","note":"","count":1,"label":"Balné","posId":"K0000","price":1500,"isExtra":true},{"id":"57405816","note":"","size":"Mirinda 1l","count":1,"label":"Mirinda 1l","posId":"N126","price":5900,"isExtra":false}]</t>
  </si>
  <si>
    <t>2026-05-17T21:07:59.947+02:00</t>
  </si>
  <si>
    <t>2026-05-17T21:16:11.046+02:00</t>
  </si>
  <si>
    <t>[{"id":"54414716","note":"","size":"Hawai 40cm","count":1,"label":"Hawai 40cm","posId":"102","price":30900,"isExtra":false},{"id":"54414779","note":"","count":1,"label":"Balné","posId":"K0000","price":2000,"isExtra":true},{"id":"59555830","note":"","count":1,"label":"Smetanový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</si>
  <si>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2026-05-17T21:03:37.608+02:00</t>
  </si>
  <si>
    <t>2026-05-17T21:13:08.946+02:00</t>
  </si>
  <si>
    <t>2026-05-17T21:01:34.213+02:00</t>
  </si>
  <si>
    <t>2026-05-17T21:16:12.768+02:00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</si>
  <si>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</si>
  <si>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2026-05-17T20:57:38.001+02:00</t>
  </si>
  <si>
    <t>2026-05-17T21:04:51.717+02:00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</si>
  <si>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🌶️","posId":"109","price":30900,"isExtra":false},{"id":"54414779","note":"","count":1,"label":"Balné","posId":"K0000","price":2000,"isExtra":true},{"id":"54414873","note":"","count":1,"label":"okraj hotdog, bez omáčky","posId":"A126","price":6500,"isExtra":true},{"id":"54414750","note":"","size":"Česnekový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</si>
  <si>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2026-05-17T20:55:05.094+02:00</t>
  </si>
  <si>
    <t>2026-05-17T21:13:57.760+02:00</t>
  </si>
  <si>
    <t>[{"id":"69427585fd8faa40bcc99daf","count":1,"label":"Pepperoni Rolls 🌶️","posId":"P100","price":8900,"isExtra":false},{"id":"7cdbdba064a9b12ab9c2a9d4","count":1,"label":"Balné","posId":"K0000","price":1500,"isExtra":true},{"id":"69427585fd8faa40bcc99d5b","count":1,"label":"Comeback 40cm 🌶️","posId":"109","price":30900,"isExtra":false},{"id":"1d39bc6ba96569aaaf3ab974","count":1,"label":"Balné","posId":"K0000","price":2000,"isExtra":true},{"id":"f9599be1d58557f1f60826eb","count":1,"label":"okraj hotdog, bbq omáčka","posId":"A120","price":6500,"isExtra":true},{"id":"69427585fd8faa40bcc99d59","count":1,"label":"Hot &amp; Spicy 40cm 🌶️🌶️","posId":"110","price":30900,"isExtra":false},{"id":"1d39bc6ba96569aaaf3ab974","count":1,"label":"Balné","posId":"K0000","price":2000,"isExtra":true},{"id":"ff3cf1236dec1adecad0155d","count":1,"label":"Smetanový základ","posId":"ZRS40","price":0,"isExtra":true},{"id":"fb8c45104be3e2ec287156ec","count":1,"label":"okraj mozzarella, bylinky","posId":"A122","price":6500,"isExtra":true}]</t>
  </si>
  <si>
    <t>2026-05-17T20:55:02.618+02:00</t>
  </si>
  <si>
    <t>2026-05-17T21:06:00.682+02:00</t>
  </si>
  <si>
    <t>2026-05-17T20:51:44.405+02:00</t>
  </si>
  <si>
    <t>2026-05-17T21:02:32.889+02:00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</si>
  <si>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základ","posId":"ZSR32","price":0,"isExtra":true}]</t>
  </si>
  <si>
    <t>2026-05-17T20:49:25.123+02:00</t>
  </si>
  <si>
    <t>2026-05-17T21:01:53.811+02:00</t>
  </si>
  <si>
    <t>2026-05-17T20:47:02.684+02:00</t>
  </si>
  <si>
    <t>2026-05-17T21:00:17.649+02:00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</si>
  <si>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</si>
  <si>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2026-05-17T20:45:59.357+02:00</t>
  </si>
  <si>
    <t>2026-05-17T20:55:32.779+02:00</t>
  </si>
  <si>
    <t>[{"id":"69427585fd8faa40bcc99d71","count":1,"label":"Quattro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</si>
  <si>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Kostiantyn</t>
  </si>
  <si>
    <t>2026-05-17T20:43:07.616+02:00</t>
  </si>
  <si>
    <t>2026-05-17T20:52:04.599+02:00</t>
  </si>
  <si>
    <t>[{"id":"101","note":"Please put half the olives only on one side","count":1,"label":"Capricciosa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</si>
  <si>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2026-05-17T20:40:55.961+02:00</t>
  </si>
  <si>
    <t>2026-05-17T20:51:02.859+02:00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</si>
  <si>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🌶️🌶️","posId":"110","price":30900,"isExtra":false},{"id":"54414779","note":"","count":1,"label":"Balné","posId":"K0000","price":2000,"isExtra":true},{"id":"54414777","note":"","count":1,"label":"bez plněných okrajů","posId":"X1000","price":0,"isExtra":true}]</t>
  </si>
  <si>
    <t>2026-05-17T20:40:31.779+02:00</t>
  </si>
  <si>
    <t>2026-05-17T20:53:53.730+02:00</t>
  </si>
  <si>
    <t>[{"id":"54414713","note":"","size":"BBQ Meteor 40cm","count":1,"label":"BBQ Meteor 40cm","posId":"106","price":30900,"isExtra":false},{"id":"54414779","note":"","count":1,"label":"Balné","posId":"K0000","price":2000,"isExtra":true},{"id":"54414777","note":"","count":1,"label":"bez plněných okrajů","posId":"X1000","price":0,"isExtra":true},{"id":"59610944","note":"","size":"Baby Špenát &amp; kuře 32cm","count":1,"label":"Baby Špenát &amp; kuře 32cm","posId":"116","price":24900,"isExtra":false},{"id":"54414789","note":"","count":1,"label":"Balné","posId":"K0000","price":1500,"isExtra":true}]</t>
  </si>
  <si>
    <t>2026-05-17T20:40:29.403+02:00</t>
  </si>
  <si>
    <t>2026-05-17T20:48:46.602+02:00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</si>
  <si>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základ","posId":"ZRB40","price":0,"isExtra":true},{"id":"N124","note":"","count":1,"label":"Pepsi 1l","posId":"N124","price":5900,"isExtra":false},{"id":"jpr200","note":"","count":1,"label":"Jalapenos Rolls","posId":"jpr200","price":8900,"isExtra":false},{"id":"K0000","note":"","count":1,"label":"Balné","posId":"K0000","price":1500,"isExtra":true}]</t>
  </si>
  <si>
    <t>2026-05-17T20:39:51.615+02:00</t>
  </si>
  <si>
    <t>2026-05-17T20:47:27.275+02:00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</si>
  <si>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🌶️🌶️","posId":"108","price":30900,"isExtra":false},{"id":"54414779","note":"","count":1,"label":"Balné","posId":"K0000","price":2000,"isExtra":true},{"id":"59555837","note":"","count":1,"label":"BBQ základ","posId":"ZRB40","price":0,"isExtra":true},{"id":"54414813","note":"","count":1,"label":"okraj mozzarella, bylinky","posId":"A122","price":6500,"isExtra":true}]</t>
  </si>
  <si>
    <t>2026-05-17T20:39:51.568+02:00</t>
  </si>
  <si>
    <t>2026-05-17T20:44:52.702+02:00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</si>
  <si>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</si>
  <si>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2026-05-17T20:32:02.351+02:00</t>
  </si>
  <si>
    <t>2026-05-17T20:40:12.303+02:00</t>
  </si>
  <si>
    <t>2026-05-17T21:09:46.203+02:00</t>
  </si>
  <si>
    <t>2026-05-17T20:32:03.007+02:00</t>
  </si>
  <si>
    <t>[{"id":"36ea3088-07fd-428f-b871-c4a5ee9cef7b","note":"","count":2,"label":"Comeback 40 cm","posId":"109","price":30900,"isExtra":false},{"id":"824198b2-b88a-4fb6-92af-3365de773ad1","note":"","count":1,"label":"Pepsi 1l","posId":"N124","price":5900,"isExtra":false}]</t>
  </si>
  <si>
    <t>2026-05-17T20:30:49.054+02:00</t>
  </si>
  <si>
    <t>2026-05-17T20:43:55.781+02:00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</si>
  <si>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57405818","note":"","size":"Poděbradská malinovka 0,5l","count":1,"label":"Poděbradská malinovka 0,5l","posId":"N129","price":4900,"isExtra":false},{"id":"54414746","note":"","size":"Masové kuličky","count":1,"label":"Masové kuličky","posId":"P102","price":9900,"isExtra":false},{"id":"54414789","note":"","count":1,"label":"Balné","posId":"K0000","price":1500,"isExtra":true}]</t>
  </si>
  <si>
    <t>2026-05-17T20:29:28.450+02:00</t>
  </si>
  <si>
    <t>2026-05-17T20:37:54.512+02:00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</si>
  <si>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40cm","posId":"100","price":26900,"isExtra":false},{"id":"54414779","note":"","count":1,"label":"Balné","posId":"K0000","price":2000,"isExtra":true}]</t>
  </si>
  <si>
    <t>2026-05-17T20:26:02.637+02:00</t>
  </si>
  <si>
    <t>2026-05-17T20:35:24.413+02:00</t>
  </si>
  <si>
    <t>2026-05-17T20:53:40.326+02:00</t>
  </si>
  <si>
    <t>2026-05-17T20:26:03.564+02:00</t>
  </si>
  <si>
    <t>[{"id":"5b1f2843-926a-4dd1-a5f0-4fddc7b45013","note":"","count":1,"label":"Margherita 32 cm","posId":"112","price":20900,"isExtra":false},{"id":"0005ff76-02c8-47f3-a86e-87443988197a","note":"","count":1,"label":"BBQ Texas 32 cm","posId":"119","price":24900,"isExtra":false}]</t>
  </si>
  <si>
    <t>2026-05-17T20:25:02.551+02:00</t>
  </si>
  <si>
    <t>2026-05-17T20:32:31.311+02:00</t>
  </si>
  <si>
    <t>[{"id":"f1315fc0-dfbb-459c-9f31-49d8e60875f4","note":"","count":1,"label":"Pepperoni 40 cm","posId":"108","price":30900,"isExtra":false}]</t>
  </si>
  <si>
    <t>2026-05-17T20:17:01.901+02:00</t>
  </si>
  <si>
    <t>2026-05-17T20:26:53.595+02:00</t>
  </si>
  <si>
    <t>2026-05-17T20:48:43.638+02:00</t>
  </si>
  <si>
    <t>2026-05-17T20:17:02.481+02:00</t>
  </si>
  <si>
    <t>[{"id":"0b867b16-3995-4b4a-9deb-1c0d8cecf8d6","note":"","count":1,"label":"Pepperoni 32 cm","posId":"120","price":24900,"isExtra":false},{"id":"c8019f80-065c-4f09-9e80-65b85dae2ae1","note":"","count":1,"label":"kukuřice","posId":"B115","price":2500,"KDSTags":["greenhighlight"],"isExtra":true},{"id":"bf8dc38b-6c8e-42b6-9da3-3170253a57d4","note":"","count":1,"label":"Hot &amp; Spicy 32 cm","posId":"122","price":24900,"isExtra":false}]</t>
  </si>
  <si>
    <t>2026-05-17T20:14:02.993+02:00</t>
  </si>
  <si>
    <t>2026-05-17T20:25:15.312+02:00</t>
  </si>
  <si>
    <t>[{"id":"2b9f361b-4416-409b-9b50-c5e648e65b24","note":"","count":1,"label":"Zeleninová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bylinky","posId":"A122","price":6500,"isExtra":true}]</t>
  </si>
  <si>
    <t>2026-05-17T20:12:26.458+02:00</t>
  </si>
  <si>
    <t>2026-05-17T20:18:38.267+02:00</t>
  </si>
  <si>
    <t>[{"id":"cf05c4d3-5206-479a-94ab-2270ec0ff8e6","count":1,"label":"Pizza Pepperoni 32","posId":"120","price":24900,"isExtra":false,"creatorId":"av4nYRgNOHE5eTjjb6Fzw","isPackging":0,"actualLabel":"Pizza Pepperoni 32"}]</t>
  </si>
  <si>
    <t>2026-05-17T20:08:02.593+02:00</t>
  </si>
  <si>
    <t>2026-05-17T20:18:40.275+02:00</t>
  </si>
  <si>
    <t>[{"id":"f4d7b9ad-ce62-498d-a90b-8016ab1e3604","note":"","count":1,"label":"Quattro Formaggi 32 cm","posId":"147","price":24900,"isExtra":false}]</t>
  </si>
  <si>
    <t>2026-05-17T20:02:02.544+02:00</t>
  </si>
  <si>
    <t>2026-05-17T20:16:19.271+02:00</t>
  </si>
  <si>
    <t>2026-05-17T20:39:36.671+02:00</t>
  </si>
  <si>
    <t>2026-05-17T20:04:22.121+02:00</t>
  </si>
  <si>
    <t>[{"id":"0005ff76-02c8-47f3-a86e-87443988197a","note":"","count":1,"label":"BBQ Texas 32 cm","posId":"119","price":24900,"isExtra":false},{"id":"1da47ebe-2592-435a-b854-8cbe80b56263","note":"","count":1,"label":"Hawai 32 cm","posId":"138","price":24900,"isExtra":false},{"id":"d1e9623b-89c9-4caa-a2ba-cbaafad1a883","note":"","count":1,"label":"slanina","posId":"B108","price":3000,"KDSTags":["greenhighlight"],"isExtra":true},{"id":"99710cd8-fa1f-4712-84a8-85da37e18dd0","note":"","count":1,"label":"Česnekový chléb","posId":"P104","price":7900,"isExtra":false}]</t>
  </si>
  <si>
    <t>2026-05-17T20:00:32.008+02:00</t>
  </si>
  <si>
    <t>2026-05-17T20:13:07.838+02:00</t>
  </si>
  <si>
    <t>[{"id":"59610942","note":"","size":"Hawai 32cm","count":1,"label":"Hawai 32cm","posId":"114","price":24900,"isExtra":false},{"id":"54414789","note":"","count":1,"label":"Balné","posId":"K0000","price":1500,"isExtra":true},{"id":"57278742","note":"","count":1,"label":"Smetanový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54414876","note":"","count":1,"label":"Cibule","posId":"B103","price":2500,"KDSTags":["greenhighlight"],"isExtra":true},{"id":"54414880","note":"","count":1,"label":"Kukuřice","posId":"B115","price":2500,"KDSTags":["greenhighlight"],"isExtra":true}]</t>
  </si>
  <si>
    <t>2026-05-17T19:54:37.385+02:00</t>
  </si>
  <si>
    <t>2026-05-17T20:09:51.466+02:00</t>
  </si>
  <si>
    <t>[{"id":"39c3593c-4f4f-4a54-877a-252accc32e74","count":1,"label":"Pizza Pepperoni 40","posId":"108","price":30900,"isExtra":false,"creatorId":"9qMgKBgoaBMP5OuAxXFMV","isPackging":0,"actualLabel":"Pizza Pepperoni 40"}]</t>
  </si>
  <si>
    <t>2026-05-17T19:54:19.728+02:00</t>
  </si>
  <si>
    <t>2026-05-17T20:11:10.860+02:00</t>
  </si>
  <si>
    <t>[{"id":"69427585fd8faa40bcc99d59","count":1,"label":"Hot &amp; Spicy 40cm 🌶️🌶️","posId":"110","price":30900,"isExtra":false},{"id":"1d39bc6ba96569aaaf3ab974","count":1,"label":"Balné","posId":"K0000","price":2000,"isExtra":true}]</t>
  </si>
  <si>
    <t>2026-05-17T19:51:55.333+02:00</t>
  </si>
  <si>
    <t>2026-05-17T19:58:57.515+02:00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</si>
  <si>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</si>
  <si>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2026-05-17T19:47:52.782+02:00</t>
  </si>
  <si>
    <t>2026-05-17T19:56:48.597+02:00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</si>
  <si>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základ","posId":"ZRS40","price":0,"isExtra":true}]</t>
  </si>
  <si>
    <t>Karan</t>
  </si>
  <si>
    <t>2026-05-17T19:47:31.341+02:00</t>
  </si>
  <si>
    <t>2026-05-17T19:55:44.364+02:00</t>
  </si>
  <si>
    <t>[{"id":"101","note":"Prosím o olivy pouze na polovinu","count":1,"label":"Capricciosa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okrajů","posId":"X1000","price":0,"isExtra":true},{"id":"X112","note":"","count":1,"label":"Bez oliv","posId":"X112","price":0,"KDSTags":["redhighlight"],"isExtra":true}]</t>
  </si>
  <si>
    <t>2026-05-17T19:46:29.591+02:00</t>
  </si>
  <si>
    <t>2026-05-17T20:07:50.304+02:00</t>
  </si>
  <si>
    <t>2026-05-17T20:23:59.964+02:00</t>
  </si>
  <si>
    <t>2026-05-17T19:46:30.251+02:00</t>
  </si>
  <si>
    <t>[{"id":"cce43af1-f8b6-4049-afc7-b6c288007204","count":1,"label":"Pizza Quattro Formaggi 40","posId":"111","price":30900,"isExtra":false,"creatorId":"E_25l7EI8r0F6rw5mhbUV","isPackging":0,"actualLabel":"Pizza Quattro Formaggi 40"},{"id":"242dae36-44a8-4735-8b4f-89394248d612","count":1,"label":"Pizza Hot &amp; Spicy 40","posId":"110","price":30900,"isExtra":false,"creatorId":"B3H4mRv8T9pq0gQq_1Ly_","isPackging":0,"actualLabel":"Pizza Hot &amp; Spicy 40"}]</t>
  </si>
  <si>
    <t>Ural</t>
  </si>
  <si>
    <t>2026-05-17T19:44:41.474+02:00</t>
  </si>
  <si>
    <t>2026-05-17T19:53:42.310+02:00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</si>
  <si>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</si>
  <si>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2026-05-17T19:44:01.727+02:00</t>
  </si>
  <si>
    <t>2026-05-17T19:53:08.425+02:00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</si>
  <si>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okrajů","posId":"X1000","price":0,"isExtra":true}]</t>
  </si>
  <si>
    <t>2026-05-17T19:43:02.041+02:00</t>
  </si>
  <si>
    <t>2026-05-17T20:00:59.270+02:00</t>
  </si>
  <si>
    <t>2026-05-17T20:14:48.439+02:00</t>
  </si>
  <si>
    <t>2026-05-17T19:43:02.654+02:00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</si>
  <si>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bylinky","posId":"A122","price":6500,"isExtra":true}]</t>
  </si>
  <si>
    <t>2026-05-17T19:42:40.594+02:00</t>
  </si>
  <si>
    <t>2026-05-17T19:50:38.483+02:00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</si>
  <si>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</si>
  <si>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2026-05-17T19:40:42.763+02:00</t>
  </si>
  <si>
    <t>2026-05-17T19:46:18.411+02:00</t>
  </si>
  <si>
    <t>[{"id":"69427585fd8faa40bcc99d55","count":1,"label":"Margherita 40cm","posId":"100","price":26900,"isExtra":false},{"id":"1d39bc6ba96569aaaf3ab974","count":1,"label":"Balné","posId":"K0000","price":2000,"isExtra":true}]</t>
  </si>
  <si>
    <t>2026-05-17T19:40:02.149+02:00</t>
  </si>
  <si>
    <t>2026-05-17T20:05:11.325+02:00</t>
  </si>
  <si>
    <t>2026-05-17T20:19:43.310+02:00</t>
  </si>
  <si>
    <t>2026-05-17T19:48:35.518+02:00</t>
  </si>
  <si>
    <t>[{"id":"5b1f2843-926a-4dd1-a5f0-4fddc7b45013","note":"","count":2,"label":"Margherita 32 cm","posId":"112","price":20900,"isExtra":false},{"id":"a3d62a5d-2e1d-48db-874e-d64becff7059","note":"","count":2,"label":"změna na BBQ základ","posId":"i128","price":0,"isExtra":true},{"id":"2be8bd8d-b8cf-456a-a9f3-1ae18c5726f9","note":"","count":2,"label":"okraj mozzarella, BBQ omáčka","posId":"A123","price":5700,"isExtra":true}]</t>
  </si>
  <si>
    <t>2026-05-17T19:39:02.652+02:00</t>
  </si>
  <si>
    <t>2026-05-17T19:55:32.044+02:00</t>
  </si>
  <si>
    <t>2026-05-17T20:26:38.761+02:00</t>
  </si>
  <si>
    <t>2026-05-17T19:48:28.741+02:00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</si>
  <si>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základ","posId":"i105","price":0,"isExtra":true},{"id":"52cffa8b-0a47-4e13-b315-64f9374ef0a7","note":"","count":1,"label":"Okraj Hotdog bez omáčky","posId":"A126","price":6500,"isExtra":true},{"id":"3a8b6a85-3b5c-4ee4-be2d-261ab8731d6e","note":"","count":1,"label":"Dip česnekový","posId":"P106","price":2000,"isExtra":false}]</t>
  </si>
  <si>
    <t>2026-05-17T19:33:02.230+02:00</t>
  </si>
  <si>
    <t>2026-05-17T19:43:55.504+02:00</t>
  </si>
  <si>
    <t>[{"id":"fcbcf6b6-34c6-4d5f-ac5b-f6ece72e0953","note":"","count":1,"label":"BBQ Meteor 32 cm","posId":"118","price":24900,"isExtra":false}]</t>
  </si>
  <si>
    <t>2026-05-17T19:32:01.671+02:00</t>
  </si>
  <si>
    <t>2026-05-17T19:47:50.173+02:00</t>
  </si>
  <si>
    <t>2026-05-17T20:14:42.738+02:00</t>
  </si>
  <si>
    <t>2026-05-17T19:38:49.511+02:00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</si>
  <si>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omáčky","posId":"A126","price":6500,"isExtra":true},{"id":"076ed74a-9e28-4a30-9b7c-06e6adbd9e27","note":"","count":1,"label":"Margherita 18 cm","posId":"124","price":11900,"isExtra":false},{"id":"de56def4-8429-46ca-bf08-8c8eba684591","note":"","count":1,"label":"Dip BBQ","posId":"P105","price":2000,"isExtra":false}]</t>
  </si>
  <si>
    <t>Daviti</t>
  </si>
  <si>
    <t>2026-05-17T19:30:33.329+02:00</t>
  </si>
  <si>
    <t>2026-05-17T19:42:36.353+02:00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</si>
  <si>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okrajů","posId":"X1000","price":0,"isExtra":true},{"id":"B115","note":"","count":1,"label":"Kukuřice","posId":"B115","price":2500,"KDSTags":["greenhighlight"],"isExtra":true}]</t>
  </si>
  <si>
    <t>2026-05-17T19:17:33.303+02:00</t>
  </si>
  <si>
    <t>2026-05-17T19:26:44.416+02:00</t>
  </si>
  <si>
    <t>[{"id":"59610934","note":"","size":"Margherita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těsto","posId":"17","price":1000,"isExtra":true},{"id":"54414823","note":"","count":1,"label":"Bez slaniny","posId":"X108","price":0,"KDSTags":["redhighlight"],"isExtra":true},{"id":"54414864","note":"","count":1,"label":"Bez cibule","posId":"X103","price":0,"KDSTags":["redhighlight"],"isExtra":true}]</t>
  </si>
  <si>
    <t>2026-05-17T19:12:02.362+02:00</t>
  </si>
  <si>
    <t>2026-05-17T19:23:58.137+02:00</t>
  </si>
  <si>
    <t>2026-05-17T19:50:20.717+02:00</t>
  </si>
  <si>
    <t>2026-05-17T19:12:02.840+02:00</t>
  </si>
  <si>
    <t>[{"id":"aef5aaf8-2acf-4f20-91be-c8829f11cd0c","note":"","count":1,"label":"Capricciosa 40 cm","posId":"101","price":30900,"isExtra":false},{"id":"cd609a07-df60-45aa-80ee-74409e6c9fa9","note":"","count":1,"label":"Ananas","posId":"C100","price":3500,"KDSTags":["greenhighlight"],"isExtra":true},{"id":"3f15a32f-4d5b-4afb-ae1b-12f68224d029","note":"","count":1,"label":"Olivy","posId":"C112","price":3500,"KDSTags":["greenhighlight"],"isExtra":true},{"id":"211d85d0-839e-41d0-89e3-ea177ad7489e","note":"","count":1,"label":"Dip česnekový","posId":"P106","price":2000,"isExtra":false},{"id":"3a8b6a85-3b5c-4ee4-be2d-261ab8731d6e","note":"","count":1,"label":"Dip česnekový","posId":"P106","price":2000,"isExtra":false},{"id":"6bbd4662-3c19-4725-919c-71f4c4e91f89","note":"","count":1,"label":"BBQ Meteor 32 cm","posId":"142","price":24900,"isExtra":false}]</t>
  </si>
  <si>
    <t>2026-05-17T19:10:02.385+02:00</t>
  </si>
  <si>
    <t>2026-05-17T19:20:10.307+02:00</t>
  </si>
  <si>
    <t>2026-05-17T19:43:25.883+02:00</t>
  </si>
  <si>
    <t>2026-05-17T19:10:02.914+02:00</t>
  </si>
  <si>
    <t>[{"id":"2b9f361b-4416-409b-9b50-c5e648e65b24","note":"","count":1,"label":"Zeleninová 40 cm","posId":"103","price":30900,"isExtra":false},{"id":"bd8e2f82-3d11-4ada-88ad-67191c012d18","note":"","count":1,"label":"BEZ -olivy","posId":"X112","price":0,"KDSTags":["redhighlight"],"isExtra":true}]</t>
  </si>
  <si>
    <t>2026-05-17T19:08:37.036+02:00</t>
  </si>
  <si>
    <t>2026-05-17T19:14:13.493+02:00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</si>
  <si>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</si>
  <si>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2026-05-17T19:07:46.323+02:00</t>
  </si>
  <si>
    <t>2026-05-17T19:20:43.938+02:00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</si>
  <si>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32cm","posId":"114","price":24900,"isExtra":false},{"id":"7cdbdba064a9b12ab9c2a9d4","count":1,"label":"Balné","posId":"K0000","price":1500,"isExtra":true},{"id":"67ee8ea824979e19c050c126","count":1,"label":"Bez ananasu","posId":"X100","price":0,"KDSTags":["redhighlight"],"isExtra":true},{"id":"b9ae076dc1aa10e137c00e4a","count":1,"label":"Kukuřice","posId":"B115","price":2500,"KDSTags":["greenhighlight"],"isExtra":true},{"id":"69427585fd8faa40bcc99da7","count":2,"label":"Spicy Wings 🌶️","posId":"P101","price":11900,"isExtra":false},{"id":"7cdbdba064a9b12ab9c2a9d4","count":2,"label":"Balné","posId":"K0000","price":1500,"isExtra":true},{"id":"69427585fd8faa40bcc99dab","count":1,"label":"Pečené brambory","posId":"P103","price":6900,"isExtra":false},{"id":"7cdbdba064a9b12ab9c2a9d4","count":1,"label":"Balné","posId":"K0000","price":1500,"isExtra":true},{"id":"69427585fd8faa40bcc99db1","count":1,"label":"Česnekový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</si>
  <si>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2026-05-17T18:58:12.943+02:00</t>
  </si>
  <si>
    <t>2026-05-17T19:08:43.489+02:00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</si>
  <si>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54414897","note":"","count":1,"label":"Šunka","posId":"B106","price":3000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dip","posId":"P106","price":2000,"isExtra":false},{"id":"54414789","note":"","count":1,"label":"Balné","posId":"K0000","price":1500,"isExtra":true},{"id":"57405809","note":"","size":"Aquilla černý čaj a broskev 0,5l","count":1,"label":"Aquilla černý čaj a broskev 0,5l","posId":"N120","price":4900,"isExtra":false}]</t>
  </si>
  <si>
    <t>2026-05-17T18:56:02.782+02:00</t>
  </si>
  <si>
    <t>2026-05-17T19:05:39.234+02:00</t>
  </si>
  <si>
    <t>2026-05-17T19:18:49.303+02:00</t>
  </si>
  <si>
    <t>2026-05-17T18:56:50.032+02:00</t>
  </si>
  <si>
    <t>2026-05-17T18:49:07.457+02:00</t>
  </si>
  <si>
    <t>2026-05-17T19:02:43.626+02:00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</si>
  <si>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🌶️","posId":"109","price":30900,"isExtra":false},{"id":"1d39bc6ba96569aaaf3ab974","count":1,"label":"Balné","posId":"K0000","price":2000,"isExtra":true},{"id":"69427585fd8faa40bcc99d6f","count":1,"label":"Margherita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</si>
  <si>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2026-05-17T18:48:22.817+02:00</t>
  </si>
  <si>
    <t>2026-05-17T19:01:34.423+02:00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</si>
  <si>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54414905","note":"","count":1,"label":"Gorgonzola","posId":"C101","price":4000,"KDSTags":["greenhighlight"],"isExtra":true},{"id":"54414909","note":"","count":1,"label":"Pepperoni salám","posId":"C109","price":4000,"KDSTags":["greenhighlight"],"isExtra":true}]</t>
  </si>
  <si>
    <t>2026-05-17T18:46:02.219+02:00</t>
  </si>
  <si>
    <t>2026-05-17T19:01:19.207+02:00</t>
  </si>
  <si>
    <t>2026-05-17T19:38:53.667+02:00</t>
  </si>
  <si>
    <t>2026-05-17T18:47:46.634+02:00</t>
  </si>
  <si>
    <t>[{"id":"8c704055-e242-493d-b754-bb711e5a6c0b","note":"","count":1,"label":"Hawai 40 cm","posId":"102","price":30900,"isExtra":false},{"id":"cd609a07-df60-45aa-80ee-74409e6c9fa9","note":"","count":1,"label":"Ananas","posId":"C100","price":3500,"KDSTags":["greenhighlight"],"isExtra":true},{"id":"35e045f9-bc36-46e9-8142-6579de78a05b","note":"","count":1,"label":"Comeback 32 cm","posId":"121","price":24900,"isExtra":false},{"id":"68d93a2c-5ce2-44a5-857b-6d579cd1f445","note":"","count":1,"label":"žampiony","posId":"B105","price":2500,"KDSTags":["greenhighlight"],"isExtra":true},{"id":"4d0fe7ad-c88a-4a73-8015-c60680489cf8","note":"","count":1,"label":"Baby špenát &amp; kuře 32 cm","posId":"116","price":24900,"isExtra":false},{"id":"535b9312-93c3-44a2-9448-b49d9d5fa589","note":"","count":1,"label":"špenát s česnekem","posId":"B107","price":2500,"KDSTags":["greenhighlight"],"isExtra":true},{"id":"26378531-c5c0-43f4-9535-09f267896a62","note":"","count":1,"label":"Spicy Wings","posId":"P101","price":11900,"isExtra":false},{"id":"6463d074-457d-4955-9cf5-43bdb5619e32","note":"","count":1,"label":"Jablečno-skořicové rolls, 8ks","posId":"18","price":8900,"isExtra":false}]</t>
  </si>
  <si>
    <t>2026-05-17T18:45:06.781+02:00</t>
  </si>
  <si>
    <t>2026-05-17T18:52:20.446+02:00</t>
  </si>
  <si>
    <t>[{"id":"59610934","note":"","size":"Margherita 32cm","count":1,"label":"Margherita 32cm","posId":"112","price":20900,"isExtra":false},{"id":"54414789","note":"","count":1,"label":"Balné","posId":"K0000","price":1500,"isExtra":true},{"id":"54414880","note":"","count":1,"label":"Kukuřice","posId":"B115","price":2500,"KDSTags":["greenhighlight"],"isExtra":true},{"id":"54414891","note":"","count":1,"label":"Mozzarella","posId":"B113","price":3000,"KDSTags":["greenhighlight"],"isExtra":true}]</t>
  </si>
  <si>
    <t>2026-05-17T18:44:02.165+02:00</t>
  </si>
  <si>
    <t>2026-05-17T18:51:30.144+02:00</t>
  </si>
  <si>
    <t>2026-05-17T19:05:30.786+02:00</t>
  </si>
  <si>
    <t>2026-05-17T18:44:02.853+02:00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</si>
  <si>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</si>
  <si>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2026-05-17T18:40:02.492+02:00</t>
  </si>
  <si>
    <t>2026-05-17T18:47:17.114+02:00</t>
  </si>
  <si>
    <t>2026-05-17T19:17:41.358+02:00</t>
  </si>
  <si>
    <t>2026-05-17T18:40:03.175+02:00</t>
  </si>
  <si>
    <t>[{"id":"f4d7b9ad-ce62-498d-a90b-8016ab1e3604","note":"","count":1,"label":"Quattro Formaggi 32 cm","posId":"147","price":24900,"isExtra":false},{"id":"0b867b16-3995-4b4a-9deb-1c0d8cecf8d6","note":"","count":1,"label":"Pepperoni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jalapenos","posId":"P107","price":2000,"isExtra":false}]</t>
  </si>
  <si>
    <t>Bohdan</t>
  </si>
  <si>
    <t>2026-05-17T18:32:23.030+02:00</t>
  </si>
  <si>
    <t>2026-05-17T18:44:02.611+02:00</t>
  </si>
  <si>
    <t>2026-05-17T18:25:49.876+02:00</t>
  </si>
  <si>
    <t>2026-05-17T18:31:33.290+02:00</t>
  </si>
  <si>
    <t>[{"id":"69427585fd8faa40bcc99d75","count":1,"label":"Comeback 32cm 🌶️","posId":"121","price":24900,"isExtra":false},{"id":"7cdbdba064a9b12ab9c2a9d4","count":1,"label":"Balné","posId":"K0000","price":1500,"isExtra":true}]</t>
  </si>
  <si>
    <t>2026-05-17T18:24:48.294+02:00</t>
  </si>
  <si>
    <t>2026-05-17T18:32:08.477+02:00</t>
  </si>
  <si>
    <t>[{"id":"69427585fd8faa40bcc99d75","count":1,"label":"Comeback 32cm 🌶️","posId":"121","price":24900,"isExtra":false},{"id":"7cdbdba064a9b12ab9c2a9d4","count":1,"label":"Balné","posId":"K0000","price":1500,"isExtra":true},{"id":"330e5bd554d905fd6d54cf01","count":1,"label":"bez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</si>
  <si>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2026-05-17T18:24:02.201+02:00</t>
  </si>
  <si>
    <t>2026-05-17T18:30:42.328+02:00</t>
  </si>
  <si>
    <t>[{"id":"076ed74a-9e28-4a30-9b7c-06e6adbd9e27","note":"","count":1,"label":"Margherita 18 cm","posId":"124","price":11900,"isExtra":false},{"id":"c5b474e6-18c7-4e68-bfba-30417cf8de0f","note":"","count":1,"label":"Kukuřice.","posId":"A115","price":1500,"isExtra":true},{"id":"076ed74a-9e28-4a30-9b7c-06e6adbd9e27","note":"","count":1,"label":"Margherita 18 cm","posId":"124","price":11900,"isExtra":false}]</t>
  </si>
  <si>
    <t>2026-05-17T18:18:02.455+02:00</t>
  </si>
  <si>
    <t>2026-05-17T18:21:58.376+02:00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</si>
  <si>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cm","posId":"100","price":26900,"isExtra":false},{"id":"d5c01305-5b81-4931-8ef0-14413da22bab","note":"","count":1,"label":"Kukuřice","posId":"C115","price":3500,"KDSTags":["greenhighlight"],"isExtra":true}]</t>
  </si>
  <si>
    <t>2026-05-17T18:12:06.056+02:00</t>
  </si>
  <si>
    <t>2026-05-17T18:23:55.580+02:00</t>
  </si>
  <si>
    <t>[{"id":"69427585fd8faa40bcc99d67","count":1,"label":"Capricciosa 40cm","posId":"101","price":30900,"isExtra":false},{"id":"1d39bc6ba96569aaaf3ab974","count":1,"label":"Balné","posId":"K0000","price":2000,"isExtra":true}]</t>
  </si>
  <si>
    <t>2026-05-17T18:09:04.456+02:00</t>
  </si>
  <si>
    <t>2026-05-17T18:16:02.210+02:00</t>
  </si>
  <si>
    <t>[{"id":"54414715","note":"","size":"Zeleninová 40cm","count":1,"label":"Zeleninová 40cm","posId":"103","price":30900,"isExtra":false},{"id":"54414779","note":"","count":1,"label":"Balné","posId":"K0000","price":2000,"isExtra":true}]</t>
  </si>
  <si>
    <t>2026-05-17T18:04:13.077+02:00</t>
  </si>
  <si>
    <t>2026-05-17T18:11:56.022+02:00</t>
  </si>
  <si>
    <t>[{"id":"b181db29-ded3-40ac-a63c-0eea44a1d15e","count":1,"label":"Pizza BBQ Meteor 18","posId":"130","price":11900,"isExtra":false,"creatorId":"PwRg0uYQ3vsuVTfvb7_FO","isPackging":0,"actualLabel":"Pizza BBQ Meteor 18"},{"id":"tZjVwyYy6t5D0NwxAzAZs","count":1,"label":"Rajčatový základ","posId":"ZBR18","price":0,"isExtra":true,"mainItemId":"b181db29-ded3-40ac-a63c-0eea44a1d15e"}]</t>
  </si>
  <si>
    <t>2026-05-17T18:04:02.292+02:00</t>
  </si>
  <si>
    <t>2026-05-17T18:20:29.080+02:00</t>
  </si>
  <si>
    <t>2026-05-17T18:26:58.866+02:00</t>
  </si>
  <si>
    <t>2026-05-17T18:04:03.024+02:00</t>
  </si>
  <si>
    <t>[{"id":"35e045f9-bc36-46e9-8142-6579de78a05b","note":"","count":1,"label":"Comeback 32 cm","posId":"121","price":24900,"isExtra":false},{"id":"824198b2-b88a-4fb6-92af-3365de773ad1","note":"","count":1,"label":"Pepsi 1l","posId":"N124","price":5900,"isExtra":false}]</t>
  </si>
  <si>
    <t>2026-05-17T17:58:27.932+02:00</t>
  </si>
  <si>
    <t>2026-05-17T18:09:53.275+02:00</t>
  </si>
  <si>
    <t>2026-05-17T17:57:01.807+02:00</t>
  </si>
  <si>
    <t>2026-05-17T18:06:01.156+02:00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</si>
  <si>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-olivy","posId":"X112","price":0,"KDSTags":["redhighlight"],"isExtra":true},{"id":"ad7c292a-48c9-48db-b64c-0f7f8ebced7f","note":"","count":1,"label":"BBQ Meteor 40 cm","posId":"106","price":30900,"isExtra":false}]</t>
  </si>
  <si>
    <t>2026-05-17T17:53:02.364+02:00</t>
  </si>
  <si>
    <t>2026-05-17T18:04:38.023+02:00</t>
  </si>
  <si>
    <t>[{"id":"36ea3088-07fd-428f-b871-c4a5ee9cef7b","note":"","count":1,"label":"Comeback 40 cm","posId":"109","price":30900,"isExtra":false},{"id":"211d85d0-839e-41d0-89e3-ea177ad7489e","note":"","count":1,"label":"Dip česnekový","posId":"P106","price":2000,"isExtra":false}]</t>
  </si>
  <si>
    <t>2026-05-17T17:50:26.138+02:00</t>
  </si>
  <si>
    <t>2026-05-17T18:00:57.134+02:00</t>
  </si>
  <si>
    <t>[{"id":"69427585fd8faa40bcc99d57","count":1,"label":"Quattro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základ","posId":"ZSR40","price":0,"isExtra":true},{"id":"fb8c45104be3e2ec287156ec","count":1,"label":"okraj mozzarella, bylinky","posId":"A122","price":6500,"isExtra":true},{"id":"69427585fd8faa40bcc99d59","count":1,"label":"Hot &amp; Spicy 40cm 🌶️🌶️","posId":"110","price":30900,"isExtra":false},{"id":"1d39bc6ba96569aaaf3ab974","count":1,"label":"Balné","posId":"K0000","price":2000,"isExtra":true},{"id":"ff3cf1236dec1adecad0155d","count":1,"label":"Smetanový základ","posId":"ZRS40","price":0,"isExtra":true},{"id":"fb8c45104be3e2ec287156ec","count":1,"label":"okraj mozzarella, bylinky","posId":"A122","price":6500,"isExtra":true},{"id":"69427585fd8faa40bcc99db1","count":1,"label":"Česnekový dip","posId":"P106","price":2000,"isExtra":false},{"id":"7cdbdba064a9b12ab9c2a9d4","count":1,"label":"Balné","posId":"K0000","price":1500,"isExtra":true},{"id":"69427585fd8faa40bcc99dbb","count":1,"label":"Jablečno-skořicové rolls","posId":"18","price":8900,"isExtra":false},{"id":"7cdbdba064a9b12ab9c2a9d4","count":1,"label":"Balné","posId":"K0000","price":1500,"isExtra":true}]</t>
  </si>
  <si>
    <t>2026-05-17T17:50:02.601+02:00</t>
  </si>
  <si>
    <t>2026-05-17T18:19:01.003+02:00</t>
  </si>
  <si>
    <t>2026-05-17T18:32:53.733+02:00</t>
  </si>
  <si>
    <t>2026-05-17T17:50:03.429+02:00</t>
  </si>
  <si>
    <t>[{"id":"0b867b16-3995-4b4a-9deb-1c0d8cecf8d6","note":"","count":1,"label":"Pepperoni 32 cm","posId":"120","price":24900,"isExtra":false},{"id":"bf8dc38b-6c8e-42b6-9da3-3170253a57d4","note":"","count":1,"label":"Hot &amp; Spicy 32 cm","posId":"122","price":24900,"isExtra":false},{"id":"adb25a98-2836-4da5-82f5-82c3fc24d621","note":"","count":1,"label":"grana padano","posId":"B130","price":3000,"KDSTags":["greenhighlight"],"isExtra":true},{"id":"169906cc-98ac-4101-a361-79ae530758c3","note":"","count":1,"label":"BEZ -cibule","posId":"X103","price":0,"KDSTags":["redhighlight"],"isExtra":true}]</t>
  </si>
  <si>
    <t>2026-05-17T17:49:02.399+02:00</t>
  </si>
  <si>
    <t>2026-05-17T18:01:37.038+02:00</t>
  </si>
  <si>
    <t>[{"id":"5b1f2843-926a-4dd1-a5f0-4fddc7b45013","note":"","count":1,"label":"Margherita 32 cm","posId":"112","price":20900,"isExtra":false}]</t>
  </si>
  <si>
    <t>2026-05-17T17:47:20.780+02:00</t>
  </si>
  <si>
    <t>2026-05-17T17:55:21.251+02:00</t>
  </si>
  <si>
    <t>[{"id":"69427585fd8faa40bcc99d6f","count":1,"label":"Margherita 32cm","posId":"112","price":20900,"isExtra":false},{"id":"7cdbdba064a9b12ab9c2a9d4","count":1,"label":"Balné","posId":"K0000","price":1500,"isExtra":true},{"id":"330e5bd554d905fd6d54cf01","count":1,"label":"bez plněných okrajů","posId":"X1000","price":0,"isExtra":true},{"id":"69427585fd8faa40bcc99d5f","count":1,"label":"BBQ Texas 40cm","posId":"107","price":30900,"isExtra":false},{"id":"1d39bc6ba96569aaaf3ab974","count":1,"label":"Balné","posId":"K0000","price":2000,"isExtra":true},{"id":"b714211ecc3c2d19932cf74e","count":1,"label":"Rajčatový základ","posId":"ZBR40","price":0,"isExtra":true},{"id":"69427585fd8faa40bcc99db1","count":1,"label":"Česnekový dip","posId":"P106","price":2000,"isExtra":false},{"id":"7cdbdba064a9b12ab9c2a9d4","count":1,"label":"Balné","posId":"K0000","price":1500,"isExtra":true}]</t>
  </si>
  <si>
    <t>2026-05-17T17:39:10.727+02:00</t>
  </si>
  <si>
    <t>2026-05-17T18:18:22.532+02:00</t>
  </si>
  <si>
    <t>[{"id":"69427585fd8faa40bcc99d7f","count":1,"label":"Hawai 32cm","posId":"114","price":24900,"isExtra":false},{"id":"7cdbdba064a9b12ab9c2a9d4","count":1,"label":"Balné","posId":"K0000","price":1500,"isExtra":true},{"id":"0172555aa3b6fbb53ca44f49","count":1,"label":"Smetanový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okrajů","posId":"X1000","price":0,"isExtra":true},{"id":"69427585fd8faa40bcc99d75","count":1,"label":"Comeback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613c639ca9f700844db312cd","count":1,"label":"Olivy","posId":"B112","price":2500,"KDSTags":["greenhighlight"],"isExtra":true},{"id":"e5cbaf1a248c787cf25ca22a","count":1,"label":"Slanina","posId":"B108","price":3000,"KDSTags":["greenhighlight"],"isExtra":true}]</t>
  </si>
  <si>
    <t>2026-05-17T17:38:08.870+02:00</t>
  </si>
  <si>
    <t>2026-05-17T17:53:21.060+02:00</t>
  </si>
  <si>
    <t>[{"id":"54414715","note":"","size":"Zeleninová 40cm","count":1,"label":"Zeleninová 40cm","posId":"103","price":30900,"isExtra":false},{"id":"54414779","note":"","count":1,"label":"Balné","posId":"K0000","price":2000,"isExtra":true},{"id":"54414777","note":"","count":1,"label":"bez plněných okrajů","posId":"X1000","price":0,"isExtra":true},{"id":"59610944","note":"","size":"Baby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</si>
  <si>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2026-05-17T17:37:29.125+02:00</t>
  </si>
  <si>
    <t>2026-05-17T17:49:50.127+02:00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</si>
  <si>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základ","posId":"ZSR40","price":0,"isExtra":true},{"id":"54414707","note":"","size":"Margherita 40cm","count":1,"label":"Margherita 40cm","posId":"100","price":26900,"isExtra":false},{"id":"54414779","note":"","count":1,"label":"Balné","posId":"K0000","price":2000,"isExtra":true},{"id":"59555830","note":"","count":1,"label":"Smetanový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okrajů","posId":"X1000","price":0,"isExtra":true},{"id":"59610942","note":"","size":"Hawai 32cm","count":1,"label":"Hawai 32cm","posId":"114","price":24900,"isExtra":false},{"id":"54414789","note":"","count":1,"label":"Balné","posId":"K0000","price":1500,"isExtra":true},{"id":"57278742","note":"","count":1,"label":"Smetanový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</si>
  <si>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2026-05-17T17:34:35.469+02:00</t>
  </si>
  <si>
    <t>2026-05-17T17:48:01.576+02:00</t>
  </si>
  <si>
    <t>[{"id":"69427585fd8faa40bcc99d67","count":1,"label":"Capricciosa 40cm","posId":"101","price":30900,"isExtra":false},{"id":"1d39bc6ba96569aaaf3ab974","count":1,"label":"Balné","posId":"K0000","price":2000,"isExtra":true},{"id":"69427585fd8faa40bcc99d75","count":1,"label":"Comeback 32cm 🌶️","posId":"121","price":24900,"isExtra":false},{"id":"7cdbdba064a9b12ab9c2a9d4","count":1,"label":"Balné","posId":"K0000","price":1500,"isExtra":true},{"id":"69427585fd8faa40bcc99d77","count":1,"label":"Pepperoni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,{"id":"ee71f6714becbd8248bd3de8","count":1,"label":"Žampiony","posId":"B105","price":2500,"KDSTags":["greenhighlight"],"isExtra":true},{"id":"d04e19e6c56090dca54920e4","count":1,"label":"Cibule","posId":"B103","price":2500,"KDSTags":["greenhighlight"],"isExtra":true},{"id":"69427585fd8faa40bcc99db1","count":2,"label":"Česnekový dip","posId":"P106","price":2000,"isExtra":false},{"id":"7cdbdba064a9b12ab9c2a9d4","count":2,"label":"Balné","posId":"K0000","price":1500,"isExtra":true},{"id":"69427585fd8faa40bcc99dcb","count":1,"label":"Pepsi 1l","posId":"N124","price":5900,"isExtra":false}]</t>
  </si>
  <si>
    <t>2026-05-17T17:25:02.442+02:00</t>
  </si>
  <si>
    <t>2026-05-17T17:33:33.928+02:00</t>
  </si>
  <si>
    <t>[{"id":"0b867b16-3995-4b4a-9deb-1c0d8cecf8d6","note":"","count":1,"label":"Pepperoni 32 cm","posId":"120","price":24900,"isExtra":false},{"id":"c9bf2e69-6fc6-4d64-86d6-ef55db64361f","note":"","count":1,"label":"párek","posId":"B110","price":3000,"KDSTags":["greenhighlight"],"isExtra":true},{"id":"cf590a42-3894-4cb1-9be7-6da354b8453d","note":"","count":1,"label":"olivy","posId":"B112","price":2500,"KDSTags":["greenhighlight"],"isExtra":true}]</t>
  </si>
  <si>
    <t>2026-05-17T17:12:14.945+02:00</t>
  </si>
  <si>
    <t>2026-05-17T17:23:07.135+02:00</t>
  </si>
  <si>
    <t>2026-05-17T17:10:44.979+02:00</t>
  </si>
  <si>
    <t>2026-05-17T17:21:45.710+02:00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</si>
  <si>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🌶️🌶️","posId":"120","price":24900,"isExtra":false},{"id":"7cdbdba064a9b12ab9c2a9d4","count":1,"label":"Balné","posId":"K0000","price":1500,"isExtra":true},{"id":"69427585fd8faa40bcc99d73","count":1,"label":"Hot &amp; Spicy 32cm 🌶️🌶️","posId":"122","price":24900,"isExtra":false},{"id":"7cdbdba064a9b12ab9c2a9d4","count":1,"label":"Balné","posId":"K0000","price":1500,"isExtra":true}]</t>
  </si>
  <si>
    <t>2026-05-17T17:08:01.915+02:00</t>
  </si>
  <si>
    <t>2026-05-17T17:17:02.020+02:00</t>
  </si>
  <si>
    <t>[{"id":"89bd6aa5-2940-480c-9e29-0ffa339d601c","count":1,"label":"Pizza Hot &amp; Spicy 32","posId":"122","price":24900,"isExtra":false,"creatorId":"a6Gs16NlgqrM3xKLgnp53","isPackging":0,"actualLabel":"Pizza Hot &amp; Spicy 32"}]</t>
  </si>
  <si>
    <t>2026-05-17T16:52:02.971+02:00</t>
  </si>
  <si>
    <t>2026-05-17T17:06:50.790+02:00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</si>
  <si>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</si>
  <si>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2026-05-17T16:44:01.619+02:00</t>
  </si>
  <si>
    <t>2026-05-17T16:57:22.835+02:00</t>
  </si>
  <si>
    <t>2026-05-17T17:37:19.293+02:00</t>
  </si>
  <si>
    <t>2026-05-17T16:44:02.230+02:00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</si>
  <si>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</si>
  <si>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2026-05-17T16:40:44.692+02:00</t>
  </si>
  <si>
    <t>2026-05-17T16:51:07.989+02:00</t>
  </si>
  <si>
    <t>[{"id":"54414710","note":"","size":"Comeback 40cm 🌶️","count":1,"label":"Comeback 40cm 🌶️","posId":"109","price":30900,"isExtra":false},{"id":"54414779","note":"","count":1,"label":"Balné","posId":"K0000","price":2000,"isExtra":true}]</t>
  </si>
  <si>
    <t>2026-05-17T16:40:02.393+02:00</t>
  </si>
  <si>
    <t>2026-05-17T16:54:47.843+02:00</t>
  </si>
  <si>
    <t>2026-05-17T17:15:00.792+02:00</t>
  </si>
  <si>
    <t>2026-05-17T16:40:03.560+02:00</t>
  </si>
  <si>
    <t>[{"id":"e525f614-2c06-459a-8d22-623546aa83fc","note":"","count":1,"label":"BBQ Texas 40 cm","posId":"107","price":30900,"isExtra":false},{"id":"57c816b2-3e3f-46c2-b126-b09910d79cb0","note":"","count":1,"label":"změna na Smetanový základ","posId":"i129","price":0,"isExtra":true},{"id":"3a8b6a85-3b5c-4ee4-be2d-261ab8731d6e","note":"","count":1,"label":"Dip česnekový","posId":"P106","price":2000,"isExtra":false}]</t>
  </si>
  <si>
    <t>2026-05-17T16:31:02.305+02:00</t>
  </si>
  <si>
    <t>2026-05-17T16:52:37.769+02:00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</si>
  <si>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základ","posId":"i105","price":0,"isExtra":true}]</t>
  </si>
  <si>
    <t>2026-05-17T16:28:30.024+02:00</t>
  </si>
  <si>
    <t>2026-05-17T16:34:54.303+02:00</t>
  </si>
  <si>
    <t>[{"id":"69427585fd8faa40bcc99da5","count":1,"label":"Spicy menu Comeback","posId":"M100","price":34900,"isExtra":false},{"id":"ed8ecf45e3efabaa2915f39c","count":1,"label":"Balné","posId":"K0000","price":3000,"isExtra":true},{"id":"0b2eefb52e3148699f4e021e","count":1,"label":"Špenát &amp; kuře","posId":"Y116","price":0,"isExtra":true},{"id":"0172555aa3b6fbb53ca44f49","count":1,"label":"Smetanový základ","posId":"ZRS32","price":0,"isExtra":true},{"id":"92f27869862d9ad17597a53e","count":1,"label":"masové kuličky","posId":"P102","price":0,"isExtra":true},{"id":"883b3621f5350639da8fa144","count":1,"label":"Mirinda 1l","posId":"N126","price":0,"isExtra":true}]</t>
  </si>
  <si>
    <t>2026-05-17T16:25:02.123+02:00</t>
  </si>
  <si>
    <t>2026-05-17T16:36:26.693+02:00</t>
  </si>
  <si>
    <t>2026-05-17T16:52:04.224+02:00</t>
  </si>
  <si>
    <t>2026-05-17T16:25:02.583+02:00</t>
  </si>
  <si>
    <t>Mkhitar</t>
  </si>
  <si>
    <t>2026-05-17T16:22:36.395+02:00</t>
  </si>
  <si>
    <t>2026-05-17T16:30:12.106+02:00</t>
  </si>
  <si>
    <t>2026-05-17T16:16:53.190+02:00</t>
  </si>
  <si>
    <t>2026-05-17T16:28:50.994+02:00</t>
  </si>
  <si>
    <t>[{"id":"57405814","note":"","size":"Pepsi 1l","count":1,"label":"Pepsi 1l","posId":"N124","price":5900,"isExtra":false},{"id":"59610935","note":"","size":"Quattro Formaggi 32cm","count":1,"label":"Quattro Formaggi 32cm","posId":"123","price":24900,"isExtra":false},{"id":"54414789","note":"","count":1,"label":"Balné","posId":"K0000","price":1500,"isExtra":true},{"id":"54414897","note":"","count":1,"label":"Šunka","posId":"B106","price":3000,"KDSTags":["greenhighlight"],"isExtra":true},{"id":"59610939","note":"","size":"BBQ Texas 32cm","count":1,"label":"BBQ Texas 32cm","posId":"119","price":24900,"isExtra":false},{"id":"54414789","note":"","count":1,"label":"Balné","posId":"K0000","price":1500,"isExtra":true}]</t>
  </si>
  <si>
    <t>2026-05-17T16:16:52.989+02:00</t>
  </si>
  <si>
    <t>2026-05-17T16:25:12.978+02:00</t>
  </si>
  <si>
    <t>[{"id":"59610942","note":"","size":"Hawai 32cm","count":1,"label":"Hawai 32cm","posId":"114","price":24900,"isExtra":false},{"id":"54414789","note":"","count":1,"label":"Balné","posId":"K0000","price":1500,"isExtra":true},{"id":"54414750","note":"","size":"Česnekový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</si>
  <si>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2026-05-17T16:15:02.403+02:00</t>
  </si>
  <si>
    <t>2026-05-17T16:33:22.759+02:00</t>
  </si>
  <si>
    <t>2026-05-17T16:42:01.517+02:00</t>
  </si>
  <si>
    <t>2026-05-17T16:15:03.017+02:00</t>
  </si>
  <si>
    <t>[{"id":"a4efa812-1470-4ea2-a19d-39843abed3be","note":"","count":1,"label":"Comeback 32 cm","posId":"145","price":24900,"isExtra":false},{"id":"ff8bc446-e047-44f1-bae5-423b565e0123","note":"","count":1,"label":"Capricciosa 32 cm","posId":"137","price":24900,"isExtra":false}]</t>
  </si>
  <si>
    <t>2026-05-17T16:14:01.689+02:00</t>
  </si>
  <si>
    <t>2026-05-17T16:35:29.714+02:00</t>
  </si>
  <si>
    <t>2026-05-17T16:49:24.682+02:00</t>
  </si>
  <si>
    <t>2026-05-17T16:14:02.441+02:00</t>
  </si>
  <si>
    <t>2026-05-17T16:13:51.236+02:00</t>
  </si>
  <si>
    <t>2026-05-17T16:27:35.931+02:00</t>
  </si>
  <si>
    <t>[{"id":"69427585fd8faa40bcc99d81","count":1,"label":"Capricciosa 32cm","posId":"113","price":24900,"isExtra":false},{"id":"7cdbdba064a9b12ab9c2a9d4","count":1,"label":"Balné","posId":"K0000","price":1500,"isExtra":true},{"id":"69427585fd8faa40bcc99d75","count":1,"label":"Comeback 32cm 🌶️","posId":"121","price":24900,"isExtra":false},{"id":"7cdbdba064a9b12ab9c2a9d4","count":1,"label":"Balné","posId":"K0000","price":1500,"isExtra":true}]</t>
  </si>
  <si>
    <t>2026-05-17T15:51:05.487+02:00</t>
  </si>
  <si>
    <t>2026-05-17T15:58:05.047+02:00</t>
  </si>
  <si>
    <t>[{"id":"54414707","note":"","size":"Margherita 40cm","count":1,"label":"Margherita 40cm","posId":"100","price":26900,"isExtra":false},{"id":"54414779","note":"","count":1,"label":"Balné","posId":"K0000","price":2000,"isExtra":true},{"id":"54414882","note":"","count":1,"label":"Kukuřice","posId":"C115","price":3500,"KDSTags":["greenhighlight"],"isExtra":true}]</t>
  </si>
  <si>
    <t>2026-05-17T15:43:31.049+02:00</t>
  </si>
  <si>
    <t>2026-05-17T15:58:44.880+02:00</t>
  </si>
  <si>
    <t>[{"id":"69427585fd8faa40bcc99d67","count":1,"label":"Capricciosa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okrajů","posId":"X1000","price":0,"isExtra":true},{"id":"3a8a5f390c85702c5b451316","count":1,"label":"Grana padano, pecorino, parmazán","posId":"C130","price":4000,"KDSTags":["greenhighlight"],"isExtra":true}]</t>
  </si>
  <si>
    <t>2026-05-17T15:19:01.528+02:00</t>
  </si>
  <si>
    <t>2026-05-17T15:26:37.606+02:00</t>
  </si>
  <si>
    <t>2026-05-17T15:42:07.112+02:00</t>
  </si>
  <si>
    <t>2026-05-17T15:19:02.126+02:00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</si>
  <si>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adb25a98-2836-4da5-82f5-82c3fc24d621","note":"","count":1,"label":"grana padano","posId":"B130","price":3000,"KDSTags":["greenhighlight"],"isExtra":true},{"id":"3a8b6a85-3b5c-4ee4-be2d-261ab8731d6e","note":"","count":1,"label":"Dip česnekový","posId":"P106","price":2000,"isExtra":false},{"id":"0d0283d3-7aff-4b76-8938-87a4f5c742a9","note":"","count":1,"label":"Pepsi zero sugar 1l","posId":"N125","price":5900,"isExtra":false}]</t>
  </si>
  <si>
    <t>2026-05-17T15:13:12.407+02:00</t>
  </si>
  <si>
    <t>2026-05-17T15:20:16.902+02:00</t>
  </si>
  <si>
    <t>[{"id":"69427585fd8faa40bcc99d61","count":1,"label":"BBQ Meteor 40cm","posId":"106","price":30900,"isExtra":false},{"id":"1d39bc6ba96569aaaf3ab974","count":1,"label":"Balné","posId":"K0000","price":2000,"isExtra":true},{"id":"16772144ba4f713b373fb1ff","count":1,"label":"Smetanový základ","posId":"ZBS40","price":0,"isExtra":true}]</t>
  </si>
  <si>
    <t>2026-05-17T14:59:02.463+02:00</t>
  </si>
  <si>
    <t>2026-05-17T15:18:48.707+02:00</t>
  </si>
  <si>
    <t>2026-05-17T15:34:05.242+02:00</t>
  </si>
  <si>
    <t>2026-05-17T15:08:17.620+02:00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</si>
  <si>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35e045f9-bc36-46e9-8142-6579de78a05b","note":"","count":1,"label":"Comeback 32 cm","posId":"121","price":24900,"isExtra":false}]</t>
  </si>
  <si>
    <t>2026-05-17T14:41:04.505+02:00</t>
  </si>
  <si>
    <t>2026-05-17T14:44:37.589+02:00</t>
  </si>
  <si>
    <t>[{"id":"d98ec6be-4601-4566-82ac-62cba7863210","count":1,"label":"Pizza Hawai 40 cm","posId":"102","price":30900,"isExtra":false,"creatorId":"UNiNRTo-qfuTtnmlTeua9","isPackging":0,"actualLabel":"Pizza Hawai 40 cm"}]</t>
  </si>
  <si>
    <t>2026-05-17T14:23:02.682+02:00</t>
  </si>
  <si>
    <t>2026-05-17T14:28:45.448+02:00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</si>
  <si>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</si>
  <si>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2026-05-17T14:19:43.303+02:00</t>
  </si>
  <si>
    <t>2026-05-17T14:27:03.751+02:00</t>
  </si>
  <si>
    <t>[{"id":"69427585fd8faa40bcc99d7b","count":1,"label":"BBQ Meteor 32cm","posId":"118","price":24900,"isExtra":false},{"id":"7cdbdba064a9b12ab9c2a9d4","count":1,"label":"Balné","posId":"K0000","price":1500,"isExtra":true},{"id":"69427585fd8faa40bcc99daf","count":1,"label":"Pepperoni Rolls 🌶️","posId":"P100","price":8900,"isExtra":false},{"id":"7cdbdba064a9b12ab9c2a9d4","count":1,"label":"Balné","posId":"K0000","price":1500,"isExtra":true},{"id":"69427585fd8faa40bcc99d77","count":1,"label":"Pepperoni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🌶️🌶️","posId":"120","price":24900,"isExtra":false},{"id":"7cdbdba064a9b12ab9c2a9d4","count":1,"label":"Balné","posId":"K0000","price":1500,"isExtra":true},{"id":"0172555aa3b6fbb53ca44f49","count":1,"label":"Smetanový základ","posId":"ZRS32","price":0,"isExtra":true}]</t>
  </si>
  <si>
    <t>2026-05-17T14:10:23.602+02:00</t>
  </si>
  <si>
    <t>2026-05-17T14:10:28.661+02:00</t>
  </si>
  <si>
    <t>[{"id":"1c99aa20-d693-4b8a-96f1-680d4f9a41bf","count":1,"label":"Mirinda 1l","posId":"N126","price":5900,"isExtra":false,"creatorId":"Gap8v3cW8OkX_5wroJvdR","isPackging":0,"actualLabel":"Mirinda 1l"}]</t>
  </si>
  <si>
    <t>2026-05-17T14:08:03.051+02:00</t>
  </si>
  <si>
    <t>2026-05-17T14:20:41.773+02:00</t>
  </si>
  <si>
    <t>[{"id":"54414750","note":"","size":"Česnekový dip","count":2,"label":"Česnekový dip","posId":"P106","price":2000,"isExtra":false},{"id":"54414789","note":"","count":2,"label":"Balné","posId":"K0000","price":1500,"isExtra":true},{"id":"59610938","note":"","size":"Pepperoni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,{"id":"54414876","note":"","count":1,"label":"Cibule","posId":"B103","price":2500,"KDSTags":["greenhighlight"],"isExtra":true},{"id":"54414880","note":"","count":1,"label":"Kukuřice","posId":"B115","price":2500,"KDSTags":["greenhighlight"],"isExtra":true},{"id":"54414897","note":"","count":1,"label":"Šunka","posId":"B106","price":3000,"KDSTags":["greenhighlight"],"isExtra":true}]</t>
  </si>
  <si>
    <t>2026-05-17T13:48:05.710+02:00</t>
  </si>
  <si>
    <t>2026-05-17T13:55:15.502+02:00</t>
  </si>
  <si>
    <t>[{"id":"59610942","note":"","size":"Hawai 32cm","count":1,"label":"Hawai 32cm","posId":"114","price":24900,"isExtra":false},{"id":"54414789","note":"","count":1,"label":"Balné","posId":"K0000","price":1500,"isExtra":true},{"id":"54414818","note":"","count":1,"label":"okraj mozzarella, bylinky","posId":"A121","price":5700,"isExtra":true},{"id":"54414824","note":"","count":1,"label":"Bez ananasu","posId":"X100","price":0,"KDSTags":["redhighlight"],"isExtra":true},{"id":"59610943","note":"","size":"Capricciosa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bylinky","posId":"A121","price":5700,"isExtra":true},{"id":"54414822","note":"","count":1,"label":"Bez žampionů","posId":"X105","price":0,"KDSTags":["redhighlight"],"isExtra":true}]</t>
  </si>
  <si>
    <t>2026-05-17T13:45:17.800+02:00</t>
  </si>
  <si>
    <t>2026-05-17T13:53:41.517+02:00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</si>
  <si>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základ","posId":"ZRB32","price":0,"isExtra":true},{"id":"X103","note":"","count":1,"label":"Bez cibule","posId":"X103","price":0,"KDSTags":["redhighlight"],"isExtra":true},{"id":"B113","note":"","count":1,"label":"Mozzarella","posId":"B113","price":3000,"KDSTags":["greenhighlight"],"isExtra":true}]</t>
  </si>
  <si>
    <t>2026-05-17T13:43:43.590+02:00</t>
  </si>
  <si>
    <t>2026-05-17T13:50:11.586+02:00</t>
  </si>
  <si>
    <t>[{"id":"59610934","note":"","size":"Margherita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okrajů","posId":"X1000","price":0,"isExtra":true}]</t>
  </si>
  <si>
    <t>2026-05-17T13:43:12.615+02:00</t>
  </si>
  <si>
    <t>2026-05-17T13:49:43.504+02:00</t>
  </si>
  <si>
    <t>[{"id":"59610935","note":"Lze tmavé těsto? Kdyby ne nevadí.","size":"Quattro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</si>
  <si>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2026-05-17T13:36:01.789+02:00</t>
  </si>
  <si>
    <t>2026-05-17T13:43:20.372+02:00</t>
  </si>
  <si>
    <t>2026-05-17T13:58:06.991+02:00</t>
  </si>
  <si>
    <t>2026-05-17T13:36:02.649+02:00</t>
  </si>
  <si>
    <t>[{"id":"c1383a56-9eef-4159-8de6-52ba98917da4","note":"","count":1,"label":"Pepperoni Rolls, 6 ks","posId":"P100","price":8900,"isExtra":false},{"id":"3a8b6a85-3b5c-4ee4-be2d-261ab8731d6e","note":"","count":1,"label":"Dip česnekový","posId":"P106","price":2000,"isExtra":false},{"id":"10a95fda-50ac-4e8b-a092-eba50264ce8d","note":"","count":1,"label":"Comeback 18 cm","posId":"133","price":11900,"isExtra":false}]</t>
  </si>
  <si>
    <t>2026-05-17T13:33:47.152+02:00</t>
  </si>
  <si>
    <t>2026-05-17T13:39:36.400+02:00</t>
  </si>
  <si>
    <t>[{"id":"bbd3709a-e168-4407-8515-6961f0b006a3","count":1,"label":"Pizza Hawai 32 cm","posId":"114","price":24900,"isExtra":false,"creatorId":"9uQAThjYScdYsDfjAezcL","isPackging":0,"actualLabel":"Pizza Hawai 32 cm"}]</t>
  </si>
  <si>
    <t>2026-05-17T13:32:02.450+02:00</t>
  </si>
  <si>
    <t>2026-05-17T14:19:59.511+02:00</t>
  </si>
  <si>
    <t>[{"id":"0005ff76-02c8-47f3-a86e-87443988197a","note":"","count":1,"label":"BBQ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,{"id":"68d93a2c-5ce2-44a5-857b-6d579cd1f445","note":"","count":1,"label":"žampiony","posId":"B105","price":2500,"KDSTags":["greenhighlight"],"isExtra":true},{"id":"e50ff4de-a31a-4748-b60e-66140c46f568","note":"","count":1,"label":"BEZ -paprika","posId":"X111","price":0,"KDSTags":["redhighlight"],"isExtra":true}]</t>
  </si>
  <si>
    <t>2026-05-17T13:27:35.744+02:00</t>
  </si>
  <si>
    <t>2026-05-17T13:33:58.505+02:00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</si>
  <si>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🌶️🌶️","posId":"120","price":24900,"isExtra":false},{"id":"7cdbdba064a9b12ab9c2a9d4","count":1,"label":"Balné","posId":"K0000","price":1500,"isExtra":true},{"id":"6a62c37fcc3049759d225124","count":1,"label":"USA těsto","posId":"17","price":1000,"isExtra":true},{"id":"a4a6c1230cf00bbe522a65fe","count":1,"label":"Špenát s česnekem","posId":"B107","price":2500,"KDSTags":["greenhighlight"],"isExtra":true}]</t>
  </si>
  <si>
    <t>2026-05-17T13:27:26.513+02:00</t>
  </si>
  <si>
    <t>2026-05-17T13:31:22.371+02:00</t>
  </si>
  <si>
    <t>[{"id":"bbd3709a-e168-4407-8515-6961f0b006a3","count":1,"label":"Pizza Hawai 32 cm","posId":"114","price":24900,"isExtra":false,"creatorId":"1a6sJ2I0fzMIHBkmnFBt5","isPackging":0,"actualLabel":"Pizza Hawai 32 cm"}]</t>
  </si>
  <si>
    <t>2026-05-17T13:21:15.635+02:00</t>
  </si>
  <si>
    <t>2026-05-17T13:30:41.508+02:00</t>
  </si>
  <si>
    <t>[{"id":"P106","note":"","count":3,"label":"Česnekový dip","posId":"P106","price":2000,"isExtra":false},{"id":"K0000","note":"","count":3,"label":"Balné","posId":"K0000","price":1500,"isExtra":true},{"id":"111","note":"","count":1,"label":"Quattro Formaggi 40cm","posId":"111","price":30900,"isExtra":false},{"id":"K0000","note":"","count":1,"label":"Balné","posId":"K0000","price":2000,"isExtra":true},{"id":"101","note":"","count":1,"label":"Capricciosa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</si>
  <si>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2026-05-17T13:20:35.833+02:00</t>
  </si>
  <si>
    <t>2026-05-17T13:28:47.789+02:00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</si>
  <si>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🌶️","posId":"121","price":24900,"isExtra":false},{"id":"54414789","note":"","count":1,"label":"Balné","posId":"K0000","price":1500,"isExtra":true},{"id":"57405816","note":"","size":"Mirinda 1l","count":1,"label":"Mirinda 1l","posId":"N126","price":5900,"isExtra":false}]</t>
  </si>
  <si>
    <t>2026-05-17T13:15:26.601+02:00</t>
  </si>
  <si>
    <t>2026-05-17T13:26:41.256+02:00</t>
  </si>
  <si>
    <t>[{"id":"f18a3b7f-dd15-4ab8-8eb9-a097164b8360","count":1,"label":"Pizza BBQ Texas 32","posId":"119","price":24900,"isExtra":false,"creatorId":"VGSpWEKDU3t_11q-SunP0","isPackging":0,"actualLabel":"Pizza BBQ Texas 32"},{"id":"af56a8c5-97bc-46b9-b01e-e295e7dfc7cd","count":1,"label":"Pizza Comeback 32","posId":"121","price":24900,"isExtra":false,"creatorId":"tyjydYQW8gAFTqFGKTmYg","isPackging":0,"actualLabel":"Pizza Comeback 32"}]</t>
  </si>
  <si>
    <t>2026-05-17T13:09:02.794+02:00</t>
  </si>
  <si>
    <t>2026-05-17T13:24:43.391+02:00</t>
  </si>
  <si>
    <t>2026-05-17T13:38:31.585+02:00</t>
  </si>
  <si>
    <t>2026-05-17T13:09:03.480+02:00</t>
  </si>
  <si>
    <t>[{"id":"aef5aaf8-2acf-4f20-91be-c8829f11cd0c","note":"","count":1,"label":"Capricciosa 40 cm","posId":"101","price":30900,"isExtra":false},{"id":"4d0fe7ad-c88a-4a73-8015-c60680489cf8","note":"","count":1,"label":"Baby špenát &amp; kuře 32 cm","posId":"116","price":24900,"isExtra":false}]</t>
  </si>
  <si>
    <t>2026-05-17T13:08:32.851+02:00</t>
  </si>
  <si>
    <t>2026-05-17T13:17:32.541+02:00</t>
  </si>
  <si>
    <t>[{"id":"54414707","note":"","size":"Margherita 40cm","count":1,"label":"Margherita 40cm","posId":"100","price":26900,"isExtra":false},{"id":"54414779","note":"","count":1,"label":"Balné","posId":"K0000","price":2000,"isExtra":true},{"id":"54414890","note":"","count":1,"label":"Mozzarella","posId":"C113","price":4000,"KDSTags":["greenhighlight"],"isExtra":true}]</t>
  </si>
  <si>
    <t>2026-05-17T13:07:18.077+02:00</t>
  </si>
  <si>
    <t>2026-05-17T13:21:41.499+02:00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</si>
  <si>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40cm","posId":"111","price":30900,"isExtra":false},{"id":"54414779","note":"","count":1,"label":"Balné","posId":"K0000","price":2000,"isExtra":true},{"id":"59610943","note":"","size":"Capricciosa 32cm","count":1,"label":"Capricciosa 32cm","posId":"113","price":24900,"isExtra":false},{"id":"54414789","note":"","count":1,"label":"Balné","posId":"K0000","price":1500,"isExtra":true},{"id":"54414709","note":"","size":"Hot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🌶️🌶️","posId":"110","price":30900,"isExtra":false},{"id":"54414779","note":"","count":1,"label":"Balné","posId":"K0000","price":2000,"isExtra":true},{"id":"54414746","note":"","size":"Masové kuličky","count":1,"label":"Masové kuličky","posId":"P102","price":9900,"isExtra":false},{"id":"54414789","note":"","count":1,"label":"Balné","posId":"K0000","price":1500,"isExtra":true},{"id":"54414748","note":"","size":"Česnekový chléb 18cm","count":1,"label":"Česnekový chléb 18cm","posId":"P104","price":7900,"isExtra":false},{"id":"54414789","note":"","count":1,"label":"Balné","posId":"K0000","price":1500,"isExtra":true},{"id":"59610936","note":"","size":"Hot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🌶️🌶️","posId":"122","price":24900,"isExtra":false},{"id":"54414789","note":"","count":1,"label":"Balné","posId":"K0000","price":1500,"isExtra":true}]</t>
  </si>
  <si>
    <t>2026-05-17T12:59:59.577+02:00</t>
  </si>
  <si>
    <t>2026-05-17T13:06:31.429+02:00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</si>
  <si>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základ","posId":"ZRS40","price":0,"isExtra":true},{"id":"54414820","note":"","count":1,"label":"okraj mozzarella, bbq omáčka","posId":"A124","price":6500,"isExtra":true},{"id":"54414882","note":"","count":1,"label":"Kukuřice","posId":"C115","price":3500,"KDSTags":["greenhighlight"],"isExtra":true},{"id":"59610942","note":"","size":"Hawai 32cm","count":1,"label":"Hawai 32cm","posId":"114","price":24900,"isExtra":false},{"id":"54414789","note":"","count":1,"label":"Balné","posId":"K0000","price":1500,"isExtra":true}]</t>
  </si>
  <si>
    <t>2026-05-17T12:48:01.859+02:00</t>
  </si>
  <si>
    <t>2026-05-17T12:57:44.177+02:00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</si>
  <si>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-cibule","posId":"X103","price":0,"KDSTags":["redhighlight"],"isExtra":true},{"id":"0b867b16-3995-4b4a-9deb-1c0d8cecf8d6","note":"","count":1,"label":"Pepperoni 32 cm","posId":"120","price":24900,"isExtra":false}]</t>
  </si>
  <si>
    <t>2026-05-17T12:47:02.630+02:00</t>
  </si>
  <si>
    <t>2026-05-17T13:00:07.290+02:00</t>
  </si>
  <si>
    <t>2026-05-17T13:19:49.067+02:00</t>
  </si>
  <si>
    <t>2026-05-17T12:47:03.108+02:00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</si>
  <si>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česnekový","posId":"P106","price":2000,"isExtra":false}]</t>
  </si>
  <si>
    <t>2026-05-17T12:44:23.828+02:00</t>
  </si>
  <si>
    <t>2026-05-17T12:54:15.448+02:00</t>
  </si>
  <si>
    <t>[{"id":"59809293","note":"","size":"Jablečno-skořicové rolls","count":1,"label":"Jablečno-skořicové rolls","posId":"18","price":8900,"isExtra":false},{"id":"54414789","note":"","count":1,"label":"Balné","posId":"K0000","price":1500,"isExtra":true},{"id":"59610935","note":"","size":"Quattro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</si>
  <si>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2026-05-17T12:43:42.146+02:00</t>
  </si>
  <si>
    <t>2026-05-17T12:53:40.420+02:00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</si>
  <si>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32cm","posId":"112","price":20900,"isExtra":false},{"id":"54414789","note":"","count":1,"label":"Balné","posId":"K0000","price":1500,"isExtra":true},{"id":"59610934","note":"Dobrý den, děkujeme za Vaše úžasné pizzy. Máme Vás moc rádi a vždycky si s radosti u Vás objednáváme. Moje dcera má narozeniny a touto pizzou ji chci udělat radost. Děkuji za ochotu.","size":"Margherita 32cm","count":1,"label":"Margherita 32cm","posId":"112","price":20900,"isExtra":false},{"id":"54414789","note":"","count":1,"label":"Balné","posId":"K0000","price":1500,"isExtra":true},{"id":"54414897","note":"","count":1,"label":"Šunka","posId":"B106","price":3000,"KDSTags":["greenhighlight"],"isExtra":true}]</t>
  </si>
  <si>
    <t>2026-05-17T12:32:59.482+02:00</t>
  </si>
  <si>
    <t>2026-05-17T12:37:23.145+02:00</t>
  </si>
  <si>
    <t>[{"id":"1bb50bf1-c6f5-4829-a56b-b21cb24355bb","count":1,"label":"Pizza Špenát kuře 32 cm","posId":"116","price":24900,"isExtra":false,"creatorId":"fsPFSyxeCU9xvpqlIQSEU","isPackging":0,"actualLabel":"Pizza Špenát kuře 32 cm"}]</t>
  </si>
  <si>
    <t>2026-05-17T12:23:01.936+02:00</t>
  </si>
  <si>
    <t>2026-05-17T12:31:24.121+02:00</t>
  </si>
  <si>
    <t>2026-05-17T12:59:14.991+02:00</t>
  </si>
  <si>
    <t>2026-05-17T12:23:02.416+02:00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</si>
  <si>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-olivy","posId":"X112","price":0,"KDSTags":["redhighlight"],"isExtra":true},{"id":"ff8bc446-e047-44f1-bae5-423b565e0123","note":"","count":1,"label":"Capricciosa 32 cm","posId":"137","price":24900,"isExtra":false},{"id":"a62e938c-9a71-490f-818d-7d681b9da334","note":"","count":1,"label":"BEZ -žampiony","posId":"X105","price":0,"KDSTags":["redhighlight"],"isExtra":true}]</t>
  </si>
  <si>
    <t>2026-05-17T12:20:40.431+02:00</t>
  </si>
  <si>
    <t>2026-05-17T12:33:51.377+02:00</t>
  </si>
  <si>
    <t>[{"id":"69427585fd8faa40bcc99d75","count":1,"label":"Comeback 32cm 🌶️","posId":"121","price":24900,"isExtra":false},{"id":"7cdbdba064a9b12ab9c2a9d4","count":1,"label":"Balné","posId":"K0000","price":1500,"isExtra":true},{"id":"c53963ce28e9a8bf387aa757","count":1,"label":"okraj mozzarella, bylinky","posId":"A121","price":5700,"isExtra":true},{"id":"613c639ca9f700844db312cd","count":1,"label":"Olivy","posId":"B112","price":2500,"KDSTags":["greenhighlight"],"isExtra":true},{"id":"b9ae076dc1aa10e137c00e4a","count":1,"label":"Kukuřice","posId":"B115","price":2500,"KDSTags":["greenhighlight"],"isExtra":true}]</t>
  </si>
  <si>
    <t>2026-05-17T12:18:09.567+02:00</t>
  </si>
  <si>
    <t>2026-05-17T12:29:51.107+02:00</t>
  </si>
  <si>
    <t>[{"id":"89bd6aa5-2940-480c-9e29-0ffa339d601c","count":1,"label":"Pizza Hot &amp; Spicy 32","posId":"122","price":24900,"isExtra":false,"creatorId":"rmTLfZQGGwVC2v5FjzO9I","isPackging":0,"actualLabel":"Pizza Hot &amp; Spicy 32"}]</t>
  </si>
  <si>
    <t>2026-05-17T12:17:44.845+02:00</t>
  </si>
  <si>
    <t>2026-05-17T12:28:21.215+02:00</t>
  </si>
  <si>
    <t>[{"id":"89bd6aa5-2940-480c-9e29-0ffa339d601c","count":1,"label":"Pizza Hot &amp; Spicy 32","posId":"122","price":24900,"isExtra":false,"creatorId":"TJrP4-_7dnP8ytRLJO4fY","isPackging":0,"actualLabel":"Pizza Hot &amp; Spicy 32"}]</t>
  </si>
  <si>
    <t>2026-05-17T12:10:02.896+02:00</t>
  </si>
  <si>
    <t>2026-05-17T12:28:17.109+02:00</t>
  </si>
  <si>
    <t>2026-05-17T12:43:14.259+02:00</t>
  </si>
  <si>
    <t>2026-05-17T12:10:03.487+02:00</t>
  </si>
  <si>
    <t>[{"id":"0005ff76-02c8-47f3-a86e-87443988197a","note":"","count":1,"label":"BBQ Texas 32 cm","posId":"119","price":24900,"isExtra":false},{"id":"0b867b16-3995-4b4a-9deb-1c0d8cecf8d6","note":"","count":1,"label":"Pepperoni 32 cm","posId":"120","price":24900,"isExtra":false},{"id":"bf8dc38b-6c8e-42b6-9da3-3170253a57d4","note":"","count":1,"label":"Hot &amp; Spicy 32 cm","posId":"122","price":24900,"isExtra":false},{"id":"0ea52415-fdb3-497f-b216-7fd5802f2e0f","note":"","count":2,"label":"Quattro Formaggi 32 cm","posId":"123","price":24900,"isExtra":false},{"id":"ee394832-8137-440a-84b7-b9e0df42a9ab","note":"","count":3,"label":"Hawai 32 cm","posId":"114","price":24900,"isExtra":false}]</t>
  </si>
  <si>
    <t>2026-05-17T12:06:02.175+02:00</t>
  </si>
  <si>
    <t>2026-05-17T12:13:21.092+02:00</t>
  </si>
  <si>
    <t>[{"id":"95bce60f-e62f-4ae7-90e9-e09260893da5","note":"","count":1,"label":"Baby špenát &amp; kuře 18 cm","posId":"128","price":11900,"isExtra":false},{"id":"f61b7339-3b20-4583-b2b8-12e48de2876d","note":"","count":1,"label":"změna na Rajčatový základ","posId":"i105","price":0,"isExtra":true},{"id":"85dc195f-7d7b-4fb5-b41d-eb1c9c76b3a3","note":"","count":1,"label":"Hot &amp; Spicy 32 cm","posId":"146","price":24900,"isExtra":false},{"id":"d52027ab-fcf5-41e6-945a-01e2fd9187a4","note":"","count":1,"label":"okraj Hotdog, hořčice","posId":"A117","price":5700,"isExtra":true}]</t>
  </si>
  <si>
    <t>2026-05-17T12:04:02.349+02:00</t>
  </si>
  <si>
    <t>2026-05-17T12:10:52.058+02:00</t>
  </si>
  <si>
    <t>2026-05-17T12:24:43.770+02:00</t>
  </si>
  <si>
    <t>2026-05-17T12:04:03.282+02:00</t>
  </si>
  <si>
    <t>[{"id":"5b1f2843-926a-4dd1-a5f0-4fddc7b45013","note":"","count":1,"label":"Margherita 32 cm","posId":"112","price":20900,"isExtra":false},{"id":"ee394832-8137-440a-84b7-b9e0df42a9ab","note":"","count":1,"label":"Hawai 32 cm","posId":"114","price":24900,"isExtra":false}]</t>
  </si>
  <si>
    <t>2026-05-17T12:03:27.228+02:00</t>
  </si>
  <si>
    <t>2026-05-17T12:09:56.462+02:00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</si>
  <si>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32cm","posId":"113","price":24900,"isExtra":false},{"id":"54414789","note":"","count":1,"label":"Balné","posId":"K0000","price":1500,"isExtra":true},{"id":"54414841","note":"","count":1,"label":"Bez oliv","posId":"X112","price":0,"KDSTags":["redhighlight"],"isExtra":true},{"id":"54414900","note":"","count":1,"label":"Slanina","posId":"B108","price":3000,"KDSTags":["greenhighlight"],"isExtra":true}]</t>
  </si>
  <si>
    <t>2026-05-17T11:58:42.078+02:00</t>
  </si>
  <si>
    <t>2026-05-17T12:04:00.173+02:00</t>
  </si>
  <si>
    <t>[{"id":"cce43af1-f8b6-4049-afc7-b6c288007204","count":1,"label":"Pizza Quattro Formaggi 40","posId":"111","price":30900,"isExtra":false,"creatorId":"a_xXb2uyHn_-fJZAkBxXe","isPackging":0,"actualLabel":"Pizza Quattro Formaggi 40"}]</t>
  </si>
  <si>
    <t>2026-05-17T11:55:41.969+02:00</t>
  </si>
  <si>
    <t>2026-05-17T12:03:09.307+02:00</t>
  </si>
  <si>
    <t>[{"id":"69427585fd8faa40bcc99d71","count":1,"label":"Quattro Formaggi 32cm","posId":"123","price":24900,"isExtra":false},{"id":"7cdbdba064a9b12ab9c2a9d4","count":1,"label":"Balné","posId":"K0000","price":1500,"isExtra":true}]</t>
  </si>
  <si>
    <t>2026-05-17T11:52:02.420+02:00</t>
  </si>
  <si>
    <t>2026-05-17T12:15:17.222+02:00</t>
  </si>
  <si>
    <t>[{"id":"35e045f9-bc36-46e9-8142-6579de78a05b","note":"","count":1,"label":"Comeback 32 cm","posId":"121","price":24900,"isExtra":false}]</t>
  </si>
  <si>
    <t>2026-05-17T11:44:02.032+02:00</t>
  </si>
  <si>
    <t>2026-05-17T11:51:40.329+02:00</t>
  </si>
  <si>
    <t>2026-05-17T12:17:14.208+02:00</t>
  </si>
  <si>
    <t>2026-05-17T11:44:02.533+02:00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</si>
  <si>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f4d7b9ad-ce62-498d-a90b-8016ab1e3604","note":"","count":1,"label":"Quattro Formaggi 32 cm","posId":"147","price":24900,"isExtra":false},{"id":"a4efa812-1470-4ea2-a19d-39843abed3be","note":"","count":1,"label":"Comeback 32 cm","posId":"145","price":24900,"isExtra":false},{"id":"a3d62a5d-2e1d-48db-874e-d64becff7059","note":"","count":1,"label":"změna na BBQ základ","posId":"i128","price":0,"isExtra":true},{"id":"c8019f80-065c-4f09-9e80-65b85dae2ae1","note":"","count":1,"label":"kukuřice","posId":"B115","price":2500,"KDSTags":["greenhighlight"],"isExtra":true}]</t>
  </si>
  <si>
    <t>2026-05-17T11:38:03.351+02:00</t>
  </si>
  <si>
    <t>2026-05-17T11:46:15.109+02:00</t>
  </si>
  <si>
    <t>[{"id":"59610939","note":"","size":"BBQ Texas 32cm","count":1,"label":"BBQ Texas 32cm","posId":"119","price":24900,"isExtra":false},{"id":"54414789","note":"","count":1,"label":"Balné","posId":"K0000","price":1500,"isExtra":true},{"id":"57278749","note":"","count":1,"label":"Rajčatový základ","posId":"ZBR32","price":0,"isExtra":true},{"id":"54414818","note":"","count":1,"label":"okraj mozzarella, bylinky","posId":"A121","price":5700,"isExtra":true},{"id":"54683561","note":"","size":"Choco Rolls","count":1,"label":"Choco Rolls","posId":"chr100","price":8900,"isExtra":false},{"id":"54414789","note":"","count":1,"label":"Balné","posId":"K0000","price":1500,"isExtra":true},{"id":"54414749","note":"","size":"Pepperoni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</si>
  <si>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2026-05-17T11:24:22.490+02:00</t>
  </si>
  <si>
    <t>2026-05-17T11:29:07.819+02:00</t>
  </si>
  <si>
    <t>2026-05-17T11:43:20.176+02:00</t>
  </si>
  <si>
    <t>2026-05-17T11:24:23.084+02:00</t>
  </si>
  <si>
    <t>[{"id":"e145a88a-7f09-4d2c-81fe-2079b959f2bb","count":1,"label":"Pizza BBQ Texas 40","posId":"107","price":30900,"isExtra":false,"creatorId":"cIxAmvtwrbua4MhHlaDw4","isPackging":0,"actualLabel":"Pizza BBQ Texas 40"}]</t>
  </si>
  <si>
    <t>2026-05-17T11:18:59.816+02:00</t>
  </si>
  <si>
    <t>2026-05-17T11:26:01.230+02:00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</si>
  <si>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okrajů","posId":"X1000","price":0,"isExtra":true},{"id":"54414749","note":"","size":"Pepperoni Rolls 🌶️","count":1,"label":"Pepperoni Rolls 🌶️","posId":"P100","price":8900,"isExtra":false},{"id":"54414789","note":"","count":1,"label":"Balné","posId":"K0000","price":1500,"isExtra":true},{"id":"59610935","note":"","size":"Quattro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základ","posId":"ZSR32","price":0,"isExtra":true},{"id":"54414783","note":"","count":1,"label":"bez plněných okrajů","posId":"X1000","price":0,"isExtra":true}]</t>
  </si>
  <si>
    <t>2026-05-17T11:13:02.132+02:00</t>
  </si>
  <si>
    <t>2026-05-17T11:21:44.790+02:00</t>
  </si>
  <si>
    <t>2026-05-17T11:37:13.989+02:00</t>
  </si>
  <si>
    <t>2026-05-17T11:13:02.926+02:00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</si>
  <si>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</si>
  <si>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2026-05-17T11:09:16.638+02:00</t>
  </si>
  <si>
    <t>2026-05-17T11:15:29.010+02:00</t>
  </si>
  <si>
    <t>[{"id":"69427585fd8faa40bcc99d81","count":1,"label":"Capricciosa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bylinky","posId":"A121","price":5700,"isExtra":true},{"id":"881556687eab9555bc542d70","count":1,"label":"Bez oliv","posId":"X112","price":0,"KDSTags":["redhighlight"],"isExtra":true}]</t>
  </si>
  <si>
    <t>2026-05-17T11:06:18.891+02:00</t>
  </si>
  <si>
    <t>2026-05-17T11:14:03.023+02:00</t>
  </si>
  <si>
    <t>[{"id":"54414712","note":"","size":"BBQ Texas 40cm","count":1,"label":"BBQ Texas 40cm","posId":"107","price":30900,"isExtra":false},{"id":"54414779","note":"","count":1,"label":"Balné","posId":"K0000","price":2000,"isExtra":true},{"id":"54414805","note":"","count":1,"label":"Bez slaniny","posId":"X108","price":0,"KDSTags":["redhighlight"],"isExtra":true},{"id":"54414849","note":"","count":1,"label":"Bez papriky","posId":"X111","price":0,"KDSTags":["redhighlight"],"isExtra":true},{"id":"59610935","note":"","size":"Quattro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54414829","note":"","count":1,"label":"Žampiony","posId":"B105","price":2500,"KDSTags":["greenhighlight"],"isExtra":true},{"id":"54414897","note":"","count":1,"label":"Šunka","posId":"B106","price":3000,"KDSTags":["greenhighlight"],"isExtra":true},{"id":"54414746","note":"","size":"Masové kuličky","count":1,"label":"Masové kuličky","posId":"P102","price":9900,"isExtra":false},{"id":"54414789","note":"","count":1,"label":"Balné","posId":"K0000","price":1500,"isExtra":true}]</t>
  </si>
  <si>
    <t>2026-05-17T11:06:18.357+02:00</t>
  </si>
  <si>
    <t>2026-05-17T11:11:28.022+02:00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</si>
  <si>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</si>
  <si>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2026-05-17T11:00:02.618+02:00</t>
  </si>
  <si>
    <t>2026-05-17T11:20:29.067+02:00</t>
  </si>
  <si>
    <t>2026-05-17T11:48:12.892+02:00</t>
  </si>
  <si>
    <t>2026-05-17T11:00:03.237+02:00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</si>
  <si>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bylinky","posId":"A122","price":6500,"isExtra":true},{"id":"211d85d0-839e-41d0-89e3-ea177ad7489e","note":"","count":1,"label":"Dip česnekový","posId":"P106","price":2000,"isExtra":false}]</t>
  </si>
  <si>
    <t>2026-05-17T09:46:02.471+02:00</t>
  </si>
  <si>
    <t>2026-05-17T11:06:30.926+02:00</t>
  </si>
  <si>
    <t>[{"id":"ea8ba6dd-c20a-4bae-a731-5344afc761eb","note":"","count":1,"label":"Capricciosa 18 cm","posId":"125","price":11900,"isExtra":false},{"id":"194f980e-141e-4220-9f1e-0e1e9edc412e","note":"","count":1,"label":"Quattro Formaggi 18 cm","posId":"135","price":11900,"isExtra":false},{"id":"1bb5324c-790d-4502-a23d-410116b83c3f","note":"","count":1,"label":"Kuře.","posId":"A114","price":2000,"isExtra":true}]</t>
  </si>
  <si>
    <t>2026-05-17T00:34:31.334+02:00</t>
  </si>
  <si>
    <t>2026-05-17T00:40:09.554+02:00</t>
  </si>
  <si>
    <t>2026-05-17T00:09:28.508+02:00</t>
  </si>
  <si>
    <t>2026-05-17T00:19:03.168+02:00</t>
  </si>
  <si>
    <t>[{"id":"69427585fd8faa40bcc99d65","count":1,"label":"Hawai 40cm","posId":"102","price":30900,"isExtra":false},{"id":"1d39bc6ba96569aaaf3ab974","count":1,"label":"Balné","posId":"K0000","price":2000,"isExtra":true},{"id":"e97c473331e663ddc690894a","count":1,"label":"BBQ základ","posId":"ZRB40","price":0,"isExtra":true},{"id":"69427585fd8faa40bcc99db1","count":1,"label":"Česnekový dip","posId":"P106","price":2000,"isExtra":false},{"id":"7cdbdba064a9b12ab9c2a9d4","count":1,"label":"Balné","posId":"K0000","price":1500,"isExtra":true}]</t>
  </si>
  <si>
    <t>2026-05-17T00:01:49.343+02:00</t>
  </si>
  <si>
    <t>2026-05-17T00:11:29.220+02:00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</si>
  <si>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</si>
  <si>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2026-05-17T00:01:01.982+02:00</t>
  </si>
  <si>
    <t>2026-05-17T00:17:22.927+02:00</t>
  </si>
  <si>
    <t>[{"id":"4d0fe7ad-c88a-4a73-8015-c60680489cf8","note":"","count":1,"label":"Baby špenát &amp; kuře 32 cm","posId":"116","price":24900,"isExtra":false},{"id":"95f3b6f0-9bb8-444a-b595-e945cadd4e80","note":"","count":1,"label":"Sweet passion 18 cm","posId":"30","price":11900,"isExtra":false}]</t>
  </si>
  <si>
    <t>2026-05-16T23:49:39.930+02:00</t>
  </si>
  <si>
    <t>2026-05-16T23:55:25.891+02:00</t>
  </si>
  <si>
    <t>2026-05-16T23:38:01.999+02:00</t>
  </si>
  <si>
    <t>2026-05-16T23:48:24.675+02:00</t>
  </si>
  <si>
    <t>2026-05-16T23:38:01.980+02:00</t>
  </si>
  <si>
    <t>2026-05-17T00:22:13.846+02:00</t>
  </si>
  <si>
    <t>[{"id":"fcbcf6b6-34c6-4d5f-ac5b-f6ece72e0953","note":"","count":1,"label":"BBQ Meteor 32 cm","posId":"118","price":24900,"isExtra":false},{"id":"f2ca88ba-7288-4f05-a925-149da2e2137e","note":"","count":1,"label":"okraj Hotdog, BBQ","posId":"A119","price":5700,"isExtra":true}]</t>
  </si>
  <si>
    <t>2026-05-16T23:37:36.670+02:00</t>
  </si>
  <si>
    <t>2026-05-16T23:44:45.929+02:00</t>
  </si>
  <si>
    <t>[{"id":"54414707","note":"","size":"Margherita 40cm","count":2,"label":"Margherita 40cm","posId":"100","price":26900,"isExtra":false},{"id":"54414779","note":"","count":2,"label":"Balné","posId":"K0000","price":2000,"isExtra":true},{"id":"54414748","note":"","size":"Česnekový chléb 18cm","count":1,"label":"Česnekový chléb 18cm","posId":"P104","price":7900,"isExtra":false},{"id":"54414789","note":"","count":1,"label":"Balné","posId":"K0000","price":1500,"isExtra":true},{"id":"54414750","note":"","size":"Česnekový dip","count":4,"label":"Česnekový dip","posId":"P106","price":2000,"isExtra":false},{"id":"54414789","note":"","count":4,"label":"Balné","posId":"K0000","price":1500,"isExtra":true}]</t>
  </si>
  <si>
    <t>2026-05-16T23:29:28.768+02:00</t>
  </si>
  <si>
    <t>2026-05-16T23:37:07.015+02:00</t>
  </si>
  <si>
    <t>2026-05-16T23:23:44.432+02:00</t>
  </si>
  <si>
    <t>2026-05-16T23:30:42.858+02:00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</si>
  <si>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okrajů","posId":"X1000","price":0,"isExtra":true}]</t>
  </si>
  <si>
    <t>Blanka</t>
  </si>
  <si>
    <t>2026-05-16T23:23:26.315+02:00</t>
  </si>
  <si>
    <t>2026-05-16T23:37:23.795+02:00</t>
  </si>
  <si>
    <t>[{"id":"110","note":"","count":2,"label":"Hot &amp; Spicy 40cm 🌶️🌶️","posId":"110","price":30900,"isExtra":false},{"id":"K0000","note":"","count":2,"label":"Balné","posId":"K0000","price":2000,"isExtra":true},{"id":"N124","note":"","count":1,"label":"Pepsi 1l","posId":"N124","price":5900,"isExtra":false},{"id":"P107","note":"","count":4,"label":"Dip Jalapeňos","posId":"P107","price":2000,"isExtra":false},{"id":"K0000","note":"","count":4,"label":"Balné","posId":"K0000","price":1500,"isExtra":true}]</t>
  </si>
  <si>
    <t>2026-05-16T23:08:48.142+02:00</t>
  </si>
  <si>
    <t>2026-05-16T23:15:25.927+02:00</t>
  </si>
  <si>
    <t>2026-05-16T23:05:01.814+02:00</t>
  </si>
  <si>
    <t>2026-05-16T23:14:00.519+02:00</t>
  </si>
  <si>
    <t>[{"id":"4d0fe7ad-c88a-4a73-8015-c60680489cf8","note":"","count":1,"label":"Baby špenát &amp; kuře 32 cm","posId":"116","price":24900,"isExtra":false}]</t>
  </si>
  <si>
    <t>2026-05-16T23:00:44.715+02:00</t>
  </si>
  <si>
    <t>2026-05-16T23:08:13.986+02:00</t>
  </si>
  <si>
    <t>[{"id":"69427585fd8faa40bcc99dcb","count":1,"label":"Pepsi 1l","posId":"N124","price":5900,"isExtra":false},{"id":"69427585fd8faa40bcc99d77","count":1,"label":"Pepperoni 32cm 🌶️🌶️","posId":"120","price":24900,"isExtra":false},{"id":"7cdbdba064a9b12ab9c2a9d4","count":1,"label":"Balné","posId":"K0000","price":1500,"isExtra":true},{"id":"8241669eecc1399a2e3e1c17","count":1,"label":"BBQ základ","posId":"ZRB32","price":0,"isExtra":true},{"id":"c53963ce28e9a8bf387aa757","count":1,"label":"okraj mozzarella, bylinky","posId":"A121","price":5700,"isExtra":true}]</t>
  </si>
  <si>
    <t>2026-05-16T22:58:45.708+02:00</t>
  </si>
  <si>
    <t>2026-05-16T23:12:35.736+02:00</t>
  </si>
  <si>
    <t>[{"id":"118","note":"","count":1,"label":"BBQ Meteor 32cm","posId":"118","price":24900,"isExtra":false},{"id":"K0000","note":"","count":1,"label":"Balné","posId":"K0000","price":1500,"isExtra":true},{"id":"120","note":"","count":1,"label":"Pepperoni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</si>
  <si>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2026-05-16T22:56:03.631+02:00</t>
  </si>
  <si>
    <t>2026-05-16T23:08:52.637+02:00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</si>
  <si>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základ","posId":"i129","price":0,"isExtra":true},{"id":"932d1eab-8f45-4992-b460-cc5099f91e14","note":"","count":1,"label":"Okraj Hotdog, BBQ","posId":"A120","price":6500,"isExtra":true}]</t>
  </si>
  <si>
    <t>2026-05-16T22:54:30.121+02:00</t>
  </si>
  <si>
    <t>2026-05-16T23:02:27.826+02:00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</si>
  <si>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okrajů","posId":"X1000","price":0,"isExtra":true}]</t>
  </si>
  <si>
    <t>2026-05-16T22:44:28.786+02:00</t>
  </si>
  <si>
    <t>2026-05-16T22:59:37.006+02:00</t>
  </si>
  <si>
    <t>[{"id":"69427585fd8faa40bcc99d5d","count":1,"label":"Pepperoni 40cm 🌶️🌶️","posId":"108","price":30900,"isExtra":false},{"id":"1d39bc6ba96569aaaf3ab974","count":1,"label":"Balné","posId":"K0000","price":2000,"isExtra":true},{"id":"dc833b410dea4083722d4bc2","count":1,"label":"Gorgonzola","posId":"C101","price":4000,"KDSTags":["greenhighlight"],"isExtra":true},{"id":"69427585fd8faa40bcc99dcf","count":1,"label":"Mirinda 1l","posId":"N126","price":5900,"isExtra":false}]</t>
  </si>
  <si>
    <t>2026-05-16T22:43:59.381+02:00</t>
  </si>
  <si>
    <t>2026-05-16T22:56:46.072+02:00</t>
  </si>
  <si>
    <t>[{"id":"69427585fd8faa40bcc99d77","count":1,"label":"Pepperoni 32cm 🌶️🌶️","posId":"120","price":24900,"isExtra":false},{"id":"7cdbdba064a9b12ab9c2a9d4","count":1,"label":"Balné","posId":"K0000","price":1500,"isExtra":true},{"id":"8182c4884e10d5d0c9c35222","count":2,"label":"Pilsner Urquell 12","posId":"N20","price":6500,"isExtra":false}]</t>
  </si>
  <si>
    <t>2026-05-16T22:43:30.324+02:00</t>
  </si>
  <si>
    <t>2026-05-16T22:56:02.832+02:00</t>
  </si>
  <si>
    <t>[{"id":"69427585fd8faa40bcc99d83","count":1,"label":"Baby Špenát &amp; kuře 32cm","posId":"116","price":24900,"isExtra":false},{"id":"7cdbdba064a9b12ab9c2a9d4","count":1,"label":"Balné","posId":"K0000","price":1500,"isExtra":true}]</t>
  </si>
  <si>
    <t>2026-05-16T22:34:27.407+02:00</t>
  </si>
  <si>
    <t>2026-05-16T22:46:01.761+02:00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</si>
  <si>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40cm","posId":"101","price":30900,"isExtra":false},{"id":"54414779","note":"","count":1,"label":"Balné","posId":"K0000","price":2000,"isExtra":true},{"id":"54414820","note":"","count":1,"label":"okraj mozzarella, bbq omáčka","posId":"A124","price":6500,"isExtra":true},{"id":"54414830","note":"","count":1,"label":"Žampiony","posId":"C105","price":3500,"KDSTags":["greenhighlight"],"isExtra":true}]</t>
  </si>
  <si>
    <t>2026-05-16T22:33:09.384+02:00</t>
  </si>
  <si>
    <t>2026-05-16T22:43:52.694+02:00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</si>
  <si>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</si>
  <si>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2026-05-16T22:32:23.370+02:00</t>
  </si>
  <si>
    <t>2026-05-16T22:42:20.736+02:00</t>
  </si>
  <si>
    <t>[{"id":"69427585fd8faa40bcc99d65","count":1,"label":"Hawai 40cm","posId":"102","price":30900,"isExtra":false},{"id":"1d39bc6ba96569aaaf3ab974","count":1,"label":"Balné","posId":"K0000","price":2000,"isExtra":true},{"id":"69427585fd8faa40bcc99db1","count":1,"label":"Česnekový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</si>
  <si>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2026-05-16T22:29:02.123+02:00</t>
  </si>
  <si>
    <t>2026-05-16T22:40:51.619+02:00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</si>
  <si>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základ","posId":"i129","price":0,"isExtra":true},{"id":"f1315fc0-dfbb-459c-9f31-49d8e60875f4","note":"","count":1,"label":"Pepperoni 40 cm","posId":"108","price":30900,"isExtra":false},{"id":"57c816b2-3e3f-46c2-b126-b09910d79cb0","note":"","count":1,"label":"změna na Smetanový základ","posId":"i129","price":0,"isExtra":true}]</t>
  </si>
  <si>
    <t>2026-05-16T22:26:51.447+02:00</t>
  </si>
  <si>
    <t>2026-05-16T22:38:15.789+02:00</t>
  </si>
  <si>
    <t>2026-05-16T22:20:18.102+02:00</t>
  </si>
  <si>
    <t>2026-05-16T22:33:26.070+02:00</t>
  </si>
  <si>
    <t>[{"id":"69427585fd8faa40bcc99d5f","count":1,"label":"BBQ Texas 40cm","posId":"107","price":30900,"isExtra":false},{"id":"1d39bc6ba96569aaaf3ab974","count":1,"label":"Balné","posId":"K0000","price":2000,"isExtra":true},{"id":"69427585fd8faa40bcc99db1","count":1,"label":"Česnekový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32cm","posId":"114","price":24900,"isExtra":false},{"id":"7cdbdba064a9b12ab9c2a9d4","count":1,"label":"Balné","posId":"K0000","price":1500,"isExtra":true}]</t>
  </si>
  <si>
    <t>2026-05-16T22:14:26.793+02:00</t>
  </si>
  <si>
    <t>2026-05-16T22:39:30.983+02:00</t>
  </si>
  <si>
    <t>[{"id":"54414713","note":"","size":"BBQ Meteor 40cm","count":1,"label":"BBQ Meteor 40cm","posId":"106","price":30900,"isExtra":false},{"id":"54414779","note":"","count":1,"label":"Balné","posId":"K0000","price":2000,"isExtra":true},{"id":"59555827","note":"","count":1,"label":"Rajčatový základ","posId":"ZBR40","price":0,"isExtra":true},{"id":"54414873","note":"","count":1,"label":"okraj hotdog, bez omáčky","posId":"A126","price":6500,"isExtra":true}]</t>
  </si>
  <si>
    <t>2026-05-16T22:11:15.996+02:00</t>
  </si>
  <si>
    <t>2026-05-16T22:28:31.790+02:00</t>
  </si>
  <si>
    <t>[{"id":"69427585fd8faa40bcc99d69","count":1,"label":"Baby špenát &amp; kuře 40cm","posId":"104","price":30900,"isExtra":false},{"id":"1d39bc6ba96569aaaf3ab974","count":1,"label":"Balné","posId":"K0000","price":2000,"isExtra":true},{"id":"fb8c45104be3e2ec287156ec","count":1,"label":"okraj mozzarella, bylinky","posId":"A122","price":6500,"isExtra":true},{"id":"69427585fd8faa40bcc99db1","count":1,"label":"Česnekový dip","posId":"P106","price":2000,"isExtra":false},{"id":"7cdbdba064a9b12ab9c2a9d4","count":1,"label":"Balné","posId":"K0000","price":1500,"isExtra":true}]</t>
  </si>
  <si>
    <t>2026-05-16T22:08:05.400+02:00</t>
  </si>
  <si>
    <t>2026-05-16T22:17:50.675+02:00</t>
  </si>
  <si>
    <t>[{"id":"109","note":"","count":1,"label":"Comeback 40cm 🌶️","posId":"109","price":30900,"isExtra":false},{"id":"K0000","note":"","count":1,"label":"Balné","posId":"K0000","price":2000,"isExtra":true},{"id":"X108","note":"","count":1,"label":"Bez slaniny","posId":"X108","price":0,"KDSTags":["redhighlight"],"isExtra":true}]</t>
  </si>
  <si>
    <t>2026-05-16T22:05:54.563+02:00</t>
  </si>
  <si>
    <t>2026-05-16T22:21:42.815+02:00</t>
  </si>
  <si>
    <t>[{"id":"54414749","note":"","size":"Pepperoni Rolls 🌶️","count":2,"label":"Pepperoni Rolls 🌶️","posId":"P100","price":8900,"isExtra":false},{"id":"54414789","note":"","count":2,"label":"Balné","posId":"K0000","price":1500,"isExtra":true},{"id":"54414750","note":"","size":"Česnekový dip","count":3,"label":"Česnekový dip","posId":"P106","price":2000,"isExtra":false},{"id":"54414789","note":"","count":3,"label":"Balné","posId":"K0000","price":1500,"isExtra":true},{"id":"59610940","note":"","size":"BBQ Meteor 32cm","count":1,"label":"BBQ Meteor 32cm","posId":"118","price":24900,"isExtra":false},{"id":"54414789","note":"","count":1,"label":"Balné","posId":"K0000","price":1500,"isExtra":true},{"id":"59610946","note":"","count":1,"label":"USA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bylinky","posId":"A121","price":5700,"isExtra":true},{"id":"57405814","note":"","size":"Pepsi 1l","count":2,"label":"Pepsi 1l","posId":"N124","price":5900,"isExtra":false}]</t>
  </si>
  <si>
    <t>2026-05-16T22:03:01.955+02:00</t>
  </si>
  <si>
    <t>2026-05-16T22:25:44.425+02:00</t>
  </si>
  <si>
    <t>[{"id":"36ea3088-07fd-428f-b871-c4a5ee9cef7b","note":"","count":1,"label":"Comeback 40 cm","posId":"109","price":30900,"isExtra":false},{"id":"0f32557d-3b00-4445-b026-75e05c963906","note":"","count":1,"label":"Jalapeños","posId":"C102","price":3500,"KDSTags":["greenhighlight"],"isExtra":true},{"id":"6463d074-457d-4955-9cf5-43bdb5619e32","note":"","count":1,"label":"Jablečno-skořicové rolls, 8ks","posId":"18","price":8900,"isExtra":false},{"id":"36ea3088-07fd-428f-b871-c4a5ee9cef7b","note":"","count":1,"label":"Comeback 40 cm","posId":"109","price":30900,"isExtra":false}]</t>
  </si>
  <si>
    <t>2026-05-16T21:55:23.650+02:00</t>
  </si>
  <si>
    <t>2026-05-16T22:10:14.682+02:00</t>
  </si>
  <si>
    <t>[{"id":"69427585fd8faa40bcc99d5d","count":1,"label":"Pepperoni 40cm 🌶️🌶️","posId":"108","price":30900,"isExtra":false},{"id":"1d39bc6ba96569aaaf3ab974","count":1,"label":"Balné","posId":"K0000","price":2000,"isExtra":true},{"id":"fb8c45104be3e2ec287156ec","count":1,"label":"okraj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</si>
  <si>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2026-05-16T21:53:51.379+02:00</t>
  </si>
  <si>
    <t>2026-05-16T22:19:43.897+02:00</t>
  </si>
  <si>
    <t>[{"id":"69427585fd8faa40bcc99d81","count":1,"label":"Capricciosa 32cm","posId":"113","price":24900,"isExtra":false},{"id":"7cdbdba064a9b12ab9c2a9d4","count":1,"label":"Balné","posId":"K0000","price":1500,"isExtra":true},{"id":"6a62c37fcc3049759d225124","count":1,"label":"USA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bylinky","posId":"A121","price":5700,"isExtra":true},{"id":"b9ae076dc1aa10e137c00e4a","count":1,"label":"Kukuřice","posId":"B115","price":2500,"KDSTags":["greenhighlight"],"isExtra":true},{"id":"69427585fd8faa40bcc99db9","count":1,"label":"Dip Jalapeňos","posId":"P107","price":2000,"isExtra":false},{"id":"7cdbdba064a9b12ab9c2a9d4","count":1,"label":"Balné","posId":"K0000","price":1500,"isExtra":true}]</t>
  </si>
  <si>
    <t>2026-05-16T21:51:24.845+02:00</t>
  </si>
  <si>
    <t>2026-05-16T22:15:15.492+02:00</t>
  </si>
  <si>
    <t>[{"id":"d2ea4a39-cd3c-4085-b5be-32be689adb17","count":1,"label":"Pizza BBQ Meteor 40","posId":"106","price":30900,"isExtra":false,"creatorId":"y9xU7KeGCaRex2wFJVqUQ","isPackging":0,"actualLabel":"Pizza BBQ Meteor 40"},{"id":"d98ec6be-4601-4566-82ac-62cba7863210","count":1,"label":"Pizza Hawai 40 cm","posId":"102","price":30900,"isExtra":false,"creatorId":"AIafV5z36MdQ65Q2h26KQ","isPackging":0,"actualLabel":"Pizza Hawai 40 cm"}]</t>
  </si>
  <si>
    <t>2026-05-16T21:46:16.918+02:00</t>
  </si>
  <si>
    <t>2026-05-16T21:52:34.656+02:00</t>
  </si>
  <si>
    <t>2026-05-16T21:46:16.327+02:00</t>
  </si>
  <si>
    <t>2026-05-16T22:06:46.657+02:00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</si>
  <si>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bylinky","posId":"A121","price":5700,"isExtra":true},{"id":"59610937","note":"","size":"Comeback 32cm 🌶️","count":1,"label":"Comeback 32cm 🌶️","posId":"121","price":24900,"isExtra":false},{"id":"54414789","note":"","count":1,"label":"Balné","posId":"K0000","price":1500,"isExtra":true},{"id":"54414854","note":"","count":1,"label":"okraj hotdog, bbq omáčka","posId":"A119","price":5700,"isExtra":true}]</t>
  </si>
  <si>
    <t>2026-05-16T21:45:45.482+02:00</t>
  </si>
  <si>
    <t>2026-05-16T22:08:31.702+02:00</t>
  </si>
  <si>
    <t>[{"id":"69427585fd8faa40bcc99d67","count":1,"label":"Capricciosa 40cm","posId":"101","price":30900,"isExtra":false},{"id":"1d39bc6ba96569aaaf3ab974","count":1,"label":"Balné","posId":"K0000","price":2000,"isExtra":true},{"id":"e97c473331e663ddc690894a","count":1,"label":"BBQ základ","posId":"ZRB40","price":0,"isExtra":true},{"id":"69427585fd8faa40bcc99d5b","count":1,"label":"Comeback 40cm 🌶️","posId":"109","price":30900,"isExtra":false},{"id":"1d39bc6ba96569aaaf3ab974","count":1,"label":"Balné","posId":"K0000","price":2000,"isExtra":true},{"id":"e97c473331e663ddc690894a","count":1,"label":"BBQ základ","posId":"ZRB40","price":0,"isExtra":true}]</t>
  </si>
  <si>
    <t>2026-05-16T21:45:45.336+02:00</t>
  </si>
  <si>
    <t>2026-05-16T22:08:28.795+02:00</t>
  </si>
  <si>
    <t>[{"id":"69427585fd8faa40bcc99d75","count":2,"label":"Comeback 32cm 🌶️","posId":"121","price":24900,"isExtra":false},{"id":"7cdbdba064a9b12ab9c2a9d4","count":2,"label":"Balné","posId":"K0000","price":1500,"isExtra":true},{"id":"c53963ce28e9a8bf387aa757","count":2,"label":"okraj mozzarella, bylinky","posId":"A121","price":5700,"isExtra":true}]</t>
  </si>
  <si>
    <t>Mykhailo</t>
  </si>
  <si>
    <t>2026-05-16T21:43:49.544+02:00</t>
  </si>
  <si>
    <t>2026-05-16T22:00:59.644+02:00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</si>
  <si>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bylinky","posId":"A121","price":5700,"isExtra":true},{"id":"B115","note":"","count":1,"label":"Kukuřice","posId":"B115","price":2500,"KDSTags":["greenhighlight"],"isExtra":true},{"id":"104","note":"","count":1,"label":"Baby špenát &amp; kuře 40cm","posId":"104","price":30900,"isExtra":false},{"id":"K0000","note":"","count":1,"label":"Balné","posId":"K0000","price":2000,"isExtra":true},{"id":"ZSB49","note":"","count":1,"label":"BBQ základ","posId":"ZSB49","price":0,"isExtra":true},{"id":"A124","note":"","count":1,"label":"okraj mozzarella, bbq omáčka","posId":"A124","price":6500,"isExtra":true},{"id":"102","note":"","count":1,"label":"Hawai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bylinky","posId":"A122","price":6500,"isExtra":true},{"id":"X100","note":"","count":1,"label":"Bez ananasu","posId":"X100","price":0,"KDSTags":["redhighlight"],"isExtra":true},{"id":"C115","note":"","count":1,"label":"Kukuřice","posId":"C115","price":3500,"KDSTags":["greenhighlight"],"isExtra":true}]</t>
  </si>
  <si>
    <t>2026-05-16T21:43:01.879+02:00</t>
  </si>
  <si>
    <t>2026-05-16T21:49:54.646+02:00</t>
  </si>
  <si>
    <t>2026-05-16T22:24:03.083+02:00</t>
  </si>
  <si>
    <t>2026-05-16T21:45:15.002+02:00</t>
  </si>
  <si>
    <t>[{"id":"3a8b6a85-3b5c-4ee4-be2d-261ab8731d6e","note":"","count":3,"label":"Dip česnekový","posId":"P106","price":2000,"isExtra":false},{"id":"d63e9120-8ffe-444c-ba51-6c942a13f4fc","note":"","count":1,"label":"Margherita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</si>
  <si>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2026-05-16T21:41:02.234+02:00</t>
  </si>
  <si>
    <t>2026-05-16T21:49:03.538+02:00</t>
  </si>
  <si>
    <t>[{"id":"8c704055-e242-493d-b754-bb711e5a6c0b","note":"","count":1,"label":"Hawai 40 cm","posId":"102","price":30900,"isExtra":false},{"id":"ad7c292a-48c9-48db-b64c-0f7f8ebced7f","note":"","count":1,"label":"BBQ Meteor 40 cm","posId":"106","price":30900,"isExtra":false}]</t>
  </si>
  <si>
    <t>2026-05-16T21:37:14.705+02:00</t>
  </si>
  <si>
    <t>2026-05-16T21:38:36.402+02:00</t>
  </si>
  <si>
    <t>[{"id":"62e7cd7f-c14f-463f-8320-f102b9c19d88","count":1,"label":"Pizza Capricciosa 40","posId":"101","price":30900,"isExtra":false,"creatorId":"g7ksWG3jJGayWH5UkFXHR","isPackging":0,"actualLabel":"Pizza Capricciosa 40"}]</t>
  </si>
  <si>
    <t>2026-05-16T21:31:43.183+02:00</t>
  </si>
  <si>
    <t>2026-05-16T21:41:36.704+02:00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</si>
  <si>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🌶️","posId":"121","price":24900,"isExtra":false},{"id":"7cdbdba064a9b12ab9c2a9d4","count":1,"label":"Balné","posId":"K0000","price":1500,"isExtra":true},{"id":"69427585fd8faa40bcc99dab","count":1,"label":"Pečené brambory","posId":"P103","price":6900,"isExtra":false},{"id":"7cdbdba064a9b12ab9c2a9d4","count":1,"label":"Balné","posId":"K0000","price":1500,"isExtra":true}]</t>
  </si>
  <si>
    <t>2026-05-16T21:27:01.745+02:00</t>
  </si>
  <si>
    <t>2026-05-16T21:38:38.375+02:00</t>
  </si>
  <si>
    <t>2026-05-16T22:05:51.016+02:00</t>
  </si>
  <si>
    <t>2026-05-16T21:28:46.876+02:00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</si>
  <si>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česnekový","posId":"P106","price":2000,"isExtra":false},{"id":"9d4a0928-5003-481d-81e0-f3a050a663da","note":"","count":1,"label":"Guarana Kiwi a jablko 0,5l","posId":"N144","price":5500,"isExtra":false}]</t>
  </si>
  <si>
    <t>2026-05-16T21:15:19.143+02:00</t>
  </si>
  <si>
    <t>2026-05-16T21:25:13.843+02:00</t>
  </si>
  <si>
    <t>[{"id":"69427585fd8faa40bcc99d81","count":1,"label":"Capricciosa 32cm","posId":"113","price":24900,"isExtra":false},{"id":"7cdbdba064a9b12ab9c2a9d4","count":1,"label":"Balné","posId":"K0000","price":1500,"isExtra":true},{"id":"69427585fd8faa40bcc99db1","count":1,"label":"Česnekový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</si>
  <si>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2026-05-16T21:13:12.509+02:00</t>
  </si>
  <si>
    <t>2026-05-16T21:31:23.582+02:00</t>
  </si>
  <si>
    <t>[{"id":"54414750","note":"","size":"Česnekový dip","count":1,"label":"Česnekový dip","posId":"P106","price":2000,"isExtra":false},{"id":"54414789","note":"","count":1,"label":"Balné","posId":"K0000","price":1500,"isExtra":true},{"id":"59610938","note":"","size":"Pepperoni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54414891","note":"","count":1,"label":"Mozzarella","posId":"B113","price":3000,"KDSTags":["greenhighlight"],"isExtra":true},{"id":"54414904","note":"","count":1,"label":"Gorgonzola","posId":"B101","price":3000,"KDSTags":["greenhighlight"],"isExtra":true},{"id":"54414912","note":"","count":1,"label":"Grana padano, pecorino, parmazán","posId":"B130","price":3000,"KDSTags":["greenhighlight"],"isExtra":true}]</t>
  </si>
  <si>
    <t>2026-05-16T21:11:38.657+02:00</t>
  </si>
  <si>
    <t>2026-05-16T21:28:10.715+02:00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</si>
  <si>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</si>
  <si>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2026-05-16T21:10:15.090+02:00</t>
  </si>
  <si>
    <t>2026-05-16T21:24:44.673+02:00</t>
  </si>
  <si>
    <t>[{"id":"69427585fd8faa40bcc99d57","count":1,"label":"Quattro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bylinky","posId":"A122","price":6500,"isExtra":true},{"id":"d3eae92aff06253b39599690","count":1,"label":"Šunka","posId":"C106","price":4000,"KDSTags":["greenhighlight"],"isExtra":true},{"id":"69427585fd8faa40bcc99d69","count":1,"label":"Baby špenát &amp; kuře 40cm","posId":"104","price":30900,"isExtra":false},{"id":"1d39bc6ba96569aaaf3ab974","count":1,"label":"Balné","posId":"K0000","price":2000,"isExtra":true},{"id":"5510bb5725d42643e0879d00","count":1,"label":"Cibule","posId":"C103","price":3500,"KDSTags":["greenhighlight"],"isExtra":true},{"id":"69427585fd8faa40bcc99da9","count":2,"label":"Masové kuličky","posId":"P102","price":9900,"isExtra":false},{"id":"7cdbdba064a9b12ab9c2a9d4","count":2,"label":"Balné","posId":"K0000","price":1500,"isExtra":true}]</t>
  </si>
  <si>
    <t>2026-05-16T21:10:03.385+02:00</t>
  </si>
  <si>
    <t>2026-05-16T21:19:47.404+02:00</t>
  </si>
  <si>
    <t>[{"id":"f1315fc0-dfbb-459c-9f31-49d8e60875f4","note":"","count":1,"label":"Pepperoni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</si>
  <si>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2026-05-16T21:05:27.828+02:00</t>
  </si>
  <si>
    <t>2026-05-16T21:17:45.513+02:00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</si>
  <si>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40cm","posId":"101","price":30900,"isExtra":false},{"id":"54414779","note":"","count":1,"label":"Balné","posId":"K0000","price":2000,"isExtra":true},{"id":"54414745","note":"","size":"Spicy Wings 🌶️","count":1,"label":"Spicy Wings 🌶️","posId":"P101","price":11900,"isExtra":false},{"id":"54414789","note":"","count":1,"label":"Balné","posId":"K0000","price":1500,"isExtra":true}]</t>
  </si>
  <si>
    <t>Sunil</t>
  </si>
  <si>
    <t>2026-05-16T21:04:13.203+02:00</t>
  </si>
  <si>
    <t>2026-05-16T21:13:19.718+02:00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</si>
  <si>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okrajů","posId":"X1000","price":0,"isExtra":true},{"id":"X113","note":"","count":1,"label":"Bez mozzarelly","posId":"X113","price":0,"KDSTags":["redhighlight"],"isExtra":true},{"id":"X101","note":"","count":1,"label":"Bez gorgonzoly","posId":"X101","price":0,"KDSTags":["redhighlight"],"isExtra":true},{"id":"X130","note":"","count":1,"label":"Bez  grana padano/pecorino/parmazán","posId":"X130","price":0,"KDSTags":["redhighlight"],"isExtra":true}]</t>
  </si>
  <si>
    <t>2026-05-16T20:57:03.423+02:00</t>
  </si>
  <si>
    <t>2026-05-16T21:13:53.380+02:00</t>
  </si>
  <si>
    <t>2026-05-16T21:28:21.393+02:00</t>
  </si>
  <si>
    <t>2026-05-16T21:00:08.587+02:00</t>
  </si>
  <si>
    <t>[{"id":"ee394832-8137-440a-84b7-b9e0df42a9ab","note":"","count":1,"label":"Hawai 32 cm","posId":"114","price":24900,"isExtra":false},{"id":"3a8b6a85-3b5c-4ee4-be2d-261ab8731d6e","note":"","count":1,"label":"Dip česnekový","posId":"P106","price":2000,"isExtra":false},{"id":"03ade9ce-5d0f-4499-a6a3-340b58ae4468","note":"","count":1,"label":"Capricciosa 32 cm","posId":"113","price":24900,"isExtra":false},{"id":"824198b2-b88a-4fb6-92af-3365de773ad1","note":"","count":1,"label":"Pepsi 1l","posId":"N124","price":5900,"isExtra":false}]</t>
  </si>
  <si>
    <t>2026-05-16T20:55:02.630+02:00</t>
  </si>
  <si>
    <t>2026-05-16T21:13:44.469+02:00</t>
  </si>
  <si>
    <t>2026-05-16T21:23:05.585+02:00</t>
  </si>
  <si>
    <t>2026-05-16T20:55:03.354+02:00</t>
  </si>
  <si>
    <t>2026-05-16T20:53:02.475+02:00</t>
  </si>
  <si>
    <t>2026-05-16T21:11:23.527+02:00</t>
  </si>
  <si>
    <t>[{"id":"69427585fd8faa40bcc99d75","count":1,"label":"Comeback 32cm 🌶️","posId":"121","price":24900,"isExtra":false},{"id":"7cdbdba064a9b12ab9c2a9d4","count":1,"label":"Balné","posId":"K0000","price":1500,"isExtra":true},{"id":"8182c4884e10d5d0c9c35222","count":1,"label":"Pilsner Urquell 12","posId":"N20","price":6500,"isExtra":false}]</t>
  </si>
  <si>
    <t>2026-05-16T20:43:46.799+02:00</t>
  </si>
  <si>
    <t>2026-05-16T20:51:52.850+02:00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</si>
  <si>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</si>
  <si>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2026-05-16T20:39:44.281+02:00</t>
  </si>
  <si>
    <t>2026-05-16T20:51:51.701+02:00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</si>
  <si>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🌶️🌶️","posId":"120","price":24900,"isExtra":false},{"id":"7cdbdba064a9b12ab9c2a9d4","count":1,"label":"Balné","posId":"K0000","price":1500,"isExtra":true}]</t>
  </si>
  <si>
    <t>2026-05-16T20:38:28.433+02:00</t>
  </si>
  <si>
    <t>2026-05-16T20:45:15.672+02:00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</si>
  <si>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🌶️🌶️","posId":"120","price":24900,"isExtra":false},{"id":"54414789","note":"","count":1,"label":"Balné","posId":"K0000","price":1500,"isExtra":true},{"id":"57405809","note":"","size":"Aquilla černý čaj a broskev 0,5l","count":1,"label":"Aquilla černý čaj a broskev 0,5l","posId":"N120","price":4900,"isExtra":false},{"id":"57464196","note":"","size":"Dip Jalapeňos","count":1,"label":"Dip Jalapeňos","posId":"P107","price":2000,"isExtra":false},{"id":"54414789","note":"","count":1,"label":"Balné","posId":"K0000","price":1500,"isExtra":true}]</t>
  </si>
  <si>
    <t>2026-05-16T20:36:02.563+02:00</t>
  </si>
  <si>
    <t>2026-05-16T20:49:44.276+02:00</t>
  </si>
  <si>
    <t>2026-05-16T21:06:06.110+02:00</t>
  </si>
  <si>
    <t>2026-05-16T20:36:03.409+02:00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</si>
  <si>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bylinky","posId":"A122","price":6500,"isExtra":true}]</t>
  </si>
  <si>
    <t>2026-05-16T20:32:32.276+02:00</t>
  </si>
  <si>
    <t>2026-05-16T20:44:52.910+02:00</t>
  </si>
  <si>
    <t>[{"id":"59610941","note":"","size":"Zeleninová 32cm","count":2,"label":"Zeleninová 32cm","posId":"115","price":24900,"isExtra":false},{"id":"54414789","note":"","count":2,"label":"Balné","posId":"K0000","price":1500,"isExtra":true},{"id":"54414855","note":"","count":2,"label":"Bez žampionů","posId":"X105","price":0,"KDSTags":["redhighlight"],"isExtra":true}]</t>
  </si>
  <si>
    <t>2026-05-16T20:30:44.657+02:00</t>
  </si>
  <si>
    <t>2026-05-16T20:42:06.473+02:00</t>
  </si>
  <si>
    <t>[{"id":"54414750","note":"","size":"Česnekový dip","count":2,"label":"Česnekový dip","posId":"P106","price":2000,"isExtra":false},{"id":"54414789","note":"","count":2,"label":"Balné","posId":"K0000","price":1500,"isExtra":true},{"id":"54414710","note":"","size":"Comeback 40cm 🌶️","count":1,"label":"Comeback 40cm 🌶️","posId":"109","price":30900,"isExtra":false},{"id":"54414779","note":"","count":1,"label":"Balné","posId":"K0000","price":2000,"isExtra":true},{"id":"59610934","note":"","size":"Margherita 32cm","count":1,"label":"Margherita 32cm","posId":"112","price":20900,"isExtra":false},{"id":"54414789","note":"","count":1,"label":"Balné","posId":"K0000","price":1500,"isExtra":true},{"id":"54414897","note":"","count":1,"label":"Šunka","posId":"B106","price":3000,"KDSTags":["greenhighlight"],"isExtra":true}]</t>
  </si>
  <si>
    <t>2026-05-16T20:29:01.922+02:00</t>
  </si>
  <si>
    <t>2026-05-16T20:38:29.425+02:00</t>
  </si>
  <si>
    <t>[{"id":"b6658da4-b777-42a2-94b6-5ce20ff49587","note":"","count":1,"label":"Pepperoni 32 cm","posId":"144","price":24900,"isExtra":false}]</t>
  </si>
  <si>
    <t>2026-05-16T20:24:18.694+02:00</t>
  </si>
  <si>
    <t>2026-05-16T20:38:27.696+02:00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</si>
  <si>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40cm","posId":"111","price":30900,"isExtra":false},{"id":"54414779","note":"","count":1,"label":"Balné","posId":"K0000","price":2000,"isExtra":true},{"id":"54414843","note":"","count":1,"label":"okraj hotdog, hořčice","posId":"A118","price":6500,"isExtra":true},{"id":"54414901","note":"","count":1,"label":"Slanina","posId":"C108","price":4000,"KDSTags":["greenhighlight"],"isExtra":true},{"id":"59610935","note":"","size":"Quattro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bylinky","posId":"A121","price":5700,"isExtra":true},{"id":"54414900","note":"","count":1,"label":"Slanina","posId":"B108","price":3000,"KDSTags":["greenhighlight"],"isExtra":true}]</t>
  </si>
  <si>
    <t>2026-05-16T20:18:47.064+02:00</t>
  </si>
  <si>
    <t>2026-05-16T20:36:01.395+02:00</t>
  </si>
  <si>
    <t>[{"id":"62e7cd7f-c14f-463f-8320-f102b9c19d88","count":1,"label":"Pizza Capricciosa 40","posId":"101","price":30900,"isExtra":false,"creatorId":"02nJdkAHi2-_x2giSrJ9D","isPackging":0,"actualLabel":"Pizza Capricciosa 40"},{"id":"GYSRqjuX_5GgPnyWxK3RZ","count":1,"label":"Bez oliv","posId":"X112","price":0,"KDSTags":["redhighlight"],"isExtra":true,"mainItemId":"62e7cd7f-c14f-463f-8320-f102b9c19d88"},{"id":"723cf1fb-a385-498a-bfb0-0de7dbee1bcb","count":1,"label":"Pizza Špenát kuře 40 cm","posId":"104","price":30900,"isExtra":false,"creatorId":"d7LXJezNAHu0yVr0igmt-","isPackging":0,"actualLabel":"Pizza Špenát kuře 40 cm"},{"id":"3fbd17b1-044d-441d-95e8-c2ea0cecc4cd","count":3,"label":"Dip česnekový","posId":"P106","price":2000,"isExtra":false,"creatorId":"j_sJe-8vhTgCaU1LM-hRp","isPackging":0,"actualLabel":"Dip česnekový"}]</t>
  </si>
  <si>
    <t>2026-05-16T20:16:02.127+02:00</t>
  </si>
  <si>
    <t>2026-05-16T20:26:04.215+02:00</t>
  </si>
  <si>
    <t>[{"id":"5b1f2843-926a-4dd1-a5f0-4fddc7b45013","note":"","count":2,"label":"Margherita 32 cm","posId":"112","price":20900,"isExtra":false}]</t>
  </si>
  <si>
    <t>2026-05-16T20:14:01.674+02:00</t>
  </si>
  <si>
    <t>2026-05-16T20:28:19.177+02:00</t>
  </si>
  <si>
    <t>2026-05-16T20:44:25.068+02:00</t>
  </si>
  <si>
    <t>2026-05-16T20:14:02.581+02:00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</si>
  <si>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,{"id":"3a8b6a85-3b5c-4ee4-be2d-261ab8731d6e","note":"","count":1,"label":"Dip česnekový","posId":"P106","price":2000,"isExtra":false},{"id":"2863cfff-d34c-4eca-8cc1-a94c70c453ab","note":"","count":1,"label":"Mirinda 1l","posId":"N126","price":5900,"isExtra":false}]</t>
  </si>
  <si>
    <t>2026-05-16T20:12:53.106+02:00</t>
  </si>
  <si>
    <t>2026-05-16T20:25:08.476+02:00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</si>
  <si>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32cm","posId":"112","price":20900,"isExtra":false},{"id":"7cdbdba064a9b12ab9c2a9d4","count":1,"label":"Balné","posId":"K0000","price":1500,"isExtra":true},{"id":"69427585fd8faa40bcc99dcb","count":1,"label":"Pepsi 1l","posId":"N124","price":5900,"isExtra":false}]</t>
  </si>
  <si>
    <t>2026-05-16T20:07:09.612+02:00</t>
  </si>
  <si>
    <t>2026-05-16T20:22:42.588+02:00</t>
  </si>
  <si>
    <t>2026-05-16T20:02:02.498+02:00</t>
  </si>
  <si>
    <t>2026-05-16T20:18:30.710+02:00</t>
  </si>
  <si>
    <t>2026-05-16T20:26:13.155+02:00</t>
  </si>
  <si>
    <t>2026-05-16T20:02:03.641+02:00</t>
  </si>
  <si>
    <t>[{"id":"0b867b16-3995-4b4a-9deb-1c0d8cecf8d6","note":"","count":1,"label":"Pepperoni 32 cm","posId":"120","price":24900,"isExtra":false},{"id":"cf590a42-3894-4cb1-9be7-6da354b8453d","note":"","count":1,"label":"olivy","posId":"B112","price":2500,"KDSTags":["greenhighlight"],"isExtra":true}]</t>
  </si>
  <si>
    <t>2026-05-16T19:48:48.569+02:00</t>
  </si>
  <si>
    <t>2026-05-16T19:55:07.525+02:00</t>
  </si>
  <si>
    <t>[{"id":"54414713","note":"","size":"BBQ Meteor 40cm","count":1,"label":"BBQ Meteor 40cm","posId":"106","price":30900,"isExtra":false},{"id":"54414779","note":"","count":1,"label":"Balné","posId":"K0000","price":2000,"isExtra":true},{"id":"54414750","note":"","size":"Česnekový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</si>
  <si>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2026-05-16T19:48:01.894+02:00</t>
  </si>
  <si>
    <t>2026-05-16T19:59:24.131+02:00</t>
  </si>
  <si>
    <t>[{"id":"bf8dc38b-6c8e-42b6-9da3-3170253a57d4","note":"","count":1,"label":"Hot &amp; Spicy 32 cm","posId":"122","price":24900,"isExtra":false},{"id":"4d0fe7ad-c88a-4a73-8015-c60680489cf8","note":"","count":1,"label":"Baby špenát &amp; kuře 32 cm","posId":"116","price":24900,"isExtra":false}]</t>
  </si>
  <si>
    <t>2026-05-16T19:46:48.137+02:00</t>
  </si>
  <si>
    <t>2026-05-16T19:55:03.177+02:00</t>
  </si>
  <si>
    <t>[{"id":"69427585fd8faa40bcc99d67","count":1,"label":"Capricciosa 40cm","posId":"101","price":30900,"isExtra":false},{"id":"1d39bc6ba96569aaaf3ab974","count":1,"label":"Balné","posId":"K0000","price":2000,"isExtra":true},{"id":"69427585fd8faa40bcc99db1","count":1,"label":"Česnekový dip","posId":"P106","price":2000,"isExtra":false},{"id":"7cdbdba064a9b12ab9c2a9d4","count":1,"label":"Balné","posId":"K0000","price":1500,"isExtra":true}]</t>
  </si>
  <si>
    <t>2026-05-16T19:43:15.616+02:00</t>
  </si>
  <si>
    <t>2026-05-16T19:54:41.186+02:00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</si>
  <si>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🌶️🌶️","posId":"122","price":24900,"isExtra":false},{"id":"54414789","note":"","count":1,"label":"Balné","posId":"K0000","price":1500,"isExtra":true}]</t>
  </si>
  <si>
    <t>2026-05-16T19:43:15.416+02:00</t>
  </si>
  <si>
    <t>2026-05-16T19:54:35.354+02:00</t>
  </si>
  <si>
    <t>2026-05-16T19:40:02.466+02:00</t>
  </si>
  <si>
    <t>2026-05-16T19:57:06.995+02:00</t>
  </si>
  <si>
    <t>2026-05-16T20:07:42.138+02:00</t>
  </si>
  <si>
    <t>2026-05-16T19:40:03.508+02:00</t>
  </si>
  <si>
    <t>[{"id":"b3008ec8-24a5-4d30-bf46-9133028be7e4","note":"","count":1,"label":"Margherita 32 cm","posId":"136","price":20900,"isExtra":false},{"id":"57c816b2-3e3f-46c2-b126-b09910d79cb0","note":"","count":1,"label":"změna na Smetanový základ","posId":"i129","price":0,"isExtra":true},{"id":"92786627-aa7f-470b-9a46-ca4d5978f1b3","note":"","count":1,"label":"ananas","posId":"B100","price":2500,"KDSTags":["greenhighlight"],"isExtra":true},{"id":"6e9ef16b-b5cb-40a1-ad72-f28a9276a0f7","note":"","count":1,"label":"kuře","posId":"B114","price":3000,"KDSTags":["greenhighlight"],"isExtra":true}]</t>
  </si>
  <si>
    <t>Robert</t>
  </si>
  <si>
    <t>2026-05-16T19:32:11.158+02:00</t>
  </si>
  <si>
    <t>2026-05-16T19:39:16.232+02:00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</si>
  <si>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</si>
  <si>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2026-05-16T19:30:02.201+02:00</t>
  </si>
  <si>
    <t>2026-05-16T19:54:59.241+02:00</t>
  </si>
  <si>
    <t>[{"id":"e8f571e6-dd36-42d7-8826-52c90315986b","note":"","count":1,"label":"Baby špenát &amp; kuře 40 cm","posId":"104","price":30900,"isExtra":false},{"id":"36ea3088-07fd-428f-b871-c4a5ee9cef7b","note":"","count":1,"label":"Comeback 40 cm","posId":"109","price":30900,"isExtra":false},{"id":"a3d62a5d-2e1d-48db-874e-d64becff7059","note":"","count":1,"label":"změna na BBQ základ","posId":"i128","price":0,"isExtra":true}]</t>
  </si>
  <si>
    <t>2026-05-16T19:17:02.151+02:00</t>
  </si>
  <si>
    <t>2026-05-16T19:33:32.320+02:00</t>
  </si>
  <si>
    <t>2026-05-16T19:44:36.864+02:00</t>
  </si>
  <si>
    <t>2026-05-16T19:23:45.365+02:00</t>
  </si>
  <si>
    <t>[{"id":"03dae282-4cd4-4fa2-9169-2178ea3ed325","note":"","count":1,"label":"Quattro Formaggi 40 cm","posId":"111","price":30900,"isExtra":false},{"id":"ff8bc446-e047-44f1-bae5-423b565e0123","note":"","count":1,"label":"Capricciosa 32 cm","posId":"137","price":24900,"isExtra":false},{"id":"1da47ebe-2592-435a-b854-8cbe80b56263","note":"","count":1,"label":"Hawai 32 cm","posId":"138","price":24900,"isExtra":false}]</t>
  </si>
  <si>
    <t>2026-05-16T19:16:00.788+02:00</t>
  </si>
  <si>
    <t>2026-05-16T19:59:22.366+02:00</t>
  </si>
  <si>
    <t>[{"id":"69427585fd8faa40bcc99d65","count":1,"label":"Hawai 40cm","posId":"102","price":30900,"isExtra":false},{"id":"1d39bc6ba96569aaaf3ab974","count":1,"label":"Balné","posId":"K0000","price":2000,"isExtra":true},{"id":"02b3742f94da9f259a89e61f","count":1,"label":"Kukuřice","posId":"C115","price":3500,"KDSTags":["greenhighlight"],"isExtra":true},{"id":"69427585fd8faa40bcc99d57","count":1,"label":"Quattro Formaggi 40cm","posId":"111","price":30900,"isExtra":false},{"id":"1d39bc6ba96569aaaf3ab974","count":1,"label":"Balné","posId":"K0000","price":2000,"isExtra":true},{"id":"69427585fd8faa40bcc99d85","count":1,"label":"Veggieballs 32cm 🌶️🌶️","posId":"117","price":24900,"isExtra":false},{"id":"7cdbdba064a9b12ab9c2a9d4","count":1,"label":"Balné","posId":"K0000","price":1500,"isExtra":true}]</t>
  </si>
  <si>
    <t>2026-05-16T19:12:00.380+02:00</t>
  </si>
  <si>
    <t>2026-05-16T19:30:50.171+02:00</t>
  </si>
  <si>
    <t>[{"id":"54414707","note":"","size":"Margherita 40cm","count":1,"label":"Margherita 40cm","posId":"100","price":26900,"isExtra":false},{"id":"54414779","note":"","count":1,"label":"Balné","posId":"K0000","price":2000,"isExtra":true},{"id":"54414708","note":"","size":"Quattro Formaggi 40cm","count":1,"label":"Quattro Formaggi 40cm","posId":"111","price":30900,"isExtra":false},{"id":"54414779","note":"","count":1,"label":"Balné","posId":"K0000","price":2000,"isExtra":true},{"id":"54414712","note":"","size":"BBQ Texas 40cm","count":1,"label":"BBQ Texas 40cm","posId":"107","price":30900,"isExtra":false},{"id":"54414779","note":"","count":1,"label":"Balné","posId":"K0000","price":2000,"isExtra":true},{"id":"54414716","note":"","size":"Hawai 40cm","count":1,"label":"Hawai 40cm","posId":"102","price":30900,"isExtra":false},{"id":"54414779","note":"","count":1,"label":"Balné","posId":"K0000","price":2000,"isExtra":true},{"id":"54414715","note":"","size":"Zeleninová 40cm","count":1,"label":"Zeleninová 40cm","posId":"103","price":30900,"isExtra":false},{"id":"54414779","note":"","count":1,"label":"Balné","posId":"K0000","price":2000,"isExtra":true}]</t>
  </si>
  <si>
    <t>2026-05-16T19:05:02.067+02:00</t>
  </si>
  <si>
    <t>2026-05-16T19:27:28.959+02:00</t>
  </si>
  <si>
    <t>[{"id":"ff8bc446-e047-44f1-bae5-423b565e0123","note":"","count":1,"label":"Capricciosa 32 cm","posId":"137","price":24900,"isExtra":false},{"id":"944ada84-4b76-4cec-9248-ebcd083131da","note":"","count":1,"label":"Baby špenát &amp; kuře 32 cm","posId":"140","price":24900,"isExtra":false},{"id":"131c6239-e041-4ab5-9f75-400951ef95f4","note":"","count":1,"label":"Dip jalapenos","posId":"P107","price":2000,"isExtra":false}]</t>
  </si>
  <si>
    <t>2026-05-16T18:57:15.709+02:00</t>
  </si>
  <si>
    <t>2026-05-16T19:25:41.235+02:00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</si>
  <si>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🌶️🌶️","posId":"108","price":30900,"isExtra":false},{"id":"54414779","note":"","count":1,"label":"Balné","posId":"K0000","price":2000,"isExtra":true},{"id":"54414712","note":"","size":"BBQ Texas 40cm","count":1,"label":"BBQ Texas 40cm","posId":"107","price":30900,"isExtra":false},{"id":"54414779","note":"","count":1,"label":"Balné","posId":"K0000","price":2000,"isExtra":true}]</t>
  </si>
  <si>
    <t>2026-05-16T18:56:37.853+02:00</t>
  </si>
  <si>
    <t>2026-05-16T19:19:31.209+02:00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</si>
  <si>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</si>
  <si>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2026-05-16T18:53:01.923+02:00</t>
  </si>
  <si>
    <t>2026-05-16T19:18:36.113+02:00</t>
  </si>
  <si>
    <t>2026-05-16T19:38:57.371+02:00</t>
  </si>
  <si>
    <t>2026-05-16T18:53:02.499+02:00</t>
  </si>
  <si>
    <t>[{"id":"aef5aaf8-2acf-4f20-91be-c8829f11cd0c","note":"","count":1,"label":"Capricciosa 40 cm","posId":"101","price":30900,"isExtra":false},{"id":"a3d62a5d-2e1d-48db-874e-d64becff7059","note":"","count":1,"label":"změna na BBQ základ","posId":"i128","price":0,"isExtra":true}]</t>
  </si>
  <si>
    <t>2026-05-16T18:52:27.688+02:00</t>
  </si>
  <si>
    <t>2026-05-16T19:08:32.585+02:00</t>
  </si>
  <si>
    <t>[{"id":"69427585fd8faa40bcc99d7f","count":1,"label":"Hawai 32cm","posId":"114","price":24900,"isExtra":false},{"id":"7cdbdba064a9b12ab9c2a9d4","count":1,"label":"Balné","posId":"K0000","price":1500,"isExtra":true}]</t>
  </si>
  <si>
    <t>2026-05-16T18:52:01.513+02:00</t>
  </si>
  <si>
    <t>2026-05-16T19:13:13.150+02:00</t>
  </si>
  <si>
    <t>2026-05-16T19:33:51.862+02:00</t>
  </si>
  <si>
    <t>2026-05-16T18:57:28.848+02:00</t>
  </si>
  <si>
    <t>[{"id":"278158da-a7ef-451c-b94b-60f9c422b35d","note":"","count":1,"label":"Sweet passion 32 cm","posId":"29","price":20900,"isExtra":false},{"id":"ee394832-8137-440a-84b7-b9e0df42a9ab","note":"","count":1,"label":"Hawai 32 cm","posId":"114","price":24900,"isExtra":false}]</t>
  </si>
  <si>
    <t>2026-05-16T18:51:57.340+02:00</t>
  </si>
  <si>
    <t>2026-05-16T19:03:20.291+02:00</t>
  </si>
  <si>
    <t>[{"id":"69427585fd8faa40bcc99d7f","count":1,"label":"Hawai 32cm","posId":"114","price":24900,"isExtra":false},{"id":"7cdbdba064a9b12ab9c2a9d4","count":1,"label":"Balné","posId":"K0000","price":1500,"isExtra":true},{"id":"c53963ce28e9a8bf387aa757","count":1,"label":"okraj mozzarella, bylinky","posId":"A121","price":5700,"isExtra":true},{"id":"ee71f6714becbd8248bd3de8","count":1,"label":"Žampiony","posId":"B105","price":2500,"KDSTags":["greenhighlight"],"isExtra":true},{"id":"b9ae076dc1aa10e137c00e4a","count":1,"label":"Kukuřice","posId":"B115","price":2500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</si>
  <si>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2026-05-16T18:50:56.963+02:00</t>
  </si>
  <si>
    <t>2026-05-16T19:01:21.391+02:00</t>
  </si>
  <si>
    <t>[{"id":"69427585fd8faa40bcc99d57","count":1,"label":"Quattro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základ","posId":"ZSR40","price":0,"isExtra":true},{"id":"48863154de09ebfd22a82574","count":1,"label":"bez plněných okrajů","posId":"X1000","price":0,"isExtra":true},{"id":"0e6f48bb57b8891786ed0c2c","count":1,"label":"Jalapeňos","posId":"C102","price":3500,"KDSTags":["greenhighlight"],"isExtra":true},{"id":"d3eae92aff06253b39599690","count":1,"label":"Šunka","posId":"C106","price":4000,"KDSTags":["greenhighlight"],"isExtra":true}]</t>
  </si>
  <si>
    <t>2026-05-16T18:50:02.161+02:00</t>
  </si>
  <si>
    <t>2026-05-16T19:07:46.066+02:00</t>
  </si>
  <si>
    <t>2026-05-16T19:30:31.850+02:00</t>
  </si>
  <si>
    <t>2026-05-16T18:57:46.900+02:00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</si>
  <si>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česnekový","posId":"P106","price":2000,"isExtra":false},{"id":"131c6239-e041-4ab5-9f75-400951ef95f4","note":"","count":1,"label":"Dip jalapenos","posId":"P107","price":2000,"isExtra":false}]</t>
  </si>
  <si>
    <t>2026-05-16T18:49:02.132+02:00</t>
  </si>
  <si>
    <t>2026-05-16T19:16:20.467+02:00</t>
  </si>
  <si>
    <t>2026-05-16T19:26:54.929+02:00</t>
  </si>
  <si>
    <t>2026-05-16T18:49:03.405+02:00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</si>
  <si>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ee394832-8137-440a-84b7-b9e0df42a9ab","note":"","count":1,"label":"Hawai 32 cm","posId":"114","price":24900,"isExtra":false},{"id":"bf8dc38b-6c8e-42b6-9da3-3170253a57d4","note":"","count":1,"label":"Hot &amp; Spicy 32 cm","posId":"122","price":24900,"isExtra":false},{"id":"cf590a42-3894-4cb1-9be7-6da354b8453d","note":"","count":1,"label":"olivy","posId":"B112","price":2500,"KDSTags":["greenhighlight"],"isExtra":true}]</t>
  </si>
  <si>
    <t>2026-05-16T18:44:19.228+02:00</t>
  </si>
  <si>
    <t>2026-05-16T19:00:39.440+02:00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</si>
  <si>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54414880","note":"","count":1,"label":"Kukuřice","posId":"B115","price":2500,"KDSTags":["greenhighlight"],"isExtra":true},{"id":"54414911","note":"","count":1,"label":"Pepperoni salám","posId":"B109","price":3000,"KDSTags":["greenhighlight"],"isExtra":true},{"id":"59610940","note":"","size":"BBQ Meteor 32cm","count":1,"label":"BBQ Meteor 32cm","posId":"118","price":24900,"isExtra":false},{"id":"54414789","note":"","count":1,"label":"Balné","posId":"K0000","price":1500,"isExtra":true},{"id":"54414880","note":"","count":1,"label":"Kukuřice","posId":"B115","price":2500,"KDSTags":["greenhighlight"],"isExtra":true},{"id":"54414907","note":"","count":1,"label":"Kuře","posId":"B114","price":3000,"KDSTags":["greenhighlight"],"isExtra":true},{"id":"54414751","note":"","size":"BBQ dip","count":1,"label":"BBQ dip","posId":"P105","price":2000,"isExtra":false},{"id":"54414789","note":"","count":1,"label":"Balné","posId":"K0000","price":1500,"isExtra":true}]</t>
  </si>
  <si>
    <t>2026-05-16T18:40:59.726+02:00</t>
  </si>
  <si>
    <t>2026-05-16T19:06:01.123+02:00</t>
  </si>
  <si>
    <t>[{"id":"3c296b8f-0d24-41c9-a16f-8905213340ec","count":1,"label":"Pizza Margherita 32","posId":"112","price":20900,"isExtra":false,"creatorId":"jfFz2SgAWZbiOREXJx0QH","isPackging":0,"actualLabel":"Pizza Margherita 32"}]</t>
  </si>
  <si>
    <t>2026-05-16T18:39:03.101+02:00</t>
  </si>
  <si>
    <t>2026-05-16T18:57:01.268+02:00</t>
  </si>
  <si>
    <t>2026-05-16T19:09:32.283+02:00</t>
  </si>
  <si>
    <t>2026-05-16T18:47:31.950+02:00</t>
  </si>
  <si>
    <t>[{"id":"36ea3088-07fd-428f-b871-c4a5ee9cef7b","note":"","count":1,"label":"Comeback 40 cm","posId":"109","price":30900,"isExtra":false},{"id":"aef5aaf8-2acf-4f20-91be-c8829f11cd0c","note":"","count":1,"label":"Capricciosa 40 cm","posId":"101","price":30900,"isExtra":false},{"id":"211d85d0-839e-41d0-89e3-ea177ad7489e","note":"","count":1,"label":"Dip česnekový","posId":"P106","price":2000,"isExtra":false},{"id":"d3eb4d53-930f-46c7-bd43-afdbaaac1bcf","note":"","count":1,"label":"Masové kuličky, 10 ks","posId":"P102","price":9900,"isExtra":false}]</t>
  </si>
  <si>
    <t>2026-05-16T18:35:42.865+02:00</t>
  </si>
  <si>
    <t>2026-05-16T18:49:35.081+02:00</t>
  </si>
  <si>
    <t>[{"id":"69427585fd8faa40bcc99d77","count":1,"label":"Pepperoni 32cm 🌶️🌶️","posId":"120","price":24900,"isExtra":false},{"id":"7cdbdba064a9b12ab9c2a9d4","count":1,"label":"Balné","posId":"K0000","price":1500,"isExtra":true},{"id":"69d7da78ed357ffd7fac141d","count":1,"label":"Opočno čokoládová","posId":"D107","price":12900,"isExtra":false},{"id":"69427585fd8faa40bcc99dcd","count":1,"label":"Pepsi zero sugar 1l","posId":"N125","price":5900,"isExtra":false}]</t>
  </si>
  <si>
    <t>2026-05-16T18:35:02.060+02:00</t>
  </si>
  <si>
    <t>2026-05-16T18:53:39.420+02:00</t>
  </si>
  <si>
    <t>2026-05-16T19:03:29.229+02:00</t>
  </si>
  <si>
    <t>2026-05-16T18:35:02.868+02:00</t>
  </si>
  <si>
    <t>[{"id":"03ade9ce-5d0f-4499-a6a3-340b58ae4468","note":"","count":1,"label":"Capricciosa 32 cm","posId":"113","price":24900,"isExtra":false},{"id":"85dc195f-7d7b-4fb5-b41d-eb1c9c76b3a3","note":"","count":1,"label":"Hot &amp; Spicy 32 cm","posId":"146","price":24900,"isExtra":false}]</t>
  </si>
  <si>
    <t>2026-05-16T18:32:02.174+02:00</t>
  </si>
  <si>
    <t>2026-05-16T18:48:20.070+02:00</t>
  </si>
  <si>
    <t>2026-05-16T19:14:21.097+02:00</t>
  </si>
  <si>
    <t>2026-05-16T18:43:13.979+02:00</t>
  </si>
  <si>
    <t>[{"id":"35e045f9-bc36-46e9-8142-6579de78a05b","note":"","count":1,"label":"Comeback 32 cm","posId":"121","price":24900,"isExtra":false},{"id":"944ada84-4b76-4cec-9248-ebcd083131da","note":"","count":1,"label":"Baby špenát &amp; kuře 32 cm","posId":"140","price":24900,"isExtra":false},{"id":"f61b7339-3b20-4583-b2b8-12e48de2876d","note":"","count":1,"label":"změna na Rajčatový základ","posId":"i105","price":0,"isExtra":true},{"id":"2f5e6647-81e9-4b87-979a-d1df9153229a","note":"","count":1,"label":"jalapeños","posId":"B102","price":2500,"KDSTags":["greenhighlight"],"isExtra":true}]</t>
  </si>
  <si>
    <t>2026-05-16T18:30:02.370+02:00</t>
  </si>
  <si>
    <t>2026-05-16T19:34:41.044+02:00</t>
  </si>
  <si>
    <t>2026-05-16T19:57:35.202+02:00</t>
  </si>
  <si>
    <t>2026-05-16T18:30:03.133+02:00</t>
  </si>
  <si>
    <t>[{"id":"03ade9ce-5d0f-4499-a6a3-340b58ae4468","note":"","count":1,"label":"Capricciosa 32 cm","posId":"113","price":24900,"isExtra":false}]</t>
  </si>
  <si>
    <t>2026-05-16T18:28:35.278+02:00</t>
  </si>
  <si>
    <t>2026-05-16T18:42:34.220+02:00</t>
  </si>
  <si>
    <t>[{"id":"54414707","note":"","size":"Margherita 40cm","count":1,"label":"Margherita 40cm","posId":"100","price":26900,"isExtra":false},{"id":"54414779","note":"","count":1,"label":"Balné","posId":"K0000","price":2000,"isExtra":true},{"id":"59555837","note":"","count":1,"label":"BBQ základ","posId":"ZRB40","price":0,"isExtra":true}]</t>
  </si>
  <si>
    <t>2026-05-16T18:27:39.815+02:00</t>
  </si>
  <si>
    <t>2026-05-16T18:42:57.604+02:00</t>
  </si>
  <si>
    <t>[{"id":"69427585fd8faa40bcc99d67","count":1,"label":"Capricciosa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okrajů","posId":"X1000","price":0,"isExtra":true},{"id":"6d2352cfe7a68a0c82c7c9a0","count":1,"label":"Pepperoni salám","posId":"C109","price":4000,"KDSTags":["greenhighlight"],"isExtra":true}]</t>
  </si>
  <si>
    <t>2026-05-16T18:23:00.013+02:00</t>
  </si>
  <si>
    <t>2026-05-16T18:42:44.397+02:00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</si>
  <si>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32cm","posId":"123","price":24900,"isExtra":false},{"id":"7cdbdba064a9b12ab9c2a9d4","count":1,"label":"Balné","posId":"K0000","price":1500,"isExtra":true},{"id":"69427585fd8faa40bcc99d69","count":1,"label":"Baby špenát &amp; kuře 40cm","posId":"104","price":30900,"isExtra":false},{"id":"1d39bc6ba96569aaaf3ab974","count":1,"label":"Balné","posId":"K0000","price":2000,"isExtra":true}]</t>
  </si>
  <si>
    <t>2026-05-16T18:21:01.707+02:00</t>
  </si>
  <si>
    <t>2026-05-16T18:46:03.189+02:00</t>
  </si>
  <si>
    <t>2026-05-16T18:59:46.801+02:00</t>
  </si>
  <si>
    <t>2026-05-16T18:34:40.233+02:00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</si>
  <si>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cm","posId":"120","price":24900,"isExtra":false},{"id":"03ade9ce-5d0f-4499-a6a3-340b58ae4468","note":"","count":1,"label":"Capricciosa 32 cm","posId":"113","price":24900,"isExtra":false},{"id":"0005ff76-02c8-47f3-a86e-87443988197a","note":"","count":1,"label":"BBQ Texas 32 cm","posId":"119","price":24900,"isExtra":false}]</t>
  </si>
  <si>
    <t>2026-05-16T18:20:02.591+02:00</t>
  </si>
  <si>
    <t>2026-05-16T18:35:51.780+02:00</t>
  </si>
  <si>
    <t>2026-05-16T18:45:15.650+02:00</t>
  </si>
  <si>
    <t>2026-05-16T18:26:07.725+02:00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</si>
  <si>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základ","posId":"i128","price":0,"isExtra":true},{"id":"7bd52058-f7b0-4320-9d6c-79598e7d9b5f","note":"","count":1,"label":"Hawai 18 cm","posId":"126","price":11900,"isExtra":false}]</t>
  </si>
  <si>
    <t>2026-05-16T18:16:01.576+02:00</t>
  </si>
  <si>
    <t>2026-05-16T18:23:30.655+02:00</t>
  </si>
  <si>
    <t>2026-05-16T18:45:10.381+02:00</t>
  </si>
  <si>
    <t>2026-05-16T18:16:02.086+02:00</t>
  </si>
  <si>
    <t>2026-05-16T18:09:02.463+02:00</t>
  </si>
  <si>
    <t>2026-05-16T18:34:31.604+02:00</t>
  </si>
  <si>
    <t>[{"id":"e1ef9526-7c68-483b-a8a1-92bb58ce9f1e","note":"","count":1,"label":"Jalapenos Rolls, 6 ks","posId":"jpr200","price":8900,"isExtra":false},{"id":"f1315fc0-dfbb-459c-9f31-49d8e60875f4","note":"","count":1,"label":"Pepperoni 40 cm","posId":"108","price":30900,"isExtra":false},{"id":"622835b8-8ccd-4776-9f66-ccee484725e6","note":"","count":1,"label":"Okraj Hotdog, hořčice","posId":"A118","price":6500,"isExtra":true},{"id":"614269dd-2dbe-47e4-81f8-670c7ef03e2f","note":"","count":1,"label":"Pepperoni salám","posId":"C109","price":4000,"KDSTags":["greenhighlight"],"isExtra":true},{"id":"e525f614-2c06-459a-8d22-623546aa83fc","note":"","count":1,"label":"BBQ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bylinky","posId":"A122","price":6500,"isExtra":true},{"id":"aef5aaf8-2acf-4f20-91be-c8829f11cd0c","note":"","count":1,"label":"Capricciosa 40 cm","posId":"101","price":30900,"isExtra":false},{"id":"932d1eab-8f45-4992-b460-cc5099f91e14","note":"","count":1,"label":"Okraj Hotdog, BBQ","posId":"A120","price":6500,"isExtra":true}]</t>
  </si>
  <si>
    <t>2026-05-16T18:07:25.925+02:00</t>
  </si>
  <si>
    <t>2026-05-16T18:22:20.893+02:00</t>
  </si>
  <si>
    <t>[{"id":"69427585fd8faa40bcc99d67","count":1,"label":"Capricciosa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okrajů","posId":"X1000","price":0,"isExtra":true},{"id":"69427585fd8faa40bcc99d55","count":1,"label":"Margherita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okrajů","posId":"X1000","price":0,"isExtra":true},{"id":"d3eae92aff06253b39599690","count":1,"label":"Šunka","posId":"C106","price":4000,"KDSTags":["greenhighlight"],"isExtra":true},{"id":"69427585fd8faa40bcc99d5d","count":1,"label":"Pepperoni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okrajů","posId":"X1000","price":0,"isExtra":true},{"id":"69427585fd8faa40bcc99db9","count":1,"label":"Dip Jalapeňos","posId":"P107","price":2000,"isExtra":false},{"id":"7cdbdba064a9b12ab9c2a9d4","count":1,"label":"Balné","posId":"K0000","price":1500,"isExtra":true}]</t>
  </si>
  <si>
    <t>2026-05-16T18:04:56.182+02:00</t>
  </si>
  <si>
    <t>2026-05-16T18:18:46.759+02:00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</si>
  <si>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🌶️🌶️","posId":"122","price":24900,"isExtra":false},{"id":"7cdbdba064a9b12ab9c2a9d4","count":1,"label":"Balné","posId":"K0000","price":1500,"isExtra":true},{"id":"330e5bd554d905fd6d54cf01","count":1,"label":"bez plněných okrajů","posId":"X1000","price":0,"isExtra":true},{"id":"83b6462e9a6167f8597d272b","count":1,"label":"Jalapeňos","posId":"B102","price":2500,"KDSTags":["greenhighlight"],"isExtra":true},{"id":"69427585fd8faa40bcc99d85","count":1,"label":"Veggieballs 32cm 🌶️🌶️","posId":"117","price":24900,"isExtra":false},{"id":"7cdbdba064a9b12ab9c2a9d4","count":1,"label":"Balné","posId":"K0000","price":1500,"isExtra":true},{"id":"69427585fd8faa40bcc99da7","count":1,"label":"Spicy Wings 🌶️","posId":"P101","price":11900,"isExtra":false},{"id":"7cdbdba064a9b12ab9c2a9d4","count":1,"label":"Balné","posId":"K0000","price":1500,"isExtra":true}]</t>
  </si>
  <si>
    <t>2026-05-16T17:58:46.012+02:00</t>
  </si>
  <si>
    <t>2026-05-16T18:04:59.769+02:00</t>
  </si>
  <si>
    <t>2026-05-16T17:56:24.510+02:00</t>
  </si>
  <si>
    <t>2026-05-16T18:08:46.749+02:00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</si>
  <si>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okrajů","posId":"X1000","price":0,"isExtra":true},{"id":"54414904","note":"","count":1,"label":"Gorgonzola","posId":"B101","price":3000,"KDSTags":["greenhighlight"],"isExtra":true},{"id":"54414750","note":"","size":"Česnekový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🌶️🌶️","posId":"122","price":24900,"isExtra":false},{"id":"54414789","note":"","count":1,"label":"Balné","posId":"K0000","price":1500,"isExtra":true},{"id":"59610946","note":"","count":1,"label":"USA těsto","posId":"17","price":1000,"isExtra":true}]</t>
  </si>
  <si>
    <t>2026-05-16T17:54:13.112+02:00</t>
  </si>
  <si>
    <t>2026-05-16T18:08:00.832+02:00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</si>
  <si>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🌶️","posId":"121","price":24900,"isExtra":false},{"id":"7cdbdba064a9b12ab9c2a9d4","count":1,"label":"Balné","posId":"K0000","price":1500,"isExtra":true},{"id":"69427585fd8faa40bcc99db9","count":1,"label":"Dip Jalapeňos","posId":"P107","price":2000,"isExtra":false},{"id":"7cdbdba064a9b12ab9c2a9d4","count":1,"label":"Balné","posId":"K0000","price":1500,"isExtra":true},{"id":"69427585fd8faa40bcc99dc1","count":1,"label":"Opočno vanilková","posId":"D108","price":12900,"isExtra":false}]</t>
  </si>
  <si>
    <t>2026-05-16T17:52:02.675+02:00</t>
  </si>
  <si>
    <t>2026-05-16T18:02:20.745+02:00</t>
  </si>
  <si>
    <t>2026-05-16T18:10:04.382+02:00</t>
  </si>
  <si>
    <t>2026-05-16T17:53:37.889+02:00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</si>
  <si>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</si>
  <si>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2026-05-16T17:49:59.560+02:00</t>
  </si>
  <si>
    <t>2026-05-16T18:01:34.817+02:00</t>
  </si>
  <si>
    <t>[{"id":"54414713","note":"","size":"BBQ Meteor 40cm","count":1,"label":"BBQ Meteor 40cm","posId":"106","price":30900,"isExtra":false},{"id":"54414779","note":"","count":1,"label":"Balné","posId":"K0000","price":2000,"isExtra":true},{"id":"54414830","note":"","count":1,"label":"Žampiony","posId":"C105","price":3500,"KDSTags":["greenhighlight"],"isExtra":true}]</t>
  </si>
  <si>
    <t>2026-05-16T17:45:41.136+02:00</t>
  </si>
  <si>
    <t>2026-05-16T18:00:18.682+02:00</t>
  </si>
  <si>
    <t>[{"id":"54414712","note":"","size":"BBQ Texas 40cm","count":1,"label":"BBQ Texas 40cm","posId":"107","price":30900,"isExtra":false},{"id":"54414779","note":"","count":1,"label":"Balné","posId":"K0000","price":2000,"isExtra":true},{"id":"54414710","note":"","size":"Comeback 40cm 🌶️","count":1,"label":"Comeback 40cm 🌶️","posId":"109","price":30900,"isExtra":false},{"id":"54414779","note":"","count":1,"label":"Balné","posId":"K0000","price":2000,"isExtra":true},{"id":"54414750","note":"","size":"Česnekový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</si>
  <si>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2026-05-16T17:45:02.153+02:00</t>
  </si>
  <si>
    <t>2026-05-16T17:54:35.441+02:00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</si>
  <si>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cm","posId":"112","price":20900,"isExtra":false},{"id":"c8019f80-065c-4f09-9e80-65b85dae2ae1","note":"","count":1,"label":"kukuřice","posId":"B115","price":2500,"KDSTags":["greenhighlight"],"isExtra":true}]</t>
  </si>
  <si>
    <t>2026-05-16T17:42:02.384+02:00</t>
  </si>
  <si>
    <t>2026-05-16T17:53:48.645+02:00</t>
  </si>
  <si>
    <t>2026-05-16T18:09:28.310+02:00</t>
  </si>
  <si>
    <t>2026-05-16T17:42:02.914+02:00</t>
  </si>
  <si>
    <t>[{"id":"99710cd8-fa1f-4712-84a8-85da37e18dd0","note":"","count":1,"label":"Česnekový chléb","posId":"P104","price":7900,"isExtra":false},{"id":"7bd52058-f7b0-4320-9d6c-79598e7d9b5f","note":"","count":1,"label":"Hawai 18 cm","posId":"126","price":11900,"isExtra":false},{"id":"ea8ba6dd-c20a-4bae-a731-5344afc761eb","note":"","count":1,"label":"Capricciosa 18 cm","posId":"125","price":11900,"isExtra":false},{"id":"076ed74a-9e28-4a30-9b7c-06e6adbd9e27","note":"","count":1,"label":"Margherita 18 cm","posId":"124","price":11900,"isExtra":false},{"id":"fc34540c-3ca2-4bb0-bd98-dc6f769a38a1","note":"","count":1,"label":"Šunka.","posId":"A106","price":2000,"isExtra":true}]</t>
  </si>
  <si>
    <t>2026-05-16T17:40:01.850+02:00</t>
  </si>
  <si>
    <t>2026-05-16T17:49:55.488+02:00</t>
  </si>
  <si>
    <t>2026-05-16T18:08:59.791+02:00</t>
  </si>
  <si>
    <t>2026-05-16T17:49:21.775+02:00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</si>
  <si>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-cibule","posId":"X103","price":0,"KDSTags":["redhighlight"],"isExtra":true},{"id":"2863cfff-d34c-4eca-8cc1-a94c70c453ab","note":"","count":1,"label":"Mirinda 1l","posId":"N126","price":5900,"isExtra":false}]</t>
  </si>
  <si>
    <t>2026-05-16T17:36:27.402+02:00</t>
  </si>
  <si>
    <t>2026-05-16T17:44:07.267+02:00</t>
  </si>
  <si>
    <t>[{"id":"69427585fd8faa40bcc99d73","count":2,"label":"Hot &amp; Spicy 32cm 🌶️🌶️","posId":"122","price":24900,"isExtra":false},{"id":"7cdbdba064a9b12ab9c2a9d4","count":2,"label":"Balné","posId":"K0000","price":1500,"isExtra":true},{"id":"e24d8921de7c8ceca4e17286","count":2,"label":"Bez cibule","posId":"X103","price":0,"KDSTags":["redhighlight"],"isExtra":true},{"id":"69427585fd8faa40bcc99dcb","count":2,"label":"Pepsi 1l","posId":"N124","price":5900,"isExtra":false}]</t>
  </si>
  <si>
    <t>2026-05-16T17:36:02.118+02:00</t>
  </si>
  <si>
    <t>2026-05-16T17:44:08.531+02:00</t>
  </si>
  <si>
    <t>2026-05-16T17:59:55.606+02:00</t>
  </si>
  <si>
    <t>2026-05-16T17:36:02.885+02:00</t>
  </si>
  <si>
    <t>[{"id":"8c704055-e242-493d-b754-bb711e5a6c0b","note":"","count":1,"label":"Hawai 40 cm","posId":"102","price":30900,"isExtra":false}]</t>
  </si>
  <si>
    <t>2026-05-16T17:25:56.108+02:00</t>
  </si>
  <si>
    <t>2026-05-16T17:38:18.790+02:00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</si>
  <si>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bylinky","posId":"A122","price":6500,"isExtra":true},{"id":"57405818","note":"","size":"Poděbradská malinovka 0,5l","count":4,"label":"Poděbradská malinovka 0,5l","posId":"N129","price":4900,"isExtra":false}]</t>
  </si>
  <si>
    <t>2026-05-16T17:23:15.317+02:00</t>
  </si>
  <si>
    <t>2026-05-16T17:34:49.681+02:00</t>
  </si>
  <si>
    <t>[{"id":"69427585fd8faa40bcc99d83","count":1,"label":"Baby Špenát &amp; kuře 32cm","posId":"116","price":24900,"isExtra":false},{"id":"7cdbdba064a9b12ab9c2a9d4","count":1,"label":"Balné","posId":"K0000","price":1500,"isExtra":true},{"id":"69427585fd8faa40bcc99d65","count":1,"label":"Hawai 40cm","posId":"102","price":30900,"isExtra":false},{"id":"1d39bc6ba96569aaaf3ab974","count":1,"label":"Balné","posId":"K0000","price":2000,"isExtra":true},{"id":"48863154de09ebfd22a82574","count":1,"label":"bez plněných okrajů","posId":"X1000","price":0,"isExtra":true},{"id":"02b3742f94da9f259a89e61f","count":1,"label":"Kukuřice","posId":"C115","price":3500,"KDSTags":["greenhighlight"],"isExtra":true},{"id":"69427585fd8faa40bcc99d75","count":1,"label":"Comeback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okrajů","posId":"X1000","price":0,"isExtra":true},{"id":"69427585fd8faa40bcc99dcb","count":1,"label":"Pepsi 1l","posId":"N124","price":5900,"isExtra":false},{"id":"69427585fd8faa40bcc99dcf","count":1,"label":"Mirinda 1l","posId":"N126","price":5900,"isExtra":false}]</t>
  </si>
  <si>
    <t>2026-05-16T17:18:14.387+02:00</t>
  </si>
  <si>
    <t>2026-05-16T17:24:45.596+02:00</t>
  </si>
  <si>
    <t>[{"id":"54414716","note":"","size":"Hawai 40cm","count":1,"label":"Hawai 40cm","posId":"102","price":30900,"isExtra":false},{"id":"54414779","note":"","count":1,"label":"Balné","posId":"K0000","price":2000,"isExtra":true},{"id":"54414862","note":"","count":1,"label":"Ananas","posId":"C100","price":3500,"KDSTags":["greenhighlight"],"isExtra":true},{"id":"54414890","note":"","count":1,"label":"Mozzarella","posId":"C113","price":4000,"KDSTags":["greenhighlight"],"isExtra":true}]</t>
  </si>
  <si>
    <t>2026-05-16T17:08:02.220+02:00</t>
  </si>
  <si>
    <t>2026-05-16T18:19:48.567+02:00</t>
  </si>
  <si>
    <t>2026-05-16T18:33:55.407+02:00</t>
  </si>
  <si>
    <t>2026-05-16T17:08:02.778+02:00</t>
  </si>
  <si>
    <t>2026-05-16T17:07:31.988+02:00</t>
  </si>
  <si>
    <t>2026-05-16T17:19:05.664+02:00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</si>
  <si>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32cm","posId":"113","price":24900,"isExtra":false},{"id":"7cdbdba064a9b12ab9c2a9d4","count":1,"label":"Balné","posId":"K0000","price":1500,"isExtra":true}]</t>
  </si>
  <si>
    <t>Vitalii</t>
  </si>
  <si>
    <t>2026-05-16T17:06:58.294+02:00</t>
  </si>
  <si>
    <t>2026-05-16T17:19:04.007+02:00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</si>
  <si>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C102","note":"","count":1,"label":"Jalapeňos","posId":"C102","price":3500,"KDSTags":["greenhighlight"],"isExtra":true},{"id":"C106","note":"","count":1,"label":"Šunka","posId":"C106","price":4000,"KDSTags":["greenhighlight"]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okrajů","posId":"X1000","price":0,"isExtra":true}]</t>
  </si>
  <si>
    <t>2026-05-16T17:05:53.542+02:00</t>
  </si>
  <si>
    <t>2026-05-16T17:14:36.481+02:00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</si>
  <si>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32cm","posId":"116","price":24900,"isExtra":false},{"id":"54414789","note":"","count":1,"label":"Balné","posId":"K0000","price":1500,"isExtra":true},{"id":"54414818","note":"","count":1,"label":"okraj mozzarella, bylinky","posId":"A121","price":5700,"isExtra":true},{"id":"59610944","note":"","size":"Baby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32cm","posId":"116","price":24900,"isExtra":false},{"id":"54414789","note":"","count":1,"label":"Balné","posId":"K0000","price":1500,"isExtra":true},{"id":"54414850","note":"","count":1,"label":"okraj hotdog, hořčice","posId":"A117","price":5700,"isExtra":true},{"id":"54414800","note":"","count":1,"label":"Jalapeňos","posId":"B102","price":2500,"KDSTags":["greenhighlight"],"isExtra":true}]</t>
  </si>
  <si>
    <t>2026-05-16T16:59:10.164+02:00</t>
  </si>
  <si>
    <t>2026-05-16T17:07:53.409+02:00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</si>
  <si>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bylinky","posId":"A121","price":5700,"isExtra":true}]</t>
  </si>
  <si>
    <t>2026-05-16T16:55:51.855+02:00</t>
  </si>
  <si>
    <t>2026-05-16T17:06:26.042+02:00</t>
  </si>
  <si>
    <t>[{"id":"54414713","note":"","size":"BBQ Meteor 40cm","count":1,"label":"BBQ Meteor 40cm","posId":"106","price":30900,"isExtra":false},{"id":"54414779","note":"","count":1,"label":"Balné","posId":"K0000","price":2000,"isExtra":true},{"id":"54414813","note":"","count":1,"label":"okraj mozzarella, bylinky","posId":"A122","price":6500,"isExtra":true},{"id":"54414878","note":"","count":1,"label":"Cibule","posId":"C103","price":3500,"KDSTags":["greenhighlight"],"isExtra":true},{"id":"54414890","note":"","count":1,"label":"Mozzarella","posId":"C113","price":4000,"KDSTags":["greenhighlight"],"isExtra":true},{"id":"57405815","note":"","size":"Pepsi zero sugar 1l","count":1,"label":"Pepsi zero sugar 1l","posId":"N125","price":5900,"isExtra":false},{"id":"54414750","note":"","size":"Česnekový dip","count":3,"label":"Česnekový dip","posId":"P106","price":2000,"isExtra":false},{"id":"54414789","note":"","count":3,"label":"Balné","posId":"K0000","price":1500,"isExtra":true}]</t>
  </si>
  <si>
    <t>2026-05-16T16:55:02.116+02:00</t>
  </si>
  <si>
    <t>2026-05-16T17:02:44.329+02:00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</si>
  <si>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</si>
  <si>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2026-05-16T16:34:37.589+02:00</t>
  </si>
  <si>
    <t>2026-05-16T16:42:53.412+02:00</t>
  </si>
  <si>
    <t>[{"id":"69427585fd8faa40bcc99d5d","count":1,"label":"Pepperoni 40cm 🌶️🌶️","posId":"108","price":30900,"isExtra":false},{"id":"1d39bc6ba96569aaaf3ab974","count":1,"label":"Balné","posId":"K0000","price":2000,"isExtra":true},{"id":"ff3cf1236dec1adecad0155d","count":1,"label":"Smetanový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okrajů","posId":"X1000","price":0,"isExtra":true},{"id":"69427585fd8faa40bcc99dcf","count":1,"label":"Mirinda 1l","posId":"N126","price":5900,"isExtra":false}]</t>
  </si>
  <si>
    <t>2026-05-16T16:28:34.232+02:00</t>
  </si>
  <si>
    <t>2026-05-16T16:36:43.572+02:00</t>
  </si>
  <si>
    <t>2026-05-16T16:18:28.320+02:00</t>
  </si>
  <si>
    <t>2026-05-16T16:25:07.400+02:00</t>
  </si>
  <si>
    <t>[{"id":"69427585fd8faa40bcc99d5b","count":1,"label":"Comeback 40cm 🌶️","posId":"109","price":30900,"isExtra":false},{"id":"1d39bc6ba96569aaaf3ab974","count":1,"label":"Balné","posId":"K0000","price":2000,"isExtra":true}]</t>
  </si>
  <si>
    <t>2026-05-16T16:08:19.028+02:00</t>
  </si>
  <si>
    <t>2026-05-16T16:13:09.358+02:00</t>
  </si>
  <si>
    <t>2026-05-16T16:04:19.240+02:00</t>
  </si>
  <si>
    <t>2026-05-16T16:11:16.581+02:00</t>
  </si>
  <si>
    <t>[{"id":"69427585fd8faa40bcc99d79","count":1,"label":"BBQ Texas 32cm","posId":"119","price":24900,"isExtra":false},{"id":"7cdbdba064a9b12ab9c2a9d4","count":1,"label":"Balné","posId":"K0000","price":1500,"isExtra":true},{"id":"a5a072dbeee3cc772aeea7df","count":1,"label":"Rajčatový základ","posId":"ZBR32","price":0,"isExtra":true}]</t>
  </si>
  <si>
    <t>2026-05-16T16:00:01.678+02:00</t>
  </si>
  <si>
    <t>2026-05-16T16:10:52.331+02:00</t>
  </si>
  <si>
    <t>2026-05-16T16:16:49.149+02:00</t>
  </si>
  <si>
    <t>2026-05-16T16:00:02.351+02:00</t>
  </si>
  <si>
    <t>[{"id":"2b9f361b-4416-409b-9b50-c5e648e65b24","note":"","count":1,"label":"Zeleninová 40 cm","posId":"103","price":30900,"isExtra":false},{"id":"57c816b2-3e3f-46c2-b126-b09910d79cb0","note":"","count":1,"label":"změna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základ","posId":"i128","price":0,"isExtra":true},{"id":"3a8b6a85-3b5c-4ee4-be2d-261ab8731d6e","note":"","count":2,"label":"Dip česnekový","posId":"P106","price":2000,"isExtra":false}]</t>
  </si>
  <si>
    <t>2026-05-16T15:57:02.114+02:00</t>
  </si>
  <si>
    <t>2026-05-16T16:15:49.220+02:00</t>
  </si>
  <si>
    <t>[{"id":"1fae666b-4102-4ed0-b317-2a07b21ae279","note":"","count":1,"label":"Hot &amp; Spicy 40 cm","posId":"110","price":30900,"isExtra":false},{"id":"169906cc-98ac-4101-a361-79ae530758c3","note":"","count":1,"label":"BEZ -cibule","posId":"X103","price":0,"KDSTags":["redhighlight"],"isExtra":true},{"id":"131c6239-e041-4ab5-9f75-400951ef95f4","note":"","count":1,"label":"Dip jalapenos","posId":"P107","price":2000,"isExtra":false}]</t>
  </si>
  <si>
    <t>2026-05-16T15:31:02.224+02:00</t>
  </si>
  <si>
    <t>2026-05-16T15:36:14.083+02:00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</si>
  <si>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</si>
  <si>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2026-05-16T15:24:31.390+02:00</t>
  </si>
  <si>
    <t>2026-05-16T15:30:13.330+02:00</t>
  </si>
  <si>
    <t>2026-05-16T15:18:41.384+02:00</t>
  </si>
  <si>
    <t>2026-05-16T15:28:52.367+02:00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</si>
  <si>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</si>
  <si>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2026-05-16T15:17:25.979+02:00</t>
  </si>
  <si>
    <t>2026-05-16T15:27:48.450+02:00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</si>
  <si>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54414905","note":"","count":1,"label":"Gorgonzola","posId":"C101","price":4000,"KDSTags":["greenhighlight"],"isExtra":true}]</t>
  </si>
  <si>
    <t>2026-05-16T15:12:19.460+02:00</t>
  </si>
  <si>
    <t>2026-05-16T15:21:48.246+02:00</t>
  </si>
  <si>
    <t>[{"id":"69427585fd8faa40bcc99dcb","count":1,"label":"Pepsi 1l","posId":"N124","price":5900,"isExtra":false},{"id":"69427585fd8faa40bcc99d83","count":1,"label":"Baby Špenát &amp; kuře 32cm","posId":"116","price":24900,"isExtra":false},{"id":"7cdbdba064a9b12ab9c2a9d4","count":1,"label":"Balné","posId":"K0000","price":1500,"isExtra":true},{"id":"fe1ceaace4fe7be1bc223f7d","count":1,"label":"BBQ základ","posId":"ZSB32","price":0,"isExtra":true},{"id":"330e5bd554d905fd6d54cf01","count":1,"label":"bez plněných okrajů","posId":"X1000","price":0,"isExtra":true},{"id":"69427585fd8faa40bcc99db1","count":1,"label":"Česnekový dip","posId":"P106","price":2000,"isExtra":false},{"id":"7cdbdba064a9b12ab9c2a9d4","count":1,"label":"Balné","posId":"K0000","price":1500,"isExtra":true}]</t>
  </si>
  <si>
    <t>2026-05-16T15:12:08.985+02:00</t>
  </si>
  <si>
    <t>2026-05-16T15:20:48.335+02:00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</si>
  <si>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základ","posId":"ZRS32","price":0,"isExtra":true},{"id":"59610944","note":"","size":"Baby Špenát &amp; kuře 32cm","count":1,"label":"Baby Špenát &amp; kuře 32cm","posId":"116","price":24900,"isExtra":false},{"id":"54414789","note":"","count":1,"label":"Balné","posId":"K0000","price":1500,"isExtra":true}]</t>
  </si>
  <si>
    <t>2026-05-16T14:41:59.907+02:00</t>
  </si>
  <si>
    <t>2026-05-16T14:51:10.352+02:00</t>
  </si>
  <si>
    <t>[{"id":"108","note":"","count":1,"label":"Pepperoni 40cm 🌶️🌶️","posId":"108","price":30900,"isExtra":false},{"id":"K0000","note":"","count":1,"label":"Balné","posId":"K0000","price":2000,"isExtra":true},{"id":"P103","note":"","count":1,"label":"Pečené brambory","posId":"P103","price":6900,"isExtra":false},{"id":"K0000","note":"","count":1,"label":"Balné","posId":"K0000","price":1500,"isExtra":true}]</t>
  </si>
  <si>
    <t>2026-05-16T14:40:00.936+02:00</t>
  </si>
  <si>
    <t>2026-05-16T14:47:36.242+02:00</t>
  </si>
  <si>
    <t>2026-05-16T14:12:02.249+02:00</t>
  </si>
  <si>
    <t>2026-05-16T14:24:05.891+02:00</t>
  </si>
  <si>
    <t>[{"id":"f1315fc0-dfbb-459c-9f31-49d8e60875f4","note":"","count":1,"label":"Pepperoni 40 cm","posId":"108","price":30900,"isExtra":false},{"id":"3f15a32f-4d5b-4afb-ae1b-12f68224d029","note":"","count":1,"label":"Olivy","posId":"C112","price":3500,"KDSTags":["greenhighlight"],"isExtra":true},{"id":"10b1ebcf-eda6-410e-81f0-6a9182a548db","note":"","count":1,"label":"Slanina","posId":"C108","price":4000,"KDSTags":["greenhighlight"],"isExtra":true}]</t>
  </si>
  <si>
    <t>2026-05-16T14:04:02.681+02:00</t>
  </si>
  <si>
    <t>2026-05-16T14:14:17.879+02:00</t>
  </si>
  <si>
    <t>2026-05-16T14:44:22.063+02:00</t>
  </si>
  <si>
    <t>2026-05-16T14:07:07.435+02:00</t>
  </si>
  <si>
    <t>2026-05-16T14:01:01.436+02:00</t>
  </si>
  <si>
    <t>2026-05-16T14:21:40.080+02:00</t>
  </si>
  <si>
    <t>2026-05-16T14:45:43.643+02:00</t>
  </si>
  <si>
    <t>2026-05-16T14:01:02.288+02:00</t>
  </si>
  <si>
    <t>[{"id":"8c704055-e242-493d-b754-bb711e5a6c0b","note":"","count":1,"label":"Hawai 40 cm","posId":"102","price":30900,"isExtra":false},{"id":"35e045f9-bc36-46e9-8142-6579de78a05b","note":"","count":1,"label":"Comeback 32 cm","posId":"121","price":24900,"isExtra":false},{"id":"1fae666b-4102-4ed0-b317-2a07b21ae279","note":"","count":1,"label":"Hot &amp; Spicy 40 cm","posId":"110","price":30900,"isExtra":false},{"id":"1da47ebe-2592-435a-b854-8cbe80b56263","note":"","count":1,"label":"Hawai 32 cm","posId":"138","price":24900,"isExtra":false},{"id":"f59b90ea-5e33-470c-9864-9b5a80873c77","note":"","count":1,"label":"Zeleninová 32 cm","posId":"139","price":24900,"isExtra":false}]</t>
  </si>
  <si>
    <t>2026-05-16T14:00:02.437+02:00</t>
  </si>
  <si>
    <t>2026-05-16T14:15:33.908+02:00</t>
  </si>
  <si>
    <t>2026-05-16T14:38:31.242+02:00</t>
  </si>
  <si>
    <t>2026-05-16T14:00:03.408+02:00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</si>
  <si>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007c7303-045c-4866-882d-38e13564ff34","note":"","count":1,"label":"BEZ -ananas","posId":"X100","price":0,"KDSTags":["redhighlight"],"isExtra":true},{"id":"99710cd8-fa1f-4712-84a8-85da37e18dd0","note":"","count":2,"label":"Česnekový chléb","posId":"P104","price":7900,"isExtra":false}]</t>
  </si>
  <si>
    <t>2026-05-16T13:45:50.468+02:00</t>
  </si>
  <si>
    <t>2026-05-16T13:53:11.085+02:00</t>
  </si>
  <si>
    <t>2026-05-16T13:42:50.462+02:00</t>
  </si>
  <si>
    <t>2026-05-16T13:51:06.083+02:00</t>
  </si>
  <si>
    <t>[{"id":"69427585fd8faa40bcc99dcd","count":1,"label":"Pepsi zero sugar 1l","posId":"N125","price":5900,"isExtra":false},{"id":"69427585fd8faa40bcc99db9","count":1,"label":"Dip Jalapeňos","posId":"P107","price":2000,"isExtra":false},{"id":"7cdbdba064a9b12ab9c2a9d4","count":1,"label":"Balné","posId":"K0000","price":1500,"isExtra":true},{"id":"69427585fd8faa40bcc99d65","count":1,"label":"Hawai 40cm","posId":"102","price":30900,"isExtra":false},{"id":"1d39bc6ba96569aaaf3ab974","count":1,"label":"Balné","posId":"K0000","price":2000,"isExtra":true}]</t>
  </si>
  <si>
    <t>2026-05-16T13:41:10.520+02:00</t>
  </si>
  <si>
    <t>2026-05-16T13:49:59.307+02:00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</si>
  <si>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32cm","posId":"116","price":24900,"isExtra":false},{"id":"54414789","note":"","count":1,"label":"Balné","posId":"K0000","price":1500,"isExtra":true},{"id":"54414818","note":"","count":1,"label":"okraj mozzarella, bylinky","posId":"A121","price":5700,"isExtra":true},{"id":"57405815","note":"","size":"Pepsi zero sugar 1l","count":1,"label":"Pepsi zero sugar 1l","posId":"N125","price":5900,"isExtra":false}]</t>
  </si>
  <si>
    <t>2026-05-16T13:35:02.163+02:00</t>
  </si>
  <si>
    <t>2026-05-16T13:47:33.758+02:00</t>
  </si>
  <si>
    <t>2026-05-16T14:09:09.239+02:00</t>
  </si>
  <si>
    <t>2026-05-16T13:35:03.061+02:00</t>
  </si>
  <si>
    <t>[{"id":"ff8bc446-e047-44f1-bae5-423b565e0123","note":"","count":1,"label":"Capricciosa 32 cm","posId":"137","price":24900,"isExtra":false},{"id":"a4efa812-1470-4ea2-a19d-39843abed3be","note":"","count":2,"label":"Comeback 32 cm","posId":"145","price":24900,"isExtra":false}]</t>
  </si>
  <si>
    <t>2026-05-16T13:34:02.334+02:00</t>
  </si>
  <si>
    <t>2026-05-16T13:49:03.867+02:00</t>
  </si>
  <si>
    <t>[{"id":"076ed74a-9e28-4a30-9b7c-06e6adbd9e27","note":"","count":1,"label":"Margherita 18 cm","posId":"124","price":11900,"isExtra":false},{"id":"670e963a-3bc6-4d99-8aed-b86eae3c2021","note":"","count":1,"label":"BEZ -mozzarella","posId":"X113","price":0,"KDSTags":["redhighlight"],"isExtra":true},{"id":"22bde6ce-8676-45cb-8fba-89a664dd9034","note":"","count":1,"label":"Veggieballs 32 cm","posId":"141","price":24900,"isExtra":false},{"id":"38de8e38-e51e-422d-9a89-960ebc505f1b","note":"","count":1,"label":"šunka","posId":"B106","price":3000,"KDSTags":["greenhighlight"],"isExtra":true}]</t>
  </si>
  <si>
    <t>2026-05-16T13:24:05.381+02:00</t>
  </si>
  <si>
    <t>2026-05-16T13:35:37.947+02:00</t>
  </si>
  <si>
    <t>2026-05-16T13:23:15.384+02:00</t>
  </si>
  <si>
    <t>2026-05-16T13:35:25.121+02:00</t>
  </si>
  <si>
    <t>Ľuboslav</t>
  </si>
  <si>
    <t>2026-05-16T13:10:53.150+02:00</t>
  </si>
  <si>
    <t>2026-05-16T13:22:41.773+02:00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</si>
  <si>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základ","posId":"ZBR40","price":0,"isExtra":true},{"id":"X111","note":"","count":1,"label":"Bez papriky","posId":"X111","price":0,"KDSTags":["redhighlight"],"isExtra":true}]</t>
  </si>
  <si>
    <t>2026-05-16T13:09:01.637+02:00</t>
  </si>
  <si>
    <t>2026-05-16T13:20:17.659+02:00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</si>
  <si>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-cibule","posId":"X103","price":0,"KDSTags":["redhighlight"],"isExtra":true}]</t>
  </si>
  <si>
    <t>2026-05-16T12:59:21.324+02:00</t>
  </si>
  <si>
    <t>2026-05-16T13:10:50.880+02:00</t>
  </si>
  <si>
    <t>[{"id":"69427585fd8faa40bcc99d81","count":1,"label":"Capricciosa 32cm","posId":"113","price":24900,"isExtra":false},{"id":"7cdbdba064a9b12ab9c2a9d4","count":1,"label":"Balné","posId":"K0000","price":1500,"isExtra":true},{"id":"6a62c37fcc3049759d225124","count":1,"label":"USA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základ","posId":"ZRB32","price":0,"isExtra":true},{"id":"812a5723adbe7d9399c88294","count":1,"label":"Pepperoni salám","posId":"B109","price":3000,"KDSTags":["greenhighlight"],"isExtra":true},{"id":"69427585fd8faa40bcc99d79","count":1,"label":"BBQ Texas 32cm","posId":"119","price":24900,"isExtra":false},{"id":"7cdbdba064a9b12ab9c2a9d4","count":1,"label":"Balné","posId":"K0000","price":1500,"isExtra":true},{"id":"6a62c37fcc3049759d225124","count":1,"label":"USA těsto","posId":"17","price":1000,"isExtra":true},{"id":"b3315228bf334aed3317a89f","count":1,"label":"Smetanový základ","posId":"ZBS32","price":0,"isExtra":true},{"id":"a8a0609b09ffe53aaeb14323","count":1,"label":"Bez cibule","posId":"X103","price":0,"KDSTags":["redhighlight"],"isExtra":true},{"id":"b9ae076dc1aa10e137c00e4a","count":1,"label":"Kukuřice","posId":"B115","price":2500,"KDSTags":["greenhighlight"],"isExtra":true}]</t>
  </si>
  <si>
    <t>2026-05-16T12:59:02.211+02:00</t>
  </si>
  <si>
    <t>2026-05-16T13:05:56.613+02:00</t>
  </si>
  <si>
    <t>[{"id":"bf8dc38b-6c8e-42b6-9da3-3170253a57d4","note":"","count":1,"label":"Hot &amp; Spicy 32 cm","posId":"122","price":24900,"isExtra":false}]</t>
  </si>
  <si>
    <t>Jana Lowe</t>
  </si>
  <si>
    <t>2026-05-16T12:56:01.999+02:00</t>
  </si>
  <si>
    <t>2026-05-16T13:04:59.207+02:00</t>
  </si>
  <si>
    <t>2026-05-16T13:28:29.749+02:00</t>
  </si>
  <si>
    <t>2026-05-16T12:56:02.505+02:00</t>
  </si>
  <si>
    <t>2026-05-16T12:49:17.755+02:00</t>
  </si>
  <si>
    <t>2026-05-16T13:04:49.877+02:00</t>
  </si>
  <si>
    <t>[{"id":"69427585fd8faa40bcc99d5b","count":1,"label":"Comeback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</si>
  <si>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2026-05-16T12:49:02.349+02:00</t>
  </si>
  <si>
    <t>2026-05-16T12:59:47.681+02:00</t>
  </si>
  <si>
    <t>2026-05-16T13:35:02.417+02:00</t>
  </si>
  <si>
    <t>2026-05-16T12:49:03.029+02:00</t>
  </si>
  <si>
    <t>[{"id":"a4efa812-1470-4ea2-a19d-39843abed3be","note":"","count":1,"label":"Comeback 32 cm","posId":"145","price":24900,"isExtra":false}]</t>
  </si>
  <si>
    <t>2026-05-16T12:43:02.212+02:00</t>
  </si>
  <si>
    <t>2026-05-16T12:56:35.580+02:00</t>
  </si>
  <si>
    <t>[{"id":"f1315fc0-dfbb-459c-9f31-49d8e60875f4","note":"","count":1,"label":"Pepperoni 40 cm","posId":"108","price":30900,"isExtra":false},{"id":"36ea3088-07fd-428f-b871-c4a5ee9cef7b","note":"","count":1,"label":"Comeback 40 cm","posId":"109","price":30900,"isExtra":false},{"id":"d63e9120-8ffe-444c-ba51-6c942a13f4fc","note":"","count":1,"label":"Margherita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5b1f2843-926a-4dd1-a5f0-4fddc7b45013","note":"","count":1,"label":"Margherita 32 cm","posId":"112","price":20900,"isExtra":false}]</t>
  </si>
  <si>
    <t>2026-05-16T12:37:09.467+02:00</t>
  </si>
  <si>
    <t>2026-05-16T12:50:55.861+02:00</t>
  </si>
  <si>
    <t>[{"id":"59610942","note":"","size":"Hawai 32cm","count":2,"label":"Hawai 32cm","posId":"114","price":24900,"isExtra":false},{"id":"54414789","note":"","count":2,"label":"Balné","posId":"K0000","price":1500,"isExtra":true},{"id":"54414827","note":"","count":2,"label":"okraj mozzarella, bbq omáčka","posId":"A123","price":5700,"isExtra":true}]</t>
  </si>
  <si>
    <t>2026-05-16T12:36:01.852+02:00</t>
  </si>
  <si>
    <t>2026-05-16T12:47:49.624+02:00</t>
  </si>
  <si>
    <t>2026-05-16T13:09:43.587+02:00</t>
  </si>
  <si>
    <t>2026-05-16T12:36:04.971+02:00</t>
  </si>
  <si>
    <t>[{"id":"6bbd4662-3c19-4725-919c-71f4c4e91f89","note":"","count":1,"label":"BBQ Meteor 32 cm","posId":"142","price":24900,"isExtra":false},{"id":"03ade9ce-5d0f-4499-a6a3-340b58ae4468","note":"","count":1,"label":"Capricciosa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a62e938c-9a71-490f-818d-7d681b9da334","note":"","count":1,"label":"BEZ -žampiony","posId":"X105","price":0,"KDSTags":["redhighlight"],"isExtra":true},{"id":"bf8dc38b-6c8e-42b6-9da3-3170253a57d4","note":"","count":1,"label":"Hot &amp; Spicy 32 cm","posId":"122","price":24900,"isExtra":false}]</t>
  </si>
  <si>
    <t>2026-05-16T12:30:01.958+02:00</t>
  </si>
  <si>
    <t>2026-05-16T12:52:07.618+02:00</t>
  </si>
  <si>
    <t>[{"id":"5b1f2843-926a-4dd1-a5f0-4fddc7b45013","note":"","count":1,"label":"Margherita 32 cm","posId":"112","price":20900,"isExtra":false},{"id":"b6658da4-b777-42a2-94b6-5ce20ff49587","note":"","count":1,"label":"Pepperoni 32 cm","posId":"144","price":24900,"isExtra":false}]</t>
  </si>
  <si>
    <t>2026-05-16T12:29:37.315+02:00</t>
  </si>
  <si>
    <t>2026-05-16T12:35:46.877+02:00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</si>
  <si>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</si>
  <si>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2026-05-16T12:24:02.594+02:00</t>
  </si>
  <si>
    <t>2026-05-16T12:31:00.599+02:00</t>
  </si>
  <si>
    <t>[{"id":"ad7c292a-48c9-48db-b64c-0f7f8ebced7f","note":"","count":1,"label":"BBQ Meteor 40 cm","posId":"106","price":30900,"isExtra":false},{"id":"3a8b6a85-3b5c-4ee4-be2d-261ab8731d6e","note":"","count":1,"label":"Dip česnekový","posId":"P106","price":2000,"isExtra":false}]</t>
  </si>
  <si>
    <t>2026-05-16T12:22:23.964+02:00</t>
  </si>
  <si>
    <t>2026-05-16T12:30:51.887+02:00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</si>
  <si>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okrajů","posId":"X1000","price":0,"isExtra":true}]</t>
  </si>
  <si>
    <t>2026-05-16T12:22:02.401+02:00</t>
  </si>
  <si>
    <t>2026-05-16T12:35:48.661+02:00</t>
  </si>
  <si>
    <t>2026-05-16T13:00:09.265+02:00</t>
  </si>
  <si>
    <t>2026-05-16T12:22:02.899+02:00</t>
  </si>
  <si>
    <t>[{"id":"e12521cc-9391-4513-be27-f090014536cf","note":"","count":1,"label":"BBQ Texas 32 cm","posId":"143","price":24900,"isExtra":false},{"id":"35e045f9-bc36-46e9-8142-6579de78a05b","note":"","count":1,"label":"Comeback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cm","posId":"121","price":24900,"isExtra":false},{"id":"c8019f80-065c-4f09-9e80-65b85dae2ae1","note":"","count":1,"label":"kukuřice","posId":"B115","price":2500,"KDSTags":["greenhighlight"],"isExtra":true}]</t>
  </si>
  <si>
    <t>2026-05-16T12:19:11.874+02:00</t>
  </si>
  <si>
    <t>2026-05-16T12:20:51.698+02:00</t>
  </si>
  <si>
    <t>2026-05-16T12:42:28.711+02:00</t>
  </si>
  <si>
    <t>2026-05-16T12:19:12.983+02:00</t>
  </si>
  <si>
    <t>[{"id":"cc156dc9-e0f8-4747-a43c-aabfdf952563","count":1,"label":"Pizza Comeback 40","posId":"109","price":30900,"isExtra":false,"creatorId":"HfyoOOv-6wMds-hhzOJW5","isPackging":0,"actualLabel":"Pizza Comeback 40"},{"id":"3fbd17b1-044d-441d-95e8-c2ea0cecc4cd","count":1,"label":"Dip česnekový","posId":"P106","price":2000,"isExtra":false,"creatorId":"e_xkmLKX5l7Et-9ulbtu2","isPackging":0,"actualLabel":"Dip česnekový"}]</t>
  </si>
  <si>
    <t>2026-05-16T12:10:00.434+02:00</t>
  </si>
  <si>
    <t>2026-05-16T12:19:00.018+02:00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</si>
  <si>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</si>
  <si>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2026-05-16T11:58:02.074+02:00</t>
  </si>
  <si>
    <t>2026-05-16T12:07:33.601+02:00</t>
  </si>
  <si>
    <t>2026-05-16T12:19:38.560+02:00</t>
  </si>
  <si>
    <t>2026-05-16T11:58:02.931+02:00</t>
  </si>
  <si>
    <t>[{"id":"0b867b16-3995-4b4a-9deb-1c0d8cecf8d6","note":"","count":2,"label":"Pepperoni 32 cm","posId":"120","price":24900,"isExtra":false}]</t>
  </si>
  <si>
    <t>2026-05-16T11:55:02.259+02:00</t>
  </si>
  <si>
    <t>2026-05-16T12:07:59.508+02:00</t>
  </si>
  <si>
    <t>2026-05-16T12:28:20.224+02:00</t>
  </si>
  <si>
    <t>2026-05-16T11:59:27.891+02:00</t>
  </si>
  <si>
    <t>[{"id":"aef5aaf8-2acf-4f20-91be-c8829f11cd0c","note":"","count":2,"label":"Capricciosa 40 cm","posId":"101","price":30900,"isExtra":false},{"id":"bd8e2f82-3d11-4ada-88ad-67191c012d18","note":"","count":2,"label":"BEZ -olivy","posId":"X112","price":0,"KDSTags":["redhighlight"],"isExtra":true},{"id":"a62e938c-9a71-490f-818d-7d681b9da334","note":"","count":2,"label":"BEZ -žampiony","posId":"X105","price":0,"KDSTags":["redhighlight"],"isExtra":true},{"id":"aef5aaf8-2acf-4f20-91be-c8829f11cd0c","note":"","count":1,"label":"Capricciosa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-olivy","posId":"X112","price":0,"KDSTags":["redhighlight"],"isExtra":true},{"id":"e525f614-2c06-459a-8d22-623546aa83fc","note":"","count":1,"label":"BBQ Texas 40 cm","posId":"107","price":30900,"isExtra":false}]</t>
  </si>
  <si>
    <t>2026-05-16T11:54:02.320+02:00</t>
  </si>
  <si>
    <t>2026-05-16T12:01:16.814+02:00</t>
  </si>
  <si>
    <t>[{"id":"54414716","note":"","size":"Hawai 40cm","count":1,"label":"Hawai 40cm","posId":"102","price":30900,"isExtra":false},{"id":"54414779","note":"","count":1,"label":"Balné","posId":"K0000","price":2000,"isExtra":true},{"id":"57405814","note":"","size":"Pepsi 1l","count":1,"label":"Pepsi 1l","posId":"N124","price":5900,"isExtra":false}]</t>
  </si>
  <si>
    <t>2026-05-16T11:49:02.540+02:00</t>
  </si>
  <si>
    <t>2026-05-16T12:04:14.568+02:00</t>
  </si>
  <si>
    <t>2026-05-16T12:13:41.051+02:00</t>
  </si>
  <si>
    <t>2026-05-16T11:49:03.469+02:00</t>
  </si>
  <si>
    <t>[{"id":"2b77c2f4-b7da-4d55-934c-2dd971e8586b","note":"","count":1,"label":"BBQ Meteor 18 cm","posId":"130","price":11900,"isExtra":false},{"id":"ede9e72e-2d68-47c4-ac43-66acb7a92f67","note":"","count":1,"label":"Cibule.","posId":"A103","price":1500,"isExtra":true},{"id":"db11aa72-90cd-42fe-98b0-daadd8451aea","note":"","count":1,"label":"Grana padano","posId":"A130","price":2000,"isExtra":true},{"id":"3a8b6a85-3b5c-4ee4-be2d-261ab8731d6e","note":"","count":1,"label":"Dip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ks","posId":"P100","price":8900,"isExtra":false}]</t>
  </si>
  <si>
    <t>Hanna</t>
  </si>
  <si>
    <t>2026-05-16T11:47:00.691+02:00</t>
  </si>
  <si>
    <t>2026-05-16T11:57:26.717+02:00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</si>
  <si>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okrajů","posId":"X1000","price":0,"isExtra":true},{"id":"111","note":"","count":1,"label":"Quattro Formaggi 40cm","posId":"111","price":30900,"isExtra":false},{"id":"K0000","note":"","count":1,"label":"Balné","posId":"K0000","price":2000,"isExtra":true}]</t>
  </si>
  <si>
    <t>2026-05-16T11:46:29.313+02:00</t>
  </si>
  <si>
    <t>2026-05-16T11:52:30.862+02:00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</si>
  <si>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🌶️🌶️","posId":"120","price":24900,"isExtra":false},{"id":"7cdbdba064a9b12ab9c2a9d4","count":1,"label":"Balné","posId":"K0000","price":1500,"isExtra":true}]</t>
  </si>
  <si>
    <t>2026-05-16T11:42:02.423+02:00</t>
  </si>
  <si>
    <t>2026-05-16T11:49:06.593+02:00</t>
  </si>
  <si>
    <t>2026-05-16T11:13:02.442+02:00</t>
  </si>
  <si>
    <t>2026-05-16T12:15:11.590+02:00</t>
  </si>
  <si>
    <t>2026-05-16T12:31:09.051+02:00</t>
  </si>
  <si>
    <t>2026-05-16T11:13:02.941+02:00</t>
  </si>
  <si>
    <t>[{"id":"aef5aaf8-2acf-4f20-91be-c8829f11cd0c","note":"","count":1,"label":"Capricciosa 40 cm","posId":"101","price":30900,"isExtra":false}]</t>
  </si>
  <si>
    <t>2026-05-16T11:10:01.468+02:00</t>
  </si>
  <si>
    <t>2026-05-16T11:26:19.110+02:00</t>
  </si>
  <si>
    <t>2026-05-16T11:40:40.356+02:00</t>
  </si>
  <si>
    <t>2026-05-16T11:10:02.692+02:00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</si>
  <si>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základ","posId":"i129","price":0,"isExtra":true},{"id":"932d1eab-8f45-4992-b460-cc5099f91e14","note":"","count":1,"label":"Okraj Hotdog, BBQ","posId":"A120","price":6500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3a8b6a85-3b5c-4ee4-be2d-261ab8731d6e","note":"","count":3,"label":"Dip česnekový","posId":"P106","price":2000,"isExtra":false},{"id":"211d85d0-839e-41d0-89e3-ea177ad7489e","note":"","count":1,"label":"Dip česnekový","posId":"P106","price":2000,"isExtra":false}]</t>
  </si>
  <si>
    <t>2026-05-16T11:10:01.384+02:00</t>
  </si>
  <si>
    <t>2026-05-16T11:21:50.777+02:00</t>
  </si>
  <si>
    <t>2026-05-16T12:16:11.537+02:00</t>
  </si>
  <si>
    <t>2026-05-16T11:10:40.996+02:00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</si>
  <si>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</si>
  <si>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2026-05-16T11:05:02.374+02:00</t>
  </si>
  <si>
    <t>2026-05-16T11:23:53.681+02:00</t>
  </si>
  <si>
    <t>2026-05-16T11:34:43.977+02:00</t>
  </si>
  <si>
    <t>2026-05-16T11:05:03.469+02:00</t>
  </si>
  <si>
    <t>[{"id":"076ed74a-9e28-4a30-9b7c-06e6adbd9e27","note":"","count":2,"label":"Margherita 18 cm","posId":"124","price":11900,"isExtra":false},{"id":"c5b474e6-18c7-4e68-bfba-30417cf8de0f","note":"","count":2,"label":"Kukuřice.","posId":"A115","price":1500,"isExtra":true},{"id":"fc34540c-3ca2-4bb0-bd98-dc6f769a38a1","note":"","count":2,"label":"Šunka.","posId":"A106","price":2000,"isExtra":true},{"id":"6bbd4662-3c19-4725-919c-71f4c4e91f89","note":"","count":1,"label":"BBQ Meteor 32 cm","posId":"142","price":24900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]</t>
  </si>
  <si>
    <t>2026-05-16T11:02:36.778+02:00</t>
  </si>
  <si>
    <t>2026-05-16T11:14:06.603+02:00</t>
  </si>
  <si>
    <t>2026-05-16T11:02:02.692+02:00</t>
  </si>
  <si>
    <t>2026-05-16T11:16:41.562+02:00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</si>
  <si>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cm","posId":"120","price":24900,"isExtra":false},{"id":"c8019f80-065c-4f09-9e80-65b85dae2ae1","note":"","count":1,"label":"kukuřice","posId":"B115","price":2500,"KDSTags":["greenhighlight"],"isExtra":true}]</t>
  </si>
  <si>
    <t>2026-05-16T11:02:02.668+02:00</t>
  </si>
  <si>
    <t>2026-05-16T11:15:18.439+02:00</t>
  </si>
  <si>
    <t>2026-05-16T10:46:02.653+02:00</t>
  </si>
  <si>
    <t>2026-05-16T11:30:13.521+02:00</t>
  </si>
  <si>
    <t>2026-05-16T10:21:02.177+02:00</t>
  </si>
  <si>
    <t>2026-05-16T11:16:09.448+02:00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</si>
  <si>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</si>
  <si>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2026-05-16T00:41:05.184+02:00</t>
  </si>
  <si>
    <t>2026-05-16T00:50:05.438+02:00</t>
  </si>
  <si>
    <t>[{"id":"95f3b6f0-9bb8-444a-b595-e945cadd4e80","note":"","count":1,"label":"Sweet passion 18 cm","posId":"30","price":11900,"isExtra":false},{"id":"1da47ebe-2592-435a-b854-8cbe80b56263","note":"","count":1,"label":"Hawai 32 cm","posId":"138","price":24900,"isExtra":false},{"id":"c8019f80-065c-4f09-9e80-65b85dae2ae1","note":"","count":1,"label":"kukuřice","posId":"B115","price":2500,"KDSTags":["greenhighlight"],"isExtra":true},{"id":"007c7303-045c-4866-882d-38e13564ff34","note":"","count":1,"label":"BEZ -ananas","posId":"X100","price":0,"KDSTags":["redhighlight"],"isExtra":true}]</t>
  </si>
  <si>
    <t>2026-05-16T00:40:02.253+02:00</t>
  </si>
  <si>
    <t>2026-05-16T00:46:06.441+02:00</t>
  </si>
  <si>
    <t>[{"id":"1da47ebe-2592-435a-b854-8cbe80b56263","note":"","count":1,"label":"Hawai 32 cm","posId":"138","price":24900,"isExtra":false}]</t>
  </si>
  <si>
    <t>2026-05-16T00:17:26.349+02:00</t>
  </si>
  <si>
    <t>2026-05-16T00:18:05.304+02:00</t>
  </si>
  <si>
    <t>[{"id":"073b139c-2b4b-4660-bac4-44c384e58f57","count":1,"label":"Pepsi 1l","posId":"N124","price":5900,"isExtra":false,"creatorId":"8ljKqT0PncfR1GphWNlRK","isPackging":0,"actualLabel":"Pepsi 1l"}]</t>
  </si>
  <si>
    <t>2026-05-16T00:17:18.855+02:00</t>
  </si>
  <si>
    <t>2026-05-16T00:31:37.716+02:00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</si>
  <si>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🌶️🌶️","posId":"108","price":30900,"isExtra":false},{"id":"54414779","note":"","count":1,"label":"Balné","posId":"K0000","price":2000,"isExtra":true},{"id":"54414708","note":"","size":"Quattro Formaggi 40cm","count":1,"label":"Quattro Formaggi 40cm","posId":"111","price":30900,"isExtra":false},{"id":"54414779","note":"","count":1,"label":"Balné","posId":"K0000","price":2000,"isExtra":true},{"id":"54414712","note":"","size":"BBQ Texas 40cm","count":1,"label":"BBQ Texas 40cm","posId":"107","price":30900,"isExtra":false},{"id":"54414779","note":"","count":1,"label":"Balné","posId":"K0000","price":2000,"isExtra":true}]</t>
  </si>
  <si>
    <t>2026-05-16T00:12:18.915+02:00</t>
  </si>
  <si>
    <t>2026-05-16T00:26:46.642+02:00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</si>
  <si>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bylinky","posId":"A121","price":5700,"isExtra":true},{"id":"57405818","note":"","size":"Poděbradská malinovka 0,5l","count":1,"label":"Poděbradská malinovka 0,5l","posId":"N129","price":4900,"isExtra":false}]</t>
  </si>
  <si>
    <t>2026-05-15T23:39:57.818+02:00</t>
  </si>
  <si>
    <t>2026-05-15T23:45:29.240+02:00</t>
  </si>
  <si>
    <t>[{"id":"cc156dc9-e0f8-4747-a43c-aabfdf952563","count":1,"label":"Pizza Comeback 40","posId":"109","price":30900,"isExtra":false,"creatorId":"x0oanlv1_FpP16U_D1fUn","isPackging":0,"actualLabel":"Pizza Comeback 40"}]</t>
  </si>
  <si>
    <t>2026-05-15T23:26:03.428+02:00</t>
  </si>
  <si>
    <t>2026-05-15T23:34:55.059+02:00</t>
  </si>
  <si>
    <t>Ihor</t>
  </si>
  <si>
    <t>2026-05-15T23:21:25.986+02:00</t>
  </si>
  <si>
    <t>2026-05-15T23:27:56.269+02:00</t>
  </si>
  <si>
    <t>[{"id":"110","note":"","count":1,"label":"Hot &amp; Spicy 40cm 🌶️🌶️","posId":"110","price":30900,"isExtra":false},{"id":"K0000","note":"","count":1,"label":"Balné","posId":"K0000","price":2000,"isExtra":true},{"id":"P107","note":"","count":2,"label":"Dip Jalapeňos","posId":"P107","price":2000,"isExtra":false},{"id":"K0000","note":"","count":2,"label":"Balné","posId":"K0000","price":1500,"isExtra":true},{"id":"N124","note":"","count":1,"label":"Pepsi 1l","posId":"N124","price":5900,"isExtra":false}]</t>
  </si>
  <si>
    <t>2026-05-15T23:13:56.525+02:00</t>
  </si>
  <si>
    <t>2026-05-15T23:24:22.329+02:00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</si>
  <si>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🌶️🌶️","posId":"122","price":24900,"isExtra":false},{"id":"54414789","note":"","count":1,"label":"Balné","posId":"K0000","price":1500,"isExtra":true},{"id":"54414745","note":"","size":"Spicy Wings 🌶️","count":1,"label":"Spicy Wings 🌶️","posId":"P101","price":11900,"isExtra":false},{"id":"54414789","note":"","count":1,"label":"Balné","posId":"K0000","price":1500,"isExtra":true},{"id":"54414752","note":"","size":"Jalapenos Rolls","count":1,"label":"Jalapenos Rolls","posId":"jpr200","price":8900,"isExtra":false},{"id":"54414789","note":"","count":1,"label":"Balné","posId":"K0000","price":1500,"isExtra":true}]</t>
  </si>
  <si>
    <t>2026-05-15T23:07:41.412+02:00</t>
  </si>
  <si>
    <t>2026-05-15T23:19:30.137+02:00</t>
  </si>
  <si>
    <t>2026-05-15T23:05:48.528+02:00</t>
  </si>
  <si>
    <t>2026-05-15T23:05:51.123+02:00</t>
  </si>
  <si>
    <t>[{"id":"1c99aa20-d693-4b8a-96f1-680d4f9a41bf","count":1,"label":"Mirinda 1l","posId":"N126","price":5900,"isExtra":false,"creatorId":"DsMslcGgznW5L7mvrPWWV","isPackging":0,"actualLabel":"Mirinda 1l"}]</t>
  </si>
  <si>
    <t>2026-05-15T23:01:49.975+02:00</t>
  </si>
  <si>
    <t>2026-05-15T23:16:03.269+02:00</t>
  </si>
  <si>
    <t>[{"id":"69427585fd8faa40bcc99d77","count":1,"label":"Pepperoni 32cm 🌶️🌶️","posId":"120","price":24900,"isExtra":false},{"id":"7cdbdba064a9b12ab9c2a9d4","count":1,"label":"Balné","posId":"K0000","price":1500,"isExtra":true},{"id":"330e5bd554d905fd6d54cf01","count":1,"label":"bez plněných okrajů","posId":"X1000","price":0,"isExtra":true},{"id":"a318c7626e6bbe840bdd5543","count":1,"label":"Gorgonzola","posId":"B101","price":3000,"KDSTags":["greenhighlight"],"isExtra":true},{"id":"69427585fd8faa40bcc99db7","count":1,"label":"Choco Rolls","posId":"chr100","price":8900,"isExtra":false},{"id":"7cdbdba064a9b12ab9c2a9d4","count":1,"label":"Balné","posId":"K0000","price":1500,"isExtra":true},{"id":"69427585fd8faa40bcc99dcd","count":1,"label":"Pepsi zero sugar 1l","posId":"N125","price":5900,"isExtra":false}]</t>
  </si>
  <si>
    <t>2026-05-15T22:53:16.926+02:00</t>
  </si>
  <si>
    <t>2026-05-15T23:14:41.235+02:00</t>
  </si>
  <si>
    <t>[{"id":"69427585fd8faa40bcc99d5d","count":1,"label":"Pepperoni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okrajů","posId":"X1000","price":0,"isExtra":true},{"id":"69427585fd8faa40bcc99daf","count":1,"label":"Pepperoni Rolls 🌶️","posId":"P100","price":8900,"isExtra":false},{"id":"7cdbdba064a9b12ab9c2a9d4","count":1,"label":"Balné","posId":"K0000","price":1500,"isExtra":true},{"id":"69427585fd8faa40bcc99d59","count":1,"label":"Hot &amp; Spicy 40cm 🌶️🌶️","posId":"110","price":30900,"isExtra":false},{"id":"1d39bc6ba96569aaaf3ab974","count":1,"label":"Balné","posId":"K0000","price":2000,"isExtra":true}]</t>
  </si>
  <si>
    <t>2026-05-15T22:39:41.213+02:00</t>
  </si>
  <si>
    <t>2026-05-15T22:52:13.117+02:00</t>
  </si>
  <si>
    <t>[{"id":"69427585fd8faa40bcc99d61","count":1,"label":"BBQ Meteor 40cm","posId":"106","price":30900,"isExtra":false},{"id":"1d39bc6ba96569aaaf3ab974","count":1,"label":"Balné","posId":"K0000","price":2000,"isExtra":true},{"id":"893aed81a83a807fc642e4d1","count":1,"label":"okraj mozzarella, bbq omáčka","posId":"A124","price":6500,"isExtra":true},{"id":"69427585fd8faa40bcc99d63","count":1,"label":"Zeleninová 40cm","posId":"103","price":30900,"isExtra":false},{"id":"1d39bc6ba96569aaaf3ab974","count":1,"label":"Balné","posId":"K0000","price":2000,"isExtra":true},{"id":"fb8c45104be3e2ec287156ec","count":1,"label":"okraj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</si>
  <si>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2026-05-15T22:39:41.139+02:00</t>
  </si>
  <si>
    <t>2026-05-15T22:45:38.440+02:00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</si>
  <si>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</si>
  <si>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Adam Banga</t>
  </si>
  <si>
    <t>2026-05-15T22:36:02.515+02:00</t>
  </si>
  <si>
    <t>2026-05-15T22:53:05.927+02:00</t>
  </si>
  <si>
    <t>2026-05-15T23:13:39.032+02:00</t>
  </si>
  <si>
    <t>2026-05-15T22:36:03.136+02:00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</si>
  <si>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základ","posId":"i129","price":0,"isExtra":true},{"id":"b0f0df3d-69d0-4a75-9253-806f9d6e46ef","note":"","count":1,"label":"Česká zmrzlina z Opočna karamel","posId":"D112","price":12900,"isExtra":false}]</t>
  </si>
  <si>
    <t>2026-05-15T22:34:52.597+02:00</t>
  </si>
  <si>
    <t>2026-05-15T22:43:22.260+02:00</t>
  </si>
  <si>
    <t>[{"id":"57405809","note":"","size":"Aquilla černý čaj a broskev 0,5l","count":1,"label":"Aquilla černý čaj a broskev 0,5l","posId":"N120","price":4900,"isExtra":false},{"id":"59610945","note":"Please slice the Pizza well.","size":"Veggieballs 32cm 🌶️🌶️","count":1,"label":"Veggieballs 32cm 🌶️🌶️","posId":"117","price":24900,"isExtra":false},{"id":"54414789","note":"","count":1,"label":"Balné","posId":"K0000","price":1500,"isExtra":true},{"id":"57278742","note":"","count":1,"label":"Smetanový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</si>
  <si>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2026-05-15T22:34:06.495+02:00</t>
  </si>
  <si>
    <t>2026-05-15T22:45:37.365+02:00</t>
  </si>
  <si>
    <t>2026-05-15T22:31:14.343+02:00</t>
  </si>
  <si>
    <t>2026-05-15T22:42:54.468+02:00</t>
  </si>
  <si>
    <t>[{"id":"54414743","note":"","size":"Spicy menu Comeback","count":1,"label":"Spicy menu Comeback","posId":"M100","price":34900,"isExtra":false},{"id":"54414879","note":"","count":1,"label":"Špenát &amp; kuře","posId":"Y116","price":0,"isExtra":true},{"id":"54414770","note":"","count":1,"label":"Balné","posId":"K0000","price":3000,"isExtra":true},{"id":"54414782","note":"","count":1,"label":"spicy wings 🌶️","posId":"P101","price":0,"isExtra":true},{"id":"57405828","note":"","count":1,"label":"Mirinda 1l","posId":"N126","price":0,"isExtra":true},{"id":"54414827","note":"","count":1,"label":"okraj mozzarella, bbq omáčka","posId":"A123","price":5700,"isExtra":true},{"id":"54414710","note":"","size":"Comeback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okrajů","posId":"X1000","price":0,"isExtra":true},{"id":"54414908","note":"","count":1,"label":"Kuře","posId":"C114","price":4000,"KDSTags":["greenhighlight"],"isExtra":true}]</t>
  </si>
  <si>
    <t>2026-05-15T22:27:13.670+02:00</t>
  </si>
  <si>
    <t>2026-05-15T22:36:11.996+02:00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</si>
  <si>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54414830","note":"","count":1,"label":"Žampiony","posId":"C105","price":3500,"KDSTags":["greenhighlight"],"isExtra":true},{"id":"54414848","note":"","count":1,"label":"Olivy","posId":"C112","price":3500,"KDSTags":["greenhighlight"],"isExtra":true}]</t>
  </si>
  <si>
    <t>2026-05-15T22:21:05.119+02:00</t>
  </si>
  <si>
    <t>2026-05-15T22:28:38.918+02:00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</si>
  <si>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</si>
  <si>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2026-05-15T22:13:11.609+02:00</t>
  </si>
  <si>
    <t>2026-05-15T22:24:38.056+02:00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</si>
  <si>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základ","posId":"ZRS32","price":0,"isExtra":true},{"id":"54414827","note":"","count":1,"label":"okraj mozzarella, bbq omáčka","posId":"A123","price":5700,"isExtra":true},{"id":"59610934","note":"","size":"Margherita 32cm","count":1,"label":"Margherita 32cm","posId":"112","price":20900,"isExtra":false},{"id":"54414789","note":"","count":1,"label":"Balné","posId":"K0000","price":1500,"isExtra":true},{"id":"59610946","note":"","count":1,"label":"USA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základ","posId":"ZRS32","price":0,"isExtra":true},{"id":"54414818","note":"","count":1,"label":"okraj mozzarella, bylinky","posId":"A121","price":5700,"isExtra":true}]</t>
  </si>
  <si>
    <t>2026-05-15T22:12:01.906+02:00</t>
  </si>
  <si>
    <t>2026-05-15T22:19:34.960+02:00</t>
  </si>
  <si>
    <t>[{"id":"03dae282-4cd4-4fa2-9169-2178ea3ed325","note":"","count":1,"label":"Quattro Formaggi 40 cm","posId":"111","price":30900,"isExtra":false},{"id":"ad7c292a-48c9-48db-b64c-0f7f8ebced7f","note":"","count":1,"label":"BBQ Meteor 40 cm","posId":"106","price":30900,"isExtra":false}]</t>
  </si>
  <si>
    <t>2026-05-15T22:05:35.109+02:00</t>
  </si>
  <si>
    <t>2026-05-15T22:15:12.955+02:00</t>
  </si>
  <si>
    <t>[{"id":"119","note":"","count":1,"label":"BBQ Texas 32cm","posId":"119","price":24900,"isExtra":false},{"id":"K0000","note":"","count":1,"label":"Balné","posId":"K0000","price":1500,"isExtra":true},{"id":"X1000","note":"","count":1,"label":"bez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okrajů","posId":"X1000","price":0,"isExtra":true}]</t>
  </si>
  <si>
    <t>2026-05-15T22:05:21.798+02:00</t>
  </si>
  <si>
    <t>2026-05-15T22:11:57.896+02:00</t>
  </si>
  <si>
    <t>[{"id":"69427585fd8faa40bcc99d57","count":1,"label":"Quattro Formaggi 40cm","posId":"111","price":30900,"isExtra":false},{"id":"1d39bc6ba96569aaaf3ab974","count":1,"label":"Balné","posId":"K0000","price":2000,"isExtra":true}]</t>
  </si>
  <si>
    <t>2026-05-15T22:02:02.590+02:00</t>
  </si>
  <si>
    <t>2026-05-15T22:10:44.833+02:00</t>
  </si>
  <si>
    <t>[{"id":"0b867b16-3995-4b4a-9deb-1c0d8cecf8d6","note":"","count":1,"label":"Pepperoni 32 cm","posId":"120","price":24900,"isExtra":false}]</t>
  </si>
  <si>
    <t>2026-05-15T21:59:02.660+02:00</t>
  </si>
  <si>
    <t>2026-05-15T22:26:12.738+02:00</t>
  </si>
  <si>
    <t>2026-05-15T22:37:51.836+02:00</t>
  </si>
  <si>
    <t>2026-05-15T21:59:03.184+02:00</t>
  </si>
  <si>
    <t>[{"id":"117c830b-d7db-490d-a3b9-365f8c4fa2d3","note":"","count":1,"label":"Zeleninová 32 cm","posId":"115","price":24900,"isExtra":false},{"id":"21fd0686-e8d1-43f1-84c9-d96f5842a3ca","note":"","count":1,"label":"okraj mozzarella, bylinky","posId":"A121","price":5700,"isExtra":true}]</t>
  </si>
  <si>
    <t>2026-05-15T21:58:44.116+02:00</t>
  </si>
  <si>
    <t>2026-05-15T22:11:02.123+02:00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</si>
  <si>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🌶️🌶️","posId":"110","price":30900,"isExtra":false},{"id":"1d39bc6ba96569aaaf3ab974","count":1,"label":"Balné","posId":"K0000","price":2000,"isExtra":true},{"id":"e97c473331e663ddc690894a","count":1,"label":"BBQ základ","posId":"ZRB40","price":0,"isExtra":true}]</t>
  </si>
  <si>
    <t>2026-05-15T21:57:35.498+02:00</t>
  </si>
  <si>
    <t>2026-05-15T22:06:11.691+02:00</t>
  </si>
  <si>
    <t>[{"id":"f18a3b7f-dd15-4ab8-8eb9-a097164b8360","count":1,"label":"Pizza BBQ Texas 32","posId":"119","price":24900,"isExtra":false,"creatorId":"mVwHhluwHQHnDCVwEnJn5","isPackging":0,"actualLabel":"Pizza BBQ Texas 32"},{"id":"d2bf14cb-bacb-4524-b465-c11967fc136f","count":1,"label":"Pizza Margherita 18","posId":"124","price":11900,"isExtra":false,"creatorId":"J27kSWiNKV43XUaXwxRzw","isPackging":0,"actualLabel":"Pizza Margherita 18"}]</t>
  </si>
  <si>
    <t>2026-05-15T21:57:11.980+02:00</t>
  </si>
  <si>
    <t>2026-05-15T22:05:20.127+02:00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</si>
  <si>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dip","posId":"P106","price":2000,"isExtra":false},{"id":"7cdbdba064a9b12ab9c2a9d4","count":1,"label":"Balné","posId":"K0000","price":1500,"isExtra":true},{"id":"69427585fd8faa40bcc99dc5","count":1,"label":"Aquilla černý čaj a broskev 0,5l","posId":"N120","price":4900,"isExtra":false},{"id":"69427585fd8faa40bcc99dd1","count":1,"label":"Poděbradská malinovka 0,5l","posId":"N129","price":4900,"isExtra":false},{"id":"69427585fd8faa40bcc99da7","count":1,"label":"Spicy Wings 🌶️","posId":"P101","price":11900,"isExtra":false},{"id":"7cdbdba064a9b12ab9c2a9d4","count":1,"label":"Balné","posId":"K0000","price":1500,"isExtra":true},{"id":"69427585fd8faa40bcc99da9","count":1,"label":"Masové kuličky","posId":"P102","price":9900,"isExtra":false},{"id":"7cdbdba064a9b12ab9c2a9d4","count":1,"label":"Balné","posId":"K0000","price":1500,"isExtra":true}]</t>
  </si>
  <si>
    <t>2026-05-15T21:48:01.753+02:00</t>
  </si>
  <si>
    <t>2026-05-15T22:25:26.065+02:00</t>
  </si>
  <si>
    <t>2026-05-15T22:51:27.629+02:00</t>
  </si>
  <si>
    <t>2026-05-15T21:48:02.430+02:00</t>
  </si>
  <si>
    <t>2026-05-15T21:46:32.315+02:00</t>
  </si>
  <si>
    <t>2026-05-15T21:52:13.946+02:00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</si>
  <si>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okrajů","posId":"X1000","price":0,"isExtra":true}]</t>
  </si>
  <si>
    <t>2026-05-15T21:45:55.655+02:00</t>
  </si>
  <si>
    <t>2026-05-15T21:52:11.887+02:00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</si>
  <si>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těsto","posId":"17","price":1000,"isExtra":true},{"id":"54414827","note":"","count":1,"label":"okraj mozzarella, bbq omáčka","posId":"A123","price":5700,"isExtra":true},{"id":"54414847","note":"","count":1,"label":"Olivy","posId":"B112","price":2500,"KDSTags":["greenhighlight"],"isExtra":true}]</t>
  </si>
  <si>
    <t>2026-05-15T21:39:12.834+02:00</t>
  </si>
  <si>
    <t>2026-05-15T21:46:52.853+02:00</t>
  </si>
  <si>
    <t>[{"id":"107","note":"","count":1,"label":"BBQ Texas 40cm","posId":"107","price":30900,"isExtra":false},{"id":"K0000","note":"","count":1,"label":"Balné","posId":"K0000","price":2000,"isExtra":true},{"id":"X1000","note":"","count":1,"label":"bez plněných okrajů","posId":"X1000","price":0,"isExtra":true}]</t>
  </si>
  <si>
    <t>Shamim</t>
  </si>
  <si>
    <t>2026-05-15T21:36:54.853+02:00</t>
  </si>
  <si>
    <t>2026-05-15T21:45:31.752+02:00</t>
  </si>
  <si>
    <t>[{"id":"M100","note":"","count":1,"label":"Spicy menu Comeback","posId":"M100","price":34900,"isExtra":false},{"id":"K0000","note":"","count":1,"label":"Balné","posId":"K0000","price":3000,"isExtra":true},{"id":"Y112","note":"","count":1,"label":"Margherita","posId":"Y112","price":0,"isExtra":true},{"id":"ZRB32","note":"","count":1,"label":"BBQ základ","posId":"ZRB32","price":0,"isExtra":true},{"id":"P101","note":"","count":1,"label":"spicy wings 🌶️","posId":"P101","price":0,"isExtra":true},{"id":"N124","note":"","count":1,"label":"Pepsi 1l","posId":"N124","price":0,"isExtra":true}]</t>
  </si>
  <si>
    <t>Rudolf</t>
  </si>
  <si>
    <t>2026-05-15T21:33:59.365+02:00</t>
  </si>
  <si>
    <t>2026-05-15T21:42:56.921+02:00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</si>
  <si>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okrajů","posId":"X1000","price":0,"isExtra":true},{"id":"102","note":"Jestli mohu poprosit , jenom na půlku pizzy ananas. 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bylinky","posId":"A122","price":6500,"isExtra":true}]</t>
  </si>
  <si>
    <t>2026-05-15T21:23:02.580+02:00</t>
  </si>
  <si>
    <t>2026-05-15T21:44:46.768+02:00</t>
  </si>
  <si>
    <t>2026-05-15T22:00:28.666+02:00</t>
  </si>
  <si>
    <t>2026-05-15T21:23:03.147+02:00</t>
  </si>
  <si>
    <t>2026-05-15T21:22:02.896+02:00</t>
  </si>
  <si>
    <t>2026-05-15T21:43:28.595+02:00</t>
  </si>
  <si>
    <t>[{"id":"b6658da4-b777-42a2-94b6-5ce20ff49587","note":"","count":1,"label":"Pepperoni 32 cm","posId":"144","price":24900,"isExtra":false},{"id":"99710cd8-fa1f-4712-84a8-85da37e18dd0","note":"","count":1,"label":"Česnekový chléb","posId":"P104","price":7900,"isExtra":false},{"id":"d63e9120-8ffe-444c-ba51-6c942a13f4fc","note":"","count":1,"label":"Margherita 40 cm","posId":"100","price":26900,"isExtra":false}]</t>
  </si>
  <si>
    <t>2026-05-15T21:21:55.244+02:00</t>
  </si>
  <si>
    <t>2026-05-15T21:30:25.869+02:00</t>
  </si>
  <si>
    <t>2026-05-15T21:18:59.483+02:00</t>
  </si>
  <si>
    <t>2026-05-15T21:30:13.699+02:00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</si>
  <si>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54414880","note":"","count":1,"label":"Kukuřice","posId":"B115","price":2500,"KDSTags":["greenhighlight"],"isExtra":true}]</t>
  </si>
  <si>
    <t>2026-05-15T21:18:16.236+02:00</t>
  </si>
  <si>
    <t>2026-05-15T21:35:54.851+02:00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</si>
  <si>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</si>
  <si>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2026-05-15T21:15:56.141+02:00</t>
  </si>
  <si>
    <t>2026-05-15T21:31:54.939+02:00</t>
  </si>
  <si>
    <t>[{"id":"69427585fd8faa40bcc99d83","count":1,"label":"Baby Špenát &amp; kuře 32cm","posId":"116","price":24900,"isExtra":false},{"id":"7cdbdba064a9b12ab9c2a9d4","count":1,"label":"Balné","posId":"K0000","price":1500,"isExtra":true},{"id":"69427585fd8faa40bcc99d75","count":1,"label":"Comeback 32cm 🌶️","posId":"121","price":24900,"isExtra":false},{"id":"7cdbdba064a9b12ab9c2a9d4","count":1,"label":"Balné","posId":"K0000","price":1500,"isExtra":true}]</t>
  </si>
  <si>
    <t>Anna Vaníková</t>
  </si>
  <si>
    <t>2026-05-15T21:15:01.761+02:00</t>
  </si>
  <si>
    <t>2026-05-15T21:34:17.746+02:00</t>
  </si>
  <si>
    <t>2026-05-15T21:43:23.390+02:00</t>
  </si>
  <si>
    <t>2026-05-15T21:15:02.318+02:00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</si>
  <si>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bylinky","posId":"A122","price":6500,"isExtra":true},{"id":"169906cc-98ac-4101-a361-79ae530758c3","note":"","count":1,"label":"BEZ -cibule","posId":"X103","price":0,"KDSTags":["redhighlight"],"isExtra":true}]</t>
  </si>
  <si>
    <t>2026-05-15T21:14:32.755+02:00</t>
  </si>
  <si>
    <t>2026-05-15T21:24:00.775+02:00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</si>
  <si>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základ","posId":"ZRS32","price":0,"isExtra":true}]</t>
  </si>
  <si>
    <t>2026-05-15T21:13:53.512+02:00</t>
  </si>
  <si>
    <t>2026-05-15T21:28:57.808+02:00</t>
  </si>
  <si>
    <t>[{"id":"69427585fd8faa40bcc99d5d","count":1,"label":"Pepperoni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okrajů","posId":"X1000","price":0,"isExtra":true},{"id":"69427585fd8faa40bcc99d5f","count":1,"label":"BBQ Texas 40cm","posId":"107","price":30900,"isExtra":false},{"id":"1d39bc6ba96569aaaf3ab974","count":1,"label":"Balné","posId":"K0000","price":2000,"isExtra":true},{"id":"69427585fd8faa40bcc99d67","count":1,"label":"Capricciosa 40cm","posId":"101","price":30900,"isExtra":false},{"id":"1d39bc6ba96569aaaf3ab974","count":1,"label":"Balné","posId":"K0000","price":2000,"isExtra":true},{"id":"24eda2c97f7117857a8cfc30","count":1,"label":"Mozzarella","posId":"C113","price":4000,"KDSTags":["greenhighlight"],"isExtra":true},{"id":"69427585fd8faa40bcc99d65","count":1,"label":"Hawai 40cm","posId":"102","price":30900,"isExtra":false},{"id":"1d39bc6ba96569aaaf3ab974","count":1,"label":"Balné","posId":"K0000","price":2000,"isExtra":true},{"id":"24eda2c97f7117857a8cfc30","count":1,"label":"Mozzarella","posId":"C113","price":4000,"KDSTags":["greenhighlight"],"isExtra":true}]</t>
  </si>
  <si>
    <t>2026-05-15T21:12:34.071+02:00</t>
  </si>
  <si>
    <t>2026-05-15T21:24:35.878+02:00</t>
  </si>
  <si>
    <t>[{"id":"54414743","note":"","size":"Spicy menu Comeback","count":1,"label":"Spicy menu Comeback","posId":"M100","price":34900,"isExtra":false},{"id":"54414871","note":"","count":1,"label":"BBQ Meteor","posId":"Y118","price":0,"isExtra":true},{"id":"54414770","note":"","count":1,"label":"Balné","posId":"K0000","price":3000,"isExtra":true},{"id":"59610946","note":"","count":1,"label":"USA těsto","posId":"17","price":1000,"isExtra":true},{"id":"54414850","note":"","count":1,"label":"okraj hotdog, hořčice","posId":"A117","price":5700,"isExtra":true},{"id":"54414810","note":"","count":1,"label":"masové kuličky","posId":"P102","price":0,"isExtra":true},{"id":"57405827","note":"","count":1,"label":"Pepsi zero sugar 1l","posId":"N125","price":0,"isExtra":true},{"id":"57279386","note":"","size":"Opočno karamel","count":1,"label":"Opočno karamel","posId":"D112","price":12900,"isExtra":false}]</t>
  </si>
  <si>
    <t>2026-05-15T21:07:02.349+02:00</t>
  </si>
  <si>
    <t>2026-05-15T21:15:47.657+02:00</t>
  </si>
  <si>
    <t>2026-05-15T21:25:59.449+02:00</t>
  </si>
  <si>
    <t>2026-05-15T21:07:03.102+02:00</t>
  </si>
  <si>
    <t>[{"id":"e525f614-2c06-459a-8d22-623546aa83fc","note":"","count":1,"label":"BBQ Texas 40 cm","posId":"107","price":30900,"isExtra":false},{"id":"36ea3088-07fd-428f-b871-c4a5ee9cef7b","note":"","count":1,"label":"Comeback 40 cm","posId":"109","price":30900,"isExtra":false}]</t>
  </si>
  <si>
    <t>2026-05-15T21:05:22.572+02:00</t>
  </si>
  <si>
    <t>2026-05-15T21:22:33.678+02:00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</si>
  <si>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40cm","posId":"100","price":26900,"isExtra":false},{"id":"54414779","note":"","count":1,"label":"Balné","posId":"K0000","price":2000,"isExtra":true},{"id":"54414716","note":"","size":"Hawai 40cm","count":1,"label":"Hawai 40cm","posId":"102","price":30900,"isExtra":false},{"id":"54414779","note":"","count":1,"label":"Balné","posId":"K0000","price":2000,"isExtra":true},{"id":"54414750","note":"","size":"Česnekový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</si>
  <si>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2026-05-15T21:03:02.114+02:00</t>
  </si>
  <si>
    <t>2026-05-15T21:21:32.588+02:00</t>
  </si>
  <si>
    <t>2026-05-15T21:35:44.844+02:00</t>
  </si>
  <si>
    <t>2026-05-15T21:03:02.857+02:00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</si>
  <si>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chléb","posId":"P104","price":7900,"isExtra":false},{"id":"e1ef9526-7c68-483b-a8a1-92bb58ce9f1e","note":"","count":1,"label":"Jalapenos Rolls, 6 ks","posId":"jpr200","price":8900,"isExtra":false}]</t>
  </si>
  <si>
    <t>2026-05-15T21:02:47.604+02:00</t>
  </si>
  <si>
    <t>2026-05-15T21:09:47.744+02:00</t>
  </si>
  <si>
    <t>[{"id":"69427585fd8faa40bcc99d75","count":1,"label":"Comeback 32cm 🌶️","posId":"121","price":24900,"isExtra":false},{"id":"7cdbdba064a9b12ab9c2a9d4","count":1,"label":"Balné","posId":"K0000","price":1500,"isExtra":true},{"id":"c53963ce28e9a8bf387aa757","count":1,"label":"okraj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</si>
  <si>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Vasil</t>
  </si>
  <si>
    <t>2026-05-15T21:00:58.758+02:00</t>
  </si>
  <si>
    <t>2026-05-15T21:08:34.400+02:00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</si>
  <si>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okrajů","posId":"X1000","price":0,"isExtra":true},{"id":"X113","note":"","count":1,"label":"Bez mozzarelly","posId":"X113","price":0,"KDSTags":["redhighlight"],"isExtra":true}]</t>
  </si>
  <si>
    <t>2026-05-15T20:58:52.809+02:00</t>
  </si>
  <si>
    <t>2026-05-15T21:06:28.706+02:00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</si>
  <si>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</si>
  <si>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2026-05-15T20:56:18.995+02:00</t>
  </si>
  <si>
    <t>2026-05-15T21:03:44.122+02:00</t>
  </si>
  <si>
    <t>[{"id":"107","note":"","count":1,"label":"BBQ Texas 40cm","posId":"107","price":30900,"isExtra":false},{"id":"K0000","note":"","count":1,"label":"Balné","posId":"K0000","price":2000,"isExtra":true},{"id":"C114","note":"","count":1,"label":"Kuře","posId":"C114","price":4000,"KDSTags":["greenhighlight"],"isExtra":true}]</t>
  </si>
  <si>
    <t>2026-05-15T20:54:53.334+02:00</t>
  </si>
  <si>
    <t>2026-05-15T21:04:33.085+02:00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</si>
  <si>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bylinky","posId":"A121","price":5700,"isExtra":true},{"id":"59610940","note":"","size":"BBQ Meteor 32cm","count":1,"label":"BBQ Meteor 32cm","posId":"118","price":24900,"isExtra":false},{"id":"54414789","note":"","count":1,"label":"Balné","posId":"K0000","price":1500,"isExtra":true}]</t>
  </si>
  <si>
    <t>2026-05-15T20:53:13.186+02:00</t>
  </si>
  <si>
    <t>2026-05-15T20:59:53.809+02:00</t>
  </si>
  <si>
    <t>[{"id":"69427585fd8faa40bcc99d83","count":1,"label":"Baby Špenát &amp; kuře 32cm","posId":"116","price":24900,"isExtra":false},{"id":"7cdbdba064a9b12ab9c2a9d4","count":1,"label":"Balné","posId":"K0000","price":1500,"isExtra":true},{"id":"6a62c37fcc3049759d225124","count":1,"label":"USA těsto","posId":"17","price":1000,"isExtra":true},{"id":"330e5bd554d905fd6d54cf01","count":1,"label":"bez plněných okrajů","posId":"X1000","price":0,"isExtra":true},{"id":"b9ae076dc1aa10e137c00e4a","count":1,"label":"Kukuřice","posId":"B115","price":2500,"KDSTags":["greenhighlight"],"isExtra":true},{"id":"cf542ec1a189ca06bbd214eb","count":1,"label":"Kuře","posId":"B114","price":3000,"KDSTags":["greenhighlight"],"isExtra":true},{"id":"69427585fd8faa40bcc99dbb","count":1,"label":"Jablečno-skořicové rolls","posId":"18","price":8900,"isExtra":false},{"id":"7cdbdba064a9b12ab9c2a9d4","count":1,"label":"Balné","posId":"K0000","price":1500,"isExtra":true}]</t>
  </si>
  <si>
    <t>2026-05-15T20:45:09.334+02:00</t>
  </si>
  <si>
    <t>2026-05-15T20:57:39.772+02:00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</si>
  <si>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🌶️🌶️","posId":"122","price":24900,"isExtra":false},{"id":"7cdbdba064a9b12ab9c2a9d4","count":1,"label":"Balné","posId":"K0000","price":1500,"isExtra":true},{"id":"330e5bd554d905fd6d54cf01","count":1,"label":"bez plněných okrajů","posId":"X1000","price":0,"isExtra":true},{"id":"69427585fd8faa40bcc99d81","count":2,"label":"Capricciosa 32cm","posId":"113","price":24900,"isExtra":false},{"id":"7cdbdba064a9b12ab9c2a9d4","count":2,"label":"Balné","posId":"K0000","price":1500,"isExtra":true},{"id":"330e5bd554d905fd6d54cf01","count":2,"label":"bez plněných okrajů","posId":"X1000","price":0,"isExtra":true},{"id":"881556687eab9555bc542d70","count":2,"label":"Bez oliv","posId":"X112","price":0,"KDSTags":["redhighlight"],"isExtra":true}]</t>
  </si>
  <si>
    <t>2026-05-15T20:39:59.371+02:00</t>
  </si>
  <si>
    <t>2026-05-15T20:53:29.676+02:00</t>
  </si>
  <si>
    <t>[{"id":"54414717","note":"","size":"Capricciosa 40cm","count":1,"label":"Capricciosa 40cm","posId":"101","price":30900,"isExtra":false},{"id":"54414779","note":"","count":1,"label":"Balné","posId":"K0000","price":2000,"isExtra":true}]</t>
  </si>
  <si>
    <t>2026-05-15T20:37:00.979+02:00</t>
  </si>
  <si>
    <t>2026-05-15T20:55:17.013+02:00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</si>
  <si>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okrajů","posId":"X1000","price":0,"isExtra":true},{"id":"54414880","note":"","count":1,"label":"Kukuřice","posId":"B115","price":2500,"KDSTags":["greenhighlight"],"isExtra":true},{"id":"59610940","note":"","size":"BBQ Meteor 32cm","count":1,"label":"BBQ Meteor 32cm","posId":"118","price":24900,"isExtra":false},{"id":"54414789","note":"","count":1,"label":"Balné","posId":"K0000","price":1500,"isExtra":true},{"id":"54414854","note":"","count":1,"label":"okraj hotdog, bbq omáčka","posId":"A119","price":5700,"isExtra":true}]</t>
  </si>
  <si>
    <t>2026-05-15T20:30:01.724+02:00</t>
  </si>
  <si>
    <t>2026-05-15T20:52:54.528+02:00</t>
  </si>
  <si>
    <t>2026-05-15T20:28:53.878+02:00</t>
  </si>
  <si>
    <t>2026-05-15T20:49:38.747+02:00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</si>
  <si>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</si>
  <si>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2026-05-15T20:25:54.130+02:00</t>
  </si>
  <si>
    <t>2026-05-15T20:45:06.700+02:00</t>
  </si>
  <si>
    <t>2026-05-15T20:24:02.328+02:00</t>
  </si>
  <si>
    <t>2026-05-15T20:47:31.420+02:00</t>
  </si>
  <si>
    <t>[{"id":"d63e9120-8ffe-444c-ba51-6c942a13f4fc","note":"","count":1,"label":"Margherita 40 cm","posId":"100","price":26900,"isExtra":false},{"id":"a3d62a5d-2e1d-48db-874e-d64becff7059","note":"","count":1,"label":"změna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BBQ","posId":"A120","price":6500,"isExtra":true},{"id":"f1315fc0-dfbb-459c-9f31-49d8e60875f4","note":"","count":1,"label":"Pepperoni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BBQ","posId":"A120","price":6500,"isExtra":true}]</t>
  </si>
  <si>
    <t>2026-05-15T20:22:21.635+02:00</t>
  </si>
  <si>
    <t>2026-05-15T20:43:54.072+02:00</t>
  </si>
  <si>
    <t>[{"id":"59610942","note":"","size":"Hawai 32cm","count":1,"label":"Hawai 32cm","posId":"114","price":24900,"isExtra":false},{"id":"54414789","note":"","count":1,"label":"Balné","posId":"K0000","price":1500,"isExtra":true},{"id":"59610938","note":"","size":"Pepperoni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</si>
  <si>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2026-05-15T20:20:53.639+02:00</t>
  </si>
  <si>
    <t>2026-05-15T20:42:44.864+02:00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</si>
  <si>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</si>
  <si>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2026-05-15T20:20:23.443+02:00</t>
  </si>
  <si>
    <t>2026-05-15T20:29:53.507+02:00</t>
  </si>
  <si>
    <t>[{"id":"69427585fd8faa40bcc99d7b","count":1,"label":"BBQ Meteor 32cm","posId":"118","price":24900,"isExtra":false},{"id":"7cdbdba064a9b12ab9c2a9d4","count":1,"label":"Balné","posId":"K0000","price":1500,"isExtra":true},{"id":"c53963ce28e9a8bf387aa757","count":1,"label":"okraj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</si>
  <si>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2026-05-15T20:19:01.860+02:00</t>
  </si>
  <si>
    <t>2026-05-15T20:35:20.585+02:00</t>
  </si>
  <si>
    <t>2026-05-15T21:08:25.711+02:00</t>
  </si>
  <si>
    <t>2026-05-15T20:19:02.914+02:00</t>
  </si>
  <si>
    <t>[{"id":"e12521cc-9391-4513-be27-f090014536cf","note":"","count":1,"label":"BBQ Texas 32 cm","posId":"143","price":24900,"isExtra":false},{"id":"3a8b6a85-3b5c-4ee4-be2d-261ab8731d6e","note":"","count":1,"label":"Dip česnekový","posId":"P106","price":2000,"isExtra":false},{"id":"99710cd8-fa1f-4712-84a8-85da37e18dd0","note":"","count":1,"label":"Česnekový chléb","posId":"P104","price":7900,"isExtra":false},{"id":"211d85d0-839e-41d0-89e3-ea177ad7489e","note":"","count":1,"label":"Dip česnekový","posId":"P106","price":2000,"isExtra":false},{"id":"0ea52415-fdb3-497f-b216-7fd5802f2e0f","note":"","count":1,"label":"Quattro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</si>
  <si>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2026-05-15T20:17:02.238+02:00</t>
  </si>
  <si>
    <t>2026-05-15T20:32:52.532+02:00</t>
  </si>
  <si>
    <t>2026-05-15T20:51:57.175+02:00</t>
  </si>
  <si>
    <t>2026-05-15T20:17:04.567+02:00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</si>
  <si>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,{"id":"7fdd6df3-b4af-470d-955c-d1de47ab00a5","note":"","count":1,"label":"Žampiony","posId":"C105","price":3500,"KDSTags":["greenhighlight"],"isExtra":true},{"id":"8f76439d-f1b5-4482-ac44-d6efec1ebc41","note":"","count":1,"label":"Zeleninová 18 cm","posId":"127","price":11900,"isExtra":false},{"id":"1bb5324c-790d-4502-a23d-410116b83c3f","note":"","count":1,"label":"Kuře.","posId":"A114","price":2000,"isExtra":true},{"id":"07a6e3fe-501d-4c05-92b3-95d47a70179e","note":"","count":1,"label":"Slanina.","posId":"A108","price":2000,"isExtra":true}]</t>
  </si>
  <si>
    <t>2026-05-15T20:16:53.326+02:00</t>
  </si>
  <si>
    <t>2026-05-15T20:40:54.884+02:00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</si>
  <si>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okrajů","posId":"X1000","price":0,"isExtra":true},{"id":"X112","note":"","count":1,"label":"Bez oliv","posId":"X112","price":0,"KDSTags":["redhighlight"],"isExtra":true},{"id":"P104","note":"","count":2,"label":"Česnekový chléb 18cm","posId":"P104","price":7900,"isExtra":false},{"id":"K0000","note":"","count":2,"label":"Balné","posId":"K0000","price":1500,"isExtra":true},{"id":"P106","note":"","count":2,"label":"Česnekový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</si>
  <si>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2026-05-15T20:16:51.752+02:00</t>
  </si>
  <si>
    <t>2026-05-15T20:39:12.631+02:00</t>
  </si>
  <si>
    <t>[{"id":"69427585fd8faa40bcc99d69","count":1,"label":"Baby špenát &amp; kuře 40cm","posId":"104","price":30900,"isExtra":false},{"id":"1d39bc6ba96569aaaf3ab974","count":1,"label":"Balné","posId":"K0000","price":2000,"isExtra":true},{"id":"69427585fd8faa40bcc99d55","count":1,"label":"Margherita 40cm","posId":"100","price":26900,"isExtra":false},{"id":"1d39bc6ba96569aaaf3ab974","count":1,"label":"Balné","posId":"K0000","price":2000,"isExtra":true}]</t>
  </si>
  <si>
    <t>2026-05-15T20:14:37.165+02:00</t>
  </si>
  <si>
    <t>2026-05-15T20:25:23.719+02:00</t>
  </si>
  <si>
    <t>2026-05-15T20:12:01.646+02:00</t>
  </si>
  <si>
    <t>2026-05-15T20:37:38.499+02:00</t>
  </si>
  <si>
    <t>2026-05-15T20:53:08.815+02:00</t>
  </si>
  <si>
    <t>2026-05-15T20:12:02.620+02:00</t>
  </si>
  <si>
    <t>[{"id":"03ade9ce-5d0f-4499-a6a3-340b58ae4468","note":"","count":1,"label":"Capricciosa 32 cm","posId":"113","price":24900,"isExtra":false},{"id":"35e045f9-bc36-46e9-8142-6579de78a05b","note":"","count":1,"label":"Comeback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bylinky","posId":"A121","price":5700,"isExtra":true},{"id":"4d17a249-2cb2-45af-b8bb-30f6adefd5de","note":"","count":1,"label":"BEZ -gorgonzola","posId":"X101","price":0,"KDSTags":["redhighlight"],"isExtra":true}]</t>
  </si>
  <si>
    <t>2026-05-15T20:11:37.614+02:00</t>
  </si>
  <si>
    <t>2026-05-15T20:24:39.512+02:00</t>
  </si>
  <si>
    <t>[{"id":"54414750","note":"","size":"Česnekový dip","count":1,"label":"Česnekový dip","posId":"P106","price":2000,"isExtra":false},{"id":"54414789","note":"","count":1,"label":"Balné","posId":"K0000","price":1500,"isExtra":true},{"id":"54414708","note":"","size":"Quattro Formaggi 40cm","count":1,"label":"Quattro Formaggi 40cm","posId":"111","price":30900,"isExtra":false},{"id":"54414779","note":"","count":1,"label":"Balné","posId":"K0000","price":2000,"isExtra":true}]</t>
  </si>
  <si>
    <t>2026-05-15T20:11:37.491+02:00</t>
  </si>
  <si>
    <t>2026-05-15T20:29:08.606+02:00</t>
  </si>
  <si>
    <t>[{"id":"54414750","note":"","size":"Česnekový dip","count":1,"label":"Česnekový dip","posId":"P106","price":2000,"isExtra":false},{"id":"54414789","note":"","count":1,"label":"Balné","posId":"K0000","price":1500,"isExtra":true},{"id":"59610937","note":"","size":"Comeback 32cm 🌶️","count":2,"label":"Comeback 32cm 🌶️","posId":"121","price":24900,"isExtra":false},{"id":"54414789","note":"","count":2,"label":"Balné","posId":"K0000","price":1500,"isExtra":true},{"id":"59610935","note":"","size":"Quattro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</si>
  <si>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2026-05-15T20:11:16.594+02:00</t>
  </si>
  <si>
    <t>2026-05-15T20:28:37.555+02:00</t>
  </si>
  <si>
    <t>[{"id":"57405809","note":"","size":"Aquilla černý čaj a broskev 0,5l","count":1,"label":"Aquilla černý čaj a broskev 0,5l","posId":"N120","price":4900,"isExtra":false},{"id":"54414750","note":"","size":"Česnekový dip","count":1,"label":"Česnekový dip","posId":"P106","price":2000,"isExtra":false},{"id":"54414789","note":"","count":1,"label":"Balné","posId":"K0000","price":1500,"isExtra":true},{"id":"59610934","note":"","size":"Margherita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</si>
  <si>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2026-05-15T20:07:42.686+02:00</t>
  </si>
  <si>
    <t>2026-05-15T20:21:58.500+02:00</t>
  </si>
  <si>
    <t>2026-05-15T20:06:17.239+02:00</t>
  </si>
  <si>
    <t>2026-05-15T20:22:44.040+02:00</t>
  </si>
  <si>
    <t>2026-05-15T20:00:22.527+02:00</t>
  </si>
  <si>
    <t>2026-05-15T20:06:25.742+02:00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</si>
  <si>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okrajů","posId":"X1000","price":0,"isExtra":true},{"id":"54414817","note":"","count":1,"label":"Bez gorgonzoly","posId":"X101","price":0,"KDSTags":["redhighlight"],"isExtra":true}]</t>
  </si>
  <si>
    <t>2026-05-15T20:00:02.656+02:00</t>
  </si>
  <si>
    <t>2026-05-15T20:02:06.306+02:00</t>
  </si>
  <si>
    <t>2026-05-15T20:21:23.718+02:00</t>
  </si>
  <si>
    <t>2026-05-15T20:00:03.575+02:00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</si>
  <si>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základ","posId":"i129","price":0,"isExtra":true}]</t>
  </si>
  <si>
    <t>2026-05-15T19:49:02.709+02:00</t>
  </si>
  <si>
    <t>2026-05-15T19:59:22.471+02:00</t>
  </si>
  <si>
    <t>[{"id":"03dae282-4cd4-4fa2-9169-2178ea3ed325","note":"","count":1,"label":"Quattro Formaggi 40 cm","posId":"111","price":30900,"isExtra":false},{"id":"3a8b6a85-3b5c-4ee4-be2d-261ab8731d6e","note":"","count":2,"label":"Dip česnekový","posId":"P106","price":2000,"isExtra":false}]</t>
  </si>
  <si>
    <t>2026-05-15T19:47:02.374+02:00</t>
  </si>
  <si>
    <t>2026-05-15T19:58:31.427+02:00</t>
  </si>
  <si>
    <t>[{"id":"85dc195f-7d7b-4fb5-b41d-eb1c9c76b3a3","note":"","count":1,"label":"Hot &amp; Spicy 32 cm","posId":"146","price":24900,"isExtra":false},{"id":"a3d62a5d-2e1d-48db-874e-d64becff7059","note":"","count":1,"label":"změna na BBQ základ","posId":"i128","price":0,"isExtra":true}]</t>
  </si>
  <si>
    <t>2026-05-15T19:46:02.846+02:00</t>
  </si>
  <si>
    <t>2026-05-15T20:01:33.407+02:00</t>
  </si>
  <si>
    <t>2026-05-15T20:11:02.977+02:00</t>
  </si>
  <si>
    <t>2026-05-15T19:46:03.533+02:00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</si>
  <si>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bylinky","posId":"A121","price":5700,"isExtra":true},{"id":"adb25a98-2836-4da5-82f5-82c3fc24d621","note":"","count":1,"label":"grana padano","posId":"B130","price":3000,"KDSTags":["greenhighlight"],"isExtra":true}]</t>
  </si>
  <si>
    <t>2026-05-15T19:45:35.235+02:00</t>
  </si>
  <si>
    <t>2026-05-15T19:52:22.832+02:00</t>
  </si>
  <si>
    <t>[{"id":"69427585fd8faa40bcc99d7b","count":1,"label":"BBQ Meteor 32cm","posId":"118","price":24900,"isExtra":false},{"id":"7cdbdba064a9b12ab9c2a9d4","count":1,"label":"Balné","posId":"K0000","price":1500,"isExtra":true},{"id":"6a62c37fcc3049759d225124","count":1,"label":"USA těsto","posId":"17","price":1000,"isExtra":true},{"id":"330e5bd554d905fd6d54cf01","count":1,"label":"bez plněných okrajů","posId":"X1000","price":0,"isExtra":true},{"id":"69427585fd8faa40bcc99dad","count":1,"label":"Česnekový chléb 18cm","posId":"P104","price":7900,"isExtra":false},{"id":"7cdbdba064a9b12ab9c2a9d4","count":1,"label":"Balné","posId":"K0000","price":1500,"isExtra":true}]</t>
  </si>
  <si>
    <t>2026-05-15T19:37:59.564+02:00</t>
  </si>
  <si>
    <t>2026-05-15T19:57:48.427+02:00</t>
  </si>
  <si>
    <t>[{"id":"272cd130-2932-4537-ac06-674dcc0d9489","count":1,"label":"Pizza Capricciosa 32","posId":"113","price":24900,"isExtra":false,"creatorId":"WqTzFg-ykvOufPqpn9kRn","isPackging":0,"actualLabel":"Pizza Capricciosa 32"}]</t>
  </si>
  <si>
    <t>2026-05-15T19:37:34.734+02:00</t>
  </si>
  <si>
    <t>2026-05-15T19:48:30.942+02:00</t>
  </si>
  <si>
    <t>[{"id":"69427585fd8faa40bcc99d7b","count":1,"label":"BBQ Meteor 32cm","posId":"118","price":24900,"isExtra":false},{"id":"7cdbdba064a9b12ab9c2a9d4","count":1,"label":"Balné","posId":"K0000","price":1500,"isExtra":true},{"id":"330e5bd554d905fd6d54cf01","count":1,"label":"bez plněných okrajů","posId":"X1000","price":0,"isExtra":true},{"id":"69427585fd8faa40bcc99d77","count":1,"label":"Pepperoni 32cm 🌶️🌶️","posId":"120","price":24900,"isExtra":false},{"id":"7cdbdba064a9b12ab9c2a9d4","count":1,"label":"Balné","posId":"K0000","price":1500,"isExtra":true},{"id":"330e5bd554d905fd6d54cf01","count":1,"label":"bez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</si>
  <si>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2026-05-15T19:28:43.221+02:00</t>
  </si>
  <si>
    <t>2026-05-15T19:42:54.583+02:00</t>
  </si>
  <si>
    <t>[{"id":"54414749","note":"","size":"Pepperoni Rolls 🌶️","count":1,"label":"Pepperoni Rolls 🌶️","posId":"P100","price":8900,"isExtra":false},{"id":"54414789","note":"","count":1,"label":"Balné","posId":"K0000","price":1500,"isExtra":true},{"id":"57405815","note":"","size":"Pepsi zero sugar 1l","count":1,"label":"Pepsi zero sugar 1l","posId":"N125","price":5900,"isExtra":false},{"id":"54414712","note":"","size":"BBQ Texas 40cm","count":1,"label":"BBQ Texas 40cm","posId":"107","price":30900,"isExtra":false},{"id":"54414779","note":"","count":1,"label":"Balné","posId":"K0000","price":2000,"isExtra":true}]</t>
  </si>
  <si>
    <t>2026-05-15T19:28:14.602+02:00</t>
  </si>
  <si>
    <t>2026-05-15T19:44:44.680+02:00</t>
  </si>
  <si>
    <t>[{"id":"57405814","note":"","size":"Pepsi 1l","count":1,"label":"Pepsi 1l","posId":"N124","price":5900,"isExtra":false},{"id":"54414748","note":"","size":"Česnekový chléb 18cm","count":1,"label":"Česnekový chléb 18cm","posId":"P104","price":7900,"isExtra":false},{"id":"54414789","note":"","count":1,"label":"Balné","posId":"K0000","price":1500,"isExtra":true},{"id":"59610934","note":"","size":"Margherita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bylinky","posId":"A121","price":5700,"isExtra":true},{"id":"54414829","note":"","count":1,"label":"Žampiony","posId":"B105","price":2500,"KDSTags":["greenhighlight"],"isExtra":true},{"id":"54414911","note":"","count":1,"label":"Pepperoni salám","posId":"B109","price":3000,"KDSTags":["greenhighlight"],"isExtra":true}]</t>
  </si>
  <si>
    <t>2026-05-15T19:28:02.677+02:00</t>
  </si>
  <si>
    <t>2026-05-15T19:50:18.574+02:00</t>
  </si>
  <si>
    <t>[{"id":"7bd52058-f7b0-4320-9d6c-79598e7d9b5f","note":"","count":1,"label":"Hawai 18 cm","posId":"126","price":11900,"isExtra":false},{"id":"1fae666b-4102-4ed0-b317-2a07b21ae279","note":"","count":1,"label":"Hot &amp; Spicy 40 cm","posId":"110","price":30900,"isExtra":false},{"id":"57c816b2-3e3f-46c2-b126-b09910d79cb0","note":"","count":1,"label":"změna na Smetanový základ","posId":"i129","price":0,"isExtra":true},{"id":"78a6e98d-57cb-4e2c-9a3c-9d40f7b79583","note":"","count":1,"label":"Gorgonzola","posId":"C101","price":4000,"KDSTags":["greenhighlight"],"isExtra":true}]</t>
  </si>
  <si>
    <t>2026-05-15T19:27:02.318+02:00</t>
  </si>
  <si>
    <t>2026-05-15T20:02:11.335+02:00</t>
  </si>
  <si>
    <t>2026-05-15T20:29:17.856+02:00</t>
  </si>
  <si>
    <t>2026-05-15T19:27:02.960+02:00</t>
  </si>
  <si>
    <t>2026-05-15T19:24:47.991+02:00</t>
  </si>
  <si>
    <t>2026-05-15T19:46:54.553+02:00</t>
  </si>
  <si>
    <t>[{"id":"59610934","note":"","size":"Margherita 32cm","count":1,"label":"Margherita 32cm","posId":"112","price":20900,"isExtra":false},{"id":"54414789","note":"","count":1,"label":"Balné","posId":"K0000","price":1500,"isExtra":true},{"id":"54414829","note":"","count":1,"label":"Žampiony","posId":"B105","price":2500,"KDSTags":["greenhighlight"]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</si>
  <si>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2026-05-15T19:24:28.195+02:00</t>
  </si>
  <si>
    <t>2026-05-15T19:45:51.782+02:00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</si>
  <si>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40cm","posId":"104","price":30900,"isExtra":false},{"id":"54414779","note":"","count":1,"label":"Balné","posId":"K0000","price":2000,"isExtra":true},{"id":"54414777","note":"","count":1,"label":"bez plněných okrajů","posId":"X1000","price":0,"isExtra":true},{"id":"54414716","note":"","size":"Hawai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okrajů","posId":"X1000","price":0,"isExtra":true},{"id":"54414717","note":"","size":"Capricciosa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okrajů","posId":"X1000","price":0,"isExtra":true},{"id":"54414841","note":"","count":1,"label":"Bez oliv","posId":"X112","price":0,"KDSTags":["redhighlight"],"isExtra":true}]</t>
  </si>
  <si>
    <t>2026-05-15T19:23:23.840+02:00</t>
  </si>
  <si>
    <t>2026-05-15T19:32:18.583+02:00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</si>
  <si>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základ","posId":"ZRS32","price":0,"isExtra":true},{"id":"54414783","note":"","count":1,"label":"bez plněných okrajů","posId":"X1000","price":0,"isExtra":true}]</t>
  </si>
  <si>
    <t>2026-05-15T19:20:55.536+02:00</t>
  </si>
  <si>
    <t>2026-05-15T19:36:14.655+02:00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</si>
  <si>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</si>
  <si>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2026-05-15T19:19:04.791+02:00</t>
  </si>
  <si>
    <t>2026-05-15T19:38:37.216+02:00</t>
  </si>
  <si>
    <t>[{"id":"af56a8c5-97bc-46b9-b01e-e295e7dfc7cd","count":1,"label":"Pizza Comeback 32","posId":"121","price":24900,"isExtra":false,"creatorId":"dKeUaiNPmd-41bvM6EJFZ","isPackging":0,"actualLabel":"Pizza Comeback 32"},{"id":"89bd6aa5-2940-480c-9e29-0ffa339d601c","count":1,"label":"Pizza Hot &amp; Spicy 32","posId":"122","price":24900,"isExtra":false,"creatorId":"Cv2HT8MfssnB4jGa_E68D","isPackging":0,"actualLabel":"Pizza Hot &amp; Spicy 32"}]</t>
  </si>
  <si>
    <t>2026-05-15T19:18:01.897+02:00</t>
  </si>
  <si>
    <t>2026-05-15T19:26:50.498+02:00</t>
  </si>
  <si>
    <t>2026-05-15T19:51:22.741+02:00</t>
  </si>
  <si>
    <t>2026-05-15T19:18:05.960+02:00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</si>
  <si>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</si>
  <si>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2026-05-15T19:17:03.035+02:00</t>
  </si>
  <si>
    <t>2026-05-15T19:24:23.129+02:00</t>
  </si>
  <si>
    <t>2026-05-15T19:39:38.705+02:00</t>
  </si>
  <si>
    <t>2026-05-15T19:17:09.418+02:00</t>
  </si>
  <si>
    <t>[{"id":"b6658da4-b777-42a2-94b6-5ce20ff49587","note":"","count":1,"label":"Pepperoni 32 cm","posId":"144","price":24900,"isExtra":false},{"id":"57c816b2-3e3f-46c2-b126-b09910d79cb0","note":"","count":1,"label":"změna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dba0d6ed-9e38-4f33-8ec2-cc6e2ff8f1a9","note":"","count":1,"label":"gorgonzola","posId":"B101","price":3000,"KDSTags":["greenhighlight"],"isExtra":true},{"id":"2863cfff-d34c-4eca-8cc1-a94c70c453ab","note":"","count":1,"label":"Mirinda 1l","posId":"N126","price":5900,"isExtra":false}]</t>
  </si>
  <si>
    <t>2026-05-15T19:17:03.007+02:00</t>
  </si>
  <si>
    <t>2026-05-15T19:31:56.260+02:00</t>
  </si>
  <si>
    <t>2026-05-15T19:51:37.167+02:00</t>
  </si>
  <si>
    <t>2026-05-15T19:17:09.573+02:00</t>
  </si>
  <si>
    <t>[{"id":"b6658da4-b777-42a2-94b6-5ce20ff49587","note":"","count":1,"label":"Pepperoni 32 cm","posId":"144","price":24900,"isExtra":false},{"id":"ff8bc446-e047-44f1-bae5-423b565e0123","note":"","count":1,"label":"Capricciosa 32 cm","posId":"137","price":24900,"isExtra":false}]</t>
  </si>
  <si>
    <t>Ripan Chandra</t>
  </si>
  <si>
    <t>2026-05-15T19:13:00.308+02:00</t>
  </si>
  <si>
    <t>2026-05-15T19:30:42.638+02:00</t>
  </si>
  <si>
    <t>[{"id":"123","note":"","count":1,"label":"Quattro Formaggi 32cm","posId":"123","price":24900,"isExtra":false},{"id":"K0000","note":"","count":1,"label":"Balné","posId":"K0000","price":1500,"isExtra":true},{"id":"121","note":"","count":1,"label":"Comeback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</si>
  <si>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2026-05-15T19:11:02.210+02:00</t>
  </si>
  <si>
    <t>2026-05-15T19:30:06.468+02:00</t>
  </si>
  <si>
    <t>[{"id":"0b867b16-3995-4b4a-9deb-1c0d8cecf8d6","note":"","count":1,"label":"Pepperoni 32 cm","posId":"120","price":24900,"isExtra":false},{"id":"3a8b6a85-3b5c-4ee4-be2d-261ab8731d6e","note":"","count":1,"label":"Dip česnekový","posId":"P106","price":2000,"isExtra":false}]</t>
  </si>
  <si>
    <t>2026-05-15T19:07:02.258+02:00</t>
  </si>
  <si>
    <t>2026-05-15T19:29:00.360+02:00</t>
  </si>
  <si>
    <t>[{"id":"aef5aaf8-2acf-4f20-91be-c8829f11cd0c","note":"","count":1,"label":"Capricciosa 40 cm","posId":"101","price":30900,"isExtra":false},{"id":"131c6239-e041-4ab5-9f75-400951ef95f4","note":"","count":1,"label":"Dip jalapenos","posId":"P107","price":2000,"isExtra":false}]</t>
  </si>
  <si>
    <t>2026-05-15T19:05:01.866+02:00</t>
  </si>
  <si>
    <t>2026-05-15T19:21:43.436+02:00</t>
  </si>
  <si>
    <t>2026-05-15T19:59:59.892+02:00</t>
  </si>
  <si>
    <t>2026-05-15T19:05:03.078+02:00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</si>
  <si>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d63e9120-8ffe-444c-ba51-6c942a13f4fc","note":"","count":1,"label":"Margherita 40 cm","posId":"100","price":26900,"isExtra":false},{"id":"e1ef9526-7c68-483b-a8a1-92bb58ce9f1e","note":"","count":1,"label":"Jalapenos Rolls, 6 ks","posId":"jpr200","price":8900,"isExtra":false}]</t>
  </si>
  <si>
    <t>2026-05-15T19:05:01.849+02:00</t>
  </si>
  <si>
    <t>2026-05-15T19:23:36.232+02:00</t>
  </si>
  <si>
    <t>[{"id":"b6658da4-b777-42a2-94b6-5ce20ff49587","note":"","count":1,"label":"Pepperoni 32 cm","posId":"144","price":24900,"isExtra":false},{"id":"a4efa812-1470-4ea2-a19d-39843abed3be","note":"","count":1,"label":"Comeback 32 cm","posId":"145","price":24900,"isExtra":false}]</t>
  </si>
  <si>
    <t>2026-05-15T19:03:36.701+02:00</t>
  </si>
  <si>
    <t>2026-05-15T19:17:50.388+02:00</t>
  </si>
  <si>
    <t>[{"id":"69427585fd8faa40bcc99d7f","count":1,"label":"Hawai 32cm","posId":"114","price":24900,"isExtra":false},{"id":"7cdbdba064a9b12ab9c2a9d4","count":1,"label":"Balné","posId":"K0000","price":1500,"isExtra":true},{"id":"6a62c37fcc3049759d225124","count":1,"label":"USA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bylinky","posId":"A121","price":5700,"isExtra":true},{"id":"69427585fd8faa40bcc99dcd","count":1,"label":"Pepsi zero sugar 1l","posId":"N125","price":5900,"isExtra":false}]</t>
  </si>
  <si>
    <t>2026-05-15T19:02:01.602+02:00</t>
  </si>
  <si>
    <t>2026-05-15T19:11:32.605+02:00</t>
  </si>
  <si>
    <t>2026-05-15T19:25:21.061+02:00</t>
  </si>
  <si>
    <t>2026-05-15T19:02:03.175+02:00</t>
  </si>
  <si>
    <t>[{"id":"aef5aaf8-2acf-4f20-91be-c8829f11cd0c","note":"","count":1,"label":"Capricciosa 40 cm","posId":"101","price":30900,"isExtra":false},{"id":"eae0baf6-2c0e-4081-8ab5-5266bc363ee5","note":"","count":1,"label":"Okraj mozzarella, BBQ omáčka","posId":"A124","price":6500,"isExtra":true},{"id":"bd8e2f82-3d11-4ada-88ad-67191c012d18","note":"","count":1,"label":"BEZ -olivy","posId":"X112","price":0,"KDSTags":["redhighlight"],"isExtra":true},{"id":"1fae666b-4102-4ed0-b317-2a07b21ae279","note":"","count":1,"label":"Hot &amp; Spicy 40 cm","posId":"110","price":30900,"isExtra":false},{"id":"c8b95e20-a7d9-4b96-8200-784ce0418910","note":"","count":2,"label":"Pilsner Urquell 0,5l","posId":"N20","price":6500,"isExtra":false}]</t>
  </si>
  <si>
    <t>2026-05-15T19:02:01.583+02:00</t>
  </si>
  <si>
    <t>2026-05-15T19:14:57.023+02:00</t>
  </si>
  <si>
    <t>2026-05-15T19:42:58.461+02:00</t>
  </si>
  <si>
    <t>2026-05-15T19:02:03.162+02:00</t>
  </si>
  <si>
    <t>[{"id":"a4efa812-1470-4ea2-a19d-39843abed3be","note":"","count":1,"label":"Comeback 32 cm","posId":"145","price":24900,"isExtra":false},{"id":"117c830b-d7db-490d-a3b9-365f8c4fa2d3","note":"","count":1,"label":"Zeleninová 32 cm","posId":"115","price":24900,"isExtra":false},{"id":"2f5e6647-81e9-4b87-979a-d1df9153229a","note":"","count":1,"label":"jalapeños","posId":"B102","price":2500,"KDSTags":["greenhighlight"],"isExtra":true},{"id":"722691fb-710c-4d3a-9008-0ae0dc3e4e1d","note":"","count":1,"label":"BEZ -kukuřice","posId":"X115","price":0,"KDSTags":["redhighlight"],"isExtra":true}]</t>
  </si>
  <si>
    <t>2026-05-15T19:00:02.316+02:00</t>
  </si>
  <si>
    <t>2026-05-15T19:07:21.719+02:00</t>
  </si>
  <si>
    <t>2026-05-15T19:14:08.514+02:00</t>
  </si>
  <si>
    <t>2026-05-15T19:00:02.945+02:00</t>
  </si>
  <si>
    <t>2026-05-15T18:59:02.804+02:00</t>
  </si>
  <si>
    <t>2026-05-15T19:08:02.609+02:00</t>
  </si>
  <si>
    <t>2026-05-15T19:29:23.489+02:00</t>
  </si>
  <si>
    <t>2026-05-15T18:59:03.709+02:00</t>
  </si>
  <si>
    <t>[{"id":"d63e9120-8ffe-444c-ba51-6c942a13f4fc","note":"","count":1,"label":"Margherita 40 cm","posId":"100","price":26900,"isExtra":false}]</t>
  </si>
  <si>
    <t>2026-05-15T18:55:02.325+02:00</t>
  </si>
  <si>
    <t>2026-05-15T19:12:42.663+02:00</t>
  </si>
  <si>
    <t>2026-05-15T19:35:34.783+02:00</t>
  </si>
  <si>
    <t>2026-05-15T18:55:03.669+02:00</t>
  </si>
  <si>
    <t>[{"id":"ee394832-8137-440a-84b7-b9e0df42a9ab","note":"","count":1,"label":"Hawai 32 cm","posId":"114","price":24900,"isExtra":false},{"id":"03dae282-4cd4-4fa2-9169-2178ea3ed325","note":"","count":1,"label":"Quattro Formaggi 40 cm","posId":"111","price":30900,"isExtra":false},{"id":"a3d62a5d-2e1d-48db-874e-d64becff7059","note":"","count":1,"label":"změna na BBQ základ","posId":"i128","price":0,"isExtra":true},{"id":"614269dd-2dbe-47e4-81f8-670c7ef03e2f","note":"","count":1,"label":"Pepperoni salám","posId":"C109","price":4000,"KDSTags":["greenhighlight"],"isExtra":true}]</t>
  </si>
  <si>
    <t>2026-05-15T18:54:04.539+02:00</t>
  </si>
  <si>
    <t>2026-05-15T19:03:11.929+02:00</t>
  </si>
  <si>
    <t>[{"id":"69427585fd8faa40bcc99d81","count":1,"label":"Capricciosa 32cm","posId":"113","price":24900,"isExtra":false},{"id":"7cdbdba064a9b12ab9c2a9d4","count":1,"label":"Balné","posId":"K0000","price":1500,"isExtra":true},{"id":"69427585fd8faa40bcc99d71","count":1,"label":"Quattro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32cm","posId":"123","price":24900,"isExtra":false},{"id":"7cdbdba064a9b12ab9c2a9d4","count":1,"label":"Balné","posId":"K0000","price":1500,"isExtra":true}]</t>
  </si>
  <si>
    <t>2026-05-15T18:53:34.930+02:00</t>
  </si>
  <si>
    <t>2026-05-15T19:19:27.918+02:00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</si>
  <si>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🌶️🌶️","posId":"110","price":30900,"isExtra":false},{"id":"1d39bc6ba96569aaaf3ab974","count":1,"label":"Balné","posId":"K0000","price":2000,"isExtra":true},{"id":"e97c473331e663ddc690894a","count":1,"label":"BBQ základ","posId":"ZRB40","price":0,"isExtra":true},{"id":"48863154de09ebfd22a82574","count":1,"label":"bez plněných okrajů","posId":"X1000","price":0,"isExtra":true}]</t>
  </si>
  <si>
    <t>2026-05-15T18:50:02.275+02:00</t>
  </si>
  <si>
    <t>2026-05-15T19:16:35.720+02:00</t>
  </si>
  <si>
    <t>[{"id":"bf8dc38b-6c8e-42b6-9da3-3170253a57d4","note":"","count":1,"label":"Hot &amp; Spicy 32 cm","posId":"122","price":24900,"isExtra":false},{"id":"0b867b16-3995-4b4a-9deb-1c0d8cecf8d6","note":"","count":1,"label":"Pepperoni 32 cm","posId":"120","price":24900,"isExtra":false},{"id":"7bf5fb6e-17f1-4e62-b7d1-e31d7c483eb9","note":"","count":1,"label":"cibule","posId":"B103","price":2500,"KDSTags":["greenhighlight"],"isExtra":true},{"id":"e12521cc-9391-4513-be27-f090014536cf","note":"","count":1,"label":"BBQ Texas 32 cm","posId":"143","price":24900,"isExtra":false}]</t>
  </si>
  <si>
    <t>2026-05-15T18:49:41.618+02:00</t>
  </si>
  <si>
    <t>2026-05-15T19:02:43.564+02:00</t>
  </si>
  <si>
    <t>[{"id":"272cd130-2932-4537-ac06-674dcc0d9489","count":1,"label":"Pizza Capricciosa 32","posId":"113","price":24900,"isExtra":false,"creatorId":"Ofa1njsRRdjoE_qEhIKB9","isPackging":0,"actualLabel":"Pizza Capricciosa 32"},{"id":"40d9cbbb-8f1e-4bb1-8779-b8a901a5b016","count":1,"label":"Pizza Quattro Formaggi 32","posId":"123","price":24900,"isExtra":false,"creatorId":"2-vCI1nda-RXpfbUm8nAM","isPackging":0,"actualLabel":"Pizza Quattro Formaggi 32"}]</t>
  </si>
  <si>
    <t>2026-05-15T18:48:39.025+02:00</t>
  </si>
  <si>
    <t>2026-05-15T18:55:19.854+02:00</t>
  </si>
  <si>
    <t>2026-05-15T18:45:02.358+02:00</t>
  </si>
  <si>
    <t>2026-05-15T19:03:46.759+02:00</t>
  </si>
  <si>
    <t>[{"id":"bf8dc38b-6c8e-42b6-9da3-3170253a57d4","note":"","count":1,"label":"Hot &amp; Spicy 32 cm","posId":"122","price":24900,"isExtra":false},{"id":"169906cc-98ac-4101-a361-79ae530758c3","note":"","count":1,"label":"BEZ -cibule","posId":"X103","price":0,"KDSTags":["redhighlight"],"isExtra":true},{"id":"03ade9ce-5d0f-4499-a6a3-340b58ae4468","note":"","count":1,"label":"Capricciosa 32 cm","posId":"113","price":24900,"isExtra":false}]</t>
  </si>
  <si>
    <t>2026-05-15T18:42:02.960+02:00</t>
  </si>
  <si>
    <t>2026-05-15T18:50:12.777+02:00</t>
  </si>
  <si>
    <t>2026-05-15T18:42:01.898+02:00</t>
  </si>
  <si>
    <t>2026-05-15T19:01:47.773+02:00</t>
  </si>
  <si>
    <t>[{"id":"69427585fd8faa40bcc99d5d","count":1,"label":"Pepperoni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základ","posId":"ZRB40","price":0,"isExtra":true},{"id":"893aed81a83a807fc642e4d1","count":1,"label":"okraj mozzarella, bbq omáčka","posId":"A124","price":6500,"isExtra":true},{"id":"d02faa7e140e0d42e89607a4","count":1,"label":"Žampiony","posId":"C105","price":3500,"KDSTags":["greenhighlight"],"isExtra":true},{"id":"69427585fd8faa40bcc99dad","count":1,"label":"Česnekový chléb 18cm","posId":"P104","price":7900,"isExtra":false},{"id":"7cdbdba064a9b12ab9c2a9d4","count":1,"label":"Balné","posId":"K0000","price":1500,"isExtra":true},{"id":"69427585fd8faa40bcc99db1","count":2,"label":"Česnekový dip","posId":"P106","price":2000,"isExtra":false},{"id":"7cdbdba064a9b12ab9c2a9d4","count":2,"label":"Balné","posId":"K0000","price":1500,"isExtra":true}]</t>
  </si>
  <si>
    <t>2026-05-15T18:41:12.058+02:00</t>
  </si>
  <si>
    <t>2026-05-15T18:53:22.906+02:00</t>
  </si>
  <si>
    <t>[{"id":"54414713","note":"","size":"BBQ Meteor 40cm","count":1,"label":"BBQ Meteor 40cm","posId":"106","price":30900,"isExtra":false},{"id":"54414779","note":"","count":1,"label":"Balné","posId":"K0000","price":2000,"isExtra":true},{"id":"59555827","note":"","count":1,"label":"Rajčatový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okrajů","posId":"X1000","price":0,"isExtra":true},{"id":"54414716","note":"","size":"Hawai 40cm","count":1,"label":"Hawai 40cm","posId":"102","price":30900,"isExtra":false},{"id":"54414779","note":"","count":1,"label":"Balné","posId":"K0000","price":2000,"isExtra":true},{"id":"54414714","note":"","size":"Baby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40cm","posId":"104","price":30900,"isExtra":false},{"id":"54414779","note":"","count":1,"label":"Balné","posId":"K0000","price":2000,"isExtra":true},{"id":"57405814","note":"","size":"Pepsi 1l","count":1,"label":"Pepsi 1l","posId":"N124","price":5900,"isExtra":false}]</t>
  </si>
  <si>
    <t>2026-05-15T18:40:03.114+02:00</t>
  </si>
  <si>
    <t>2026-05-15T18:49:04.645+02:00</t>
  </si>
  <si>
    <t>2026-05-15T19:09:00.861+02:00</t>
  </si>
  <si>
    <t>2026-05-15T18:40:04.050+02:00</t>
  </si>
  <si>
    <t>[{"id":"35e045f9-bc36-46e9-8142-6579de78a05b","note":"","count":1,"label":"Comeback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</si>
  <si>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2026-05-15T18:36:01.740+02:00</t>
  </si>
  <si>
    <t>2026-05-15T18:47:43.518+02:00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</si>
  <si>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bylinky","posId":"A121","price":5700,"isExtra":true},{"id":"ff8bc446-e047-44f1-bae5-423b565e0123","note":"","count":1,"label":"Capricciosa 32 cm","posId":"137","price":24900,"isExtra":false},{"id":"2be8bd8d-b8cf-456a-a9f3-1ae18c5726f9","note":"","count":1,"label":"okraj mozzarella, BBQ omáčka","posId":"A123","price":5700,"isExtra":true},{"id":"99710cd8-fa1f-4712-84a8-85da37e18dd0","note":"","count":1,"label":"Česnekový chléb","posId":"P104","price":7900,"isExtra":false},{"id":"26378531-c5c0-43f4-9535-09f267896a62","note":"","count":1,"label":"Spicy Wings","posId":"P101","price":11900,"isExtra":false},{"id":"e1ef9526-7c68-483b-a8a1-92bb58ce9f1e","note":"","count":1,"label":"Jalapenos Rolls, 6 ks","posId":"jpr200","price":8900,"isExtra":false},{"id":"131c6239-e041-4ab5-9f75-400951ef95f4","note":"","count":1,"label":"Dip jalapenos","posId":"P107","price":2000,"isExtra":false}]</t>
  </si>
  <si>
    <t>2026-05-15T18:36:01.698+02:00</t>
  </si>
  <si>
    <t>2026-05-15T19:04:49.694+02:00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</si>
  <si>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f315e3ea-4d99-415a-ab21-4d8aa27beec9","note":"","count":1,"label":"Kuře","posId":"C114","price":4000,"KDSTags":["greenhighlight"],"isExtra":true},{"id":"8c704055-e242-493d-b754-bb711e5a6c0b","note":"","count":1,"label":"Hawai 40 cm","posId":"102","price":30900,"isExtra":false},{"id":"aef5aaf8-2acf-4f20-91be-c8829f11cd0c","note":"","count":1,"label":"Capricciosa 40 cm","posId":"101","price":30900,"isExtra":false},{"id":"0f32557d-3b00-4445-b026-75e05c963906","note":"","count":1,"label":"Jalapeños","posId":"C102","price":3500,"KDSTags":["greenhighlight"],"isExtra":true}]</t>
  </si>
  <si>
    <t>2026-05-15T18:35:02.184+02:00</t>
  </si>
  <si>
    <t>2026-05-15T18:48:38.668+02:00</t>
  </si>
  <si>
    <t>2026-05-15T19:04:48.960+02:00</t>
  </si>
  <si>
    <t>2026-05-15T18:35:03.087+02:00</t>
  </si>
  <si>
    <t>[{"id":"0b867b16-3995-4b4a-9deb-1c0d8cecf8d6","note":"","count":1,"label":"Pepperoni 32 cm","posId":"120","price":24900,"isExtra":false},{"id":"e2500e14-36a7-442f-9e4c-8df3f05db108","note":"","count":1,"label":"pepperoni salám","posId":"B109","price":3000,"KDSTags":["greenhighlight"],"isExtra":true}]</t>
  </si>
  <si>
    <t>2026-05-15T18:29:02.221+02:00</t>
  </si>
  <si>
    <t>2026-05-15T18:37:02.510+02:00</t>
  </si>
  <si>
    <t>2026-05-15T18:54:28.714+02:00</t>
  </si>
  <si>
    <t>2026-05-15T18:29:04.312+02:00</t>
  </si>
  <si>
    <t>[{"id":"5b1f2843-926a-4dd1-a5f0-4fddc7b45013","note":"","count":1,"label":"Margherita 32 cm","posId":"112","price":20900,"isExtra":false},{"id":"8b18781f-3bd0-464d-aa33-9f081ecc1a3a","note":"","count":1,"label":"mozzarella","posId":"B113","price":3000,"KDSTags":["greenhighlight"],"isExtra":true},{"id":"1da47ebe-2592-435a-b854-8cbe80b56263","note":"","count":1,"label":"Hawai 32 cm","posId":"138","price":24900,"isExtra":false},{"id":"6e9ef16b-b5cb-40a1-ad72-f28a9276a0f7","note":"","count":1,"label":"kuře","posId":"B114","price":3000,"KDSTags":["greenhighlight"],"isExtra":true}]</t>
  </si>
  <si>
    <t>2026-05-15T18:29:02.117+02:00</t>
  </si>
  <si>
    <t>2026-05-15T18:37:20.684+02:00</t>
  </si>
  <si>
    <t>[{"id":"c1383a56-9eef-4159-8de6-52ba98917da4","note":"","count":1,"label":"Pepperoni Rolls, 6 ks","posId":"P100","price":8900,"isExtra":false},{"id":"ea8ba6dd-c20a-4bae-a731-5344afc761eb","note":"","count":1,"label":"Capricciosa 18 cm","posId":"125","price":11900,"isExtra":false}]</t>
  </si>
  <si>
    <t>2026-05-15T18:27:02.376+02:00</t>
  </si>
  <si>
    <t>2026-05-15T18:35:15.453+02:00</t>
  </si>
  <si>
    <t>2026-05-15T18:48:17.605+02:00</t>
  </si>
  <si>
    <t>2026-05-15T18:27:02.971+02:00</t>
  </si>
  <si>
    <t>[{"id":"b6658da4-b777-42a2-94b6-5ce20ff49587","note":"","count":1,"label":"Pepperoni 32 cm","posId":"144","price":24900,"isExtra":false},{"id":"85dc195f-7d7b-4fb5-b41d-eb1c9c76b3a3","note":"","count":1,"label":"Hot &amp; Spicy 32 cm","posId":"146","price":24900,"isExtra":false},{"id":"e4c90673-8957-4c9c-a784-3a1d0b3b4124","note":"","count":1,"label":"Pečené brambory","posId":"P103","price":6900,"isExtra":false}]</t>
  </si>
  <si>
    <t>2026-05-15T18:18:02.018+02:00</t>
  </si>
  <si>
    <t>2026-05-15T18:33:11.576+02:00</t>
  </si>
  <si>
    <t>2026-05-15T18:45:37.402+02:00</t>
  </si>
  <si>
    <t>2026-05-15T18:18:03.005+02:00</t>
  </si>
  <si>
    <t>[{"id":"e525f614-2c06-459a-8d22-623546aa83fc","note":"","count":1,"label":"BBQ Texas 40 cm","posId":"107","price":30900,"isExtra":false}]</t>
  </si>
  <si>
    <t>2026-05-15T18:14:04.028+02:00</t>
  </si>
  <si>
    <t>2026-05-15T18:27:54.419+02:00</t>
  </si>
  <si>
    <t>2026-05-15T18:13:46.228+02:00</t>
  </si>
  <si>
    <t>2026-05-15T18:26:42.844+02:00</t>
  </si>
  <si>
    <t>[{"id":"69427585fd8faa40bcc99d67","count":1,"label":"Capricciosa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</si>
  <si>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2026-05-15T18:13:45.537+02:00</t>
  </si>
  <si>
    <t>2026-05-15T18:25:10.570+02:00</t>
  </si>
  <si>
    <t>[{"id":"69427585fd8faa40bcc99d6f","count":1,"label":"Margherita 32cm","posId":"112","price":20900,"isExtra":false},{"id":"7cdbdba064a9b12ab9c2a9d4","count":1,"label":"Balné","posId":"K0000","price":1500,"isExtra":true},{"id":"6a62c37fcc3049759d225124","count":1,"label":"USA těsto","posId":"17","price":1000,"isExtra":true}]</t>
  </si>
  <si>
    <t>2026-05-15T18:12:13.647+02:00</t>
  </si>
  <si>
    <t>2026-05-15T18:28:58.974+02:00</t>
  </si>
  <si>
    <t>[{"id":"69427585fd8faa40bcc99d7b","count":1,"label":"BBQ Meteor 32cm","posId":"118","price":24900,"isExtra":false},{"id":"7cdbdba064a9b12ab9c2a9d4","count":1,"label":"Balné","posId":"K0000","price":1500,"isExtra":true},{"id":"69427585fd8faa40bcc99d7f","count":1,"label":"Hawai 32cm","posId":"114","price":24900,"isExtra":false},{"id":"7cdbdba064a9b12ab9c2a9d4","count":1,"label":"Balné","posId":"K0000","price":1500,"isExtra":true},{"id":"69427585fd8faa40bcc99da9","count":1,"label":"Masové kuličky","posId":"P102","price":9900,"isExtra":false},{"id":"7cdbdba064a9b12ab9c2a9d4","count":1,"label":"Balné","posId":"K0000","price":1500,"isExtra":true},{"id":"69427585fd8faa40bcc99db1","count":1,"label":"Česnekový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</si>
  <si>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2026-05-15T18:10:01.696+02:00</t>
  </si>
  <si>
    <t>2026-05-15T19:57:00.365+02:00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</si>
  <si>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česnekový","posId":"P106","price":2000,"isExtra":false},{"id":"f1315fc0-dfbb-459c-9f31-49d8e60875f4","note":"","count":1,"label":"Pepperoni 40 cm","posId":"108","price":30900,"isExtra":false},{"id":"eae0baf6-2c0e-4081-8ab5-5266bc363ee5","note":"","count":1,"label":"Okraj mozzarella, BBQ omáčka","posId":"A124","price":6500,"isExtra":true},{"id":"e525f614-2c06-459a-8d22-623546aa83fc","note":"","count":1,"label":"BBQ Texas 40 cm","posId":"107","price":30900,"isExtra":false},{"id":"eae0baf6-2c0e-4081-8ab5-5266bc363ee5","note":"","count":1,"label":"Okraj mozzarella, BBQ omáčka","posId":"A124","price":6500,"isExtra":true},{"id":"169906cc-98ac-4101-a361-79ae530758c3","note":"","count":1,"label":"BEZ -cibule","posId":"X103","price":0,"KDSTags":["redhighlight"],"isExtra":true},{"id":"e50ff4de-a31a-4748-b60e-66140c46f568","note":"","count":1,"label":"BEZ -paprika","posId":"X111","price":0,"KDSTags":["redhighlight"],"isExtra":true},{"id":"99710cd8-fa1f-4712-84a8-85da37e18dd0","note":"","count":1,"label":"Česnekový chléb","posId":"P104","price":7900,"isExtra":false},{"id":"131c6239-e041-4ab5-9f75-400951ef95f4","note":"","count":1,"label":"Dip jalapenos","posId":"P107","price":2000,"isExtra":false},{"id":"de56def4-8429-46ca-bf08-8c8eba684591","note":"","count":1,"label":"Dip BBQ","posId":"P105","price":2000,"isExtra":false}]</t>
  </si>
  <si>
    <t>2026-05-15T18:07:01.999+02:00</t>
  </si>
  <si>
    <t>2026-05-15T18:24:54.832+02:00</t>
  </si>
  <si>
    <t>2026-05-15T18:35:32.963+02:00</t>
  </si>
  <si>
    <t>2026-05-15T18:07:02.765+02:00</t>
  </si>
  <si>
    <t>[{"id":"ff8bc446-e047-44f1-bae5-423b565e0123","note":"","count":1,"label":"Capricciosa 32 cm","posId":"137","price":24900,"isExtra":false},{"id":"a3d62a5d-2e1d-48db-874e-d64becff7059","note":"","count":1,"label":"změna na BBQ základ","posId":"i128","price":0,"isExtra":true},{"id":"bd8e2f82-3d11-4ada-88ad-67191c012d18","note":"","count":1,"label":"BEZ -olivy","posId":"X112","price":0,"KDSTags":["redhighlight"],"isExtra":true},{"id":"6bbd4662-3c19-4725-919c-71f4c4e91f89","note":"","count":1,"label":"BBQ Meteor 32 cm","posId":"142","price":24900,"isExtra":false},{"id":"d3eb4d53-930f-46c7-bd43-afdbaaac1bcf","note":"","count":1,"label":"Masové kuličky, 10 ks","posId":"P102","price":9900,"isExtra":false},{"id":"076ed74a-9e28-4a30-9b7c-06e6adbd9e27","note":"","count":1,"label":"Margherita 18 cm","posId":"124","price":11900,"isExtra":false},{"id":"211d85d0-839e-41d0-89e3-ea177ad7489e","note":"","count":1,"label":"Dip česnekový","posId":"P106","price":2000,"isExtra":false},{"id":"824198b2-b88a-4fb6-92af-3365de773ad1","note":"","count":1,"label":"Pepsi 1l","posId":"N124","price":5900,"isExtra":false}]</t>
  </si>
  <si>
    <t>2026-05-15T18:05:08.982+02:00</t>
  </si>
  <si>
    <t>2026-05-15T18:22:21.243+02:00</t>
  </si>
  <si>
    <t>[{"id":"69427585fd8faa40bcc99d7f","count":1,"label":"Hawai 32cm","posId":"114","price":24900,"isExtra":false},{"id":"7cdbdba064a9b12ab9c2a9d4","count":1,"label":"Balné","posId":"K0000","price":1500,"isExtra":true},{"id":"69427585fd8faa40bcc99d81","count":1,"label":"Capricciosa 32cm","posId":"113","price":24900,"isExtra":false},{"id":"7cdbdba064a9b12ab9c2a9d4","count":1,"label":"Balné","posId":"K0000","price":1500,"isExtra":true}]</t>
  </si>
  <si>
    <t>2026-05-15T18:04:03.265+02:00</t>
  </si>
  <si>
    <t>2026-05-15T18:21:09.931+02:00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</si>
  <si>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</si>
  <si>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2026-05-15T18:03:45.792+02:00</t>
  </si>
  <si>
    <t>2026-05-15T18:17:53.563+02:00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</si>
  <si>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základ","posId":"ZBR40","price":0,"isExtra":true},{"id":"P103","note":"","count":1,"label":"Pečené brambory","posId":"P103","price":6900,"isExtra":false},{"id":"K0000","note":"","count":1,"label":"Balné","posId":"K0000","price":1500,"isExtra":true}]</t>
  </si>
  <si>
    <t>2026-05-15T18:03:40.105+02:00</t>
  </si>
  <si>
    <t>2026-05-15T19:40:20.773+02:00</t>
  </si>
  <si>
    <t>[{"id":"69427585fd8faa40bcc99d5b","count":1,"label":"Comeback 40cm 🌶️","posId":"109","price":30900,"isExtra":false},{"id":"1d39bc6ba96569aaaf3ab974","count":1,"label":"Balné","posId":"K0000","price":2000,"isExtra":true},{"id":"48863154de09ebfd22a82574","count":1,"label":"bez plněných okrajů","posId":"X1000","price":0,"isExtra":true},{"id":"d02faa7e140e0d42e89607a4","count":1,"label":"Žampiony","posId":"C105","price":3500,"KDSTags":["greenhighlight"],"isExtra":true},{"id":"69427585fd8faa40bcc99db1","count":1,"label":"Česnekový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</si>
  <si>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2026-05-15T18:02:02.034+02:00</t>
  </si>
  <si>
    <t>2026-05-15T18:13:20.340+02:00</t>
  </si>
  <si>
    <t>2026-05-15T18:21:11.926+02:00</t>
  </si>
  <si>
    <t>2026-05-15T18:02:02.710+02:00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</si>
  <si>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</si>
  <si>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2026-05-15T18:01:11.886+02:00</t>
  </si>
  <si>
    <t>2026-05-15T18:16:21.769+02:00</t>
  </si>
  <si>
    <t>2026-05-15T18:00:55.637+02:00</t>
  </si>
  <si>
    <t>2026-05-15T18:19:51.686+02:00</t>
  </si>
  <si>
    <t>[{"id":"54414712","note":"","size":"BBQ Texas 40cm","count":1,"label":"BBQ Texas 40cm","posId":"107","price":30900,"isExtra":false},{"id":"54414779","note":"","count":1,"label":"Balné","posId":"K0000","price":2000,"isExtra":true},{"id":"54414708","note":"","size":"Quattro Formaggi 40cm","count":1,"label":"Quattro Formaggi 40cm","posId":"111","price":30900,"isExtra":false},{"id":"54414779","note":"","count":1,"label":"Balné","posId":"K0000","price":2000,"isExtra":true}]</t>
  </si>
  <si>
    <t>Rohit</t>
  </si>
  <si>
    <t>2026-05-15T17:57:28.003+02:00</t>
  </si>
  <si>
    <t>2026-05-15T18:14:08.583+02:00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</si>
  <si>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bylinky","posId":"A122","price":6500,"isExtra":true},{"id":"C112","note":"","count":1,"label":"Olivy","posId":"C112","price":3500,"KDSTags":["greenhighlight"],"isExtra":true}]</t>
  </si>
  <si>
    <t>2026-05-15T17:52:58.110+02:00</t>
  </si>
  <si>
    <t>2026-05-15T18:15:27.607+02:00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</si>
  <si>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54414901","note":"","count":1,"label":"Slanina","posId":"C108","price":4000,"KDSTags":["greenhighlight"],"isExtra":true},{"id":"59610937","note":"","size":"Comeback 32cm 🌶️","count":1,"label":"Comeback 32cm 🌶️","posId":"121","price":24900,"isExtra":false},{"id":"54414789","note":"","count":1,"label":"Balné","posId":"K0000","price":1500,"isExtra":true},{"id":"54414750","note":"","size":"Česnekový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</si>
  <si>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2026-05-15T17:52:53.699+02:00</t>
  </si>
  <si>
    <t>2026-05-15T18:06:44.642+02:00</t>
  </si>
  <si>
    <t>[{"id":"122","note":"","count":1,"label":"Hot &amp; Spicy 32cm 🌶️🌶️","posId":"122","price":24900,"isExtra":false},{"id":"K0000","note":"","count":1,"label":"Balné","posId":"K0000","price":1500,"isExtra":true},{"id":"112","note":"","count":1,"label":"Margherita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okrajů","posId":"X1000","price":0,"isExtra":true}]</t>
  </si>
  <si>
    <t>2026-05-15T17:52:02.304+02:00</t>
  </si>
  <si>
    <t>2026-05-15T18:00:16.140+02:00</t>
  </si>
  <si>
    <t>2026-05-15T18:16:37.184+02:00</t>
  </si>
  <si>
    <t>2026-05-15T17:52:03.015+02:00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</si>
  <si>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-cibule","posId":"X103","price":0,"KDSTags":["redhighlight"],"isExtra":true},{"id":"824198b2-b88a-4fb6-92af-3365de773ad1","note":"","count":1,"label":"Pepsi 1l","posId":"N124","price":5900,"isExtra":false}]</t>
  </si>
  <si>
    <t>2026-05-15T17:48:01.723+02:00</t>
  </si>
  <si>
    <t>2026-05-15T18:02:51.212+02:00</t>
  </si>
  <si>
    <t>2026-05-15T18:25:52.220+02:00</t>
  </si>
  <si>
    <t>2026-05-15T17:48:02.647+02:00</t>
  </si>
  <si>
    <t>[{"id":"0ea52415-fdb3-497f-b216-7fd5802f2e0f","note":"","count":1,"label":"Quattro Formaggi 32 cm","posId":"123","price":24900,"isExtra":false},{"id":"38de8e38-e51e-422d-9a89-960ebc505f1b","note":"","count":1,"label":"šunka","posId":"B106","price":3000,"KDSTags":["greenhighlight"],"isExtra":true},{"id":"35e045f9-bc36-46e9-8142-6579de78a05b","note":"","count":2,"label":"Comeback 32 cm","posId":"121","price":24900,"isExtra":false},{"id":"3a8b6a85-3b5c-4ee4-be2d-261ab8731d6e","note":"","count":6,"label":"Dip česnekový","posId":"P106","price":2000,"isExtra":false}]</t>
  </si>
  <si>
    <t>2026-05-15T17:42:28.400+02:00</t>
  </si>
  <si>
    <t>2026-05-15T17:53:17.361+02:00</t>
  </si>
  <si>
    <t>[{"id":"54414707","note":"","size":"Margherita 40cm","count":1,"label":"Margherita 40cm","posId":"100","price":26900,"isExtra":false},{"id":"54414779","note":"","count":1,"label":"Balné","posId":"K0000","price":2000,"isExtra":true}]</t>
  </si>
  <si>
    <t>2026-05-15T17:41:06.736+02:00</t>
  </si>
  <si>
    <t>2026-05-15T17:51:46.402+02:00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</si>
  <si>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bylinky","posId":"A122","price":6500,"isExtra":true}]</t>
  </si>
  <si>
    <t>2026-05-15T17:40:23.691+02:00</t>
  </si>
  <si>
    <t>2026-05-15T17:59:57.276+02:00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</si>
  <si>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okrajů","posId":"X1000","price":0,"isExtra":true},{"id":"B100","note":"","count":1,"label":"Ananas","posId":"B100","price":2500,"KDSTags":["greenhighlight"],"isExtra":true},{"id":"115","note":"","count":1,"label":"Zeleninová 32cm","posId":"115","price":24900,"isExtra":false},{"id":"K0000","note":"","count":1,"label":"Balné","posId":"K0000","price":1500,"isExtra":true},{"id":"X1000","note":"","count":1,"label":"bez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cibule","posId":"X103","price":0,"KDSTags":["redhighlight"],"isExtra":true},{"id":"B115","note":"","count":1,"label":"Kukuřice","posId":"B115","price":2500,"KDSTags":["greenhighlight"],"isExtra":true}]</t>
  </si>
  <si>
    <t>2026-05-15T17:38:19.100+02:00</t>
  </si>
  <si>
    <t>2026-05-15T18:05:05.763+02:00</t>
  </si>
  <si>
    <t>[{"id":"69427585fd8faa40bcc99d81","count":1,"label":"Capricciosa 32cm","posId":"113","price":24900,"isExtra":false},{"id":"7cdbdba064a9b12ab9c2a9d4","count":1,"label":"Balné","posId":"K0000","price":1500,"isExtra":true},{"id":"8241669eecc1399a2e3e1c17","count":1,"label":"BBQ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</si>
  <si>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2026-05-15T17:36:02.278+02:00</t>
  </si>
  <si>
    <t>2026-05-15T18:04:07.299+02:00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</si>
  <si>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</si>
  <si>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2026-05-15T17:34:01.902+02:00</t>
  </si>
  <si>
    <t>2026-05-15T17:48:01.115+02:00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</si>
  <si>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]</t>
  </si>
  <si>
    <t>2026-05-15T17:33:02.305+02:00</t>
  </si>
  <si>
    <t>2026-05-15T17:44:09.044+02:00</t>
  </si>
  <si>
    <t>[{"id":"ee394832-8137-440a-84b7-b9e0df42a9ab","note":"","count":1,"label":"Hawai 32 cm","posId":"114","price":24900,"isExtra":false},{"id":"28b3f739-f42a-4ef9-8499-ad66cad79c40","note":"","count":1,"label":"Hot &amp; Spicy 18 cm","posId":"134","price":11900,"isExtra":false}]</t>
  </si>
  <si>
    <t>2026-05-15T17:32:02.186+02:00</t>
  </si>
  <si>
    <t>2026-05-15T17:57:41.294+02:00</t>
  </si>
  <si>
    <t>[{"id":"0005ff76-02c8-47f3-a86e-87443988197a","note":"","count":1,"label":"BBQ Texas 32 cm","posId":"119","price":24900,"isExtra":false},{"id":"03ade9ce-5d0f-4499-a6a3-340b58ae4468","note":"","count":1,"label":"Capricciosa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-olivy","posId":"X112","price":0,"KDSTags":["redhighlight"],"isExtra":true},{"id":"0ea52415-fdb3-497f-b216-7fd5802f2e0f","note":"","count":1,"label":"Quattro Formaggi 32 cm","posId":"123","price":24900,"isExtra":false},{"id":"2be8bd8d-b8cf-456a-a9f3-1ae18c5726f9","note":"","count":1,"label":"okraj mozzarella, BBQ omáčka","posId":"A123","price":5700,"isExtra":true},{"id":"c8019f80-065c-4f09-9e80-65b85dae2ae1","note":"","count":1,"label":"kukuřice","posId":"B115","price":2500,"KDSTags":["greenhighlight"],"isExtra":true}]</t>
  </si>
  <si>
    <t>2026-05-15T17:30:57.207+02:00</t>
  </si>
  <si>
    <t>2026-05-15T17:37:43.147+02:00</t>
  </si>
  <si>
    <t>[{"id":"cce43af1-f8b6-4049-afc7-b6c288007204","count":1,"label":"Pizza Quattro Formaggi 40","posId":"111","price":30900,"isExtra":false,"creatorId":"Wmjpk48B1gPZRohWeRpjc","isPackging":0,"actualLabel":"Pizza Quattro Formaggi 40"}]</t>
  </si>
  <si>
    <t>2026-05-15T17:29:01.966+02:00</t>
  </si>
  <si>
    <t>2026-05-15T17:51:33.187+02:00</t>
  </si>
  <si>
    <t>2026-05-15T18:04:19.241+02:00</t>
  </si>
  <si>
    <t>2026-05-15T17:29:02.484+02:00</t>
  </si>
  <si>
    <t>[{"id":"4d0fe7ad-c88a-4a73-8015-c60680489cf8","note":"","count":1,"label":"Baby špenát &amp; kuře 32 cm","posId":"116","price":24900,"isExtra":false},{"id":"f1315fc0-dfbb-459c-9f31-49d8e60875f4","note":"","count":1,"label":"Pepperoni 40 cm","posId":"108","price":30900,"isExtra":false}]</t>
  </si>
  <si>
    <t>2026-05-15T17:24:40.347+02:00</t>
  </si>
  <si>
    <t>2026-05-15T18:12:03.807+02:00</t>
  </si>
  <si>
    <t>[{"id":"69427585fd8faa40bcc99d81","count":3,"label":"Capricciosa 32cm","posId":"113","price":24900,"isExtra":false},{"id":"7cdbdba064a9b12ab9c2a9d4","count":3,"label":"Balné","posId":"K0000","price":1500,"isExtra":true},{"id":"8241669eecc1399a2e3e1c17","count":3,"label":"BBQ základ","posId":"ZRB32","price":0,"isExtra":true},{"id":"330e5bd554d905fd6d54cf01","count":3,"label":"bez plněných okrajů","posId":"X1000","price":0,"isExtra":true},{"id":"c22d0136bb13cf3a9a73d35a","count":3,"label":"Bez žampionů","posId":"X105","price":0,"KDSTags":["redhighlight"],"isExtra":true},{"id":"881556687eab9555bc542d70","count":3,"label":"Bez oliv","posId":"X112","price":0,"KDSTags":["redhighlight"],"isExtra":true},{"id":"69427585fd8faa40bcc99dcb","count":1,"label":"Pepsi 1l","posId":"N124","price":5900,"isExtra":false},{"id":"69427585fd8faa40bcc99d77","count":1,"label":"Pepperoni 32cm 🌶️🌶️","posId":"120","price":24900,"isExtra":false},{"id":"7cdbdba064a9b12ab9c2a9d4","count":1,"label":"Balné","posId":"K0000","price":1500,"isExtra":true},{"id":"8241669eecc1399a2e3e1c17","count":1,"label":"BBQ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okrajů","posId":"X1000","price":0,"isExtra":true},{"id":"69427585fd8faa40bcc99d77","count":1,"label":"Pepperoni 32cm 🌶️🌶️","posId":"120","price":24900,"isExtra":false},{"id":"7cdbdba064a9b12ab9c2a9d4","count":1,"label":"Balné","posId":"K0000","price":1500,"isExtra":true},{"id":"6a62c37fcc3049759d225124","count":1,"label":"USA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základ","posId":"ZRB32","price":0,"isExtra":true},{"id":"330e5bd554d905fd6d54cf01","count":1,"label":"bez plněných okrajů","posId":"X1000","price":0,"isExtra":true},{"id":"69427585fd8faa40bcc99d77","count":1,"label":"Pepperoni 32cm 🌶️🌶️","posId":"120","price":24900,"isExtra":false},{"id":"7cdbdba064a9b12ab9c2a9d4","count":1,"label":"Balné","posId":"K0000","price":1500,"isExtra":true},{"id":"8241669eecc1399a2e3e1c17","count":1,"label":"BBQ základ","posId":"ZRB32","price":0,"isExtra":true},{"id":"8144edf7e863bc0a882b7c49","count":1,"label":"okraj hotdog, bbq omáčka","posId":"A119","price":5700,"isExtra":true}]</t>
  </si>
  <si>
    <t>2026-05-15T17:23:45.813+02:00</t>
  </si>
  <si>
    <t>2026-05-15T17:30:04.486+02:00</t>
  </si>
  <si>
    <t>[{"id":"59610942","note":"","size":"Hawai 32cm","count":1,"label":"Hawai 32cm","posId":"114","price":24900,"isExtra":false},{"id":"54414789","note":"","count":1,"label":"Balné","posId":"K0000","price":1500,"isExtra":true},{"id":"54414818","note":"","count":1,"label":"okraj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</si>
  <si>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2026-05-15T17:18:05.275+02:00</t>
  </si>
  <si>
    <t>2026-05-15T17:28:22.336+02:00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</si>
  <si>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</si>
  <si>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2026-05-15T17:14:45.287+02:00</t>
  </si>
  <si>
    <t>2026-05-15T17:29:42.191+02:00</t>
  </si>
  <si>
    <t>[{"id":"69427585fd8faa40bcc99d71","count":2,"label":"Quattro Formaggi 32cm","posId":"123","price":24900,"isExtra":false},{"id":"7cdbdba064a9b12ab9c2a9d4","count":2,"label":"Balné","posId":"K0000","price":1500,"isExtra":true}]</t>
  </si>
  <si>
    <t>2026-05-15T17:11:40.805+02:00</t>
  </si>
  <si>
    <t>2026-05-15T18:31:41.750+02:00</t>
  </si>
  <si>
    <t>[{"id":"69427585fd8faa40bcc99d55","count":1,"label":"Margherita 40cm","posId":"100","price":26900,"isExtra":false},{"id":"1d39bc6ba96569aaaf3ab974","count":1,"label":"Balné","posId":"K0000","price":2000,"isExtra":true},{"id":"69427585fd8faa40bcc99d5d","count":1,"label":"Pepperoni 40cm 🌶️🌶️","posId":"108","price":30900,"isExtra":false},{"id":"1d39bc6ba96569aaaf3ab974","count":1,"label":"Balné","posId":"K0000","price":2000,"isExtra":true},{"id":"69427585fd8faa40bcc99d67","count":1,"label":"Capricciosa 40cm","posId":"101","price":30900,"isExtra":false},{"id":"1d39bc6ba96569aaaf3ab974","count":1,"label":"Balné","posId":"K0000","price":2000,"isExtra":true}]</t>
  </si>
  <si>
    <t>2026-05-15T17:04:02.844+02:00</t>
  </si>
  <si>
    <t>2026-05-15T17:37:34.606+02:00</t>
  </si>
  <si>
    <t>[{"id":"4cd25cb7-e092-43a0-ab38-89c50a7e6a77","note":"","count":1,"label":"Pepperoni 18 cm","posId":"132","price":11900,"isExtra":false},{"id":"b6658da4-b777-42a2-94b6-5ce20ff49587","note":"","count":1,"label":"Pepperoni 32 cm","posId":"144","price":24900,"isExtra":false},{"id":"1da47ebe-2592-435a-b854-8cbe80b56263","note":"","count":1,"label":"Hawai 32 cm","posId":"138","price":24900,"isExtra":false}]</t>
  </si>
  <si>
    <t>2026-05-15T17:01:41.106+02:00</t>
  </si>
  <si>
    <t>2026-05-15T17:08:13.240+02:00</t>
  </si>
  <si>
    <t>2026-05-15T17:01:02.071+02:00</t>
  </si>
  <si>
    <t>2026-05-15T17:30:52.962+02:00</t>
  </si>
  <si>
    <t>[{"id":"d63e9120-8ffe-444c-ba51-6c942a13f4fc","note":"","count":1,"label":"Margherita 40 cm","posId":"100","price":26900,"isExtra":false},{"id":"3a8b6a85-3b5c-4ee4-be2d-261ab8731d6e","note":"","count":1,"label":"Dip česnekový","posId":"P106","price":2000,"isExtra":false}]</t>
  </si>
  <si>
    <t>2026-05-15T17:00:02.255+02:00</t>
  </si>
  <si>
    <t>2026-05-15T17:07:47.937+02:00</t>
  </si>
  <si>
    <t>2026-05-15T17:16:36.378+02:00</t>
  </si>
  <si>
    <t>2026-05-15T17:00:02.971+02:00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</si>
  <si>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f1315fc0-dfbb-459c-9f31-49d8e60875f4","note":"","count":1,"label":"Pepperoni 40 cm","posId":"108","price":30900,"isExtra":false},{"id":"3f15a32f-4d5b-4afb-ae1b-12f68224d029","note":"","count":1,"label":"Olivy","posId":"C112","price":3500,"KDSTags":["greenhighlight"],"isExtra":true}]</t>
  </si>
  <si>
    <t>2026-05-15T16:48:30.164+02:00</t>
  </si>
  <si>
    <t>2026-05-15T16:54:56.893+02:00</t>
  </si>
  <si>
    <t>[{"id":"89bd6aa5-2940-480c-9e29-0ffa339d601c","count":1,"label":"Pizza Hot &amp; Spicy 32","posId":"122","price":24900,"isExtra":false,"creatorId":"JRpMG9BXHq0mKhpmndQe9","isPackging":0,"actualLabel":"Pizza Hot &amp; Spicy 32"}]</t>
  </si>
  <si>
    <t>2026-05-15T16:47:01.842+02:00</t>
  </si>
  <si>
    <t>2026-05-15T16:58:06.868+02:00</t>
  </si>
  <si>
    <t>2026-05-15T17:14:16.789+02:00</t>
  </si>
  <si>
    <t>2026-05-15T16:47:02.493+02:00</t>
  </si>
  <si>
    <t>2026-05-15T16:46:01.742+02:00</t>
  </si>
  <si>
    <t>2026-05-15T16:58:45.869+02:00</t>
  </si>
  <si>
    <t>[{"id":"d63e9120-8ffe-444c-ba51-6c942a13f4fc","note":"","count":1,"label":"Margherita 40 cm","posId":"100","price":26900,"isExtra":false},{"id":"03dae282-4cd4-4fa2-9169-2178ea3ed325","note":"","count":1,"label":"Quattro Formaggi 40 cm","posId":"111","price":30900,"isExtra":false}]</t>
  </si>
  <si>
    <t>2026-05-15T16:37:01.870+02:00</t>
  </si>
  <si>
    <t>2026-05-15T16:47:04.889+02:00</t>
  </si>
  <si>
    <t>[{"id":"e8f571e6-dd36-42d7-8826-52c90315986b","note":"","count":1,"label":"Baby špenát &amp; kuře 40 cm","posId":"104","price":30900,"isExtra":false},{"id":"9299f155-5a92-429b-84f6-d394d16b07d0","note":"","count":1,"label":"Párek","posId":"C110","price":4000,"KDSTags":["greenhighlight"],"isExtra":true}]</t>
  </si>
  <si>
    <t>2026-05-15T16:30:15.468+02:00</t>
  </si>
  <si>
    <t>2026-05-15T16:36:52.059+02:00</t>
  </si>
  <si>
    <t>[{"id":"69427585fd8faa40bcc99d67","count":1,"label":"Capricciosa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okrajů","posId":"X1000","price":0,"isExtra":true},{"id":"881556687eab9555bc542d70","count":1,"label":"Bez oliv","posId":"X112","price":0,"KDSTags":["redhighlight"],"isExtra":true}]</t>
  </si>
  <si>
    <t>2026-05-15T16:27:02.286+02:00</t>
  </si>
  <si>
    <t>2026-05-15T16:36:55.773+02:00</t>
  </si>
  <si>
    <t>Liubov Kormash</t>
  </si>
  <si>
    <t>2026-05-15T16:11:02.557+02:00</t>
  </si>
  <si>
    <t>2026-05-15T16:23:52.620+02:00</t>
  </si>
  <si>
    <t>2026-05-15T16:41:54.493+02:00</t>
  </si>
  <si>
    <t>2026-05-15T16:11:03.142+02:00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</si>
  <si>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-olivy","posId":"X112","price":0,"KDSTags":["redhighlight"],"isExtra":true},{"id":"3a8b6a85-3b5c-4ee4-be2d-261ab8731d6e","note":"","count":1,"label":"Dip česnekový","posId":"P106","price":2000,"isExtra":false}]</t>
  </si>
  <si>
    <t>2026-05-15T16:09:02.735+02:00</t>
  </si>
  <si>
    <t>2026-05-15T16:19:28.698+02:00</t>
  </si>
  <si>
    <t>2026-05-15T16:38:35.074+02:00</t>
  </si>
  <si>
    <t>2026-05-15T16:09:03.407+02:00</t>
  </si>
  <si>
    <t>2026-05-15T16:08:30.143+02:00</t>
  </si>
  <si>
    <t>2026-05-15T16:22:09.829+02:00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</si>
  <si>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32cm","posId":"114","price":24900,"isExtra":false},{"id":"54414789","note":"","count":1,"label":"Balné","posId":"K0000","price":1500,"isExtra":true},{"id":"57278742","note":"","count":1,"label":"Smetanový základ","posId":"ZRS32","price":0,"isExtra":true},{"id":"54414811","note":"","count":1,"label":"Bez šunky","posId":"X106","price":0,"KDSTags":["redhighlight"],"isExtra":true},{"id":"54414907","note":"","count":1,"label":"Kuře","posId":"B114","price":3000,"KDSTags":["greenhighlight"],"isExtra":true}]</t>
  </si>
  <si>
    <t>2026-05-15T16:07:09.228+02:00</t>
  </si>
  <si>
    <t>2026-05-15T16:17:22.542+02:00</t>
  </si>
  <si>
    <t>2026-05-15T16:06:31.899+02:00</t>
  </si>
  <si>
    <t>2026-05-15T16:15:04.948+02:00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</si>
  <si>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okrajů","posId":"X1000","price":0,"isExtra":true}]</t>
  </si>
  <si>
    <t>Dušan</t>
  </si>
  <si>
    <t>2026-05-15T16:05:09.176+02:00</t>
  </si>
  <si>
    <t>2026-05-15T16:15:13.855+02:00</t>
  </si>
  <si>
    <t>[{"id":"101","note":"","count":1,"label":"Capricciosa 40cm","posId":"101","price":30900,"isExtra":false},{"id":"K0000","note":"","count":1,"label":"Balné","posId":"K0000","price":2000,"isExtra":true},{"id":"P103","note":"","count":1,"label":"Pečené brambory","posId":"P103","price":6900,"isExtra":false},{"id":"K0000","note":"","count":1,"label":"Balné","posId":"K0000","price":1500,"isExtra":true},{"id":"P101","note":"","count":1,"label":"Spicy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</si>
  <si>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2026-05-15T16:05:02.412+02:00</t>
  </si>
  <si>
    <t>2026-05-15T16:31:15.816+02:00</t>
  </si>
  <si>
    <t>2026-05-15T16:42:15.509+02:00</t>
  </si>
  <si>
    <t>2026-05-15T16:20:16.334+02:00</t>
  </si>
  <si>
    <t>[{"id":"db5add44-c31b-4712-be33-7fe0b0e596c5","note":"","count":1,"label":"Sweet passion 40 cm","posId":"31","price":26900,"isExtra":false},{"id":"1fae666b-4102-4ed0-b317-2a07b21ae279","note":"","count":1,"label":"Hot &amp; Spicy 40 cm","posId":"110","price":30900,"isExtra":false},{"id":"e525f614-2c06-459a-8d22-623546aa83fc","note":"","count":1,"label":"BBQ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bylinky","posId":"A122","price":6500,"isExtra":true}]</t>
  </si>
  <si>
    <t>2026-05-15T15:19:17.056+02:00</t>
  </si>
  <si>
    <t>2026-05-15T15:27:30.667+02:00</t>
  </si>
  <si>
    <t>[{"id":"P101","note":"","count":2,"label":"Spicy Wings 🌶️","posId":"P101","price":11900,"isExtra":false},{"id":"K0000","note":"","count":2,"label":"Balné","posId":"K0000","price":1500,"isExtra":true},{"id":"P100","note":"","count":1,"label":"Pepperoni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</si>
  <si>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2026-05-15T15:14:38.118+02:00</t>
  </si>
  <si>
    <t>2026-05-15T15:23:29.866+02:00</t>
  </si>
  <si>
    <t>2026-05-15T15:14:02.863+02:00</t>
  </si>
  <si>
    <t>2026-05-15T15:28:46.613+02:00</t>
  </si>
  <si>
    <t>2026-05-15T15:43:42.895+02:00</t>
  </si>
  <si>
    <t>2026-05-15T15:14:03.564+02:00</t>
  </si>
  <si>
    <t>[{"id":"1fae666b-4102-4ed0-b317-2a07b21ae279","note":"","count":1,"label":"Hot &amp; Spicy 40 cm","posId":"110","price":30900,"isExtra":fals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</si>
  <si>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2026-05-15T15:12:16.816+02:00</t>
  </si>
  <si>
    <t>2026-05-15T15:18:11.130+02:00</t>
  </si>
  <si>
    <t>2026-05-15T15:10:01.629+02:00</t>
  </si>
  <si>
    <t>2026-05-15T15:18:22.488+02:00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</si>
  <si>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</si>
  <si>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2026-05-15T15:02:02.000+02:00</t>
  </si>
  <si>
    <t>2026-05-15T15:14:52.620+02:00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</si>
  <si>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bylinky","posId":"A122","price":6500,"isExtra":true},{"id":"78a6e98d-57cb-4e2c-9a3c-9d40f7b79583","note":"","count":1,"label":"Gorgonzola","posId":"C101","price":4000,"KDSTags":["greenhighlight"],"isExtra":true}]</t>
  </si>
  <si>
    <t>2026-05-15T15:00:02.908+02:00</t>
  </si>
  <si>
    <t>2026-05-15T15:11:50.486+02:00</t>
  </si>
  <si>
    <t>2026-05-15T15:22:14.592+02:00</t>
  </si>
  <si>
    <t>2026-05-15T15:00:03.844+02:00</t>
  </si>
  <si>
    <t>[{"id":"6bbd4662-3c19-4725-919c-71f4c4e91f89","note":"","count":1,"label":"BBQ Meteor 32 cm","posId":"142","price":24900,"isExtra":false},{"id":"57c816b2-3e3f-46c2-b126-b09910d79cb0","note":"","count":1,"label":"změna na Smetanový základ","posId":"i129","price":0,"isExtra":true},{"id":"f2ca88ba-7288-4f05-a925-149da2e2137e","note":"","count":1,"label":"okraj Hotdog, BBQ","posId":"A119","price":5700,"isExtra":true},{"id":"adb25a98-2836-4da5-82f5-82c3fc24d621","note":"","count":1,"label":"grana padano","posId":"B130","price":3000,"KDSTags":["greenhighlight"],"isExtra":true},{"id":"3a8b6a85-3b5c-4ee4-be2d-261ab8731d6e","note":"","count":2,"label":"Dip česnekový","posId":"P106","price":2000,"isExtra":false},{"id":"f4d7b9ad-ce62-498d-a90b-8016ab1e3604","note":"","count":1,"label":"Quattro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bylinky","posId":"A121","price":5700,"isExtra":true}]</t>
  </si>
  <si>
    <t>2026-05-15T14:58:56.351+02:00</t>
  </si>
  <si>
    <t>2026-05-15T15:08:14.673+02:00</t>
  </si>
  <si>
    <t>[{"id":"69427585fd8faa40bcc99d7f","count":1,"label":"Hawai 32cm","posId":"114","price":24900,"isExtra":false},{"id":"7cdbdba064a9b12ab9c2a9d4","count":1,"label":"Balné","posId":"K0000","price":1500,"isExtra":true},{"id":"69427585fd8faa40bcc99db1","count":1,"label":"Česnekový dip","posId":"P106","price":2000,"isExtra":false},{"id":"7cdbdba064a9b12ab9c2a9d4","count":1,"label":"Balné","posId":"K0000","price":1500,"isExtra":true},{"id":"69427585fd8faa40bcc99dcf","count":1,"label":"Mirinda 1l","posId":"N126","price":5900,"isExtra":false}]</t>
  </si>
  <si>
    <t>Yeuhenii</t>
  </si>
  <si>
    <t>2026-05-15T14:58:27.244+02:00</t>
  </si>
  <si>
    <t>2026-05-15T15:07:39.020+02:00</t>
  </si>
  <si>
    <t>[{"id":"121","note":"","count":1,"label":"Comeback 32cm 🌶️","posId":"121","price":24900,"isExtra":false},{"id":"K0000","note":"","count":1,"label":"Balné","posId":"K0000","price":1500,"isExtra":true},{"id":"X103","note":"","count":1,"label":"Bez cibule","posId":"X103","price":0,"KDSTags":["redhighlight"],"isExtra":true}]</t>
  </si>
  <si>
    <t>2026-05-15T14:46:52.755+02:00</t>
  </si>
  <si>
    <t>2026-05-15T14:58:49.942+02:00</t>
  </si>
  <si>
    <t>[{"id":"69427585fd8faa40bcc99d65","count":1,"label":"Hawai 40cm","posId":"102","price":30900,"isExtra":false},{"id":"1d39bc6ba96569aaaf3ab974","count":1,"label":"Balné","posId":"K0000","price":2000,"isExtra":true},{"id":"37df08b82f3e10d51864555b","count":1,"label":"okraj hotdog, bez omáčky","posId":"A126","price":6500,"isExtra":true},{"id":"02b3742f94da9f259a89e61f","count":1,"label":"Kukuřice","posId":"C115","price":3500,"KDSTags":["greenhighlight"],"isExtra":true},{"id":"69427585fd8faa40bcc99dcd","count":1,"label":"Pepsi zero sugar 1l","posId":"N125","price":5900,"isExtra":false}]</t>
  </si>
  <si>
    <t>2026-05-15T14:41:15.575+02:00</t>
  </si>
  <si>
    <t>2026-05-15T14:44:02.467+02:00</t>
  </si>
  <si>
    <t>[{"id":"3c296b8f-0d24-41c9-a16f-8905213340ec","count":1,"label":"Pizza Margherita 32","posId":"112","price":20900,"isExtra":false,"creatorId":"Ccm2N3eNC457VWfgsOEi1","isPackging":0,"actualLabel":"Pizza Margherita 32"},{"id":"extra_20230331101812_78","count":1,"label":"Šunka","posId":"B106","price":3000,"KDSTags":["greenhighlight"],"isExtra":true,"mainItemId":"3c296b8f-0d24-41c9-a16f-8905213340ec"}]</t>
  </si>
  <si>
    <t>2026-05-15T14:14:02.548+02:00</t>
  </si>
  <si>
    <t>2026-05-15T14:23:10.517+02:00</t>
  </si>
  <si>
    <t>2026-05-15T14:35:50.248+02:00</t>
  </si>
  <si>
    <t>2026-05-15T14:14:03.073+02:00</t>
  </si>
  <si>
    <t>[{"id":"85dc195f-7d7b-4fb5-b41d-eb1c9c76b3a3","note":"","count":1,"label":"Hot &amp; Spicy 32 cm","posId":"146","price":24900,"isExtra":false}]</t>
  </si>
  <si>
    <t>2026-05-15T13:56:21.656+02:00</t>
  </si>
  <si>
    <t>2026-05-15T14:02:38.559+02:00</t>
  </si>
  <si>
    <t>2026-05-15T13:44:07.284+02:00</t>
  </si>
  <si>
    <t>2026-05-15T13:53:08.662+02:00</t>
  </si>
  <si>
    <t>2026-05-15T13:38:08.319+02:00</t>
  </si>
  <si>
    <t>2026-05-15T13:45:02.430+02:00</t>
  </si>
  <si>
    <t>[{"id":"69427585fd8faa40bcc99d77","count":1,"label":"Pepperoni 32cm 🌶️🌶️","posId":"120","price":24900,"isExtra":false},{"id":"7cdbdba064a9b12ab9c2a9d4","count":1,"label":"Balné","posId":"K0000","price":1500,"isExtra":true}]</t>
  </si>
  <si>
    <t>2026-05-15T13:19:29.576+02:00</t>
  </si>
  <si>
    <t>2026-05-15T13:28:12.459+02:00</t>
  </si>
  <si>
    <t>[{"id":"69427585fd8faa40bcc99d81","count":1,"label":"Capricciosa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bylinky","posId":"A121","price":5700,"isExtra":true},{"id":"69427585fd8faa40bcc99daf","count":1,"label":"Pepperoni Rolls 🌶️","posId":"P100","price":8900,"isExtra":false},{"id":"7cdbdba064a9b12ab9c2a9d4","count":1,"label":"Balné","posId":"K0000","price":1500,"isExtra":true},{"id":"69427585fd8faa40bcc99db1","count":1,"label":"Česnekový dip","posId":"P106","price":2000,"isExtra":false},{"id":"7cdbdba064a9b12ab9c2a9d4","count":1,"label":"Balné","posId":"K0000","price":1500,"isExtra":true},{"id":"69427585fd8faa40bcc99dcd","count":1,"label":"Pepsi zero sugar 1l","posId":"N125","price":5900,"isExtra":false}]</t>
  </si>
  <si>
    <t>2026-05-15T13:08:45.750+02:00</t>
  </si>
  <si>
    <t>2026-05-15T13:15:05.372+02:00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</si>
  <si>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dip","posId":"P106","price":2000,"isExtra":false},{"id":"54414789","note":"","count":1,"label":"Balné","posId":"K0000","price":1500,"isExtra":true},{"id":"54414751","note":"","size":"BBQ dip","count":1,"label":"BBQ dip","posId":"P105","price":2000,"isExtra":false},{"id":"54414789","note":"","count":1,"label":"Balné","posId":"K0000","price":1500,"isExtra":true}]</t>
  </si>
  <si>
    <t>2026-05-15T12:54:06.686+02:00</t>
  </si>
  <si>
    <t>2026-05-15T13:01:28.281+02:00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</si>
  <si>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okrajů","posId":"X1000","price":0,"isExtra":true}]</t>
  </si>
  <si>
    <t>2026-05-15T12:52:10.676+02:00</t>
  </si>
  <si>
    <t>2026-05-15T12:59:43.264+02:00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</si>
  <si>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omáčka","posId":"A123","price":5700,"isExtra":true},{"id":"B109","note":"","count":1,"label":"Pepperoni salám","posId":"B109","price":3000,"KDSTags":["greenhighlight"],"isExtra":true},{"id":"P106","note":"","count":1,"label":"Česnekový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</si>
  <si>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2026-05-15T12:43:42.746+02:00</t>
  </si>
  <si>
    <t>2026-05-15T12:50:01.258+02:00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</si>
  <si>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</si>
  <si>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2026-05-15T12:37:34.178+02:00</t>
  </si>
  <si>
    <t>2026-05-15T12:46:20.231+02:00</t>
  </si>
  <si>
    <t>2026-05-15T12:05:02.501+02:00</t>
  </si>
  <si>
    <t>2026-05-15T12:10:44.069+02:00</t>
  </si>
  <si>
    <t>2026-05-15T12:25:22.319+02:00</t>
  </si>
  <si>
    <t>2026-05-15T12:05:04.160+02:00</t>
  </si>
  <si>
    <t>[{"id":"03ade9ce-5d0f-4499-a6a3-340b58ae4468","note":"","count":1,"label":"Capricciosa 32 cm","posId":"113","price":24900,"isExtra":false},{"id":"a3d62a5d-2e1d-48db-874e-d64becff7059","note":"","count":1,"label":"změna na BBQ základ","posId":"i128","price":0,"isExtra":true}]</t>
  </si>
  <si>
    <t>2026-05-15T11:33:48.184+02:00</t>
  </si>
  <si>
    <t>2026-05-15T11:46:19.371+02:00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</si>
  <si>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okrajů","posId":"X1000","price":0,"isExtra":true},{"id":"54414882","note":"","count":1,"label":"Kukuřice","posId":"C115","price":3500,"KDSTags":["greenhighlight"],"isExtra":true},{"id":"54414750","note":"","size":"Česnekový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</si>
  <si>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2026-05-15T11:31:14.060+02:00</t>
  </si>
  <si>
    <t>2026-05-15T11:31:50.757+02:00</t>
  </si>
  <si>
    <t>[{"id":"9a540762-1e40-43f4-867c-412cc6f22ca0","count":1,"label":"Guarana kiwi a jablko","posId":"N144","price":5500,"isExtra":false,"creatorId":"5eYjknpD-D7s1bFLTMpZG","isPackging":0,"actualLabel":"Guarana kiwi a jablko"},{"id":"9a540762-1e40-43f4-867c-412cc6f22ca0","count":1,"label":"Guarana kiwi a jablko","posId":"N144","price":5500,"isExtra":false,"discount":{"type":"absolute","value":70},"creatorId":"Ud2ilWEESdMAh_IWYBC9P","isPackging":0,"actualLabel":"Guarana kiwi a jablko"}]</t>
  </si>
  <si>
    <t>2026-05-15T11:22:20.981+02:00</t>
  </si>
  <si>
    <t>2026-05-15T11:29:48.045+02:00</t>
  </si>
  <si>
    <t>2026-05-15T11:17:24.285+02:00</t>
  </si>
  <si>
    <t>2026-05-15T11:26:34.016+02:00</t>
  </si>
  <si>
    <t>2026-05-15T11:01:53.838+02:00</t>
  </si>
  <si>
    <t>2026-05-15T11:13:12.752+02:00</t>
  </si>
  <si>
    <t>[{"id":"af56a8c5-97bc-46b9-b01e-e295e7dfc7cd","count":1,"label":"Pizza Comeback 32","posId":"121","price":24900,"isExtra":false,"creatorId":"ZTw7_7rooiOr8CSti9Mfw","isPackging":0,"actualLabel":"Pizza Comeback 32"},{"id":"451191b4-f35c-4a6b-91a5-efd9dfaa8ed8","count":1,"label":"Pečené brambory","posId":"P103","price":6900,"isExtra":false,"creatorId":"rgM5YcnDKoV1Wx6cVNgI_","isPackging":0,"actualLabel":"Pečené brambory"}]</t>
  </si>
  <si>
    <t>2026-05-15T11:01:35.201+02:00</t>
  </si>
  <si>
    <t>2026-05-15T11:08:36.711+02:00</t>
  </si>
  <si>
    <t>[{"id":"af56a8c5-97bc-46b9-b01e-e295e7dfc7cd","count":1,"label":"Pizza Comeback 32","posId":"121","price":24900,"isExtra":false,"creatorId":"IQeetFORLgoGyyszWZfr-","isPackging":0,"actualLabel":"Pizza Comeback 32"}]</t>
  </si>
  <si>
    <t>2026-05-15T10:58:25.223+02:00</t>
  </si>
  <si>
    <t>2026-05-15T11:13:10.905+02:00</t>
  </si>
  <si>
    <t>[{"id":"59610938","note":"","size":"Pepperoni 32cm 🌶️🌶️","count":2,"label":"Pepperoni 32cm 🌶️🌶️","posId":"120","price":24900,"isExtra":false},{"id":"54414789","note":"","count":2,"label":"Balné","posId":"K0000","price":1500,"isExtra":true},{"id":"54414711","note":"","size":"Pepperoni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🌶️🌶️","posId":"108","price":30900,"isExtra":false},{"id":"54414779","note":"","count":1,"label":"Balné","posId":"K0000","price":2000,"isExtra":true},{"id":"57405815","note":"","size":"Pepsi zero sugar 1l","count":1,"label":"Pepsi zero sugar 1l","posId":"N125","price":5900,"isExtra":false}]</t>
  </si>
  <si>
    <t>2026-05-14T23:44:05.849+02:00</t>
  </si>
  <si>
    <t>2026-05-14T23:52:14.522+02:00</t>
  </si>
  <si>
    <t>[{"id":"59610940","note":"","size":"BBQ Meteor 32cm","count":1,"label":"BBQ Meteor 32cm","posId":"118","price":24900,"isExtra":false},{"id":"54414789","note":"","count":1,"label":"Balné","posId":"K0000","price":1500,"isExtra":true},{"id":"59610946","note":"","count":1,"label":"USA těsto","posId":"17","price":1000,"isExtra":true},{"id":"57278749","note":"","count":1,"label":"Rajčatový základ","posId":"ZBR32","price":0,"isExtra":true}]</t>
  </si>
  <si>
    <t>2026-05-14T23:41:46.210+02:00</t>
  </si>
  <si>
    <t>2026-05-14T23:49:48.499+02:00</t>
  </si>
  <si>
    <t>[{"id":"59610935","note":"","size":"Quattro Formaggi 32cm","count":1,"label":"Quattro Formaggi 32cm","posId":"123","price":24900,"isExtra":false},{"id":"54414789","note":"","count":1,"label":"Balné","posId":"K0000","price":1500,"isExtra":true}]</t>
  </si>
  <si>
    <t>2026-05-14T23:33:11.129+02:00</t>
  </si>
  <si>
    <t>2026-05-14T23:48:12.582+02:00</t>
  </si>
  <si>
    <t>[{"id":"69427585fd8faa40bcc99d63","count":1,"label":"Zeleninová 40cm","posId":"103","price":30900,"isExtra":false},{"id":"1d39bc6ba96569aaaf3ab974","count":1,"label":"Balné","posId":"K0000","price":2000,"isExtra":true},{"id":"48863154de09ebfd22a82574","count":1,"label":"bez plněných okrajů","posId":"X1000","price":0,"isExtra":true},{"id":"d3eae92aff06253b39599690","count":1,"label":"Šunka","posId":"C106","price":4000,"KDSTags":["greenhighlight"],"isExtra":true}]</t>
  </si>
  <si>
    <t>2026-05-14T23:09:04.779+02:00</t>
  </si>
  <si>
    <t>2026-05-14T23:15:53.500+02:00</t>
  </si>
  <si>
    <t>[{"id":"69427585fd8faa40bcc99d81","count":1,"label":"Capricciosa 32cm","posId":"113","price":24900,"isExtra":false},{"id":"7cdbdba064a9b12ab9c2a9d4","count":1,"label":"Balné","posId":"K0000","price":1500,"isExtra":true}]</t>
  </si>
  <si>
    <t>2026-05-14T22:51:29.670+02:00</t>
  </si>
  <si>
    <t>2026-05-14T22:57:08.601+02:00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</si>
  <si>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🌶️","posId":"121","price":24900,"isExtra":false},{"id":"54414789","note":"","count":1,"label":"Balné","posId":"K0000","price":1500,"isExtra":true},{"id":"66426891","note":"","size":"Pilsner Urquell 12","count":1,"label":"Pilsner Urquell 12","posId":"N20","price":6500,"isExtra":false}]</t>
  </si>
  <si>
    <t>2026-05-14T22:45:02.629+02:00</t>
  </si>
  <si>
    <t>2026-05-14T22:51:28.267+02:00</t>
  </si>
  <si>
    <t>2026-05-14T22:42:54.029+02:00</t>
  </si>
  <si>
    <t>2026-05-14T22:49:09.549+02:00</t>
  </si>
  <si>
    <t>[{"id":"69427585fd8faa40bcc99d71","count":1,"label":"Quattro Formaggi 32cm","posId":"123","price":24900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</si>
  <si>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2026-05-14T22:40:21.323+02:00</t>
  </si>
  <si>
    <t>2026-05-14T22:42:22.216+02:00</t>
  </si>
  <si>
    <t>[{"id":"073b139c-2b4b-4660-bac4-44c384e58f57","count":1,"label":"Pepsi 1l","posId":"N124","price":5900,"isExtra":false,"creatorId":"d9BBTfTWR_Y5NPU8FIsiL","isPackging":0,"actualLabel":"Pepsi 1l"}]</t>
  </si>
  <si>
    <t>2026-05-14T22:40:01.429+02:00</t>
  </si>
  <si>
    <t>2026-05-14T22:47:34.470+02:00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</si>
  <si>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bylinky","posId":"A122","price":6500,"isExtra":true},{"id":"57405809","note":"","size":"Aquilla černý čaj a broskev 0,5l","count":1,"label":"Aquilla černý čaj a broskev 0,5l","posId":"N120","price":4900,"isExtra":false},{"id":"57405816","note":"","size":"Mirinda 1l","count":1,"label":"Mirinda 1l","posId":"N126","price":5900,"isExtra":false},{"id":"54414750","note":"","size":"Česnekový dip","count":1,"label":"Česnekový dip","posId":"P106","price":2000,"isExtra":false},{"id":"54414789","note":"","count":1,"label":"Balné","posId":"K0000","price":1500,"isExtra":true}]</t>
  </si>
  <si>
    <t>2026-05-14T22:28:41.229+02:00</t>
  </si>
  <si>
    <t>2026-05-14T22:38:43.031+02:00</t>
  </si>
  <si>
    <t>[{"id":"59610934","note":"","size":"Margherita 32cm","count":1,"label":"Margherita 32cm","posId":"112","price":20900,"isExtra":false},{"id":"54414789","note":"","count":1,"label":"Balné","posId":"K0000","price":1500,"isExtra":true},{"id":"57278742","note":"","count":1,"label":"Smetanový základ","posId":"ZRS32","price":0,"isExtra":true},{"id":"54414827","note":"","count":1,"label":"okraj mozzarella, bbq omáčka","posId":"A123","price":5700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dip","posId":"P106","price":2000,"isExtra":false},{"id":"54414789","note":"","count":1,"label":"Balné","posId":"K0000","price":1500,"isExtra":true},{"id":"57405816","note":"","size":"Mirinda 1l","count":1,"label":"Mirinda 1l","posId":"N126","price":5900,"isExtra":false}]</t>
  </si>
  <si>
    <t>2026-05-14T22:12:02.692+02:00</t>
  </si>
  <si>
    <t>2026-05-14T22:18:54.090+02:00</t>
  </si>
  <si>
    <t>[{"id":"1da47ebe-2592-435a-b854-8cbe80b56263","note":"","count":1,"label":"Hawai 32 cm","posId":"138","price":24900,"isExtra":false},{"id":"3a8b6a85-3b5c-4ee4-be2d-261ab8731d6e","note":"","count":1,"label":"Dip česnekový","posId":"P106","price":2000,"isExtra":false}]</t>
  </si>
  <si>
    <t>2026-05-14T22:09:18.030+02:00</t>
  </si>
  <si>
    <t>2026-05-14T22:21:10.509+02:00</t>
  </si>
  <si>
    <t>[{"id":"57405814","note":"","size":"Pepsi 1l","count":1,"label":"Pepsi 1l","posId":"N124","price":5900,"isExtra":false},{"id":"54414710","note":"","size":"Comeback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</si>
  <si>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2026-05-14T22:05:02.756+02:00</t>
  </si>
  <si>
    <t>2026-05-14T22:17:28.079+02:00</t>
  </si>
  <si>
    <t>2026-05-14T22:33:45.547+02:00</t>
  </si>
  <si>
    <t>2026-05-14T22:05:03.775+02:00</t>
  </si>
  <si>
    <t>[{"id":"03dae282-4cd4-4fa2-9169-2178ea3ed325","note":"","count":1,"label":"Quattro Formaggi 40 cm","posId":"111","price":30900,"isExtra":false},{"id":"99710cd8-fa1f-4712-84a8-85da37e18dd0","note":"","count":1,"label":"Česnekový chléb","posId":"P104","price":7900,"isExtra":false},{"id":"3a8b6a85-3b5c-4ee4-be2d-261ab8731d6e","note":"","count":1,"label":"Dip česnekový","posId":"P106","price":2000,"isExtra":false}]</t>
  </si>
  <si>
    <t>2026-05-14T22:04:17.054+02:00</t>
  </si>
  <si>
    <t>2026-05-14T22:11:45.380+02:00</t>
  </si>
  <si>
    <t>[{"id":"59610934","note":"","size":"Margherita 32cm","count":1,"label":"Margherita 32cm","posId":"112","price":20900,"isExtra":false},{"id":"54414789","note":"","count":1,"label":"Balné","posId":"K0000","price":1500,"isExtra":true},{"id":"54414876","note":"","count":1,"label":"Cibule","posId":"B103","price":2500,"KDSTags":["greenhighlight"],"isExtra":true}]</t>
  </si>
  <si>
    <t>2026-05-14T22:02:37.680+02:00</t>
  </si>
  <si>
    <t>2026-05-14T22:14:39.596+02:00</t>
  </si>
  <si>
    <t>[{"id":"69427585fd8faa40bcc99dbb","count":1,"label":"Jablečno-skořicové rolls","posId":"18","price":8900,"isExtra":false},{"id":"7cdbdba064a9b12ab9c2a9d4","count":1,"label":"Balné","posId":"K0000","price":1500,"isExtra":true},{"id":"69427585fd8faa40bcc99d5b","count":1,"label":"Comeback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základ","posId":"ZRS40","price":0,"isExtra":true},{"id":"893aed81a83a807fc642e4d1","count":1,"label":"okraj mozzarella, bbq omáčka","posId":"A124","price":6500,"isExtra":true},{"id":"d02faa7e140e0d42e89607a4","count":1,"label":"Žampiony","posId":"C105","price":3500,"KDSTags":["greenhighlight"],"isExtra":true},{"id":"dc833b410dea4083722d4bc2","count":1,"label":"Gorgonzola","posId":"C101","price":4000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</si>
  <si>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2026-05-14T21:56:48.628+02:00</t>
  </si>
  <si>
    <t>2026-05-14T22:04:34.220+02:00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</si>
  <si>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</si>
  <si>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2026-05-14T21:53:21.160+02:00</t>
  </si>
  <si>
    <t>2026-05-14T22:02:26.234+02:00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</si>
  <si>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32cm","posId":"123","price":24900,"isExtra":false},{"id":"K0000","note":"","count":1,"label":"Balné","posId":"K0000","price":1500,"isExtra":true}]</t>
  </si>
  <si>
    <t>2026-05-14T21:52:37.643+02:00</t>
  </si>
  <si>
    <t>2026-05-14T22:01:01.394+02:00</t>
  </si>
  <si>
    <t>2026-05-14T21:37:02.099+02:00</t>
  </si>
  <si>
    <t>2026-05-14T21:54:47.050+02:00</t>
  </si>
  <si>
    <t>[{"id":"f9a8b09a-bed1-496c-b9fc-0dd1ce05cc0c","note":"","count":1,"label":"Veggieballs 40 cm","posId":"105","price":30900,"isExtra":false},{"id":"3a8b6a85-3b5c-4ee4-be2d-261ab8731d6e","note":"","count":1,"label":"Dip česnekový","posId":"P106","price":2000,"isExtra":false}]</t>
  </si>
  <si>
    <t>2026-05-14T21:36:10.058+02:00</t>
  </si>
  <si>
    <t>2026-05-14T21:54:45.328+02:00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</si>
  <si>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základ","posId":"ZBS40","price":0,"isExtra":true},{"id":"A120","note":"","count":1,"label":"okraj hotdog, bbq omáčka","posId":"A120","price":6500,"isExtra":true},{"id":"C102","note":"","count":1,"label":"Jalapeňos","posId":"C102","price":3500,"KDSTags":["greenhighlight"],"isExtra":true}]</t>
  </si>
  <si>
    <t>2026-05-14T21:19:18.197+02:00</t>
  </si>
  <si>
    <t>2026-05-14T21:27:01.284+02:00</t>
  </si>
  <si>
    <t>[{"id":"69427585fd8faa40bcc99d55","count":1,"label":"Margherita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]</t>
  </si>
  <si>
    <t>2026-05-14T21:18:02.082+02:00</t>
  </si>
  <si>
    <t>2026-05-14T21:30:48.950+02:00</t>
  </si>
  <si>
    <t>[{"id":"5b1f2843-926a-4dd1-a5f0-4fddc7b45013","note":"","count":1,"label":"Margherita 32 cm","posId":"112","price":20900,"isExtra":false},{"id":"2be8bd8d-b8cf-456a-a9f3-1ae18c5726f9","note":"","count":1,"label":"okraj mozzarella, BBQ omáčka","posId":"A123","price":5700,"isExtra":true},{"id":"38de8e38-e51e-422d-9a89-960ebc505f1b","note":"","count":1,"label":"šunka","posId":"B106","price":3000,"KDSTags":["greenhighlight"],"isExtra":true},{"id":"211d85d0-839e-41d0-89e3-ea177ad7489e","note":"","count":1,"label":"Dip česnekový","posId":"P106","price":2000,"isExtra":false},{"id":"4d0fe7ad-c88a-4a73-8015-c60680489cf8","note":"","count":1,"label":"Baby špenát &amp; kuře 32 cm","posId":"116","price":24900,"isExtra":false},{"id":"2be8bd8d-b8cf-456a-a9f3-1ae18c5726f9","note":"","count":1,"label":"okraj mozzarella, BBQ omáčka","posId":"A123","price":5700,"isExtra":true}]</t>
  </si>
  <si>
    <t>2026-05-14T21:09:57.776+02:00</t>
  </si>
  <si>
    <t>2026-05-14T21:28:01.364+02:00</t>
  </si>
  <si>
    <t>[{"id":"59610942","note":"","size":"Hawai 32cm","count":1,"label":"Hawai 32cm","posId":"114","price":24900,"isExtra":false},{"id":"54414789","note":"","count":1,"label":"Balné","posId":"K0000","price":1500,"isExtra":true},{"id":"59610939","note":"","size":"BBQ Texas 32cm","count":1,"label":"BBQ Texas 32cm","posId":"119","price":24900,"isExtra":false},{"id":"54414789","note":"","count":1,"label":"Balné","posId":"K0000","price":1500,"isExtra":true},{"id":"59610946","note":"","count":1,"label":"USA těsto","posId":"17","price":1000,"isExtra":true},{"id":"54414850","note":"","count":1,"label":"okraj hotdog, hořčice","posId":"A117","price":5700,"isExtra":true},{"id":"57405814","note":"","size":"Pepsi 1l","count":1,"label":"Pepsi 1l","posId":"N124","price":5900,"isExtra":false},{"id":"59610934","note":"","size":"Margherita 32cm","count":1,"label":"Margherita 32cm","posId":"112","price":20900,"isExtra":false},{"id":"54414789","note":"","count":1,"label":"Balné","posId":"K0000","price":1500,"isExtra":true}]</t>
  </si>
  <si>
    <t>2026-05-14T21:08:06.348+02:00</t>
  </si>
  <si>
    <t>2026-05-14T21:18:50.141+02:00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</si>
  <si>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</si>
  <si>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2026-05-14T21:02:19.302+02:00</t>
  </si>
  <si>
    <t>2026-05-14T21:11:16.039+02:00</t>
  </si>
  <si>
    <t>[{"id":"d98ec6be-4601-4566-82ac-62cba7863210","count":1,"label":"Pizza Hawai 40 cm","posId":"102","price":30900,"isExtra":false,"creatorId":"d3Cm3PFtoK6mnPqjFakIX","isPackging":0,"actualLabel":"Pizza Hawai 40 cm"},{"id":"extra_20230331101812_3","count":1,"label":"okraj mozzarella, bylinky","posId":"A122","price":6500,"isExtra":true,"mainItemId":"d98ec6be-4601-4566-82ac-62cba7863210"}]</t>
  </si>
  <si>
    <t>2026-05-14T21:02:02.842+02:00</t>
  </si>
  <si>
    <t>2026-05-14T21:09:02.924+02:00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</si>
  <si>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3a8b6a85-3b5c-4ee4-be2d-261ab8731d6e","note":"","count":1,"label":"Dip česnekový","posId":"P106","price":2000,"isExtra":false}]</t>
  </si>
  <si>
    <t>2026-05-14T20:56:50.260+02:00</t>
  </si>
  <si>
    <t>2026-05-14T21:05:52.214+02:00</t>
  </si>
  <si>
    <t>[{"id":"59610941","note":"","size":"Zeleninová 32cm","count":1,"label":"Zeleninová 32cm","posId":"115","price":24900,"isExtra":false},{"id":"54414789","note":"","count":1,"label":"Balné","posId":"K0000","price":1500,"isExtra":true},{"id":"54414783","note":"","count":1,"label":"bez plněných okrajů","posId":"X1000","price":0,"isExtra":true},{"id":"54414713","note":"","size":"BBQ Meteor 40cm","count":1,"label":"BBQ Meteor 40cm","posId":"106","price":30900,"isExtra":false},{"id":"54414779","note":"","count":1,"label":"Balné","posId":"K0000","price":2000,"isExtra":true},{"id":"54414820","note":"","count":1,"label":"okraj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</si>
  <si>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Maksim</t>
  </si>
  <si>
    <t>2026-05-14T20:54:23.703+02:00</t>
  </si>
  <si>
    <t>2026-05-14T21:00:35.217+02:00</t>
  </si>
  <si>
    <t>2026-05-14T20:46:03.825+02:00</t>
  </si>
  <si>
    <t>2026-05-14T21:00:37.417+02:00</t>
  </si>
  <si>
    <t>2026-05-14T20:43:03.359+02:00</t>
  </si>
  <si>
    <t>2026-05-14T20:54:24.930+02:00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</si>
  <si>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bylinky","posId":"A122","price":6500,"isExtra":true}]</t>
  </si>
  <si>
    <t>2026-05-14T20:34:25.501+02:00</t>
  </si>
  <si>
    <t>2026-05-14T20:45:27.162+02:00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</si>
  <si>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🌶️🌶️","posId":"110","price":30900,"isExtra":false},{"id":"1d39bc6ba96569aaaf3ab974","count":1,"label":"Balné","posId":"K0000","price":2000,"isExtra":true},{"id":"ff3cf1236dec1adecad0155d","count":1,"label":"Smetanový základ","posId":"ZRS40","price":0,"isExtra":true}]</t>
  </si>
  <si>
    <t>2026-05-14T20:29:27.702+02:00</t>
  </si>
  <si>
    <t>2026-05-14T20:44:04.198+02:00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</si>
  <si>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🌶️","posId":"109","price":30900,"isExtra":false},{"id":"1d39bc6ba96569aaaf3ab974","count":1,"label":"Balné","posId":"K0000","price":2000,"isExtra":true},{"id":"69427585fd8faa40bcc99dcf","count":1,"label":"Mirinda 1l","posId":"N126","price":5900,"isExtra":false}]</t>
  </si>
  <si>
    <t>2026-05-14T20:28:54.522+02:00</t>
  </si>
  <si>
    <t>2026-05-14T20:41:47.089+02:00</t>
  </si>
  <si>
    <t>2026-05-14T20:28:02.276+02:00</t>
  </si>
  <si>
    <t>2026-05-14T20:41:48.841+02:00</t>
  </si>
  <si>
    <t>2026-05-14T21:02:16.080+02:00</t>
  </si>
  <si>
    <t>2026-05-14T20:28:03.847+02:00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</si>
  <si>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,{"id":"211d85d0-839e-41d0-89e3-ea177ad7489e","note":"","count":2,"label":"Dip česnekový","posId":"P106","price":2000,"isExtra":false},{"id":"824198b2-b88a-4fb6-92af-3365de773ad1","note":"","count":1,"label":"Pepsi 1l","posId":"N124","price":5900,"isExtra":false}]</t>
  </si>
  <si>
    <t>2026-05-14T20:25:02.386+02:00</t>
  </si>
  <si>
    <t>2026-05-14T20:41:42.044+02:00</t>
  </si>
  <si>
    <t>2026-05-14T20:48:59.236+02:00</t>
  </si>
  <si>
    <t>2026-05-14T20:25:03.020+02:00</t>
  </si>
  <si>
    <t>[{"id":"f1315fc0-dfbb-459c-9f31-49d8e60875f4","note":"","count":2,"label":"Pepperoni 40 cm","posId":"108","price":30900,"isExtra":false}]</t>
  </si>
  <si>
    <t>2026-05-14T20:01:02.619+02:00</t>
  </si>
  <si>
    <t>2026-05-14T20:10:17.669+02:00</t>
  </si>
  <si>
    <t>2026-05-14T20:46:29.784+02:00</t>
  </si>
  <si>
    <t>2026-05-14T20:01:32.506+02:00</t>
  </si>
  <si>
    <t>2026-05-14T19:59:02.933+02:00</t>
  </si>
  <si>
    <t>2026-05-14T20:09:56.741+02:00</t>
  </si>
  <si>
    <t>2026-05-14T20:24:18.886+02:00</t>
  </si>
  <si>
    <t>2026-05-14T20:01:39.083+02:00</t>
  </si>
  <si>
    <t>[{"id":"0ea52415-fdb3-497f-b216-7fd5802f2e0f","note":"","count":1,"label":"Quattro Formaggi 32 cm","posId":"123","price":24900,"isExtra":false},{"id":"7bf5fb6e-17f1-4e62-b7d1-e31d7c483eb9","note":"","count":1,"label":"cibule","posId":"B103","price":2500,"KDSTags":["greenhighlight"],"isExtra":true},{"id":"cf590a42-3894-4cb1-9be7-6da354b8453d","note":"","count":1,"label":"olivy","posId":"B112","price":2500,"KDSTags":["greenhighlight"],"isExtra":true},{"id":"211d85d0-839e-41d0-89e3-ea177ad7489e","note":"","count":1,"label":"Dip česnekový","posId":"P106","price":2000,"isExtra":false},{"id":"35e045f9-bc36-46e9-8142-6579de78a05b","note":"","count":1,"label":"Comeback 32 cm","posId":"121","price":24900,"isExtra":false}]</t>
  </si>
  <si>
    <t>2026-05-14T19:54:47.317+02:00</t>
  </si>
  <si>
    <t>2026-05-14T20:03:47.948+02:00</t>
  </si>
  <si>
    <t>[{"id":"54414716","note":"","size":"Hawai 40cm","count":1,"label":"Hawai 40cm","posId":"102","price":30900,"isExtra":false},{"id":"54414779","note":"","count":1,"label":"Balné","posId":"K0000","price":2000,"isExtra":true},{"id":"59610943","note":"","size":"Capricciosa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bylinky","posId":"A121","price":5700,"isExtra":true},{"id":"54414822","note":"","count":1,"label":"Bez žampionů","posId":"X105","price":0,"KDSTags":["redhighlight"],"isExtra":true}]</t>
  </si>
  <si>
    <t>2026-05-14T19:42:35.192+02:00</t>
  </si>
  <si>
    <t>2026-05-14T19:50:48.997+02:00</t>
  </si>
  <si>
    <t>[{"id":"69427585fd8faa40bcc99d65","count":1,"label":"Hawai 40cm","posId":"102","price":30900,"isExtra":false},{"id":"1d39bc6ba96569aaaf3ab974","count":1,"label":"Balné","posId":"K0000","price":2000,"isExtra":true},{"id":"69427585fd8faa40bcc99dcd","count":1,"label":"Pepsi zero sugar 1l","posId":"N125","price":5900,"isExtra":false}]</t>
  </si>
  <si>
    <t>2026-05-14T19:41:02.527+02:00</t>
  </si>
  <si>
    <t>2026-05-14T19:59:30.649+02:00</t>
  </si>
  <si>
    <t>2026-05-14T20:14:01.838+02:00</t>
  </si>
  <si>
    <t>2026-05-14T19:41:03.540+02:00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</si>
  <si>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bylinky","posId":"A121","price":5700,"isExtra":true},{"id":"adb25a98-2836-4da5-82f5-82c3fc24d621","note":"","count":1,"label":"grana padano","posId":"B130","price":3000,"KDSTags":["greenhighlight"],"isExtra":true},{"id":"0b867b16-3995-4b4a-9deb-1c0d8cecf8d6","note":"","count":1,"label":"Pepperoni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ad7c292a-48c9-48db-b64c-0f7f8ebced7f","note":"","count":1,"label":"BBQ Meteor 40 cm","posId":"106","price":30900,"isExtra":false},{"id":"932d1eab-8f45-4992-b460-cc5099f91e14","note":"","count":1,"label":"Okraj Hotdog, BBQ","posId":"A120","price":6500,"isExtra":true}]</t>
  </si>
  <si>
    <t>2026-05-14T19:38:02.555+02:00</t>
  </si>
  <si>
    <t>2026-05-14T19:53:23.662+02:00</t>
  </si>
  <si>
    <t>2026-05-14T20:08:49.715+02:00</t>
  </si>
  <si>
    <t>2026-05-14T19:38:03.763+02:00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</si>
  <si>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adb25a98-2836-4da5-82f5-82c3fc24d621","note":"","count":1,"label":"grana padano","posId":"B130","price":3000,"KDSTags":["greenhighlight"],"isExtra":true},{"id":"211d85d0-839e-41d0-89e3-ea177ad7489e","note":"","count":1,"label":"Dip česnekový","posId":"P106","price":2000,"isExtra":false},{"id":"0d0283d3-7aff-4b76-8938-87a4f5c742a9","note":"","count":1,"label":"Pepsi zero sugar 1l","posId":"N125","price":5900,"isExtra":false}]</t>
  </si>
  <si>
    <t>2026-05-14T19:35:32.462+02:00</t>
  </si>
  <si>
    <t>2026-05-14T19:52:18.948+02:00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</si>
  <si>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40cm","posId":"104","price":30900,"isExtra":false},{"id":"54414779","note":"","count":1,"label":"Balné","posId":"K0000","price":2000,"isExtra":true}]</t>
  </si>
  <si>
    <t>2026-05-14T19:30:35.435+02:00</t>
  </si>
  <si>
    <t>2026-05-14T19:38:21.800+02:00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</si>
  <si>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okrajů","posId":"X1000","price":0,"isExtra":true},{"id":"B102","note":"","count":1,"label":"Jalapeňos","posId":"B102","price":2500,"KDSTags":["greenhighlight"],"isExtra":true},{"id":"B109","note":"","count":1,"label":"Pepperoni salám","posId":"B109","price":3000,"KDSTags":["greenhighlight"],"isExtra":true},{"id":"N126","note":"","count":1,"label":"Mirinda 1l","posId":"N126","price":5900,"isExtra":false}]</t>
  </si>
  <si>
    <t>2026-05-14T19:28:57.364+02:00</t>
  </si>
  <si>
    <t>2026-05-14T19:39:53.788+02:00</t>
  </si>
  <si>
    <t>[{"id":"59610942","note":"","size":"Hawai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</si>
  <si>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2026-05-14T19:28:02.026+02:00</t>
  </si>
  <si>
    <t>2026-05-14T19:37:49.787+02:00</t>
  </si>
  <si>
    <t>[{"id":"03dae282-4cd4-4fa2-9169-2178ea3ed325","note":"","count":1,"label":"Quattro Formaggi 40 cm","posId":"111","price":30900,"isExtra":false},{"id":"8c704055-e242-493d-b754-bb711e5a6c0b","note":"","count":1,"label":"Hawai 40 cm","posId":"102","price":30900,"isExtra":false}]</t>
  </si>
  <si>
    <t>2026-05-14T19:23:47.331+02:00</t>
  </si>
  <si>
    <t>2026-05-14T19:34:06.765+02:00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</si>
  <si>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32cm","posId":"114","price":24900,"isExtra":false},{"id":"54414789","note":"","count":1,"label":"Balné","posId":"K0000","price":1500,"isExtra":true}]</t>
  </si>
  <si>
    <t>2026-05-14T19:21:18.454+02:00</t>
  </si>
  <si>
    <t>2026-05-14T19:30:57.105+02:00</t>
  </si>
  <si>
    <t>[{"id":"69427585fd8faa40bcc99da9","count":1,"label":"Masové kuličky","posId":"P102","price":9900,"isExtra":false},{"id":"7cdbdba064a9b12ab9c2a9d4","count":1,"label":"Balné","posId":"K0000","price":1500,"isExtra":true},{"id":"69427585fd8faa40bcc99dab","count":1,"label":"Pečené brambory","posId":"P103","price":6900,"isExtra":false},{"id":"7cdbdba064a9b12ab9c2a9d4","count":1,"label":"Balné","posId":"K0000","price":1500,"isExtra":true},{"id":"8182c4884e10d5d0c9c35222","count":1,"label":"Pilsner Urquell 12","posId":"N20","price":6500,"isExtra":false}]</t>
  </si>
  <si>
    <t>2026-05-14T19:21:02.068+02:00</t>
  </si>
  <si>
    <t>2026-05-14T19:31:30.561+02:00</t>
  </si>
  <si>
    <t>2026-05-14T19:16:07.332+02:00</t>
  </si>
  <si>
    <t>2026-05-14T19:31:48.030+02:00</t>
  </si>
  <si>
    <t>[{"id":"69427585fd8faa40bcc99d83","count":1,"label":"Baby Špenát &amp; kuře 32cm","posId":"116","price":24900,"isExtra":false},{"id":"7cdbdba064a9b12ab9c2a9d4","count":1,"label":"Balné","posId":"K0000","price":1500,"isExtra":true},{"id":"330e5bd554d905fd6d54cf01","count":1,"label":"bez plněných okrajů","posId":"X1000","price":0,"isExtra":true},{"id":"69427585fd8faa40bcc99d55","count":1,"label":"Margherita 40cm","posId":"100","price":26900,"isExtra":false},{"id":"1d39bc6ba96569aaaf3ab974","count":1,"label":"Balné","posId":"K0000","price":2000,"isExtra":true},{"id":"fb8c45104be3e2ec287156ec","count":1,"label":"okraj mozzarella, bylinky","posId":"A122","price":6500,"isExtra":true},{"id":"d3eae92aff06253b39599690","count":1,"label":"Šunka","posId":"C106","price":4000,"KDSTags":["greenhighlight"],"isExtra":true},{"id":"69427585fd8faa40bcc99db1","count":1,"label":"Česnekový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</si>
  <si>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2026-05-14T19:06:02.250+02:00</t>
  </si>
  <si>
    <t>2026-05-14T19:18:00.589+02:00</t>
  </si>
  <si>
    <t>2026-05-14T19:40:42.132+02:00</t>
  </si>
  <si>
    <t>2026-05-14T19:06:03.231+02:00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</si>
  <si>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česnekový","posId":"P106","price":2000,"isExtra":false}]</t>
  </si>
  <si>
    <t>2026-05-14T19:04:29.149+02:00</t>
  </si>
  <si>
    <t>2026-05-14T19:19:55.949+02:00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</si>
  <si>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🌶️🌶️","posId":"120","price":24900,"isExtra":false},{"id":"7cdbdba064a9b12ab9c2a9d4","count":1,"label":"Balné","posId":"K0000","price":1500,"isExtra":true},{"id":"69427585fd8faa40bcc99db3","count":1,"label":"BBQ dip","posId":"P105","price":2000,"isExtra":false},{"id":"7cdbdba064a9b12ab9c2a9d4","count":1,"label":"Balné","posId":"K0000","price":1500,"isExtra":true},{"id":"69427585fd8faa40bcc99d5f","count":1,"label":"BBQ Texas 40cm","posId":"107","price":30900,"isExtra":false},{"id":"1d39bc6ba96569aaaf3ab974","count":1,"label":"Balné","posId":"K0000","price":2000,"isExtra":true},{"id":"7e4b5a7186f166fe8d586428","count":1,"label":"Bez papriky","posId":"X111","price":0,"KDSTags":["redhighlight"],"isExtra":true},{"id":"a8a0609b09ffe53aaeb14323","count":1,"label":"Bez cibule","posId":"X103","price":0,"KDSTags":["redhighlight"],"isExtra":true},{"id":"69427585fd8faa40bcc99dcd","count":1,"label":"Pepsi zero sugar 1l","posId":"N125","price":5900,"isExtra":false}]</t>
  </si>
  <si>
    <t>2026-05-14T19:03:05.944+02:00</t>
  </si>
  <si>
    <t>2026-05-14T19:09:19.911+02:00</t>
  </si>
  <si>
    <t>2026-05-14T19:02:02.380+02:00</t>
  </si>
  <si>
    <t>2026-05-14T19:12:45.604+02:00</t>
  </si>
  <si>
    <t>2026-05-14T19:37:34.687+02:00</t>
  </si>
  <si>
    <t>2026-05-14T19:03:06.713+02:00</t>
  </si>
  <si>
    <t>[{"id":"d63e9120-8ffe-444c-ba51-6c942a13f4fc","note":"","count":1,"label":"Margherita 40 cm","posId":"100","price":26900,"isExtra":false},{"id":"35e045f9-bc36-46e9-8142-6579de78a05b","note":"","count":1,"label":"Comeback 32 cm","posId":"121","price":24900,"isExtra":false}]</t>
  </si>
  <si>
    <t>2026-05-14T19:00:00.955+02:00</t>
  </si>
  <si>
    <t>2026-05-14T19:07:56.373+02:00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</si>
  <si>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</si>
  <si>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2026-05-14T18:56:26.204+02:00</t>
  </si>
  <si>
    <t>2026-05-14T19:06:58.903+02:00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</si>
  <si>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</si>
  <si>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2026-05-14T18:55:02.501+02:00</t>
  </si>
  <si>
    <t>2026-05-14T19:17:52.152+02:00</t>
  </si>
  <si>
    <t>2026-05-14T19:29:43.497+02:00</t>
  </si>
  <si>
    <t>2026-05-14T18:55:03.033+02:00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</si>
  <si>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cm","posId":"121","price":24900,"isExtra":false},{"id":"3a8b6a85-3b5c-4ee4-be2d-261ab8731d6e","note":"","count":2,"label":"Dip česnekový","posId":"P106","price":2000,"isExtra":false}]</t>
  </si>
  <si>
    <t>2026-05-14T18:53:15.943+02:00</t>
  </si>
  <si>
    <t>2026-05-14T19:03:35.099+02:00</t>
  </si>
  <si>
    <t>[{"id":"69427585fd8faa40bcc99d63","count":1,"label":"Zeleninová 40cm","posId":"103","price":30900,"isExtra":false},{"id":"1d39bc6ba96569aaaf3ab974","count":1,"label":"Balné","posId":"K0000","price":2000,"isExtra":true},{"id":"69427585fd8faa40bcc99d5d","count":1,"label":"Pepperoni 40cm 🌶️🌶️","posId":"108","price":30900,"isExtra":false},{"id":"1d39bc6ba96569aaaf3ab974","count":1,"label":"Balné","posId":"K0000","price":2000,"isExtra":true}]</t>
  </si>
  <si>
    <t>2026-05-14T18:52:01.945+02:00</t>
  </si>
  <si>
    <t>2026-05-14T19:04:49.597+02:00</t>
  </si>
  <si>
    <t>[{"id":"4cd25cb7-e092-43a0-ab38-89c50a7e6a77","note":"","count":1,"label":"Pepperoni 18 cm","posId":"132","price":11900,"isExtra":false},{"id":"ede9e72e-2d68-47c4-ac43-66acb7a92f67","note":"","count":1,"label":"Cibule.","posId":"A103","price":1500,"isExtra":true},{"id":"87921099-bed4-48c5-bad1-e757f3b3e052","note":"","count":1,"label":"Paprika.","posId":"A111","price":1500,"isExtra":true},{"id":"3a8b6a85-3b5c-4ee4-be2d-261ab8731d6e","note":"","count":1,"label":"Dip česnekový","posId":"P106","price":2000,"isExtra":false}]</t>
  </si>
  <si>
    <t>2026-05-14T18:46:01.849+02:00</t>
  </si>
  <si>
    <t>2026-05-14T18:58:28.547+02:00</t>
  </si>
  <si>
    <t>[{"id":"f1315fc0-dfbb-459c-9f31-49d8e60875f4","note":"","count":1,"label":"Pepperoni 40 cm","posId":"108","price":30900,"isExtra":false},{"id":"d5c01305-5b81-4931-8ef0-14413da22bab","note":"","count":1,"label":"Kukuřice","posId":"C115","price":3500,"KDSTags":["greenhighlight"],"isExtra":true}]</t>
  </si>
  <si>
    <t>2026-05-14T18:42:02.242+02:00</t>
  </si>
  <si>
    <t>2026-05-14T18:58:27.628+02:00</t>
  </si>
  <si>
    <t>[{"id":"1fae666b-4102-4ed0-b317-2a07b21ae279","note":"","count":1,"label":"Hot &amp; Spicy 40 cm","posId":"110","price":30900,"isExtra":false},{"id":"78a6e98d-57cb-4e2c-9a3c-9d40f7b79583","note":"","count":1,"label":"Gorgonzola","posId":"C101","price":4000,"KDSTags":["greenhighlight"],"isExtra":true},{"id":"3f15a32f-4d5b-4afb-ae1b-12f68224d029","note":"","count":1,"label":"Olivy","posId":"C112","price":3500,"KDSTags":["greenhighlight"],"isExtra":true},{"id":"7fdd6df3-b4af-470d-955c-d1de47ab00a5","note":"","count":1,"label":"Žampiony","posId":"C105","price":3500,"KDSTags":["greenhighlight"],"isExtra":true}]</t>
  </si>
  <si>
    <t>2026-05-14T18:40:08.182+02:00</t>
  </si>
  <si>
    <t>2026-05-14T18:50:21.795+02:00</t>
  </si>
  <si>
    <t>[{"id":"69427585fd8faa40bcc99d83","count":1,"label":"Baby Špenát &amp; kuře 32cm","posId":"116","price":24900,"isExtra":false},{"id":"7cdbdba064a9b12ab9c2a9d4","count":1,"label":"Balné","posId":"K0000","price":1500,"isExtra":true},{"id":"6a62c37fcc3049759d225124","count":1,"label":"USA těsto","posId":"17","price":1000,"isExtra":true},{"id":"330e5bd554d905fd6d54cf01","count":1,"label":"bez plněných okrajů","posId":"X1000","price":0,"isExtra":true},{"id":"613c639ca9f700844db312cd","count":1,"label":"Olivy","posId":"B112","price":2500,"KDSTags":["greenhighlight"],"isExtra":true}]</t>
  </si>
  <si>
    <t>2026-05-14T18:40:02.152+02:00</t>
  </si>
  <si>
    <t>2026-05-14T18:57:03.572+02:00</t>
  </si>
  <si>
    <t>2026-05-14T19:22:34.238+02:00</t>
  </si>
  <si>
    <t>2026-05-14T18:49:46.157+02:00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</si>
  <si>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</si>
  <si>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2026-05-14T18:36:02.241+02:00</t>
  </si>
  <si>
    <t>2026-05-14T18:46:48.574+02:00</t>
  </si>
  <si>
    <t>[{"id":"fcbcf6b6-34c6-4d5f-ac5b-f6ece72e0953","note":"","count":1,"label":"BBQ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základ","posId":"i105","price":0,"isExtra":true}]</t>
  </si>
  <si>
    <t>2026-05-14T18:28:02.055+02:00</t>
  </si>
  <si>
    <t>2026-05-14T18:39:52.583+02:00</t>
  </si>
  <si>
    <t>2026-05-14T19:03:18.602+02:00</t>
  </si>
  <si>
    <t>2026-05-14T18:28:03.071+02:00</t>
  </si>
  <si>
    <t>[{"id":"e12521cc-9391-4513-be27-f090014536cf","note":"","count":1,"label":"BBQ Texas 32 cm","posId":"143","price":24900,"isExtra":false},{"id":"a4efa812-1470-4ea2-a19d-39843abed3be","note":"","count":1,"label":"Comeback 32 cm","posId":"145","price":24900,"isExtra":false},{"id":"6bbd4662-3c19-4725-919c-71f4c4e91f89","note":"","count":1,"label":"BBQ Meteor 32 cm","posId":"142","price":24900,"isExtra":false},{"id":"e1ef9526-7c68-483b-a8a1-92bb58ce9f1e","note":"","count":1,"label":"Jalapenos Rolls, 6 ks","posId":"jpr200","price":8900,"isExtra":false}]</t>
  </si>
  <si>
    <t>2026-05-14T18:25:25.132+02:00</t>
  </si>
  <si>
    <t>2026-05-14T18:39:12.797+02:00</t>
  </si>
  <si>
    <t>[{"id":"54414716","note":"","size":"Hawai 40cm","count":1,"label":"Hawai 40cm","posId":"102","price":30900,"isExtra":false},{"id":"54414779","note":"","count":1,"label":"Balné","posId":"K0000","price":2000,"isExtra":true},{"id":"54414820","note":"","count":1,"label":"okraj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</si>
  <si>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2026-05-14T18:20:05.845+02:00</t>
  </si>
  <si>
    <t>2026-05-14T18:30:15.724+02:00</t>
  </si>
  <si>
    <t>2026-05-14T18:16:09.113+02:00</t>
  </si>
  <si>
    <t>2026-05-14T18:27:06.754+02:00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</si>
  <si>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54414880","note":"","count":1,"label":"Kukuřice","posId":"B115","price":2500,"KDSTags":["greenhighlight"],"isExtra":true}]</t>
  </si>
  <si>
    <t>2026-05-14T18:14:02.851+02:00</t>
  </si>
  <si>
    <t>2026-05-14T18:20:38.672+02:00</t>
  </si>
  <si>
    <t>2026-05-14T18:31:36.683+02:00</t>
  </si>
  <si>
    <t>2026-05-14T18:14:03.999+02:00</t>
  </si>
  <si>
    <t>[{"id":"ad7c292a-48c9-48db-b64c-0f7f8ebced7f","note":"","count":1,"label":"BBQ Meteor 40 cm","posId":"106","price":30900,"isExtra":false},{"id":"0ea52415-fdb3-497f-b216-7fd5802f2e0f","note":"","count":1,"label":"Quattro Formaggi 32 cm","posId":"123","price":24900,"isExtra":false}]</t>
  </si>
  <si>
    <t>2026-05-14T18:11:02.251+02:00</t>
  </si>
  <si>
    <t>2026-05-14T18:26:28.560+02:00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</si>
  <si>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,{"id":"68c65179-fd67-404b-b997-b040338ce3c5","note":"","count":1,"label":"BEZ -šunka","posId":"X106","price":0,"KDSTags":["redhighlight"],"isExtra":true},{"id":"e8f571e6-dd36-42d7-8826-52c90315986b","note":"","count":1,"label":"Baby špenát &amp; kuře 40 cm","posId":"104","price":30900,"isExtra":false},{"id":"74b60a0c-fcbc-4171-95e9-291adbfbe523","note":"","count":1,"label":"Cibule","posId":"C103","price":3500,"KDSTags":["greenhighlight"],"isExtra":true},{"id":"98d2847a-3730-41bc-a751-43382829ab1e","note":"","count":1,"label":"BEZ -špenát s česnekem","posId":"X107","price":0,"KDSTags":["redhighlight"],"isExtra":true},{"id":"99710cd8-fa1f-4712-84a8-85da37e18dd0","note":"","count":1,"label":"Česnekový chléb","posId":"P104","price":7900,"isExtra":false}]</t>
  </si>
  <si>
    <t>2026-05-14T18:08:01.978+02:00</t>
  </si>
  <si>
    <t>2026-05-14T18:18:03.481+02:00</t>
  </si>
  <si>
    <t>2026-05-14T18:43:26.670+02:00</t>
  </si>
  <si>
    <t>2026-05-14T18:08:02.637+02:00</t>
  </si>
  <si>
    <t>[{"id":"2b9f361b-4416-409b-9b50-c5e648e65b24","note":"","count":1,"label":"Zeleninová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,{"id":"95f3b6f0-9bb8-444a-b595-e945cadd4e80","note":"","count":1,"label":"Sweet passion 18 cm","posId":"30","price":11900,"isExtra":false}]</t>
  </si>
  <si>
    <t>2026-05-14T18:01:02.168+02:00</t>
  </si>
  <si>
    <t>2026-05-14T18:13:21.402+02:00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</si>
  <si>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česnekový","posId":"P106","price":2000,"isExtra":false}]</t>
  </si>
  <si>
    <t>2026-05-14T17:57:08.669+02:00</t>
  </si>
  <si>
    <t>2026-05-14T18:10:55.683+02:00</t>
  </si>
  <si>
    <t>[{"id":"69427585fd8faa40bcc99d61","count":1,"label":"BBQ Meteor 40cm","posId":"106","price":30900,"isExtra":false},{"id":"1d39bc6ba96569aaaf3ab974","count":1,"label":"Balné","posId":"K0000","price":2000,"isExtra":true},{"id":"fb8c45104be3e2ec287156ec","count":1,"label":"okraj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</si>
  <si>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2026-05-14T17:57:01.395+02:00</t>
  </si>
  <si>
    <t>2026-05-14T18:11:46.551+02:00</t>
  </si>
  <si>
    <t>2026-05-14T18:25:17.076+02:00</t>
  </si>
  <si>
    <t>2026-05-14T17:57:01.951+02:00</t>
  </si>
  <si>
    <t>[{"id":"0b867b16-3995-4b4a-9deb-1c0d8cecf8d6","note":"","count":1,"label":"Pepperoni 32 cm","posId":"120","price":24900,"isExtra":false},{"id":"5b1f2843-926a-4dd1-a5f0-4fddc7b45013","note":"","count":1,"label":"Margherita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</si>
  <si>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2026-05-14T17:55:01.411+02:00</t>
  </si>
  <si>
    <t>2026-05-14T18:10:51.476+02:00</t>
  </si>
  <si>
    <t>[{"id":"03dae282-4cd4-4fa2-9169-2178ea3ed325","note":"","count":1,"label":"Quattro Formaggi 40 cm","posId":"111","price":30900,"isExtra":false}]</t>
  </si>
  <si>
    <t>2026-05-14T17:44:31.038+02:00</t>
  </si>
  <si>
    <t>2026-05-14T17:52:31.633+02:00</t>
  </si>
  <si>
    <t>2026-05-14T17:43:38.685+02:00</t>
  </si>
  <si>
    <t>2026-05-14T17:51:54.599+02:00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</si>
  <si>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</si>
  <si>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2026-05-14T17:39:26.635+02:00</t>
  </si>
  <si>
    <t>2026-05-14T17:49:42.717+02:00</t>
  </si>
  <si>
    <t>[{"id":"69427585fd8faa40bcc99d83","count":1,"label":"Baby Špenát &amp; kuře 32cm","posId":"116","price":24900,"isExtra":false},{"id":"7cdbdba064a9b12ab9c2a9d4","count":1,"label":"Balné","posId":"K0000","price":1500,"isExtra":true},{"id":"69427585fd8faa40bcc99d7f","count":1,"label":"Hawai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</si>
  <si>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2026-05-14T17:39:01.589+02:00</t>
  </si>
  <si>
    <t>2026-05-14T17:57:23.359+02:00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</si>
  <si>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d63e9120-8ffe-444c-ba51-6c942a13f4fc","note":"","count":1,"label":"Margherita 40 cm","posId":"100","price":26900,"isExtra":false},{"id":"5b1f2843-926a-4dd1-a5f0-4fddc7b45013","note":"","count":1,"label":"Margherita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95f3b6f0-9bb8-444a-b595-e945cadd4e80","note":"","count":1,"label":"Sweet passion 18 cm","posId":"30","price":11900,"isExtra":false}]</t>
  </si>
  <si>
    <t>2026-05-14T17:33:01.986+02:00</t>
  </si>
  <si>
    <t>2026-05-14T17:45:27.388+02:00</t>
  </si>
  <si>
    <t>2026-05-14T18:05:39.657+02:00</t>
  </si>
  <si>
    <t>2026-05-14T17:33:02.628+02:00</t>
  </si>
  <si>
    <t>[{"id":"2b9f361b-4416-409b-9b50-c5e648e65b24","note":"","count":1,"label":"Zeleninová 40 cm","posId":"103","price":30900,"isExtra":false},{"id":"622835b8-8ccd-4776-9f66-ccee484725e6","note":"","count":1,"label":"Okraj Hotdog, hořčice","posId":"A118","price":6500,"isExtra":true},{"id":"211d85d0-839e-41d0-89e3-ea177ad7489e","note":"","count":1,"label":"Dip česnekový","posId":"P106","price":2000,"isExtra":false}]</t>
  </si>
  <si>
    <t>2026-05-14T17:31:47.378+02:00</t>
  </si>
  <si>
    <t>2026-05-14T17:39:55.573+02:00</t>
  </si>
  <si>
    <t>2026-05-14T17:30:37.331+02:00</t>
  </si>
  <si>
    <t>2026-05-14T17:43:43.548+02:00</t>
  </si>
  <si>
    <t>[{"id":"54414715","note":"","size":"Zeleninová 40cm","count":1,"label":"Zeleninová 40cm","posId":"103","price":30900,"isExtra":false},{"id":"54414779","note":"","count":1,"label":"Balné","posId":"K0000","price":2000,"isExtra":true},{"id":"54414868","note":"","count":1,"label":"Bez oliv","posId":"X112","price":0,"KDSTags":["redhighlight"],"isExtra":true},{"id":"54414901","note":"","count":1,"label":"Slanina","posId":"C108","price":4000,"KDSTags":["greenhighlight"],"isExtra":true},{"id":"59610934","note":"","size":"Margherita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</si>
  <si>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2026-05-14T17:27:02.754+02:00</t>
  </si>
  <si>
    <t>2026-05-14T17:38:35.461+02:00</t>
  </si>
  <si>
    <t>2026-05-14T18:18:14.577+02:00</t>
  </si>
  <si>
    <t>2026-05-14T17:34:14.611+02:00</t>
  </si>
  <si>
    <t>[{"id":"35e045f9-bc36-46e9-8142-6579de78a05b","note":"","count":1,"label":"Comeback 32 cm","posId":"121","price":24900,"isExtra":false},{"id":"1fae666b-4102-4ed0-b317-2a07b21ae279","note":"","count":1,"label":"Hot &amp; Spicy 40 cm","posId":"110","price":30900,"isExtra":false}]</t>
  </si>
  <si>
    <t>2026-05-14T17:23:52.156+02:00</t>
  </si>
  <si>
    <t>2026-05-14T17:38:11.991+02:00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</si>
  <si>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🌶️🌶️","posId":"110","price":30900,"isExtra":false},{"id":"54414779","note":"","count":1,"label":"Balné","posId":"K0000","price":2000,"isExtra":true},{"id":"54414820","note":"","count":1,"label":"okraj mozzarella, bbq omáčka","posId":"A124","price":6500,"isExtra":true},{"id":"54414830","note":"","count":1,"label":"Žampiony","posId":"C105","price":3500,"KDSTags":["greenhighlight"],"isExtra":true},{"id":"54414901","note":"","count":1,"label":"Slanina","posId":"C108","price":4000,"KDSTags":["greenhighlight"],"isExtra":true},{"id":"54414717","note":"","size":"Capricciosa 40cm","count":1,"label":"Capricciosa 40cm","posId":"101","price":30900,"isExtra":false},{"id":"54414779","note":"","count":1,"label":"Balné","posId":"K0000","price":2000,"isExtra":true},{"id":"54414901","note":"","count":1,"label":"Slanina","posId":"C108","price":4000,"KDSTags":["greenhighlight"],"isExtra":true}]</t>
  </si>
  <si>
    <t>2026-05-14T17:18:01.651+02:00</t>
  </si>
  <si>
    <t>2026-05-14T17:27:07.204+02:00</t>
  </si>
  <si>
    <t>2026-05-14T17:50:40.444+02:00</t>
  </si>
  <si>
    <t>2026-05-14T17:18:02.235+02:00</t>
  </si>
  <si>
    <t>2026-05-14T17:15:07.192+02:00</t>
  </si>
  <si>
    <t>2026-05-14T17:23:26.638+02:00</t>
  </si>
  <si>
    <t>[{"id":"69427585fd8faa40bcc99d6f","count":1,"label":"Margherita 32cm","posId":"112","price":20900,"isExtra":false},{"id":"7cdbdba064a9b12ab9c2a9d4","count":1,"label":"Balné","posId":"K0000","price":1500,"isExtra":true},{"id":"330e5bd554d905fd6d54cf01","count":1,"label":"bez plněných okrajů","posId":"X1000","price":0,"isExtra":true},{"id":"83b6462e9a6167f8597d272b","count":1,"label":"Jalapeňos","posId":"B102","price":2500,"KDSTags":["greenhighlight"],"isExtra":true},{"id":"ee71f6714becbd8248bd3de8","count":1,"label":"Žampiony","posId":"B105","price":2500,"KDSTags":["greenhighlight"],"isExtra":true},{"id":"69427585fd8faa40bcc99db9","count":1,"label":"Dip Jalapeňos","posId":"P107","price":2000,"isExtra":false},{"id":"7cdbdba064a9b12ab9c2a9d4","count":1,"label":"Balné","posId":"K0000","price":1500,"isExtra":true}]</t>
  </si>
  <si>
    <t>2026-05-14T17:03:02.511+02:00</t>
  </si>
  <si>
    <t>2026-05-14T17:11:58.183+02:00</t>
  </si>
  <si>
    <t>2026-05-14T17:24:57.640+02:00</t>
  </si>
  <si>
    <t>2026-05-14T17:03:03.266+02:00</t>
  </si>
  <si>
    <t>[{"id":"4d0fe7ad-c88a-4a73-8015-c60680489cf8","note":"","count":1,"label":"Baby špenát &amp; kuře 32 cm","posId":"116","price":24900,"isExtra":false},{"id":"c8019f80-065c-4f09-9e80-65b85dae2ae1","note":"","count":1,"label":"kukuřice","posId":"B115","price":2500,"KDSTags":["greenhighlight"],"isExtra":true},{"id":"adb25a98-2836-4da5-82f5-82c3fc24d621","note":"","count":1,"label":"grana padano","posId":"B130","price":3000,"KDSTags":["greenhighlight"],"isExtra":true},{"id":"95f3b6f0-9bb8-444a-b595-e945cadd4e80","note":"","count":1,"label":"Sweet passion 18 cm","posId":"30","price":11900,"isExtra":false}]</t>
  </si>
  <si>
    <t>2026-05-14T16:53:02.345+02:00</t>
  </si>
  <si>
    <t>2026-05-14T18:30:17.527+02:00</t>
  </si>
  <si>
    <t>2026-05-14T18:43:07.380+02:00</t>
  </si>
  <si>
    <t>2026-05-14T18:23:13.516+02:00</t>
  </si>
  <si>
    <t>[{"id":"0ea52415-fdb3-497f-b216-7fd5802f2e0f","note":"","count":1,"label":"Quattro Formaggi 32 cm","posId":"123","price":24900,"isExtra":false},{"id":"4cd25cb7-e092-43a0-ab38-89c50a7e6a77","note":"","count":1,"label":"Pepperoni 18 cm","posId":"132","price":11900,"isExtra":false}]</t>
  </si>
  <si>
    <t>2026-05-14T16:41:51.134+02:00</t>
  </si>
  <si>
    <t>2026-05-14T16:48:07.321+02:00</t>
  </si>
  <si>
    <t>Vojtěch</t>
  </si>
  <si>
    <t>2026-05-14T16:31:48.628+02:00</t>
  </si>
  <si>
    <t>2026-05-14T16:39:20.137+02:00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</si>
  <si>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</si>
  <si>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2026-05-14T16:28:02.311+02:00</t>
  </si>
  <si>
    <t>2026-05-14T16:48:13.110+02:00</t>
  </si>
  <si>
    <t>2026-05-14T16:56:26.423+02:00</t>
  </si>
  <si>
    <t>2026-05-14T16:28:03.127+02:00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</si>
  <si>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česnekový","posId":"P106","price":2000,"isExtra":false},{"id":"36ea3088-07fd-428f-b871-c4a5ee9cef7b","note":"","count":1,"label":"Comeback 40 cm","posId":"109","price":30900,"isExtra":false}]</t>
  </si>
  <si>
    <t>2026-05-14T16:22:28.017+02:00</t>
  </si>
  <si>
    <t>2026-05-14T16:37:18.097+02:00</t>
  </si>
  <si>
    <t>[{"id":"54414707","note":"","size":"Margherita 40cm","count":1,"label":"Margherita 40cm","posId":"100","price":26900,"isExtra":false},{"id":"54414779","note":"","count":1,"label":"Balné","posId":"K0000","price":2000,"isExtra":true},{"id":"54414708","note":"","size":"Quattro Formaggi 40cm","count":1,"label":"Quattro Formaggi 40cm","posId":"111","price":30900,"isExtra":false},{"id":"54414779","note":"","count":1,"label":"Balné","posId":"K0000","price":2000,"isExtra":true},{"id":"54414711","note":"","size":"Pepperoni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🌶️🌶️","posId":"108","price":30900,"isExtra":false},{"id":"54414779","note":"","count":1,"label":"Balné","posId":"K0000","price":2000,"isExtra":true},{"id":"54414752","note":"","size":"Jalapenos Rolls","count":2,"label":"Jalapenos Rolls","posId":"jpr200","price":8900,"isExtra":false},{"id":"54414789","note":"","count":2,"label":"Balné","posId":"K0000","price":1500,"isExtra":true}]</t>
  </si>
  <si>
    <t>2026-05-14T16:19:22.795+02:00</t>
  </si>
  <si>
    <t>2026-05-14T16:25:45.027+02:00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</si>
  <si>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okrajů","posId":"X1000","price":0,"isExtra":true}]</t>
  </si>
  <si>
    <t>2026-05-14T16:18:03.428+02:00</t>
  </si>
  <si>
    <t>2026-05-14T16:29:41.007+02:00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</si>
  <si>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32cm","posId":"114","price":24900,"isExtra":false},{"id":"54414789","note":"","count":1,"label":"Balné","posId":"K0000","price":1500,"isExtra":true}]</t>
  </si>
  <si>
    <t>2026-05-14T15:41:30.065+02:00</t>
  </si>
  <si>
    <t>2026-05-14T15:52:35.994+02:00</t>
  </si>
  <si>
    <t>[{"id":"69427585fd8faa40bcc99d7b","count":1,"label":"BBQ Meteor 32cm","posId":"118","price":24900,"isExtra":false},{"id":"7cdbdba064a9b12ab9c2a9d4","count":1,"label":"Balné","posId":"K0000","price":1500,"isExtra":true}]</t>
  </si>
  <si>
    <t>Edmund</t>
  </si>
  <si>
    <t>2026-05-14T15:37:44.593+02:00</t>
  </si>
  <si>
    <t>2026-05-14T15:48:04.863+02:00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</si>
  <si>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základ","posId":"ZRB32","price":0,"isExtra":true}]</t>
  </si>
  <si>
    <t>2026-05-14T14:33:35.032+02:00</t>
  </si>
  <si>
    <t>2026-05-14T14:48:52.717+02:00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</si>
  <si>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🌶️🌶️","posId":"120","price":24900,"isExtra":false},{"id":"54414789","note":"","count":1,"label":"Balné","posId":"K0000","price":1500,"isExtra":true},{"id":"57278752","note":"","count":1,"label":"BBQ základ","posId":"ZRB32","price":0,"isExtra":true}]</t>
  </si>
  <si>
    <t>2026-05-14T14:26:17.418+02:00</t>
  </si>
  <si>
    <t>2026-05-14T14:40:38.556+02:00</t>
  </si>
  <si>
    <t>[{"id":"69427585fd8faa40bcc99d5d","count":1,"label":"Pepperoni 40cm 🌶️🌶️","posId":"108","price":30900,"isExtra":false},{"id":"1d39bc6ba96569aaaf3ab974","count":1,"label":"Balné","posId":"K0000","price":2000,"isExtra":true},{"id":"0e6f48bb57b8891786ed0c2c","count":1,"label":"Jalapeňos","posId":"C102","price":3500,"KDSTags":["greenhighlight"],"isExtra":true},{"id":"69427585fd8faa40bcc99d67","count":1,"label":"Capricciosa 40cm","posId":"101","price":30900,"isExtra":false},{"id":"1d39bc6ba96569aaaf3ab974","count":1,"label":"Balné","posId":"K0000","price":2000,"isExtra":true},{"id":"881556687eab9555bc542d70","count":1,"label":"Bez oliv","posId":"X112","price":0,"KDSTags":["redhighlight"],"isExtra":true}]</t>
  </si>
  <si>
    <t>2026-05-14T14:07:26.852+02:00</t>
  </si>
  <si>
    <t>2026-05-14T14:13:55.406+02:00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</si>
  <si>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</si>
  <si>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2026-05-14T14:00:31.913+02:00</t>
  </si>
  <si>
    <t>2026-05-14T14:06:38.649+02:00</t>
  </si>
  <si>
    <t>2026-05-14T13:32:32.125+02:00</t>
  </si>
  <si>
    <t>2026-05-14T13:48:11.246+02:00</t>
  </si>
  <si>
    <t>[{"id":"64093372","note":"","size":"Sweet passion 32 cm","count":1,"label":"Sweet passion 32 cm","posId":"29","price":20900,"isExtra":false},{"id":"54414789","note":"","count":1,"label":"Balné","posId":"K0000","price":1500,"isExtra":true},{"id":"54414745","note":"","size":"Spicy Wings 🌶️","count":1,"label":"Spicy Wings 🌶️","posId":"P101","price":11900,"isExtra":false},{"id":"54414789","note":"","count":1,"label":"Balné","posId":"K0000","price":1500,"isExtra":true},{"id":"59610937","note":"","size":"Comeback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🌶️","posId":"121","price":24900,"isExtra":false},{"id":"54414789","note":"","count":1,"label":"Balné","posId":"K0000","price":1500,"isExtra":true},{"id":"54414708","note":"","size":"Quattro Formaggi 40cm","count":1,"label":"Quattro Formaggi 40cm","posId":"111","price":30900,"isExtra":false},{"id":"54414779","note":"","count":1,"label":"Balné","posId":"K0000","price":2000,"isExtra":true},{"id":"54414707","note":"","size":"Margherita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okrajů","posId":"X1000","price":0,"isExtra":true},{"id":"54414894","note":"","count":1,"label":"Šunka","posId":"C106","price":4000,"KDSTags":["greenhighlight"],"isExtra":true}]</t>
  </si>
  <si>
    <t>Michaela</t>
  </si>
  <si>
    <t>2026-05-14T13:25:13.881+02:00</t>
  </si>
  <si>
    <t>2026-05-14T13:35:25.181+02:00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</si>
  <si>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bylinky","posId":"A121","price":5700,"isExtra":true}]</t>
  </si>
  <si>
    <t>2026-05-14T13:00:29.305+02:00</t>
  </si>
  <si>
    <t>2026-05-14T13:07:58.167+02:00</t>
  </si>
  <si>
    <t>2026-05-14T12:56:24.148+02:00</t>
  </si>
  <si>
    <t>2026-05-14T13:03:06.105+02:00</t>
  </si>
  <si>
    <t>2026-05-14T12:33:43.570+02:00</t>
  </si>
  <si>
    <t>2026-05-14T12:38:07.785+02:00</t>
  </si>
  <si>
    <t>[{"id":"d2bf14cb-bacb-4524-b465-c11967fc136f","count":1,"label":"Pizza Margherita 18","posId":"124","price":11900,"isExtra":false,"creatorId":"tm5D5E2HgWnltGl9_YyDF","isPackging":0,"actualLabel":"Pizza Margherita 18"}]</t>
  </si>
  <si>
    <t>2026-05-14T12:31:02.015+02:00</t>
  </si>
  <si>
    <t>2026-05-14T12:41:55.923+02:00</t>
  </si>
  <si>
    <t>2026-05-14T13:05:02.110+02:00</t>
  </si>
  <si>
    <t>2026-05-14T12:31:02.654+02:00</t>
  </si>
  <si>
    <t>2026-05-14T12:26:54.695+02:00</t>
  </si>
  <si>
    <t>2026-05-14T12:32:58.963+02:00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</si>
  <si>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32cm","posId":"116","price":24900,"isExtra":false},{"id":"54414789","note":"","count":1,"label":"Balné","posId":"K0000","price":1500,"isExtra":true}]</t>
  </si>
  <si>
    <t>2026-05-14T12:23:02.020+02:00</t>
  </si>
  <si>
    <t>2026-05-14T12:38:40.033+02:00</t>
  </si>
  <si>
    <t>2026-05-14T12:55:29.764+02:00</t>
  </si>
  <si>
    <t>2026-05-14T12:23:02.785+02:00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</si>
  <si>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bylinky","posId":"A121","price":5700,"isExtra":true},{"id":"0d0283d3-7aff-4b76-8938-87a4f5c742a9","note":"","count":1,"label":"Pepsi zero sugar 1l","posId":"N125","price":5900,"isExtra":false},{"id":"9d4a0928-5003-481d-81e0-f3a050a663da","note":"","count":1,"label":"Guarana Kiwi a jablko 0,5l","posId":"N144","price":5500,"isExtra":false}]</t>
  </si>
  <si>
    <t>2026-05-14T12:22:11.736+02:00</t>
  </si>
  <si>
    <t>2026-05-14T12:34:55.064+02:00</t>
  </si>
  <si>
    <t>[{"id":"69427585fd8faa40bcc99d79","count":1,"label":"BBQ Texas 32cm","posId":"119","price":24900,"isExtra":false},{"id":"7cdbdba064a9b12ab9c2a9d4","count":1,"label":"Balné","posId":"K0000","price":1500,"isExtra":true},{"id":"69427585fd8faa40bcc99db1","count":1,"label":"Česnekový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</si>
  <si>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2026-05-14T12:18:09.486+02:00</t>
  </si>
  <si>
    <t>2026-05-14T12:26:30.996+02:00</t>
  </si>
  <si>
    <t>[{"id":"59610943","note":"","size":"Capricciosa 32cm","count":1,"label":"Capricciosa 32cm","posId":"113","price":24900,"isExtra":false},{"id":"54414789","note":"","count":1,"label":"Balné","posId":"K0000","price":1500,"isExtra":true}]</t>
  </si>
  <si>
    <t>2026-05-14T12:15:29.490+02:00</t>
  </si>
  <si>
    <t>2026-05-14T12:30:57.125+02:00</t>
  </si>
  <si>
    <t>[{"id":"69427585fd8faa40bcc99d6f","count":1,"label":"Margherita 32cm","posId":"112","price":20900,"isExtra":false},{"id":"7cdbdba064a9b12ab9c2a9d4","count":1,"label":"Balné","posId":"K0000","price":1500,"isExtra":true},{"id":"8241669eecc1399a2e3e1c17","count":1,"label":"BBQ základ","posId":"ZRB32","price":0,"isExtra":true},{"id":"b9ae076dc1aa10e137c00e4a","count":1,"label":"Kukuřice","posId":"B115","price":2500,"KDSTags":["greenhighlight"],"isExtra":true},{"id":"69427585fd8faa40bcc99d81","count":1,"label":"Capricciosa 32cm","posId":"113","price":24900,"isExtra":false},{"id":"7cdbdba064a9b12ab9c2a9d4","count":1,"label":"Balné","posId":"K0000","price":1500,"isExtra":true},{"id":"8241669eecc1399a2e3e1c17","count":1,"label":"BBQ základ","posId":"ZRB32","price":0,"isExtra":true},{"id":"b9ae076dc1aa10e137c00e4a","count":1,"label":"Kukuřice","posId":"B115","price":2500,"KDSTags":["greenhighlight"],"isExtra":true},{"id":"69427585fd8faa40bcc99d85","count":1,"label":"Veggieballs 32cm 🌶️🌶️","posId":"117","price":24900,"isExtra":false},{"id":"7cdbdba064a9b12ab9c2a9d4","count":1,"label":"Balné","posId":"K0000","price":1500,"isExtra":true},{"id":"8241669eecc1399a2e3e1c17","count":1,"label":"BBQ základ","posId":"ZRB32","price":0,"isExtra":true},{"id":"a31d909ebaf0897036923711","count":1,"label":"Bez jalapenos","posId":"X102","price":0,"KDSTags":["redhighlight"],"isExtra":true},{"id":"69427585fd8faa40bcc99dcb","count":2,"label":"Pepsi 1l","posId":"N124","price":5900,"isExtra":false}]</t>
  </si>
  <si>
    <t>2026-05-14T12:14:57.974+02:00</t>
  </si>
  <si>
    <t>2026-05-14T12:21:17.890+02:00</t>
  </si>
  <si>
    <t>2026-05-14T12:03:05.187+02:00</t>
  </si>
  <si>
    <t>2026-05-14T12:12:18.853+02:00</t>
  </si>
  <si>
    <t>[{"id":"59610939","note":"","size":"BBQ Texas 32cm","count":1,"label":"BBQ Texas 32cm","posId":"119","price":24900,"isExtra":false},{"id":"54414789","note":"","count":1,"label":"Balné","posId":"K0000","price":1500,"isExtra":true}]</t>
  </si>
  <si>
    <t>2026-05-14T11:54:45.272+02:00</t>
  </si>
  <si>
    <t>2026-05-14T12:04:51.842+02:00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</si>
  <si>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základ","posId":"ZRB32","price":0,"isExtra":true}]</t>
  </si>
  <si>
    <t>2026-05-14T11:53:02.800+02:00</t>
  </si>
  <si>
    <t>2026-05-14T12:03:54.515+02:00</t>
  </si>
  <si>
    <t>2026-05-14T12:17:09.563+02:00</t>
  </si>
  <si>
    <t>2026-05-14T11:53:03.518+02:00</t>
  </si>
  <si>
    <t>[{"id":"36ea3088-07fd-428f-b871-c4a5ee9cef7b","note":"","count":1,"label":"Comeback 40 cm","posId":"109","price":30900,"isExtra":false},{"id":"932d1eab-8f45-4992-b460-cc5099f91e14","note":"","count":1,"label":"Okraj Hotdog, BBQ","posId":"A120","price":6500,"isExtra":true}]</t>
  </si>
  <si>
    <t>2026-05-14T11:41:18.355+02:00</t>
  </si>
  <si>
    <t>2026-05-14T11:48:37.806+02:00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</si>
  <si>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bylinky","posId":"A122","price":6500,"isExtra":true},{"id":"54414862","note":"","count":1,"label":"Ananas","posId":"C100","price":3500,"KDSTags":["greenhighlight"],"isExtra":true}]</t>
  </si>
  <si>
    <t>2026-05-14T11:41:02.297+02:00</t>
  </si>
  <si>
    <t>2026-05-14T11:53:59.419+02:00</t>
  </si>
  <si>
    <t>2026-05-14T11:37:58.535+02:00</t>
  </si>
  <si>
    <t>2026-05-14T11:45:16.615+02:00</t>
  </si>
  <si>
    <t>2026-05-14T11:25:01.762+02:00</t>
  </si>
  <si>
    <t>2026-05-14T12:19:28.819+02:00</t>
  </si>
  <si>
    <t>2026-05-14T12:34:59.043+02:00</t>
  </si>
  <si>
    <t>2026-05-14T11:25:02.457+02:00</t>
  </si>
  <si>
    <t>[{"id":"aef5aaf8-2acf-4f20-91be-c8829f11cd0c","note":"","count":1,"label":"Capricciosa 40 cm","posId":"101","price":30900,"isExtra":false},{"id":"3a8b6a85-3b5c-4ee4-be2d-261ab8731d6e","note":"","count":1,"label":"Dip česnekový","posId":"P106","price":2000,"isExtra":false}]</t>
  </si>
  <si>
    <t>2026-05-14T11:12:34.936+02:00</t>
  </si>
  <si>
    <t>2026-05-14T11:24:11.671+02:00</t>
  </si>
  <si>
    <t>[{"id":"69427585fd8faa40bcc99d67","count":1,"label":"Capricciosa 40cm","posId":"101","price":30900,"isExtra":false},{"id":"1d39bc6ba96569aaaf3ab974","count":1,"label":"Balné","posId":"K0000","price":2000,"isExtra":true},{"id":"69427585fd8faa40bcc99db1","count":1,"label":"Česnekový dip","posId":"P106","price":2000,"isExtra":false},{"id":"7cdbdba064a9b12ab9c2a9d4","count":1,"label":"Balné","posId":"K0000","price":1500,"isExtra":true},{"id":"69427585fd8faa40bcc99dd1","count":1,"label":"Poděbradská malinovka 0,5l","posId":"N129","price":4900,"isExtra":false}]</t>
  </si>
  <si>
    <t>2026-05-14T11:11:22.628+02:00</t>
  </si>
  <si>
    <t>2026-05-14T11:18:14.470+02:00</t>
  </si>
  <si>
    <t>2026-05-14T10:56:02.724+02:00</t>
  </si>
  <si>
    <t>2026-05-14T11:51:01.340+02:00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</si>
  <si>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</si>
  <si>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2026-05-14T10:22:02.197+02:00</t>
  </si>
  <si>
    <t>2026-05-14T11:11:02.350+02:00</t>
  </si>
  <si>
    <t>2026-05-14T11:21:06.879+02:00</t>
  </si>
  <si>
    <t>2026-05-14T10:22:02.843+02:00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</si>
  <si>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</si>
  <si>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2026-05-13T23:36:02.545+02:00</t>
  </si>
  <si>
    <t>2026-05-13T23:44:02.095+02:00</t>
  </si>
  <si>
    <t>2026-05-14T00:08:27.989+02:00</t>
  </si>
  <si>
    <t>2026-05-13T23:36:47.962+02:00</t>
  </si>
  <si>
    <t>2026-05-13T23:33:23.461+02:00</t>
  </si>
  <si>
    <t>2026-05-13T23:46:16.323+02:00</t>
  </si>
  <si>
    <t>[{"id":"54414750","note":"","size":"Česnekový dip","count":4,"label":"Česnekový dip","posId":"P106","price":2000,"isExtra":false},{"id":"54414789","note":"","count":4,"label":"Balné","posId":"K0000","price":1500,"isExtra":true},{"id":"54414751","note":"","size":"BBQ dip","count":1,"label":"BBQ dip","posId":"P105","price":2000,"isExtra":false},{"id":"54414789","note":"","count":1,"label":"Balné","posId":"K0000","price":1500,"isExtra":true},{"id":"54414707","note":"","size":"Margherita 40cm","count":1,"label":"Margherita 40cm","posId":"100","price":26900,"isExtra":false},{"id":"54414779","note":"","count":1,"label":"Balné","posId":"K0000","price":2000,"isExtra":true},{"id":"54414707","note":"","size":"Margherita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54414848","note":"","count":1,"label":"Olivy","posId":"C112","price":3500,"KDSTags":["greenhighlight"],"isExtra":true},{"id":"54414878","note":"","count":1,"label":"Cibule","posId":"C103","price":3500,"KDSTags":["greenhighlight"],"isExtra":true},{"id":"54414882","note":"","count":1,"label":"Kukuřice","posId":"C115","price":3500,"KDSTags":["greenhighlight"],"isExtra":true},{"id":"54414748","note":"","size":"Česnekový chléb 18cm","count":1,"label":"Česnekový chléb 18cm","posId":"P104","price":7900,"isExtra":false},{"id":"54414789","note":"","count":1,"label":"Balné","posId":"K0000","price":1500,"isExtra":true},{"id":"57405816","note":"","size":"Mirinda 1l","count":1,"label":"Mirinda 1l","posId":"N126","price":5900,"isExtra":false}]</t>
  </si>
  <si>
    <t>2026-05-13T23:18:02.215+02:00</t>
  </si>
  <si>
    <t>2026-05-13T23:25:09.347+02:00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</si>
  <si>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54414882","note":"","count":1,"label":"Kukuřice","posId":"C115","price":3500,"KDSTags":["greenhighlight"],"isExtra":true}]</t>
  </si>
  <si>
    <t>2026-05-13T23:17:56.857+02:00</t>
  </si>
  <si>
    <t>2026-05-13T23:26:22.236+02:00</t>
  </si>
  <si>
    <t>[{"id":"69427585fd8faa40bcc99d83","count":1,"label":"Baby Špenát &amp; kuře 32cm","posId":"116","price":24900,"isExtra":false},{"id":"7cdbdba064a9b12ab9c2a9d4","count":1,"label":"Balné","posId":"K0000","price":1500,"isExtra":true},{"id":"d04e19e6c56090dca54920e4","count":1,"label":"Cibule","posId":"B103","price":2500,"KDSTags":["greenhighlight"],"isExtra":true},{"id":"f141e24c9f17c3296888fd0f","count":1,"label":"Šunka","posId":"B106","price":3000,"KDSTags":["greenhighlight"],"isExtra":true},{"id":"06b715b8c9c49e5ec4f3e60b","count":1,"label":"Grana padano, pecorino, parmazán","posId":"B130","price":3000,"KDSTags":["greenhighlight"],"isExtra":true}]</t>
  </si>
  <si>
    <t>2026-05-13T23:15:02.518+02:00</t>
  </si>
  <si>
    <t>2026-05-13T23:22:53.347+02:00</t>
  </si>
  <si>
    <t>[{"id":"54414708","note":"","size":"Quattro Formaggi 40cm","count":1,"label":"Quattro Formaggi 40cm","posId":"111","price":30900,"isExtra":false},{"id":"54414779","note":"","count":1,"label":"Balné","posId":"K0000","price":2000,"isExtra":true}]</t>
  </si>
  <si>
    <t>2026-05-13T23:07:45.915+02:00</t>
  </si>
  <si>
    <t>2026-05-13T23:19:15.183+02:00</t>
  </si>
  <si>
    <t>[{"id":"69427585fd8faa40bcc99d81","count":1,"label":"Capricciosa 32cm","posId":"113","price":24900,"isExtra":false},{"id":"7cdbdba064a9b12ab9c2a9d4","count":1,"label":"Balné","posId":"K0000","price":1500,"isExtra":true},{"id":"0172555aa3b6fbb53ca44f49","count":1,"label":"Smetanový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okrajů","posId":"X1000","price":0,"isExtra":true},{"id":"69427585fd8faa40bcc99dcb","count":1,"label":"Pepsi 1l","posId":"N124","price":5900,"isExtra":false}]</t>
  </si>
  <si>
    <t>2026-05-13T22:57:20.308+02:00</t>
  </si>
  <si>
    <t>2026-05-13T23:06:20.121+02:00</t>
  </si>
  <si>
    <t>A K M Khairul</t>
  </si>
  <si>
    <t>2026-05-13T22:54:16.123+02:00</t>
  </si>
  <si>
    <t>2026-05-13T23:05:52.549+02:00</t>
  </si>
  <si>
    <t>[{"id":"N121","note":"","count":1,"label":"Aquilla zelený čaj/citron 0,5l","posId":"N121","price":4900,"isExtra":false},{"id":"113","note":"","count":1,"label":"Capricciosa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</si>
  <si>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2026-05-13T22:36:01.971+02:00</t>
  </si>
  <si>
    <t>2026-05-13T22:52:38.933+02:00</t>
  </si>
  <si>
    <t>2026-05-14T05:59:59.999+02:00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</si>
  <si>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bylinky","posId":"A121","price":5700,"isExtra":true}]</t>
  </si>
  <si>
    <t>2026-05-13T22:18:02.421+02:00</t>
  </si>
  <si>
    <t>2026-05-13T22:30:57.810+02:00</t>
  </si>
  <si>
    <t>2026-05-13T22:03:02.186+02:00</t>
  </si>
  <si>
    <t>2026-05-13T22:12:46.634+02:00</t>
  </si>
  <si>
    <t>2026-05-13T22:50:00.673+02:00</t>
  </si>
  <si>
    <t>2026-05-13T22:03:02.804+02:00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</si>
  <si>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cm","posId":"113","price":24900,"isExtra":false}]</t>
  </si>
  <si>
    <t>2026-05-13T21:51:02.206+02:00</t>
  </si>
  <si>
    <t>2026-05-13T22:04:21.685+02:00</t>
  </si>
  <si>
    <t>2026-05-13T22:17:27.017+02:00</t>
  </si>
  <si>
    <t>2026-05-13T21:51:03.133+02:00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</si>
  <si>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padano","posId":"C130","price":4000,"KDSTags":["greenhighlight"],"isExtra":true},{"id":"99710cd8-fa1f-4712-84a8-85da37e18dd0","note":"","count":2,"label":"Česnekový chléb","posId":"P104","price":7900,"isExtra":false}]</t>
  </si>
  <si>
    <t>2026-05-13T21:49:30.521+02:00</t>
  </si>
  <si>
    <t>2026-05-13T22:04:52.015+02:00</t>
  </si>
  <si>
    <t>[{"id":"69427585fd8faa40bcc99dcb","count":1,"label":"Pepsi 1l","posId":"N124","price":5900,"isExtra":false},{"id":"69427585fd8faa40bcc99d69","count":1,"label":"Baby špenát &amp; kuře 40cm","posId":"104","price":30900,"isExtra":false},{"id":"1d39bc6ba96569aaaf3ab974","count":1,"label":"Balné","posId":"K0000","price":2000,"isExtra":true}]</t>
  </si>
  <si>
    <t>2026-05-13T21:48:02.010+02:00</t>
  </si>
  <si>
    <t>2026-05-13T21:48:02.614+02:00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</si>
  <si>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padano","posId":"C130","price":4000,"KDSTags":["greenhighlight"],"isExtra":true},{"id":"3a8b6a85-3b5c-4ee4-be2d-261ab8731d6e","note":"","count":1,"label":"Dip česnekový","posId":"P106","price":2000,"isExtra":false}]</t>
  </si>
  <si>
    <t>2026-05-13T21:45:37.622+02:00</t>
  </si>
  <si>
    <t>2026-05-13T21:53:54.856+02:00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</si>
  <si>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</si>
  <si>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2026-05-13T21:43:02.590+02:00</t>
  </si>
  <si>
    <t>2026-05-13T21:58:45.907+02:00</t>
  </si>
  <si>
    <t>[{"id":"0ea52415-fdb3-497f-b216-7fd5802f2e0f","note":"","count":1,"label":"Quattro Formaggi 32 cm","posId":"123","price":24900,"isExtra":false},{"id":"e2500e14-36a7-442f-9e4c-8df3f05db108","note":"","count":1,"label":"pepperoni salám","posId":"B109","price":3000,"KDSTags":["greenhighlight"],"isExtra":true},{"id":"0ea52415-fdb3-497f-b216-7fd5802f2e0f","note":"","count":1,"label":"Quattro Formaggi 32 cm","posId":"123","price":24900,"isExtra":false},{"id":"e2500e14-36a7-442f-9e4c-8df3f05db108","note":"","count":1,"label":"pepperoni salám","posId":"B109","price":3000,"KDSTags":["greenhighlight"],"isExtra":true}]</t>
  </si>
  <si>
    <t>2026-05-13T21:11:36.518+02:00</t>
  </si>
  <si>
    <t>2026-05-13T21:19:07.716+02:00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</si>
  <si>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🌶️","posId":"109","price":30900,"isExtra":false},{"id":"54414779","note":"","count":1,"label":"Balné","posId":"K0000","price":2000,"isExtra":true},{"id":"54414856","note":"","count":1,"label":"okraj hotdog, bbq omáčka","posId":"A120","price":6500,"isExtra":true},{"id":"54414750","note":"","size":"Česnekový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</si>
  <si>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2026-05-13T20:59:32.768+02:00</t>
  </si>
  <si>
    <t>2026-05-13T21:14:40.778+02:00</t>
  </si>
  <si>
    <t>[{"id":"69427585fd8faa40bcc99d75","count":1,"label":"Comeback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bylinky","posId":"A121","price":5700,"isExtra":true},{"id":"072ee84005da4e8cba54f990","count":1,"label":"Ananas","posId":"B100","price":2500,"KDSTags":["greenhighlight"],"isExtra":true},{"id":"69427585fd8faa40bcc99da7","count":1,"label":"Spicy Wings 🌶️","posId":"P101","price":11900,"isExtra":false},{"id":"7cdbdba064a9b12ab9c2a9d4","count":1,"label":"Balné","posId":"K0000","price":1500,"isExtra":true},{"id":"69427585fd8faa40bcc99d75","count":1,"label":"Comeback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bylinky","posId":"A121","price":5700,"isExtra":true}]</t>
  </si>
  <si>
    <t>2026-05-13T20:56:31.615+02:00</t>
  </si>
  <si>
    <t>2026-05-13T21:06:44.748+02:00</t>
  </si>
  <si>
    <t>[{"id":"8182c4884e10d5d0c9c35222","count":2,"label":"Pilsner Urquell 12","posId":"N20","price":6500,"isExtra":false},{"id":"69427585fd8faa40bcc99d7f","count":1,"label":"Hawai 32cm","posId":"114","price":24900,"isExtra":false},{"id":"7cdbdba064a9b12ab9c2a9d4","count":1,"label":"Balné","posId":"K0000","price":1500,"isExtra":true}]</t>
  </si>
  <si>
    <t>2026-05-13T20:56:31.082+02:00</t>
  </si>
  <si>
    <t>2026-05-13T21:06:35.817+02:00</t>
  </si>
  <si>
    <t>[{"id":"69427585fd8faa40bcc99d5d","count":1,"label":"Pepperoni 40cm 🌶️🌶️","posId":"108","price":30900,"isExtra":false},{"id":"1d39bc6ba96569aaaf3ab974","count":1,"label":"Balné","posId":"K0000","price":2000,"isExtra":true},{"id":"ff3cf1236dec1adecad0155d","count":1,"label":"Smetanový základ","posId":"ZRS40","price":0,"isExtra":true},{"id":"d02faa7e140e0d42e89607a4","count":1,"label":"Žampiony","posId":"C105","price":3500,"KDSTags":["greenhighlight"],"isExtra":true},{"id":"bf481bf2b9288bda12d15c0f","count":1,"label":"Olivy","posId":"C112","price":3500,"KDSTags":["greenhighlight"],"isExtra":true}]</t>
  </si>
  <si>
    <t>2026-05-13T20:55:54.261+02:00</t>
  </si>
  <si>
    <t>2026-05-13T21:09:20.835+02:00</t>
  </si>
  <si>
    <t>[{"id":"59610939","note":"","size":"BBQ Texas 32cm","count":1,"label":"BBQ Texas 32cm","posId":"119","price":24900,"isExtra":false},{"id":"54414789","note":"","count":1,"label":"Balné","posId":"K0000","price":1500,"isExtra":true},{"id":"59610937","note":"","size":"Comeback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🌶️","posId":"121","price":24900,"isExtra":false},{"id":"54414789","note":"","count":1,"label":"Balné","posId":"K0000","price":1500,"isExtra":true},{"id":"54414864","note":"","count":1,"label":"Bez cibule","posId":"X103","price":0,"KDSTags":["redhighlight"],"isExtra":true}]</t>
  </si>
  <si>
    <t>2026-05-13T20:55:02.732+02:00</t>
  </si>
  <si>
    <t>2026-05-13T21:02:53.430+02:00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</si>
  <si>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jalapenos","posId":"P107","price":2000,"isExtra":false},{"id":"3a8b6a85-3b5c-4ee4-be2d-261ab8731d6e","note":"","count":2,"label":"Dip česnekový","posId":"P106","price":2000,"isExtra":false}]</t>
  </si>
  <si>
    <t>2026-05-13T20:54:01.810+02:00</t>
  </si>
  <si>
    <t>2026-05-13T21:04:18.638+02:00</t>
  </si>
  <si>
    <t>[{"id":"69427585fd8faa40bcc99d6f","count":1,"label":"Margherita 32cm","posId":"112","price":20900,"isExtra":false},{"id":"7cdbdba064a9b12ab9c2a9d4","count":1,"label":"Balné","posId":"K0000","price":1500,"isExtra":true},{"id":"e5cbaf1a248c787cf25ca22a","count":1,"label":"Slanina","posId":"B108","price":3000,"KDSTags":["greenhighlight"],"isExtra":true},{"id":"812a5723adbe7d9399c88294","count":1,"label":"Pepperoni salám","posId":"B109","price":3000,"KDSTags":["greenhighlight"],"isExtra":true}]</t>
  </si>
  <si>
    <t>2026-05-13T20:51:12.985+02:00</t>
  </si>
  <si>
    <t>2026-05-13T21:00:52.766+02:00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</si>
  <si>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bylinky","posId":"A122","price":6500,"isExtra":true},{"id":"54414882","note":"","count":1,"label":"Kukuřice","posId":"C115","price":3500,"KDSTags":["greenhighlight"],"isExtra":true}]</t>
  </si>
  <si>
    <t>2026-05-13T20:46:25.016+02:00</t>
  </si>
  <si>
    <t>2026-05-13T20:58:02.624+02:00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</si>
  <si>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54414876","note":"","count":1,"label":"Cibule","posId":"B103","price":2500,"KDSTags":["greenhighlight"],"isExtra":true}]</t>
  </si>
  <si>
    <t>2026-05-13T20:45:55.536+02:00</t>
  </si>
  <si>
    <t>2026-05-13T20:58:05.805+02:00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</si>
  <si>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54414830","note":"","count":1,"label":"Žampiony","posId":"C105","price":3500,"KDSTags":["greenhighlight"],"isExtra":true},{"id":"54414884","note":"","count":1,"label":"Špenát s česnekem","posId":"C107","price":3500,"KDSTags":["greenhighlight"],"isExtra":true},{"id":"54414894","note":"","count":1,"label":"Šunka","posId":"C106","price":4000,"KDSTags":["greenhighlight"],"isExtra":true},{"id":"54414908","note":"","count":1,"label":"Kuře","posId":"C114","price":4000,"KDSTags":["greenhighlight"]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,{"id":"54414830","note":"","count":1,"label":"Žampiony","posId":"C105","price":3500,"KDSTags":["greenhighlight"],"isExtra":true},{"id":"54414882","note":"","count":1,"label":"Kukuřice","posId":"C115","price":3500,"KDSTags":["greenhighlight"],"isExtra":true},{"id":"54414894","note":"","count":1,"label":"Šunka","posId":"C106","price":4000,"KDSTags":["greenhighlight"],"isExtra":true},{"id":"54414901","note":"","count":1,"label":"Slanina","posId":"C108","price":4000,"KDSTags":["greenhighlight"],"isExtra":true}]</t>
  </si>
  <si>
    <t>2026-05-13T20:42:54.891+02:00</t>
  </si>
  <si>
    <t>2026-05-13T20:51:04.622+02:00</t>
  </si>
  <si>
    <t>[{"id":"69427585fd8faa40bcc99d79","count":1,"label":"BBQ Texas 32cm","posId":"119","price":24900,"isExtra":false},{"id":"7cdbdba064a9b12ab9c2a9d4","count":1,"label":"Balné","posId":"K0000","price":1500,"isExtra":true},{"id":"b3315228bf334aed3317a89f","count":1,"label":"Smetanový základ","posId":"ZBS32","price":0,"isExtra":true},{"id":"c53963ce28e9a8bf387aa757","count":1,"label":"okraj mozzarella, bylinky","posId":"A121","price":5700,"isExtra":true},{"id":"69427585fd8faa40bcc99db1","count":1,"label":"Česnekový dip","posId":"P106","price":2000,"isExtra":false},{"id":"7cdbdba064a9b12ab9c2a9d4","count":1,"label":"Balné","posId":"K0000","price":1500,"isExtra":true}]</t>
  </si>
  <si>
    <t>2026-05-13T20:34:03.215+02:00</t>
  </si>
  <si>
    <t>2026-05-13T20:41:55.396+02:00</t>
  </si>
  <si>
    <t>2026-05-13T21:07:56.825+02:00</t>
  </si>
  <si>
    <t>2026-05-13T20:34:03.893+02:00</t>
  </si>
  <si>
    <t>2026-05-13T20:32:30.629+02:00</t>
  </si>
  <si>
    <t>2026-05-13T20:48:27.557+02:00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</si>
  <si>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32cm","posId":"116","price":24900,"isExtra":false},{"id":"54414789","note":"","count":1,"label":"Balné","posId":"K0000","price":1500,"isExtra":true},{"id":"54414900","note":"","count":1,"label":"Slanina","posId":"B108","price":3000,"KDSTags":["greenhighlight"],"isExtra":true}]</t>
  </si>
  <si>
    <t>2026-05-13T20:31:49.528+02:00</t>
  </si>
  <si>
    <t>2026-05-13T20:39:16.589+02:00</t>
  </si>
  <si>
    <t>2026-05-13T20:31:16.948+02:00</t>
  </si>
  <si>
    <t>2026-05-13T20:39:08.434+02:00</t>
  </si>
  <si>
    <t>[{"id":"69427585fd8faa40bcc99d7b","count":1,"label":"BBQ Meteor 32cm","posId":"118","price":24900,"isExtra":false},{"id":"7cdbdba064a9b12ab9c2a9d4","count":1,"label":"Balné","posId":"K0000","price":1500,"isExtra":true},{"id":"6a62c37fcc3049759d225124","count":1,"label":"USA těsto","posId":"17","price":1000,"isExtra":true},{"id":"a5a072dbeee3cc772aeea7df","count":1,"label":"Rajčatový základ","posId":"ZBR32","price":0,"isExtra":true},{"id":"330e5bd554d905fd6d54cf01","count":1,"label":"bez plněných okrajů","posId":"X1000","price":0,"isExtra":true},{"id":"69427585fd8faa40bcc99dcb","count":1,"label":"Pepsi 1l","posId":"N124","price":5900,"isExtra":false}]</t>
  </si>
  <si>
    <t>2026-05-13T20:22:41.859+02:00</t>
  </si>
  <si>
    <t>2026-05-13T20:36:20.562+02:00</t>
  </si>
  <si>
    <t>[{"id":"69427585fd8faa40bcc99d67","count":1,"label":"Capricciosa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bylinky","posId":"A122","price":6500,"isExtra":true},{"id":"881556687eab9555bc542d70","count":1,"label":"Bez oliv","posId":"X112","price":0,"KDSTags":["redhighlight"],"isExtra":true},{"id":"5510bb5725d42643e0879d00","count":1,"label":"Cibule","posId":"C103","price":3500,"KDSTags":["greenhighlight"],"isExtra":true}]</t>
  </si>
  <si>
    <t>2026-05-13T20:22:41.791+02:00</t>
  </si>
  <si>
    <t>2026-05-13T20:32:48.574+02:00</t>
  </si>
  <si>
    <t>[{"id":"69427585fd8faa40bcc99d7f","count":1,"label":"Hawai 32cm","posId":"114","price":24900,"isExtra":false},{"id":"7cdbdba064a9b12ab9c2a9d4","count":1,"label":"Balné","posId":"K0000","price":1500,"isExtra":true},{"id":"69427585fd8faa40bcc99dc9","count":1,"label":"BIRGO grapefruit 0,5l","posId":"N131","price":4900,"isExtra":false}]</t>
  </si>
  <si>
    <t>2026-05-13T20:19:41.165+02:00</t>
  </si>
  <si>
    <t>2026-05-13T20:31:34.765+02:00</t>
  </si>
  <si>
    <t>[{"id":"69427585fd8faa40bcc99d67","count":1,"label":"Capricciosa 40cm","posId":"101","price":30900,"isExtra":false},{"id":"1d39bc6ba96569aaaf3ab974","count":1,"label":"Balné","posId":"K0000","price":2000,"isExtra":true},{"id":"9ef70a3393d37383c3573af5","count":1,"label":"okraj hotdog, hořčice","posId":"A118","price":6500,"isExtra":true},{"id":"bf481bf2b9288bda12d15c0f","count":1,"label":"Olivy","posId":"C112","price":3500,"KDSTags":["greenhighlight"],"isExtra":true}]</t>
  </si>
  <si>
    <t>2026-05-13T20:13:49.988+02:00</t>
  </si>
  <si>
    <t>2026-05-13T20:23:08.495+02:00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</si>
  <si>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54414908","note":"","count":1,"label":"Kuře","posId":"C114","price":4000,"KDSTags":["greenhighlight"],"isExtra":true},{"id":"57405814","note":"","size":"Pepsi 1l","count":1,"label":"Pepsi 1l","posId":"N124","price":5900,"isExtra":false}]</t>
  </si>
  <si>
    <t>2026-05-13T20:13:49.766+02:00</t>
  </si>
  <si>
    <t>2026-05-13T20:28:54.641+02:00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</si>
  <si>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</si>
  <si>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2026-05-13T20:13:39.135+02:00</t>
  </si>
  <si>
    <t>2026-05-13T20:27:24.489+02:00</t>
  </si>
  <si>
    <t>[{"id":"54414749","note":"","size":"Pepperoni Rolls 🌶️","count":2,"label":"Pepperoni Rolls 🌶️","posId":"P100","price":8900,"isExtra":false},{"id":"54414789","note":"","count":2,"label":"Balné","posId":"K0000","price":1500,"isExtra":true},{"id":"59610943","note":"","size":"Capricciosa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</si>
  <si>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2026-05-13T20:13:39.123+02:00</t>
  </si>
  <si>
    <t>2026-05-13T20:21:56.495+02:00</t>
  </si>
  <si>
    <t>[{"id":"54414744","note":"","size":"Veggie menu Comeback","count":1,"label":"Veggie menu Comeback","posId":"M200","price":34900,"isExtra":false},{"id":"54414837","note":"","count":1,"label":"Comeback","posId":"Y121","price":0,"isExtra":true},{"id":"54414770","note":"","count":1,"label":"Balné","posId":"K0000","price":3000,"isExtra":true},{"id":"54414799","note":"","count":1,"label":"česnekový chléb","posId":"P104","price":0,"isExtra":true},{"id":"57405828","note":"","count":1,"label":"Mirinda 1l","posId":"N126","price":0,"isExtra":true},{"id":"59610946","note":"","count":1,"label":"USA těsto","posId":"17","price":1000,"isExtra":true},{"id":"54414850","note":"","count":1,"label":"okraj hotdog, hořčice","posId":"A117","price":5700,"isExtra":true},{"id":"57464196","note":"","size":"Dip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</si>
  <si>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2026-05-13T20:09:33.524+02:00</t>
  </si>
  <si>
    <t>2026-05-13T20:18:44.597+02:00</t>
  </si>
  <si>
    <t>[{"id":"54414716","note":"","size":"Hawai 40cm","count":1,"label":"Hawai 40cm","posId":"102","price":30900,"isExtra":false},{"id":"54414779","note":"","count":1,"label":"Balné","posId":"K0000","price":2000,"isExtra":true},{"id":"59555830","note":"","count":1,"label":"Smetanový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bylinky","posId":"A122","price":6500,"isExtra":true},{"id":"54414824","note":"","count":1,"label":"Bez ananasu","posId":"X100","price":0,"KDSTags":["redhighlight"],"isExtra":true},{"id":"54414882","note":"","count":1,"label":"Kukuřice","posId":"C115","price":3500,"KDSTags":["greenhighlight"],"isExtra":true},{"id":"54414894","note":"","count":1,"label":"Šunka","posId":"C106","price":4000,"KDSTags":["greenhighlight"],"isExtra":true},{"id":"57405809","note":"","size":"Aquilla černý čaj a broskev 0,5l","count":1,"label":"Aquilla černý čaj a broskev 0,5l","posId":"N120","price":4900,"isExtra":false},{"id":"59610944","note":"","size":"Baby Špenát &amp; kuře 32cm","count":1,"label":"Baby Špenát &amp; kuře 32cm","posId":"116","price":24900,"isExtra":false},{"id":"54414789","note":"","count":1,"label":"Balné","posId":"K0000","price":1500,"isExtra":true},{"id":"59610946","note":"","count":1,"label":"USA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bylinky","posId":"A121","price":5700,"isExtra":true},{"id":"54414891","note":"","count":1,"label":"Mozzarella","posId":"B113","price":3000,"KDSTags":["greenhighlight"],"isExtra":true}]</t>
  </si>
  <si>
    <t>2026-05-13T20:07:02.165+02:00</t>
  </si>
  <si>
    <t>2026-05-13T20:14:14.301+02:00</t>
  </si>
  <si>
    <t>[{"id":"6bbd4662-3c19-4725-919c-71f4c4e91f89","note":"","count":1,"label":"BBQ Meteor 32 cm","posId":"142","price":24900,"isExtra":false},{"id":"21fd0686-e8d1-43f1-84c9-d96f5842a3ca","note":"","count":1,"label":"okraj mozzarella, bylinky","posId":"A121","price":5700,"isExtra":true}]</t>
  </si>
  <si>
    <t>Nikolay</t>
  </si>
  <si>
    <t>2026-05-13T19:57:43.937+02:00</t>
  </si>
  <si>
    <t>2026-05-13T20:04:28.497+02:00</t>
  </si>
  <si>
    <t>[{"id":"101","note":"","count":1,"label":"Capricciosa 40cm","posId":"101","price":30900,"isExtra":false},{"id":"K0000","note":"","count":1,"label":"Balné","posId":"K0000","price":2000,"isExtra":true},{"id":"114","note":"","count":1,"label":"Hawai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okrajů","posId":"X1000","price":0,"isExtra":true}]</t>
  </si>
  <si>
    <t>2026-05-13T19:55:02.348+02:00</t>
  </si>
  <si>
    <t>2026-05-13T20:02:11.362+02:00</t>
  </si>
  <si>
    <t>[{"id":"119","note":"","count":1,"label":"BBQ Texas 32cm","posId":"119","price":24900,"isExtra":false},{"id":"K0000","note":"","count":1,"label":"Balné","posId":"K0000","price":1500,"isExtra":true},{"id":"121","note":"","count":1,"label":"Comeback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</si>
  <si>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2026-05-13T19:49:02.846+02:00</t>
  </si>
  <si>
    <t>2026-05-13T19:57:23.232+02:00</t>
  </si>
  <si>
    <t>2026-05-13T20:05:55.839+02:00</t>
  </si>
  <si>
    <t>2026-05-13T19:49:03.425+02:00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</si>
  <si>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131c6239-e041-4ab5-9f75-400951ef95f4","note":"","count":1,"label":"Dip jalapenos","posId":"P107","price":2000,"isExtra":false},{"id":"0b867b16-3995-4b4a-9deb-1c0d8cecf8d6","note":"","count":1,"label":"Pepperoni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</si>
  <si>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2026-05-13T19:42:18.923+02:00</t>
  </si>
  <si>
    <t>2026-05-13T19:53:50.406+02:00</t>
  </si>
  <si>
    <t>[{"id":"69427585fd8faa40bcc99d77","count":1,"label":"Pepperoni 32cm 🌶️🌶️","posId":"120","price":24900,"isExtra":false},{"id":"7cdbdba064a9b12ab9c2a9d4","count":1,"label":"Balné","posId":"K0000","price":1500,"isExtra":true},{"id":"5db00dedc1613fb488c177f8","count":1,"label":"okraj hotdog, bez omáčky","posId":"A125","price":5700,"isExtra":true},{"id":"69427585fd8faa40bcc99db3","count":1,"label":"BBQ dip","posId":"P105","price":2000,"isExtra":false},{"id":"7cdbdba064a9b12ab9c2a9d4","count":1,"label":"Balné","posId":"K0000","price":1500,"isExtra":true}]</t>
  </si>
  <si>
    <t>2026-05-13T19:40:48.238+02:00</t>
  </si>
  <si>
    <t>2026-05-13T19:53:59.455+02:00</t>
  </si>
  <si>
    <t>[{"id":"69427585fd8faa40bcc99d61","count":1,"label":"BBQ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základ","posId":"ZBR40","price":0,"isExtra":true},{"id":"fb8c45104be3e2ec287156ec","count":1,"label":"okraj mozzarella, bylinky","posId":"A122","price":6500,"isExtra":true},{"id":"69427585fd8faa40bcc99db1","count":1,"label":"Česnekový dip","posId":"P106","price":2000,"isExtra":false},{"id":"7cdbdba064a9b12ab9c2a9d4","count":1,"label":"Balné","posId":"K0000","price":1500,"isExtra":true}]</t>
  </si>
  <si>
    <t>2026-05-13T19:28:59.211+02:00</t>
  </si>
  <si>
    <t>2026-05-13T19:34:48.649+02:00</t>
  </si>
  <si>
    <t>2026-05-13T19:23:37.658+02:00</t>
  </si>
  <si>
    <t>2026-05-13T19:33:30.396+02:00</t>
  </si>
  <si>
    <t>2026-05-13T19:20:40.593+02:00</t>
  </si>
  <si>
    <t>2026-05-13T19:30:31.370+02:00</t>
  </si>
  <si>
    <t>[{"id":"69427585fd8faa40bcc99d6f","count":1,"label":"Margherita 32cm","posId":"112","price":20900,"isExtra":false},{"id":"7cdbdba064a9b12ab9c2a9d4","count":1,"label":"Balné","posId":"K0000","price":1500,"isExtra":true},{"id":"6a62c37fcc3049759d225124","count":1,"label":"USA těsto","posId":"17","price":1000,"isExtra":true},{"id":"d04e19e6c56090dca54920e4","count":1,"label":"Cibule","posId":"B103","price":2500,"KDSTags":["greenhighlight"],"isExtra":true},{"id":"b9ae076dc1aa10e137c00e4a","count":1,"label":"Kukuřice","posId":"B115","price":2500,"KDSTags":["greenhighlight"],"isExtra":true},{"id":"a318c7626e6bbe840bdd5543","count":1,"label":"Gorgonzola","posId":"B101","price":3000,"KDSTags":["greenhighlight"],"isExtra":true},{"id":"812a5723adbe7d9399c88294","count":1,"label":"Pepperoni salám","posId":"B109","price":3000,"KDSTags":["greenhighlight"],"isExtra":true}]</t>
  </si>
  <si>
    <t>2026-05-13T19:18:36.179+02:00</t>
  </si>
  <si>
    <t>2026-05-13T19:27:36.322+02:00</t>
  </si>
  <si>
    <t>[{"id":"69427585fd8faa40bcc99d57","count":1,"label":"Quattro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základ","posId":"ZSR40","price":0,"isExtra":true}]</t>
  </si>
  <si>
    <t>2026-05-13T19:16:05.830+02:00</t>
  </si>
  <si>
    <t>2026-05-13T19:23:36.315+02:00</t>
  </si>
  <si>
    <t>[{"id":"69427585fd8faa40bcc99da5","count":1,"label":"Spicy menu Comeback","posId":"M100","price":34900,"isExtra":false},{"id":"ed8ecf45e3efabaa2915f39c","count":1,"label":"Balné","posId":"K0000","price":3000,"isExtra":true},{"id":"99a94cc331ca16b43aa7d858","count":1,"label":"Comeback","posId":"Y121","price":0,"isExtra":true},{"id":"330e5bd554d905fd6d54cf01","count":1,"label":"bez plněných okrajů","posId":"X1000","price":0,"isExtra":true},{"id":"e4135f5aeb1860546a727279","count":1,"label":"spicy wings 🌶️","posId":"P101","price":0,"isExtra":true},{"id":"2f5c8dda77c8332f5913bab8","count":1,"label":"Pepsi 1l","posId":"N124","price":0,"isExtra":true}]</t>
  </si>
  <si>
    <t>2026-05-13T19:16:02.295+02:00</t>
  </si>
  <si>
    <t>2026-05-13T19:26:09.044+02:00</t>
  </si>
  <si>
    <t>2026-05-13T19:31:26.542+02:00</t>
  </si>
  <si>
    <t>2026-05-13T19:16:04.987+02:00</t>
  </si>
  <si>
    <t>[{"id":"0005ff76-02c8-47f3-a86e-87443988197a","note":"","count":1,"label":"BBQ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základ","posId":"i129","price":0,"isExtra":true},{"id":"bf8dc38b-6c8e-42b6-9da3-3170253a57d4","note":"","count":1,"label":"Hot &amp; Spicy 32 cm","posId":"122","price":24900,"isExtra":false},{"id":"57c816b2-3e3f-46c2-b126-b09910d79cb0","note":"","count":1,"label":"změna na Smetanový základ","posId":"i129","price":0,"isExtra":true}]</t>
  </si>
  <si>
    <t>2026-05-13T19:07:02.452+02:00</t>
  </si>
  <si>
    <t>2026-05-13T19:22:43.812+02:00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</si>
  <si>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česnekový","posId":"P106","price":2000,"isExtra":false},{"id":"211d85d0-839e-41d0-89e3-ea177ad7489e","note":"","count":2,"label":"Dip česnekový","posId":"P106","price":2000,"isExtra":false}]</t>
  </si>
  <si>
    <t>2026-05-13T19:04:03.141+02:00</t>
  </si>
  <si>
    <t>2026-05-13T19:13:51.899+02:00</t>
  </si>
  <si>
    <t>[{"id":"0005ff76-02c8-47f3-a86e-87443988197a","note":"","count":1,"label":"BBQ Texas 32 cm","posId":"119","price":24900,"isExtra":false}]</t>
  </si>
  <si>
    <t>2026-05-13T19:02:02.224+02:00</t>
  </si>
  <si>
    <t>2026-05-13T19:12:12.876+02:00</t>
  </si>
  <si>
    <t>2026-05-13T18:59:03.214+02:00</t>
  </si>
  <si>
    <t>2026-05-13T19:11:06.151+02:00</t>
  </si>
  <si>
    <t>[{"id":"101","note":"","count":1,"label":"Capricciosa 40cm","posId":"101","price":30900,"isExtra":false},{"id":"K0000","note":"","count":1,"label":"Balné","posId":"K0000","price":2000,"isExtra":true},{"id":"104","note":"","count":1,"label":"Baby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40cm","posId":"104","price":30900,"isExtra":false},{"id":"K0000","note":"","count":1,"label":"Balné","posId":"K0000","price":2000,"isExtra":true},{"id":"N124","note":"","count":1,"label":"Pepsi 1l","posId":"N124","price":5900,"isExtra":false}]</t>
  </si>
  <si>
    <t>2026-05-13T18:57:01.622+02:00</t>
  </si>
  <si>
    <t>2026-05-13T19:07:22.843+02:00</t>
  </si>
  <si>
    <t>[{"id":"c1383a56-9eef-4159-8de6-52ba98917da4","note":"","count":1,"label":"Pepperoni Rolls, 6 ks","posId":"P100","price":8900,"isExtra":false}]</t>
  </si>
  <si>
    <t>2026-05-13T18:51:57.715+02:00</t>
  </si>
  <si>
    <t>2026-05-13T19:00:42.107+02:00</t>
  </si>
  <si>
    <t>[{"id":"69427585fd8faa40bcc99d5d","count":1,"label":"Pepperoni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základ","posId":"ZRB40","price":0,"isExtra":true},{"id":"48863154de09ebfd22a82574","count":1,"label":"bez plněných okrajů","posId":"X1000","price":0,"isExtra":true}]</t>
  </si>
  <si>
    <t>2026-05-13T18:50:21.738+02:00</t>
  </si>
  <si>
    <t>2026-05-13T18:58:09.003+02:00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</si>
  <si>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32cm","posId":"113","price":24900,"isExtra":false},{"id":"54414789","note":"","count":1,"label":"Balné","posId":"K0000","price":1500,"isExtra":true},{"id":"59610946","note":"","count":1,"label":"USA těsto","posId":"17","price":1000,"isExtra":true},{"id":"54414827","note":"","count":1,"label":"okraj mozzarella, bbq omáčka","posId":"A123","price":5700,"isExtra":true}]</t>
  </si>
  <si>
    <t>2026-05-13T18:48:02.083+02:00</t>
  </si>
  <si>
    <t>2026-05-13T18:56:55.785+02:00</t>
  </si>
  <si>
    <t>2026-05-13T19:13:53.734+02:00</t>
  </si>
  <si>
    <t>2026-05-13T18:48:03.118+02:00</t>
  </si>
  <si>
    <t>[{"id":"076ed74a-9e28-4a30-9b7c-06e6adbd9e27","note":"","count":1,"label":"Margherita 18 cm","posId":"124","price":11900,"isExtra":false},{"id":"57c816b2-3e3f-46c2-b126-b09910d79cb0","note":"","count":1,"label":"změna na Smetanový základ","posId":"i129","price":0,"isExtra":true},{"id":"fc34540c-3ca2-4bb0-bd98-dc6f769a38a1","note":"","count":1,"label":"Šunka.","posId":"A106","price":2000,"isExtra":true},{"id":"7bd52058-f7b0-4320-9d6c-79598e7d9b5f","note":"","count":1,"label":"Hawai 18 cm","posId":"126","price":11900,"isExtra":false},{"id":"57c816b2-3e3f-46c2-b126-b09910d79cb0","note":"","count":1,"label":"změna na Smetanový základ","posId":"i129","price":0,"isExtra":true}]</t>
  </si>
  <si>
    <t>2026-05-13T18:48:02.070+02:00</t>
  </si>
  <si>
    <t>2026-05-13T19:02:28.802+02:00</t>
  </si>
  <si>
    <t>2026-05-13T18:40:02.577+02:00</t>
  </si>
  <si>
    <t>2026-05-13T18:50:04.955+02:00</t>
  </si>
  <si>
    <t>[{"id":"36ea3088-07fd-428f-b871-c4a5ee9cef7b","note":"","count":1,"label":"Comeback 40 cm","posId":"109","price":30900,"isExtra":false},{"id":"bf8dc38b-6c8e-42b6-9da3-3170253a57d4","note":"","count":1,"label":"Hot &amp; Spicy 32 cm","posId":"122","price":24900,"isExtra":false},{"id":"ee394832-8137-440a-84b7-b9e0df42a9ab","note":"","count":1,"label":"Hawai 32 cm","posId":"114","price":24900,"isExtra":false}]</t>
  </si>
  <si>
    <t>2026-05-13T18:34:03.066+02:00</t>
  </si>
  <si>
    <t>2026-05-13T18:42:31.745+02:00</t>
  </si>
  <si>
    <t>2026-05-13T19:01:57.338+02:00</t>
  </si>
  <si>
    <t>2026-05-13T18:41:34.904+02:00</t>
  </si>
  <si>
    <t>[{"id":"0ea52415-fdb3-497f-b216-7fd5802f2e0f","note":"","count":1,"label":"Quattro Formaggi 32 cm","posId":"123","price":24900,"isExtra":false},{"id":"6e9ef16b-b5cb-40a1-ad72-f28a9276a0f7","note":"","count":1,"label":"kuře","posId":"B114","price":3000,"KDSTags":["greenhighlight"]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ee394832-8137-440a-84b7-b9e0df42a9ab","note":"","count":1,"label":"Hawai 32 cm","posId":"114","price":24900,"isExtra":false},{"id":"21fd0686-e8d1-43f1-84c9-d96f5842a3ca","note":"","count":1,"label":"okraj mozzarella, bylinky","posId":"A121","price":5700,"isExtra":true}]</t>
  </si>
  <si>
    <t>2026-05-13T18:26:02.081+02:00</t>
  </si>
  <si>
    <t>2026-05-13T18:40:30.819+02:00</t>
  </si>
  <si>
    <t>2026-05-13T18:53:04.446+02:00</t>
  </si>
  <si>
    <t>2026-05-13T18:29:31.244+02:00</t>
  </si>
  <si>
    <t>[{"id":"b3008ec8-24a5-4d30-bf46-9133028be7e4","note":"","count":1,"label":"Margherita 32 cm","posId":"136","price":20900,"isExtra":false},{"id":"e12521cc-9391-4513-be27-f090014536cf","note":"","count":1,"label":"BBQ Texas 32 cm","posId":"143","price":24900,"isExtra":false},{"id":"c8019f80-065c-4f09-9e80-65b85dae2ae1","note":"","count":1,"label":"kukuřice","posId":"B115","price":2500,"KDSTags":["greenhighlight"],"isExtra":true},{"id":"e50ff4de-a31a-4748-b60e-66140c46f568","note":"","count":1,"label":"BEZ -paprika","posId":"X111","price":0,"KDSTags":["redhighlight"],"isExtra":true}]</t>
  </si>
  <si>
    <t>2026-05-13T18:20:29.107+02:00</t>
  </si>
  <si>
    <t>2026-05-13T18:27:27.878+02:00</t>
  </si>
  <si>
    <t>2026-05-13T18:01:01.644+02:00</t>
  </si>
  <si>
    <t>2026-05-13T18:13:26.829+02:00</t>
  </si>
  <si>
    <t>2026-05-13T18:26:29.357+02:00</t>
  </si>
  <si>
    <t>2026-05-13T18:01:02.657+02:00</t>
  </si>
  <si>
    <t>[{"id":"8c704055-e242-493d-b754-bb711e5a6c0b","note":"","count":1,"label":"Hawai 40 cm","posId":"102","price":30900,"isExtra":false},{"id":"f1315fc0-dfbb-459c-9f31-49d8e60875f4","note":"","count":1,"label":"Pepperoni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bylinky","posId":"A122","price":6500,"isExtra":true},{"id":"9461c599-e1f4-4267-8dd8-c1eea66839a3","note":"","count":1,"label":"Choco Rolls, 6 ks","posId":"chr100","price":8900,"isExtra":false}]</t>
  </si>
  <si>
    <t>2026-05-13T17:56:02.636+02:00</t>
  </si>
  <si>
    <t>2026-05-13T18:08:12.652+02:00</t>
  </si>
  <si>
    <t>[{"id":"aef5aaf8-2acf-4f20-91be-c8829f11cd0c","note":"","count":1,"label":"Capricciosa 40 cm","posId":"101","price":30900,"isExtra":false},{"id":"a3d62a5d-2e1d-48db-874e-d64becff7059","note":"","count":1,"label":"změna na BBQ základ","posId":"i128","price":0,"isExtra":true},{"id":"a62e938c-9a71-490f-818d-7d681b9da334","note":"","count":1,"label":"BEZ -žampiony","posId":"X105","price":0,"KDSTags":["redhighlight"],"isExtra":true}]</t>
  </si>
  <si>
    <t>2026-05-13T17:55:58.008+02:00</t>
  </si>
  <si>
    <t>2026-05-13T18:03:20.867+02:00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</si>
  <si>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54414882","note":"","count":1,"label":"Kukuřice","posId":"C115","price":3500,"KDSTags":["greenhighlight"],"isExtra":true},{"id":"54414901","note":"","count":1,"label":"Slanina","posId":"C108","price":4000,"KDSTags":["greenhighlight"],"isExtra":true}]</t>
  </si>
  <si>
    <t>2026-05-13T17:55:14.717+02:00</t>
  </si>
  <si>
    <t>2026-05-13T18:02:47.773+02:00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</si>
  <si>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okrajů","posId":"X1000","price":0,"isExtra":true},{"id":"C108","note":"","count":1,"label":"Slanina","posId":"C108","price":4000,"KDSTags":["greenhighlight"],"isExtra":true}]</t>
  </si>
  <si>
    <t>2026-05-13T17:55:02.373+02:00</t>
  </si>
  <si>
    <t>2026-05-13T18:06:37.609+02:00</t>
  </si>
  <si>
    <t>2026-05-13T17:54:01.629+02:00</t>
  </si>
  <si>
    <t>2026-05-13T18:07:36.693+02:00</t>
  </si>
  <si>
    <t>[{"id":"bf8dc38b-6c8e-42b6-9da3-3170253a57d4","note":"","count":1,"label":"Hot &amp; Spicy 32 cm","posId":"122","price":24900,"isExtra":false},{"id":"ee394832-8137-440a-84b7-b9e0df42a9ab","note":"","count":1,"label":"Hawai 32 cm","posId":"114","price":24900,"isExtra":false},{"id":"57c816b2-3e3f-46c2-b126-b09910d79cb0","note":"","count":1,"label":"změna na Smetanový základ","posId":"i129","price":0,"isExtra":true}]</t>
  </si>
  <si>
    <t>2026-05-13T17:52:43.043+02:00</t>
  </si>
  <si>
    <t>2026-05-13T18:01:06.912+02:00</t>
  </si>
  <si>
    <t>[{"id":"59610934","note":"","size":"Margherita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okrajů","posId":"X1000","price":0,"isExtra":true},{"id":"54414897","note":"","count":1,"label":"Šunka","posId":"B106","price":3000,"KDSTags":["greenhighlight"],"isExtra":true},{"id":"59610936","note":"","size":"Hot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okrajů","posId":"X1000","price":0,"isExtra":true},{"id":"54414880","note":"","count":1,"label":"Kukuřice","posId":"B115","price":2500,"KDSTags":["greenhighlight"],"isExtra":true},{"id":"59610936","note":"","size":"Hot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🌶️🌶️","posId":"122","price":24900,"isExtra":false},{"id":"54414789","note":"","count":1,"label":"Balné","posId":"K0000","price":1500,"isExtra":true},{"id":"54414783","note":"","count":1,"label":"bez plněných okrajů","posId":"X1000","price":0,"isExtra":true}]</t>
  </si>
  <si>
    <t>2026-05-13T17:49:02.933+02:00</t>
  </si>
  <si>
    <t>2026-05-13T18:51:22.778+02:00</t>
  </si>
  <si>
    <t>2026-05-13T17:37:02.713+02:00</t>
  </si>
  <si>
    <t>2026-05-13T17:48:10.621+02:00</t>
  </si>
  <si>
    <t>[{"id":"b6658da4-b777-42a2-94b6-5ce20ff49587","note":"","count":1,"label":"Pepperoni 32 cm","posId":"144","price":24900,"isExtra":false},{"id":"194f980e-141e-4220-9f1e-0e1e9edc412e","note":"","count":1,"label":"Quattro Formaggi 18 cm","posId":"135","price":11900,"isExtra":false},{"id":"28b3f739-f42a-4ef9-8499-ad66cad79c40","note":"","count":1,"label":"Hot &amp; Spicy 18 cm","posId":"134","price":11900,"isExtra":false}]</t>
  </si>
  <si>
    <t>2026-05-13T17:35:28.864+02:00</t>
  </si>
  <si>
    <t>2026-05-13T17:44:41.833+02:00</t>
  </si>
  <si>
    <t>[{"id":"69427585fd8faa40bcc99db1","count":2,"label":"Česnekový dip","posId":"P106","price":2000,"isExtra":false},{"id":"7cdbdba064a9b12ab9c2a9d4","count":2,"label":"Balné","posId":"K0000","price":1500,"isExtra":true},{"id":"69427585fd8faa40bcc99d77","count":1,"label":"Pepperoni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🌶️🌶️","posId":"120","price":24900,"isExtra":false},{"id":"7cdbdba064a9b12ab9c2a9d4","count":1,"label":"Balné","posId":"K0000","price":1500,"isExtra":true},{"id":"69427585fd8faa40bcc99d75","count":1,"label":"Comeback 32cm 🌶️","posId":"121","price":24900,"isExtra":false},{"id":"7cdbdba064a9b12ab9c2a9d4","count":1,"label":"Balné","posId":"K0000","price":1500,"isExtra":true}]</t>
  </si>
  <si>
    <t>2026-05-13T17:27:02.484+02:00</t>
  </si>
  <si>
    <t>2026-05-13T17:37:04.742+02:00</t>
  </si>
  <si>
    <t>2026-05-13T17:54:00.771+02:00</t>
  </si>
  <si>
    <t>2026-05-13T17:27:03.060+02:00</t>
  </si>
  <si>
    <t>[{"id":"ff8bc446-e047-44f1-bae5-423b565e0123","note":"","count":1,"label":"Capricciosa 32 cm","posId":"137","price":24900,"isExtra":false}]</t>
  </si>
  <si>
    <t>2026-05-13T17:25:37.672+02:00</t>
  </si>
  <si>
    <t>2026-05-13T17:35:32.761+02:00</t>
  </si>
  <si>
    <t>[{"id":"54414717","note":"","size":"Capricciosa 40cm","count":2,"label":"Capricciosa 40cm","posId":"101","price":30900,"isExtra":false},{"id":"54414779","note":"","count":2,"label":"Balné","posId":"K0000","price":2000,"isExtra":true}]</t>
  </si>
  <si>
    <t>2026-05-13T17:24:55.884+02:00</t>
  </si>
  <si>
    <t>2026-05-13T17:32:37.934+02:00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</si>
  <si>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</si>
  <si>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2026-05-13T17:22:55.033+02:00</t>
  </si>
  <si>
    <t>2026-05-13T17:32:11.925+02:00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</si>
  <si>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🌶️","posId":"121","price":24900,"isExtra":false},{"id":"54414789","note":"","count":1,"label":"Balné","posId":"K0000","price":1500,"isExtra":true},{"id":"54414746","note":"","size":"Masové kuličky","count":1,"label":"Masové kuličky","posId":"P102","price":9900,"isExtra":false},{"id":"54414789","note":"","count":1,"label":"Balné","posId":"K0000","price":1500,"isExtra":true},{"id":"54414745","note":"","size":"Spicy Wings 🌶️","count":1,"label":"Spicy Wings 🌶️","posId":"P101","price":11900,"isExtra":false},{"id":"54414789","note":"","count":1,"label":"Balné","posId":"K0000","price":1500,"isExtra":true}]</t>
  </si>
  <si>
    <t>2026-05-13T17:17:01.577+02:00</t>
  </si>
  <si>
    <t>2026-05-13T17:26:42.541+02:00</t>
  </si>
  <si>
    <t>2026-05-13T17:47:57.388+02:00</t>
  </si>
  <si>
    <t>2026-05-13T17:17:02.070+02:00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</si>
  <si>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bylinky","posId":"A122","price":6500,"isExtra":true},{"id":"1fae666b-4102-4ed0-b317-2a07b21ae279","note":"","count":1,"label":"Hot &amp; Spicy 40 cm","posId":"110","price":30900,"isExtra":false}]</t>
  </si>
  <si>
    <t>2026-05-13T17:04:02.157+02:00</t>
  </si>
  <si>
    <t>2026-05-13T17:11:12.676+02:00</t>
  </si>
  <si>
    <t>2026-05-13T17:24:03.825+02:00</t>
  </si>
  <si>
    <t>2026-05-13T17:04:03.093+02:00</t>
  </si>
  <si>
    <t>[{"id":"03dae282-4cd4-4fa2-9169-2178ea3ed325","note":"","count":1,"label":"Quattro Formaggi 40 cm","posId":"111","price":30900,"isExtra":false},{"id":"3a8b6a85-3b5c-4ee4-be2d-261ab8731d6e","note":"","count":1,"label":"Dip česnekový","posId":"P106","price":2000,"isExtra":false}]</t>
  </si>
  <si>
    <t>2026-05-13T16:59:01.816+02:00</t>
  </si>
  <si>
    <t>2026-05-13T17:20:15.527+02:00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</si>
  <si>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,{"id":"1fae666b-4102-4ed0-b317-2a07b21ae279","note":"","count":1,"label":"Hot &amp; Spicy 40 cm","posId":"110","price":30900,"isExtra":false}]</t>
  </si>
  <si>
    <t>2026-05-13T16:36:02.052+02:00</t>
  </si>
  <si>
    <t>2026-05-13T16:42:43.358+02:00</t>
  </si>
  <si>
    <t>[{"id":"bf8dc38b-6c8e-42b6-9da3-3170253a57d4","note":"","count":1,"label":"Hot &amp; Spicy 32 cm","posId":"122","price":24900,"isExtra":false},{"id":"0ea52415-fdb3-497f-b216-7fd5802f2e0f","note":"","count":1,"label":"Quattro Formaggi 32 cm","posId":"123","price":24900,"isExtra":false}]</t>
  </si>
  <si>
    <t>2026-05-13T16:34:02.481+02:00</t>
  </si>
  <si>
    <t>2026-05-13T16:42:08.481+02:00</t>
  </si>
  <si>
    <t>2026-05-13T16:50:17.569+02:00</t>
  </si>
  <si>
    <t>2026-05-13T16:34:03.027+02:00</t>
  </si>
  <si>
    <t>[{"id":"1fae666b-4102-4ed0-b317-2a07b21ae279","note":"","count":1,"label":"Hot &amp; Spicy 40 cm","posId":"110","price":30900,"isExtra":false},{"id":"3a8b6a85-3b5c-4ee4-be2d-261ab8731d6e","note":"","count":1,"label":"Dip česnekový","posId":"P106","price":2000,"isExtra":false}]</t>
  </si>
  <si>
    <t>2026-05-13T16:15:01.441+02:00</t>
  </si>
  <si>
    <t>2026-05-13T16:20:35.935+02:00</t>
  </si>
  <si>
    <t>2026-05-13T16:33:52.654+02:00</t>
  </si>
  <si>
    <t>2026-05-13T16:15:02.014+02:00</t>
  </si>
  <si>
    <t>[{"id":"076ed74a-9e28-4a30-9b7c-06e6adbd9e27","note":"","count":1,"label":"Margherita 18 cm","posId":"124","price":11900,"isExtra":false},{"id":"0ea52415-fdb3-497f-b216-7fd5802f2e0f","note":"","count":1,"label":"Quattro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základ","posId":"i105","price":0,"isExtra":true}]</t>
  </si>
  <si>
    <t>2026-05-13T16:10:02.936+02:00</t>
  </si>
  <si>
    <t>2026-05-13T16:19:32.456+02:00</t>
  </si>
  <si>
    <t>[{"id":"0ea52415-fdb3-497f-b216-7fd5802f2e0f","note":"","count":1,"label":"Quattro Formaggi 32 cm","posId":"123","price":24900,"isExtra":false},{"id":"3a8b6a85-3b5c-4ee4-be2d-261ab8731d6e","note":"","count":1,"label":"Dip česnekový","posId":"P106","price":2000,"isExtra":false}]</t>
  </si>
  <si>
    <t>2026-05-13T16:09:02.569+02:00</t>
  </si>
  <si>
    <t>2026-05-13T16:19:11.486+02:00</t>
  </si>
  <si>
    <t>2026-05-13T16:29:43.017+02:00</t>
  </si>
  <si>
    <t>2026-05-13T16:09:03.166+02:00</t>
  </si>
  <si>
    <t>2026-05-13T15:44:14.758+02:00</t>
  </si>
  <si>
    <t>2026-05-13T15:59:17.447+02:00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</si>
  <si>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🌶️🌶️","posId":"122","price":24900,"isExtra":false},{"id":"54414789","note":"","count":1,"label":"Balné","posId":"K0000","price":1500,"isExtra":true},{"id":"54414745","note":"","size":"Spicy Wings 🌶️","count":1,"label":"Spicy Wings 🌶️","posId":"P101","price":11900,"isExtra":false},{"id":"54414789","note":"","count":1,"label":"Balné","posId":"K0000","price":1500,"isExtra":true},{"id":"54414748","note":"","size":"Česnekový chléb 18cm","count":1,"label":"Česnekový chléb 18cm","posId":"P104","price":7900,"isExtra":false},{"id":"54414789","note":"","count":1,"label":"Balné","posId":"K0000","price":1500,"isExtra":true},{"id":"54414750","note":"","size":"Česnekový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</si>
  <si>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2026-05-13T15:43:02.853+02:00</t>
  </si>
  <si>
    <t>2026-05-13T18:43:15.877+02:00</t>
  </si>
  <si>
    <t>2026-05-13T19:03:20.976+02:00</t>
  </si>
  <si>
    <t>2026-05-13T17:35:01.331+02:00</t>
  </si>
  <si>
    <t>2026-05-13T15:41:15.040+02:00</t>
  </si>
  <si>
    <t>2026-05-13T15:57:13.581+02:00</t>
  </si>
  <si>
    <t>[{"id":"69427585fd8faa40bcc99da7","count":2,"label":"Spicy Wings 🌶️","posId":"P101","price":11900,"isExtra":false},{"id":"7cdbdba064a9b12ab9c2a9d4","count":2,"label":"Balné","posId":"K0000","price":1500,"isExtra":true},{"id":"69427585fd8faa40bcc99dab","count":1,"label":"Pečené brambory","posId":"P103","price":6900,"isExtra":false},{"id":"7cdbdba064a9b12ab9c2a9d4","count":1,"label":"Balné","posId":"K0000","price":1500,"isExtra":true},{"id":"69427585fd8faa40bcc99d67","count":1,"label":"Capricciosa 40cm","posId":"101","price":30900,"isExtra":false},{"id":"1d39bc6ba96569aaaf3ab974","count":1,"label":"Balné","posId":"K0000","price":2000,"isExtra":true},{"id":"4e2cd70072e23710fe00e741","count":1,"label":"Paprika","posId":"C111","price":3500,"KDSTags":["greenhighlight"],"isExtra":true}]</t>
  </si>
  <si>
    <t>2026-05-13T15:41:02.555+02:00</t>
  </si>
  <si>
    <t>2026-05-13T15:52:28.260+02:00</t>
  </si>
  <si>
    <t>2026-05-13T16:09:28.932+02:00</t>
  </si>
  <si>
    <t>2026-05-13T15:41:03.055+02:00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</si>
  <si>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,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6463d074-457d-4955-9cf5-43bdb5619e32","note":"","count":1,"label":"Jablečno-skořicové rolls, 8ks","posId":"18","price":8900,"isExtra":false}]</t>
  </si>
  <si>
    <t>2026-05-13T15:35:02.559+02:00</t>
  </si>
  <si>
    <t>2026-05-13T15:43:39.295+02:00</t>
  </si>
  <si>
    <t>2026-05-13T16:00:14.513+02:00</t>
  </si>
  <si>
    <t>2026-05-13T15:35:03.037+02:00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</si>
  <si>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-cibule","posId":"X103","price":0,"KDSTags":["redhighlight"],"isExtra":true},{"id":"f917a1e8-52b4-4621-aa24-89b06c89e060","note":"","count":1,"label":"BEZ -slanina","posId":"X108","price":0,"KDSTags":["redhighlight"],"isExtra":true}]</t>
  </si>
  <si>
    <t>2026-05-13T15:34:22.690+02:00</t>
  </si>
  <si>
    <t>2026-05-13T15:41:51.482+02:00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</si>
  <si>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B113","note":"","count":1,"label":"Mozzarella","posId":"B113","price":3000,"KDSTags":["greenhighlight"],"isExtra":true},{"id":"B101","note":"","count":1,"label":"Gorgonzola","posId":"B101","price":3000,"KDSTags":["greenhighlight"],"isExtra":true},{"id":"B130","note":"","count":1,"label":"Grana padano, pecorino, parmazán","posId":"B130","price":3000,"KDSTags":["greenhighlight"],"isExtra":true},{"id":"N124","note":"","count":1,"label":"Pepsi 1l","posId":"N124","price":5900,"isExtra":false},{"id":"P106","note":"","count":1,"label":"Česnekový dip","posId":"P106","price":2000,"isExtra":false},{"id":"K0000","note":"","count":1,"label":"Balné","posId":"K0000","price":1500,"isExtra":true}]</t>
  </si>
  <si>
    <t>2026-05-13T15:18:53.501+02:00</t>
  </si>
  <si>
    <t>2026-05-13T18:38:27.892+02:00</t>
  </si>
  <si>
    <t>2026-05-13T18:54:57.100+02:00</t>
  </si>
  <si>
    <t>2026-05-13T17:15:22.705+02:00</t>
  </si>
  <si>
    <t>[{"id":"272cd130-2932-4537-ac06-674dcc0d9489","count":1,"label":"Pizza Capricciosa 32","posId":"113","price":24900,"isExtra":false,"creatorId":"PckHXFnMiO3Ohk3eFbcoA","isPackging":0,"actualLabel":"Pizza Capricciosa 32"},{"id":"272cd130-2932-4537-ac06-674dcc0d9489","count":1,"label":"Pizza Capricciosa 32","posId":"113","price":24900,"isExtra":false,"creatorId":"QfR8aw6yiMeFBKrUUKC5K","isPackging":0,"actualLabel":"Pizza Capricciosa 32"},{"id":"272cd130-2932-4537-ac06-674dcc0d9489","count":1,"label":"Pizza Capricciosa 32","posId":"113","price":24900,"isExtra":false,"creatorId":"o0M4CC-A0QTey3yMZUW-i","isPackging":0,"actualLabel":"Pizza Capricciosa 32"},{"id":"272cd130-2932-4537-ac06-674dcc0d9489","count":1,"label":"Pizza Capricciosa 32","posId":"113","price":24900,"isExtra":false,"creatorId":"CzddlR1aDggJa6yGqmbv4","isPackging":0,"actualLabel":"Pizza Capricciosa 32"},{"id":"cf05c4d3-5206-479a-94ab-2270ec0ff8e6","count":1,"label":"Pizza Pepperoni 32","posId":"120","price":24900,"isExtra":false,"creatorId":"L8-WVlpZMonMp7hF4CZEb","isPackging":0,"actualLabel":"Pizza Pepperoni 32"},{"id":"cf05c4d3-5206-479a-94ab-2270ec0ff8e6","count":1,"label":"Pizza Pepperoni 32","posId":"120","price":24900,"isExtra":false,"creatorId":"aiuAtBlNvKCMEQjflbOaM","isPackging":0,"actualLabel":"Pizza Pepperoni 32"},{"id":"cf05c4d3-5206-479a-94ab-2270ec0ff8e6","count":1,"label":"Pizza Pepperoni 32","posId":"120","price":24900,"isExtra":false,"creatorId":"6SDtnNTexrmQUc2gHdIQ2","isPackging":0,"actualLabel":"Pizza Pepperoni 32"},{"id":"3c296b8f-0d24-41c9-a16f-8905213340ec","count":1,"label":"Pizza Margherita 32","posId":"112","price":20900,"isExtra":false,"creatorId":"tA5AweLi9kOP9nwhmARWu","isPackging":0,"actualLabel":"Pizza Margherita 32"},{"id":"3c296b8f-0d24-41c9-a16f-8905213340ec","count":1,"label":"Pizza Margherita 32","posId":"112","price":20900,"isExtra":false,"creatorId":"T0TzDLdrdHKxUhmZPkgJL","isPackging":0,"actualLabel":"Pizza Margherita 32"},{"id":"40d9cbbb-8f1e-4bb1-8779-b8a901a5b016","count":1,"label":"Pizza Quattro Formaggi 32","posId":"123","price":24900,"isExtra":false,"creatorId":"w-udqTDqTTNPRa7e3EjrP","isPackging":0,"actualLabel":"Pizza Quattro Formaggi 32"},{"id":"40d9cbbb-8f1e-4bb1-8779-b8a901a5b016","count":1,"label":"Pizza Quattro Formaggi 32","posId":"123","price":24900,"isExtra":false,"creatorId":"82ZxKxHbTGm3il8k-oa2G","isPackging":0,"actualLabel":"Pizza Quattro Formaggi 32"}]</t>
  </si>
  <si>
    <t>2026-05-13T14:36:02.610+02:00</t>
  </si>
  <si>
    <t>2026-05-13T14:42:50.972+02:00</t>
  </si>
  <si>
    <t>2026-05-13T14:53:14.475+02:00</t>
  </si>
  <si>
    <t>2026-05-13T14:36:03.562+02:00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</si>
  <si>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-žampiony","posId":"X105","price":0,"KDSTags":["redhighlight"],"isExtra":true}]</t>
  </si>
  <si>
    <t>2026-05-13T14:27:39.521+02:00</t>
  </si>
  <si>
    <t>2026-05-13T14:36:36.257+02:00</t>
  </si>
  <si>
    <t>[{"id":"59610942","note":"","size":"Hawai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okrajů","posId":"X1000","price":0,"isExtra":true},{"id":"54414897","note":"","count":1,"label":"Šunka","posId":"B106","price":3000,"KDSTags":["greenhighlight"],"isExtra":true},{"id":"59610943","note":"","size":"Capricciosa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54414829","note":"","count":1,"label":"Žampiony","posId":"B105","price":2500,"KDSTags":["greenhighlight"],"isExtra":true},{"id":"54414847","note":"","count":1,"label":"Olivy","posId":"B112","price":2500,"KDSTags":["greenhighlight"],"isExtra":true}]</t>
  </si>
  <si>
    <t>2026-05-13T14:27:02.174+02:00</t>
  </si>
  <si>
    <t>2026-05-13T14:38:46.975+02:00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</si>
  <si>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</si>
  <si>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2026-05-13T14:25:11.120+02:00</t>
  </si>
  <si>
    <t>2026-05-13T14:33:28.234+02:00</t>
  </si>
  <si>
    <t>[{"id":"69427585fd8faa40bcc99d5b","count":1,"label":"Comeback 40cm 🌶️","posId":"109","price":30900,"isExtra":false},{"id":"1d39bc6ba96569aaaf3ab974","count":1,"label":"Balné","posId":"K0000","price":2000,"isExtra":true},{"id":"9ef70a3393d37383c3573af5","count":1,"label":"okraj hotdog, hořčice","posId":"A118","price":6500,"isExtra":true}]</t>
  </si>
  <si>
    <t>2026-05-13T14:09:16.221+02:00</t>
  </si>
  <si>
    <t>2026-05-13T14:17:11.090+02:00</t>
  </si>
  <si>
    <t>[{"id":"54414743","note":"","size":"Spicy menu Comeback","count":1,"label":"Spicy menu Comeback","posId":"M100","price":34900,"isExtra":false},{"id":"54414877","note":"","count":1,"label":"Hawai","posId":"Y114","price":0,"isExtra":true},{"id":"54414770","note":"","count":1,"label":"Balné","posId":"K0000","price":3000,"isExtra":true},{"id":"54414782","note":"","count":1,"label":"spicy wings 🌶️","posId":"P101","price":0,"isExtra":true},{"id":"57405828","note":"","count":1,"label":"Mirinda 1l","posId":"N126","price":0,"isExtra":true},{"id":"54414783","note":"","count":1,"label":"bez plněných okrajů","posId":"X1000","price":0,"isExtra":true}]</t>
  </si>
  <si>
    <t>2026-05-13T14:00:39.241+02:00</t>
  </si>
  <si>
    <t>2026-05-13T14:09:55.277+02:00</t>
  </si>
  <si>
    <t>[{"id":"57405814","note":"","size":"Pepsi 1l","count":1,"label":"Pepsi 1l","posId":"N124","price":5900,"isExtra":false},{"id":"59610938","note":"","size":"Pepperoni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bylinky","posId":"A121","price":5700,"isExtra":true},{"id":"54414900","note":"","count":1,"label":"Slanina","posId":"B108","price":3000,"KDSTags":["greenhighlight"],"isExtra":true}]</t>
  </si>
  <si>
    <t>2026-05-13T13:56:26.020+02:00</t>
  </si>
  <si>
    <t>2026-05-13T14:06:32.148+02:00</t>
  </si>
  <si>
    <t>[{"id":"69427585fd8faa40bcc99d57","count":1,"label":"Quattro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d02faa7e140e0d42e89607a4","count":1,"label":"Žampiony","posId":"C105","price":3500,"KDSTags":["greenhighlight"],"isExtra":true},{"id":"f3201593dd33cec06ca49f61","count":1,"label":"Slanina","posId":"C108","price":4000,"KDSTags":["greenhighlight"],"isExtra":true},{"id":"69427585fd8faa40bcc99d67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bylinky","posId":"A122","price":6500,"isExtra":true},{"id":"f3201593dd33cec06ca49f61","count":1,"label":"Slanina","posId":"C108","price":4000,"KDSTags":["greenhighlight"],"isExtra":true},{"id":"69427585fd8faa40bcc99db9","count":1,"label":"Dip Jalapeňos","posId":"P107","price":2000,"isExtra":false},{"id":"7cdbdba064a9b12ab9c2a9d4","count":1,"label":"Balné","posId":"K0000","price":1500,"isExtra":true}]</t>
  </si>
  <si>
    <t>2026-05-13T13:09:33.845+02:00</t>
  </si>
  <si>
    <t>2026-05-13T13:10:59.630+02:00</t>
  </si>
  <si>
    <t>[{"id":"7f064b84-da33-4b32-8888-4f048a7a8b53","count":1,"label":"Guarana classic zero","posId":"N143","price":5500,"isExtra":false,"creatorId":"peTcdPxVfKKxaJdknuYTM","isPackging":0,"actualLabel":"Guarana classic zero"}]</t>
  </si>
  <si>
    <t>2026-05-13T12:49:52.907+02:00</t>
  </si>
  <si>
    <t>2026-05-13T13:01:43.738+02:00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</si>
  <si>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🌶️🌶️","posId":"120","price":24900,"isExtra":false},{"id":"7cdbdba064a9b12ab9c2a9d4","count":1,"label":"Balné","posId":"K0000","price":1500,"isExtra":true},{"id":"69427585fd8faa40bcc99d63","count":1,"label":"Zeleninová 40cm","posId":"103","price":30900,"isExtra":false},{"id":"1d39bc6ba96569aaaf3ab974","count":1,"label":"Balné","posId":"K0000","price":2000,"isExtra":true}]</t>
  </si>
  <si>
    <t>2026-05-13T12:46:12.113+02:00</t>
  </si>
  <si>
    <t>2026-05-13T12:55:44.663+02:00</t>
  </si>
  <si>
    <t>[{"id":"59610939","note":"","size":"BBQ Texas 32cm","count":1,"label":"BBQ Texas 32cm","posId":"119","price":24900,"isExtra":false},{"id":"54414789","note":"","count":1,"label":"Balné","posId":"K0000","price":1500,"isExtra":true},{"id":"54414783","note":"","count":1,"label":"bez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32cm","posId":"116","price":24900,"isExtra":false},{"id":"54414789","note":"","count":1,"label":"Balné","posId":"K0000","price":1500,"isExtra":true},{"id":"54414783","note":"","count":1,"label":"bez plněných okrajů","posId":"X1000","price":0,"isExtra":true},{"id":"54414904","note":"","count":1,"label":"Gorgonzola","posId":"B101","price":3000,"KDSTags":["greenhighlight"],"isExtra":true}]</t>
  </si>
  <si>
    <t>2026-05-13T12:32:02.165+02:00</t>
  </si>
  <si>
    <t>2026-05-13T12:45:33.437+02:00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</si>
  <si>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bylinky","posId":"A122","price":6500,"isExtra":true},{"id":"131c6239-e041-4ab5-9f75-400951ef95f4","note":"","count":1,"label":"Dip jalapenos","posId":"P107","price":2000,"isExtra":false}]</t>
  </si>
  <si>
    <t>2026-05-13T12:31:08.303+02:00</t>
  </si>
  <si>
    <t>2026-05-13T12:41:05.593+02:00</t>
  </si>
  <si>
    <t>2026-05-13T12:20:01.702+02:00</t>
  </si>
  <si>
    <t>2026-05-13T12:39:07.519+02:00</t>
  </si>
  <si>
    <t>2026-05-13T12:46:17.121+02:00</t>
  </si>
  <si>
    <t>2026-05-13T12:20:02.761+02:00</t>
  </si>
  <si>
    <t>[{"id":"0b867b16-3995-4b4a-9deb-1c0d8cecf8d6","note":"","count":1,"label":"Pepperoni 32 cm","posId":"120","price":24900,"isExtra":false},{"id":"117c830b-d7db-490d-a3b9-365f8c4fa2d3","note":"","count":1,"label":"Zeleninová 32 cm","posId":"115","price":24900,"isExtra":false},{"id":"57c816b2-3e3f-46c2-b126-b09910d79cb0","note":"","count":1,"label":"změna na Smetanový základ","posId":"i129","price":0,"isExtra":true},{"id":"bd8e2f82-3d11-4ada-88ad-67191c012d18","note":"","count":1,"label":"BEZ -olivy","posId":"X112","price":0,"KDSTags":["redhighlight"],"isExtra":true},{"id":"e525f614-2c06-459a-8d22-623546aa83fc","note":"","count":1,"label":"BBQ Texas 40 cm","posId":"107","price":30900,"isExtra":false},{"id":"f61b7339-3b20-4583-b2b8-12e48de2876d","note":"","count":1,"label":"změna na Rajčatový základ","posId":"i105","price":0,"isExtra":true}]</t>
  </si>
  <si>
    <t>2026-05-13T12:19:59.424+02:00</t>
  </si>
  <si>
    <t>2026-05-13T12:31:19.476+02:00</t>
  </si>
  <si>
    <t>[{"id":"103","note":"","count":1,"label":"Zeleninová 40cm","posId":"103","price":30900,"isExtra":false},{"id":"K0000","note":"","count":1,"label":"Balné","posId":"K0000","price":2000,"isExtra":true},{"id":"X103","note":"","count":1,"label":"Bez cibule","posId":"X103","price":0,"KDSTags":["redhighlight"],"isExtra":true}]</t>
  </si>
  <si>
    <t>2026-05-13T11:58:02.196+02:00</t>
  </si>
  <si>
    <t>2026-05-13T12:05:24.471+02:00</t>
  </si>
  <si>
    <t>[{"id":"59610939","note":"","size":"BBQ Texas 32cm","count":1,"label":"BBQ Texas 32cm","posId":"119","price":24900,"isExtra":false},{"id":"54414789","note":"","count":1,"label":"Balné","posId":"K0000","price":1500,"isExtra":true},{"id":"57278749","note":"","count":1,"label":"Rajčatový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okrajů","posId":"X1000","price":0,"isExtra":true}]</t>
  </si>
  <si>
    <t>2026-05-13T11:54:08.925+02:00</t>
  </si>
  <si>
    <t>2026-05-13T12:08:29.463+02:00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</si>
  <si>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</si>
  <si>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2026-05-13T11:53:34.591+02:00</t>
  </si>
  <si>
    <t>2026-05-13T12:00:59.479+02:00</t>
  </si>
  <si>
    <t>2026-05-13T11:48:02.348+02:00</t>
  </si>
  <si>
    <t>2026-05-13T11:57:09.506+02:00</t>
  </si>
  <si>
    <t>[{"id":"0005ff76-02c8-47f3-a86e-87443988197a","note":"","count":1,"label":"BBQ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základ","posId":"i105","price":0,"isExtra":true}]</t>
  </si>
  <si>
    <t>2026-05-13T11:39:02.450+02:00</t>
  </si>
  <si>
    <t>2026-05-13T11:48:55.194+02:00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</si>
  <si>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</si>
  <si>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2026-05-13T11:34:02.419+02:00</t>
  </si>
  <si>
    <t>2026-05-13T11:44:11.141+02:00</t>
  </si>
  <si>
    <t>2026-05-13T12:08:07.410+02:00</t>
  </si>
  <si>
    <t>2026-05-13T11:34:03.510+02:00</t>
  </si>
  <si>
    <t>[{"id":"f1315fc0-dfbb-459c-9f31-49d8e60875f4","note":"","count":1,"label":"Pepperoni 40 cm","posId":"108","price":30900,"isExtra":false},{"id":"1e281388-c78a-4b3d-874d-346d699d1a35","note":"","count":1,"label":"Grana padano","posId":"C130","price":4000,"KDSTags":["greenhighlight"],"isExtra":true}]</t>
  </si>
  <si>
    <t>2026-05-13T11:34:02.360+02:00</t>
  </si>
  <si>
    <t>2026-05-13T11:54:00.419+02:00</t>
  </si>
  <si>
    <t>2026-05-13T11:29:02.221+02:00</t>
  </si>
  <si>
    <t>2026-05-13T11:37:28.052+02:00</t>
  </si>
  <si>
    <t>2026-05-13T11:24:01.683+02:00</t>
  </si>
  <si>
    <t>2026-05-13T11:42:02.411+02:00</t>
  </si>
  <si>
    <t>2026-05-13T12:01:34.827+02:00</t>
  </si>
  <si>
    <t>2026-05-13T11:24:02.372+02:00</t>
  </si>
  <si>
    <t>2026-05-13T11:19:10.865+02:00</t>
  </si>
  <si>
    <t>2026-05-13T11:27:28.259+02:00</t>
  </si>
  <si>
    <t>[{"id":"69427585fd8faa40bcc99d77","count":1,"label":"Pepperoni 32cm 🌶️🌶️","posId":"120","price":24900,"isExtra":false},{"id":"7cdbdba064a9b12ab9c2a9d4","count":1,"label":"Balné","posId":"K0000","price":1500,"isExtra":true},{"id":"2746ac567fdfbbfb4df4d2d1","count":1,"label":"okraj mozzarella, bbq omáčka","posId":"A123","price":5700,"isExtra":true}]</t>
  </si>
  <si>
    <t>2026-05-13T11:17:02.087+02:00</t>
  </si>
  <si>
    <t>2026-05-13T11:25:03.025+02:00</t>
  </si>
  <si>
    <t>2026-05-13T11:16:02.434+02:00</t>
  </si>
  <si>
    <t>2026-05-13T11:39:02.063+02:00</t>
  </si>
  <si>
    <t>2026-05-13T11:53:37.824+02:00</t>
  </si>
  <si>
    <t>2026-05-13T11:16:03.037+02:00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</si>
  <si>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131c6239-e041-4ab5-9f75-400951ef95f4","note":"","count":1,"label":"Dip jalapenos","posId":"P107","price":2000,"isExtra":false}]</t>
  </si>
  <si>
    <t>2026-05-12T23:40:18.397+02:00</t>
  </si>
  <si>
    <t>2026-05-12T23:50:26.333+02:00</t>
  </si>
  <si>
    <t>[{"id":"69427585fd8faa40bcc99d7b","count":1,"label":"BBQ Meteor 32cm","posId":"118","price":24900,"isExtra":false},{"id":"7cdbdba064a9b12ab9c2a9d4","count":1,"label":"Balné","posId":"K0000","price":1500,"isExtra":true},{"id":"b3315228bf334aed3317a89f","count":1,"label":"Smetanový základ","posId":"ZBS32","price":0,"isExtra":true},{"id":"cf542ec1a189ca06bbd214eb","count":1,"label":"Kuře","posId":"B114","price":3000,"KDSTags":["greenhighlight"],"isExtra":true},{"id":"69427585fd8faa40bcc99dab","count":1,"label":"Pečené brambory","posId":"P103","price":6900,"isExtra":false},{"id":"7cdbdba064a9b12ab9c2a9d4","count":1,"label":"Balné","posId":"K0000","price":1500,"isExtra":true},{"id":"69427585fd8faa40bcc99db1","count":1,"label":"Česnekový dip","posId":"P106","price":2000,"isExtra":false},{"id":"7cdbdba064a9b12ab9c2a9d4","count":1,"label":"Balné","posId":"K0000","price":1500,"isExtra":true},{"id":"8182c4884e10d5d0c9c35222","count":1,"label":"Pilsner Urquell 12","posId":"N20","price":6500,"isExtra":false}]</t>
  </si>
  <si>
    <t>2026-05-12T23:36:23.155+02:00</t>
  </si>
  <si>
    <t>2026-05-12T23:41:00.975+02:00</t>
  </si>
  <si>
    <t>2026-05-13T05:59:59.999+02:00</t>
  </si>
  <si>
    <t>[{"id":"3c296b8f-0d24-41c9-a16f-8905213340ec","count":1,"label":"Pizza Margherita 32","posId":"112","price":20900,"isExtra":false,"creatorId":"L7G9vRKHTUn3u4_WaHTX0","isPackging":0,"actualLabel":"Pizza Margherita 32"},{"id":"extra_20230331101812_81","count":1,"label":"Kuře","posId":"B114","price":3000,"KDSTags":["greenhighlight"],"isExtra":true,"mainItemId":"3c296b8f-0d24-41c9-a16f-8905213340ec"}]</t>
  </si>
  <si>
    <t>2026-05-12T23:30:12.529+02:00</t>
  </si>
  <si>
    <t>2026-05-12T23:41:05.047+02:00</t>
  </si>
  <si>
    <t>2026-05-12T23:29:08.060+02:00</t>
  </si>
  <si>
    <t>2026-05-12T23:36:10.114+02:00</t>
  </si>
  <si>
    <t>2026-05-12T23:24:42.850+02:00</t>
  </si>
  <si>
    <t>2026-05-12T23:32:44.246+02:00</t>
  </si>
  <si>
    <t>[{"id":"69427585fd8faa40bcc99d61","count":1,"label":"BBQ Meteor 40cm","posId":"106","price":30900,"isExtra":false},{"id":"1d39bc6ba96569aaaf3ab974","count":1,"label":"Balné","posId":"K0000","price":2000,"isExtra":true},{"id":"48863154de09ebfd22a82574","count":1,"label":"bez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</si>
  <si>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2026-05-12T23:15:47.734+02:00</t>
  </si>
  <si>
    <t>2026-05-12T23:28:11.001+02:00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</si>
  <si>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54414848","note":"","count":1,"label":"Olivy","posId":"C112","price":3500,"KDSTags":["greenhighlight"],"isExtra":true},{"id":"54414882","note":"","count":1,"label":"Kukuřice","posId":"C115","price":3500,"KDSTags":["greenhighlight"],"isExtra":true},{"id":"61817981","note":"","size":"Aquilla jemně perlivá","count":1,"label":"Aquilla jemně perlivá","posId":"N141","price":3900,"isExtra":false},{"id":"57405814","note":"","size":"Pepsi 1l","count":1,"label":"Pepsi 1l","posId":"N124","price":5900,"isExtra":false}]</t>
  </si>
  <si>
    <t>2026-05-12T23:05:02.315+02:00</t>
  </si>
  <si>
    <t>2026-05-12T23:14:21.013+02:00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</si>
  <si>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824198b2-b88a-4fb6-92af-3365de773ad1","note":"","count":1,"label":"Pepsi 1l","posId":"N124","price":5900,"isExtra":false}]</t>
  </si>
  <si>
    <t>2026-05-12T22:59:01.762+02:00</t>
  </si>
  <si>
    <t>2026-05-12T23:06:15.818+02:00</t>
  </si>
  <si>
    <t>2026-05-12T22:43:58.289+02:00</t>
  </si>
  <si>
    <t>2026-05-12T22:50:59.129+02:00</t>
  </si>
  <si>
    <t>2026-05-12T22:33:05.116+02:00</t>
  </si>
  <si>
    <t>2026-05-12T22:39:50.964+02:00</t>
  </si>
  <si>
    <t>2026-05-12T22:30:02.382+02:00</t>
  </si>
  <si>
    <t>2026-05-12T22:38:13.097+02:00</t>
  </si>
  <si>
    <t>[{"id":"59610941","note":"","size":"Zeleninová 32cm","count":1,"label":"Zeleninová 32cm","posId":"115","price":24900,"isExtra":false},{"id":"54414789","note":"","count":1,"label":"Balné","posId":"K0000","price":1500,"isExtra":true},{"id":"54414818","note":"","count":1,"label":"okraj mozzarella, bylinky","posId":"A121","price":5700,"isExtra":true},{"id":"54414876","note":"","count":1,"label":"Cibule","posId":"B103","price":2500,"KDSTags":["greenhighlight"],"isExtra":true},{"id":"59610935","note":"","size":"Quattro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okrajů","posId":"X1000","price":0,"isExtra":true}]</t>
  </si>
  <si>
    <t>2026-05-12T22:13:07.474+02:00</t>
  </si>
  <si>
    <t>2026-05-12T22:20:14.829+02:00</t>
  </si>
  <si>
    <t>2026-05-12T22:11:47.083+02:00</t>
  </si>
  <si>
    <t>2026-05-12T22:16:34.590+02:00</t>
  </si>
  <si>
    <t>[{"id":"6eb6c6d5-f630-4475-a4f8-a38f104cc78b","count":1,"label":"Pepsi zero sugar 1l","posId":"N125","price":5900,"isExtra":false,"creatorId":"yaiIzsKW63Z2Dwb6h5LEq","isPackging":0,"actualLabel":"Pepsi zero sugar 1l"}]</t>
  </si>
  <si>
    <t>2026-05-12T22:11:02.212+02:00</t>
  </si>
  <si>
    <t>2026-05-12T22:19:19.647+02:00</t>
  </si>
  <si>
    <t>2026-05-12T22:41:56.409+02:00</t>
  </si>
  <si>
    <t>2026-05-12T22:11:03.010+02:00</t>
  </si>
  <si>
    <t>2026-05-12T22:05:49.031+02:00</t>
  </si>
  <si>
    <t>2026-05-12T22:22:48.896+02:00</t>
  </si>
  <si>
    <t>2026-05-12T22:00:59.359+02:00</t>
  </si>
  <si>
    <t>2026-05-12T22:01:31.583+02:00</t>
  </si>
  <si>
    <t>2026-05-12T22:17:37.372+02:00</t>
  </si>
  <si>
    <t>2026-05-12T22:01:00.294+02:00</t>
  </si>
  <si>
    <t>[{"id":"62e7cd7f-c14f-463f-8320-f102b9c19d88","count":1,"label":"Pizza Capricciosa 40","posId":"101","price":30900,"isExtra":false,"creatorId":"Cl97IwnGbULTMmabQPuVo","isPackging":0,"actualLabel":"Pizza Capricciosa 40"},{"id":"3fbd17b1-044d-441d-95e8-c2ea0cecc4cd","count":1,"label":"Dip česnekový","posId":"P106","price":2000,"isExtra":false,"creatorId":"BHeFJGK-YpGnLy4OCxTA3","isPackging":0,"actualLabel":"Dip česnekový"},{"id":"3fbd17b1-044d-441d-95e8-c2ea0cecc4cd","count":1,"label":"Dip česnekový","posId":"P106","price":2000,"isExtra":false,"creatorId":"wEwsHShg0nzI-t2zm8oxB","isPackging":0,"actualLabel":"Dip česnekový"},{"id":"3fbd17b1-044d-441d-95e8-c2ea0cecc4cd","count":1,"label":"Dip česnekový","posId":"P106","price":2000,"isExtra":false,"creatorId":"0qJh5yZ0tBAQsA4Uw_Qu7","isPackging":0,"actualLabel":"Dip česnekový"},{"id":"3fbd17b1-044d-441d-95e8-c2ea0cecc4cd","count":1,"label":"Dip česnekový","posId":"P106","price":2000,"isExtra":false,"creatorId":"k5uOy3CZavn_xiSKVtMmd","isPackging":0,"actualLabel":"Dip česnekový"}]</t>
  </si>
  <si>
    <t>2026-05-12T21:51:28.586+02:00</t>
  </si>
  <si>
    <t>2026-05-12T21:57:56.813+02:00</t>
  </si>
  <si>
    <t>[{"id":"69427585fd8faa40bcc99d77","count":1,"label":"Pepperoni 32cm 🌶️🌶️","posId":"120","price":24900,"isExtra":false},{"id":"7cdbdba064a9b12ab9c2a9d4","count":1,"label":"Balné","posId":"K0000","price":1500,"isExtra":true},{"id":"a318c7626e6bbe840bdd5543","count":1,"label":"Gorgonzola","posId":"B101","price":3000,"KDSTags":["greenhighlight"],"isExtra":true},{"id":"69427585fd8faa40bcc99da9","count":1,"label":"Masové kuličky","posId":"P102","price":9900,"isExtra":false},{"id":"7cdbdba064a9b12ab9c2a9d4","count":1,"label":"Balné","posId":"K0000","price":1500,"isExtra":true}]</t>
  </si>
  <si>
    <t>2026-05-12T21:50:56.262+02:00</t>
  </si>
  <si>
    <t>2026-05-12T21:57:09.847+02:00</t>
  </si>
  <si>
    <t>[{"id":"69427585fd8faa40bcc99d67","count":1,"label":"Capricciosa 40cm","posId":"101","price":30900,"isExtra":false},{"id":"1d39bc6ba96569aaaf3ab974","count":1,"label":"Balné","posId":"K0000","price":2000,"isExtra":true},{"id":"69427585fd8faa40bcc99dcb","count":1,"label":"Pepsi 1l","posId":"N124","price":5900,"isExtra":false}]</t>
  </si>
  <si>
    <t>2026-05-12T21:45:11.783+02:00</t>
  </si>
  <si>
    <t>2026-05-12T21:52:16.123+02:00</t>
  </si>
  <si>
    <t>[{"id":"54414716","note":"","size":"Hawai 40cm","count":1,"label":"Hawai 40cm","posId":"102","price":30900,"isExtra":false},{"id":"54414779","note":"","count":1,"label":"Balné","posId":"K0000","price":2000,"isExtra":true},{"id":"54414820","note":"","count":1,"label":"okraj mozzarella, bbq omáčka","posId":"A124","price":6500,"isExtra":true},{"id":"54414830","note":"","count":1,"label":"Žampiony","posId":"C105","price":3500,"KDSTags":["greenhighlight"],"isExtra":true},{"id":"57405815","note":"","size":"Pepsi zero sugar 1l","count":1,"label":"Pepsi zero sugar 1l","posId":"N125","price":5900,"isExtra":false}]</t>
  </si>
  <si>
    <t>2026-05-12T21:37:56.902+02:00</t>
  </si>
  <si>
    <t>2026-05-12T21:43:40.642+02:00</t>
  </si>
  <si>
    <t>[{"id":"101","note":"","count":1,"label":"Capricciosa 40cm","posId":"101","price":30900,"isExtra":false},{"id":"K0000","note":"","count":1,"label":"Balné","posId":"K0000","price":2000,"isExtra":true}]</t>
  </si>
  <si>
    <t>2026-05-12T21:35:37.916+02:00</t>
  </si>
  <si>
    <t>2026-05-12T21:42:50.766+02:00</t>
  </si>
  <si>
    <t>2026-05-12T21:26:17.946+02:00</t>
  </si>
  <si>
    <t>2026-05-12T21:33:21.829+02:00</t>
  </si>
  <si>
    <t>[{"id":"69427585fd8faa40bcc99d57","count":1,"label":"Quattro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základ","posId":"ZSR40","price":0,"isExtra":true},{"id":"69427585fd8faa40bcc99d5f","count":1,"label":"BBQ Texas 40cm","posId":"107","price":30900,"isExtra":false},{"id":"1d39bc6ba96569aaaf3ab974","count":1,"label":"Balné","posId":"K0000","price":2000,"isExtra":true},{"id":"16772144ba4f713b373fb1ff","count":1,"label":"Smetanový základ","posId":"ZBS40","price":0,"isExtra":true},{"id":"69427585fd8faa40bcc99db1","count":2,"label":"Česnekový dip","posId":"P106","price":2000,"isExtra":false},{"id":"7cdbdba064a9b12ab9c2a9d4","count":2,"label":"Balné","posId":"K0000","price":1500,"isExtra":true}]</t>
  </si>
  <si>
    <t>2026-05-12T21:14:29.527+02:00</t>
  </si>
  <si>
    <t>2026-05-12T21:20:47.713+02:00</t>
  </si>
  <si>
    <t>[{"id":"54414707","note":"","size":"Margherita 40cm","count":1,"label":"Margherita 40cm","posId":"100","price":26900,"isExtra":false},{"id":"54414779","note":"","count":1,"label":"Balné","posId":"K0000","price":2000,"isExtra":true},{"id":"54414777","note":"","count":1,"label":"bez plněných okrajů","posId":"X1000","price":0,"isExtra":true}]</t>
  </si>
  <si>
    <t>2026-05-12T21:07:07.887+02:00</t>
  </si>
  <si>
    <t>2026-05-12T21:13:33.795+02:00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</si>
  <si>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</si>
  <si>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2026-05-12T21:03:02.436+02:00</t>
  </si>
  <si>
    <t>2026-05-12T21:09:30.402+02:00</t>
  </si>
  <si>
    <t>2026-05-12T21:20:37.580+02:00</t>
  </si>
  <si>
    <t>2026-05-12T21:03:03.010+02:00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</si>
  <si>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základ","posId":"i129","price":0,"isExtra":true},{"id":"d5c01305-5b81-4931-8ef0-14413da22bab","note":"","count":1,"label":"Kukuřice","posId":"C115","price":3500,"KDSTags":["greenhighlight"],"isExtra":true}]</t>
  </si>
  <si>
    <t>2026-05-12T20:57:02.907+02:00</t>
  </si>
  <si>
    <t>2026-05-12T21:06:32.482+02:00</t>
  </si>
  <si>
    <t>2026-05-12T20:55:33.651+02:00</t>
  </si>
  <si>
    <t>2026-05-12T21:08:02.797+02:00</t>
  </si>
  <si>
    <t>[{"id":"69427585fd8faa40bcc99dcb","count":1,"label":"Pepsi 1l","posId":"N124","price":5900,"isExtra":false},{"id":"69427585fd8faa40bcc99d65","count":1,"label":"Hawai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základ","posId":"ZRS40","price":0,"isExtra":true},{"id":"f9599be1d58557f1f60826eb","count":1,"label":"okraj hotdog, bbq omáčka","posId":"A120","price":6500,"isExtra":true}]</t>
  </si>
  <si>
    <t>2026-05-12T20:54:04.126+02:00</t>
  </si>
  <si>
    <t>2026-05-12T21:05:04.906+02:00</t>
  </si>
  <si>
    <t>[{"id":"69427585fd8faa40bcc99da7","count":1,"label":"Spicy Wings 🌶️","posId":"P101","price":11900,"isExtra":false},{"id":"7cdbdba064a9b12ab9c2a9d4","count":1,"label":"Balné","posId":"K0000","price":1500,"isExtra":true},{"id":"69427585fd8faa40bcc99db1","count":1,"label":"Česnekový dip","posId":"P106","price":2000,"isExtra":false},{"id":"7cdbdba064a9b12ab9c2a9d4","count":1,"label":"Balné","posId":"K0000","price":1500,"isExtra":true},{"id":"69427585fd8faa40bcc99d71","count":1,"label":"Quattro Formaggi 32cm","posId":"123","price":24900,"isExtra":false},{"id":"7cdbdba064a9b12ab9c2a9d4","count":1,"label":"Balné","posId":"K0000","price":1500,"isExtra":true},{"id":"6a62c37fcc3049759d225124","count":1,"label":"USA těsto","posId":"17","price":1000,"isExtra":true},{"id":"e5cbaf1a248c787cf25ca22a","count":1,"label":"Slanina","posId":"B108","price":3000,"KDSTags":["greenhighlight"],"isExtra":true}]</t>
  </si>
  <si>
    <t>2026-05-12T20:53:32.413+02:00</t>
  </si>
  <si>
    <t>2026-05-12T21:00:56.729+02:00</t>
  </si>
  <si>
    <t>2026-05-12T20:51:02.644+02:00</t>
  </si>
  <si>
    <t>2026-05-12T20:58:21.464+02:00</t>
  </si>
  <si>
    <t>[{"id":"aef5aaf8-2acf-4f20-91be-c8829f11cd0c","note":"","count":1,"label":"Capricciosa 40 cm","posId":"101","price":30900,"isExtra":false},{"id":"52cffa8b-0a47-4e13-b315-64f9374ef0a7","note":"","count":1,"label":"Okraj Hotdog bez omáčky","posId":"A126","price":6500,"isExtra":true},{"id":"3a8b6a85-3b5c-4ee4-be2d-261ab8731d6e","note":"","count":2,"label":"Dip česnekový","posId":"P106","price":2000,"isExtra":false}]</t>
  </si>
  <si>
    <t>2026-05-12T20:48:30.850+02:00</t>
  </si>
  <si>
    <t>2026-05-12T20:55:50.746+02:00</t>
  </si>
  <si>
    <t>[{"id":"54414716","note":"","size":"Hawai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okrajů","posId":"X1000","price":0,"isExtra":true},{"id":"61817985","note":"","size":"Guarana kiwi a jablko","count":1,"label":"Guarana kiwi a jablko","posId":"N144","price":5500,"isExtra":false}]</t>
  </si>
  <si>
    <t>2026-05-12T20:36:02.177+02:00</t>
  </si>
  <si>
    <t>2026-05-12T20:42:10.385+02:00</t>
  </si>
  <si>
    <t>2026-05-12T21:05:36.048+02:00</t>
  </si>
  <si>
    <t>2026-05-12T20:37:09.549+02:00</t>
  </si>
  <si>
    <t>2026-05-12T20:30:12.862+02:00</t>
  </si>
  <si>
    <t>2026-05-12T20:39:35.761+02:00</t>
  </si>
  <si>
    <t>[{"id":"69427585fd8faa40bcc99d77","count":1,"label":"Pepperoni 32cm 🌶️🌶️","posId":"120","price":24900,"isExtra":false},{"id":"7cdbdba064a9b12ab9c2a9d4","count":1,"label":"Balné","posId":"K0000","price":1500,"isExtra":true},{"id":"8241669eecc1399a2e3e1c17","count":1,"label":"BBQ základ","posId":"ZRB32","price":0,"isExtra":true},{"id":"69427585fd8faa40bcc99d6f","count":1,"label":"Margherita 32cm","posId":"112","price":20900,"isExtra":false},{"id":"7cdbdba064a9b12ab9c2a9d4","count":1,"label":"Balné","posId":"K0000","price":1500,"isExtra":true},{"id":"8241669eecc1399a2e3e1c17","count":1,"label":"BBQ základ","posId":"ZRB32","price":0,"isExtra":true},{"id":"5de9dfc2a429f52ac2bc0e61","count":1,"label":"okraj hotdog, hořčice","posId":"A117","price":5700,"isExtra":true},{"id":"69427585fd8faa40bcc99daf","count":1,"label":"Pepperoni Rolls 🌶️","posId":"P100","price":8900,"isExtra":false},{"id":"7cdbdba064a9b12ab9c2a9d4","count":1,"label":"Balné","posId":"K0000","price":1500,"isExtra":true}]</t>
  </si>
  <si>
    <t>2026-05-12T20:30:12.661+02:00</t>
  </si>
  <si>
    <t>2026-05-12T20:36:25.615+02:00</t>
  </si>
  <si>
    <t>[{"id":"69427585fd8faa40bcc99d55","count":1,"label":"Margherita 40cm","posId":"100","price":26900,"isExtra":false},{"id":"1d39bc6ba96569aaaf3ab974","count":1,"label":"Balné","posId":"K0000","price":2000,"isExtra":true},{"id":"69427585fd8faa40bcc99dcb","count":1,"label":"Pepsi 1l","posId":"N124","price":5900,"isExtra":false}]</t>
  </si>
  <si>
    <t>2026-05-12T20:29:20.087+02:00</t>
  </si>
  <si>
    <t>2026-05-12T20:34:50.803+02:00</t>
  </si>
  <si>
    <t>[{"id":"54414750","note":"","size":"Česnekový dip","count":1,"label":"Česnekový dip","posId":"P106","price":2000,"isExtra":false},{"id":"54414789","note":"","count":1,"label":"Balné","posId":"K0000","price":1500,"isExtra":true},{"id":"59610937","note":"","size":"Comeback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základ","posId":"ZRB32","price":0,"isExtra":true},{"id":"54414880","note":"","count":1,"label":"Kukuřice","posId":"B115","price":2500,"KDSTags":["greenhighlight"],"isExtra":true}]</t>
  </si>
  <si>
    <t>Bunyod</t>
  </si>
  <si>
    <t>2026-05-12T20:20:04.410+02:00</t>
  </si>
  <si>
    <t>2026-05-12T20:25:19.581+02:00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</si>
  <si>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okrajů","posId":"X1000","price":0,"isExtra":true},{"id":"X112","note":"","count":1,"label":"Bez oliv","posId":"X112","price":0,"KDSTags":["redhighlight"],"isExtra":true},{"id":"P106","note":"","count":2,"label":"Česnekový dip","posId":"P106","price":2000,"isExtra":false},{"id":"K0000","note":"","count":2,"label":"Balné","posId":"K0000","price":1500,"isExtra":true}]</t>
  </si>
  <si>
    <t>2026-05-12T20:19:02.332+02:00</t>
  </si>
  <si>
    <t>2026-05-12T20:26:07.538+02:00</t>
  </si>
  <si>
    <t>2026-05-12T20:43:30.282+02:00</t>
  </si>
  <si>
    <t>2026-05-12T20:19:03.724+02:00</t>
  </si>
  <si>
    <t>[{"id":"0ea52415-fdb3-497f-b216-7fd5802f2e0f","note":"","count":1,"label":"Quattro Formaggi 32 cm","posId":"123","price":24900,"isExtra":false}]</t>
  </si>
  <si>
    <t>2026-05-12T20:08:28.313+02:00</t>
  </si>
  <si>
    <t>2026-05-12T20:14:39.579+02:00</t>
  </si>
  <si>
    <t>[{"id":"69427585fd8faa40bcc99d81","count":1,"label":"Capricciosa 32cm","posId":"113","price":24900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</si>
  <si>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2026-05-12T19:58:01.874+02:00</t>
  </si>
  <si>
    <t>2026-05-12T20:11:01.582+02:00</t>
  </si>
  <si>
    <t>[{"id":"ee394832-8137-440a-84b7-b9e0df42a9ab","note":"","count":1,"label":"Hawai 32 cm","posId":"114","price":24900,"isExtra":false},{"id":"c8019f80-065c-4f09-9e80-65b85dae2ae1","note":"","count":1,"label":"kukuřice","posId":"B115","price":2500,"KDSTags":["greenhighlight"],"isExtra":true},{"id":"007c7303-045c-4866-882d-38e13564ff34","note":"","count":1,"label":"BEZ -ananas","posId":"X100","price":0,"KDSTags":["redhighlight"],"isExtra":true}]</t>
  </si>
  <si>
    <t>2026-05-12T19:56:38.640+02:00</t>
  </si>
  <si>
    <t>2026-05-12T20:04:21.937+02:00</t>
  </si>
  <si>
    <t>[{"id":"59610941","note":"","size":"Zeleninová 32cm","count":1,"label":"Zeleninová 32cm","posId":"115","price":24900,"isExtra":false},{"id":"54414789","note":"","count":1,"label":"Balné","posId":"K0000","price":1500,"isExtra":true},{"id":"57278742","note":"","count":1,"label":"Smetanový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</si>
  <si>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2026-05-12T19:55:05.705+02:00</t>
  </si>
  <si>
    <t>2026-05-12T20:02:56.626+02:00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</si>
  <si>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základ","posId":"ZRB40","price":0,"isExtra":true},{"id":"54414882","note":"","count":1,"label":"Kukuřice","posId":"C115","price":3500,"KDSTags":["greenhighlight"],"isExtra":true},{"id":"54414750","note":"","size":"Česnekový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</si>
  <si>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2026-05-12T19:55:05.683+02:00</t>
  </si>
  <si>
    <t>2026-05-12T20:01:24.646+02:00</t>
  </si>
  <si>
    <t>[{"id":"59610934","note":"","size":"Margherita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bylinky","posId":"A121","price":5700,"isExtra":true}]</t>
  </si>
  <si>
    <t>2026-05-12T19:52:40.266+02:00</t>
  </si>
  <si>
    <t>2026-05-12T20:00:31.716+02:00</t>
  </si>
  <si>
    <t>[{"id":"54414713","note":"","size":"BBQ Meteor 40cm","count":1,"label":"BBQ Meteor 40cm","posId":"106","price":30900,"isExtra":false},{"id":"54414779","note":"","count":1,"label":"Balné","posId":"K0000","price":2000,"isExtra":true},{"id":"54414750","note":"","size":"Česnekový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</si>
  <si>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2026-05-12T19:52:02.422+02:00</t>
  </si>
  <si>
    <t>2026-05-12T19:58:40.416+02:00</t>
  </si>
  <si>
    <t>2026-05-12T20:14:25.581+02:00</t>
  </si>
  <si>
    <t>2026-05-12T19:55:38.181+02:00</t>
  </si>
  <si>
    <t>[{"id":"d63e9120-8ffe-444c-ba51-6c942a13f4fc","note":"","count":1,"label":"Margherita 40 cm","posId":"100","price":26900,"isExtra":false},{"id":"35e045f9-bc36-46e9-8142-6579de78a05b","note":"","count":1,"label":"Comeback 32 cm","posId":"121","price":24900,"isExtra":false},{"id":"26378531-c5c0-43f4-9535-09f267896a62","note":"","count":1,"label":"Spicy Wings","posId":"P101","price":11900,"isExtra":false}]</t>
  </si>
  <si>
    <t>2026-05-12T19:46:02.234+02:00</t>
  </si>
  <si>
    <t>2026-05-12T19:52:37.521+02:00</t>
  </si>
  <si>
    <t>[{"id":"5b1f2843-926a-4dd1-a5f0-4fddc7b45013","note":"","count":2,"label":"Margherita 32 cm","posId":"112","price":20900,"isExtra":false},{"id":"38de8e38-e51e-422d-9a89-960ebc505f1b","note":"","count":2,"label":"šunka","posId":"B106","price":3000,"KDSTags":["greenhighlight"],"isExtra":true}]</t>
  </si>
  <si>
    <t>2026-05-12T19:37:46.547+02:00</t>
  </si>
  <si>
    <t>2026-05-12T19:51:06.563+02:00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</si>
  <si>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</si>
  <si>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2026-05-12T19:30:16.251+02:00</t>
  </si>
  <si>
    <t>2026-05-12T19:33:08.494+02:00</t>
  </si>
  <si>
    <t>[{"id":"272cd130-2932-4537-ac06-674dcc0d9489","count":1,"label":"Pizza Capricciosa 32","posId":"113","price":24900,"isExtra":false,"creatorId":"gBAUjsY-cGVzSQjnP_cEL","isPackging":0,"actualLabel":"Pizza Capricciosa 32"},{"id":"09befa66-82ac-4965-9b33-54d966e97933","count":1,"label":"Dip jalapenos","posId":"P107","price":2000,"isExtra":false,"creatorId":"NV65lQ6DgLoU2ju7-vsSj","isPackging":0,"actualLabel":"Dip jalapenos"},{"id":"f18a3b7f-dd15-4ab8-8eb9-a097164b8360","count":1,"label":"Pizza BBQ Texas 32","posId":"119","price":24900,"isExtra":false,"creatorId":"vTxnkz36s1Qah-r9qZK48","isPackging":0,"actualLabel":"Pizza BBQ Texas 32"}]</t>
  </si>
  <si>
    <t>2026-05-12T19:25:34.124+02:00</t>
  </si>
  <si>
    <t>2026-05-12T19:32:16.954+02:00</t>
  </si>
  <si>
    <t>2026-05-12T19:18:32.631+02:00</t>
  </si>
  <si>
    <t>2026-05-12T19:25:39.667+02:00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</si>
  <si>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</si>
  <si>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2026-05-12T19:15:01.824+02:00</t>
  </si>
  <si>
    <t>2026-05-12T19:23:26.138+02:00</t>
  </si>
  <si>
    <t>2026-05-12T19:13:53.823+02:00</t>
  </si>
  <si>
    <t>2026-05-12T19:20:23.923+02:00</t>
  </si>
  <si>
    <t>2026-05-12T19:10:22.565+02:00</t>
  </si>
  <si>
    <t>2026-05-12T19:19:14.445+02:00</t>
  </si>
  <si>
    <t>[{"id":"69427585fd8faa40bcc99d5d","count":1,"label":"Pepperoni 40cm 🌶️🌶️","posId":"108","price":30900,"isExtra":false},{"id":"1d39bc6ba96569aaaf3ab974","count":1,"label":"Balné","posId":"K0000","price":2000,"isExtra":true}]</t>
  </si>
  <si>
    <t>2026-05-12T19:09:20.838+02:00</t>
  </si>
  <si>
    <t>2026-05-12T19:18:04.894+02:00</t>
  </si>
  <si>
    <t>[{"id":"69427585fd8faa40bcc99d59","count":2,"label":"Hot &amp; Spicy 40cm 🌶️🌶️","posId":"110","price":30900,"isExtra":false},{"id":"1d39bc6ba96569aaaf3ab974","count":2,"label":"Balné","posId":"K0000","price":2000,"isExtra":true},{"id":"69427585fd8faa40bcc99d67","count":1,"label":"Capricciosa 40cm","posId":"101","price":30900,"isExtra":false},{"id":"1d39bc6ba96569aaaf3ab974","count":1,"label":"Balné","posId":"K0000","price":2000,"isExtra":true},{"id":"69427585fd8faa40bcc99d57","count":1,"label":"Quattro Formaggi 40cm","posId":"111","price":30900,"isExtra":false},{"id":"1d39bc6ba96569aaaf3ab974","count":1,"label":"Balné","posId":"K0000","price":2000,"isExtra":true}]</t>
  </si>
  <si>
    <t>2026-05-12T19:03:45.206+02:00</t>
  </si>
  <si>
    <t>2026-05-12T19:11:04.942+02:00</t>
  </si>
  <si>
    <t>[{"id":"69427585fd8faa40bcc99d5d","count":1,"label":"Pepperoni 40cm 🌶️🌶️","posId":"108","price":30900,"isExtra":false},{"id":"1d39bc6ba96569aaaf3ab974","count":1,"label":"Balné","posId":"K0000","price":2000,"isExtra":true},{"id":"69427585fd8faa40bcc99d7f","count":1,"label":"Hawai 32cm","posId":"114","price":24900,"isExtra":false},{"id":"7cdbdba064a9b12ab9c2a9d4","count":1,"label":"Balné","posId":"K0000","price":1500,"isExtra":true}]</t>
  </si>
  <si>
    <t>2026-05-12T18:57:40.825+02:00</t>
  </si>
  <si>
    <t>2026-05-12T19:07:19.539+02:00</t>
  </si>
  <si>
    <t>[{"id":"54414752","note":"","size":"Jalapenos Rolls","count":1,"label":"Jalapenos Rolls","posId":"jpr200","price":8900,"isExtra":false},{"id":"54414789","note":"","count":1,"label":"Balné","posId":"K0000","price":1500,"isExtra":true},{"id":"57464196","note":"","size":"Dip Jalapeňos","count":1,"label":"Dip Jalapeňos","posId":"P107","price":2000,"isExtra":false},{"id":"54414789","note":"","count":1,"label":"Balné","posId":"K0000","price":1500,"isExtra":true},{"id":"59610937","note":"","size":"Comeback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základ","posId":"ZRB32","price":0,"isExtra":true},{"id":"54414854","note":"","count":1,"label":"okraj hotdog, bbq omáčka","posId":"A119","price":5700,"isExtra":true}]</t>
  </si>
  <si>
    <t>2026-05-12T18:55:01.917+02:00</t>
  </si>
  <si>
    <t>2026-05-12T19:03:39.452+02:00</t>
  </si>
  <si>
    <t>2026-05-12T19:13:29.281+02:00</t>
  </si>
  <si>
    <t>2026-05-12T18:55:02.808+02:00</t>
  </si>
  <si>
    <t>2026-05-12T18:54:02.930+02:00</t>
  </si>
  <si>
    <t>2026-05-12T19:03:04.509+02:00</t>
  </si>
  <si>
    <t>2026-05-12T19:25:39.019+02:00</t>
  </si>
  <si>
    <t>2026-05-12T18:54:03.907+02:00</t>
  </si>
  <si>
    <t>[{"id":"95f3b6f0-9bb8-444a-b595-e945cadd4e80","note":"","count":1,"label":"Sweet passion 18 cm","posId":"30","price":11900,"isExtra":false},{"id":"7bd52058-f7b0-4320-9d6c-79598e7d9b5f","note":"","count":1,"label":"Hawai 18 cm","posId":"126","price":11900,"isExtra":false},{"id":"a4efa812-1470-4ea2-a19d-39843abed3be","note":"","count":1,"label":"Comeback 32 cm","posId":"145","price":24900,"isExtra":false},{"id":"99710cd8-fa1f-4712-84a8-85da37e18dd0","note":"","count":2,"label":"Česnekový chléb","posId":"P104","price":7900,"isExtra":false}]</t>
  </si>
  <si>
    <t>2026-05-12T18:48:22.773+02:00</t>
  </si>
  <si>
    <t>2026-05-12T18:55:44.884+02:00</t>
  </si>
  <si>
    <t>[{"id":"54414716","note":"","size":"Hawai 40cm","count":1,"label":"Hawai 40cm","posId":"102","price":30900,"isExtra":false},{"id":"54414779","note":"","count":1,"label":"Balné","posId":"K0000","price":2000,"isExtra":true},{"id":"59555830","note":"","count":1,"label":"Smetanový základ","posId":"ZRS40","price":0,"isExtra":true}]</t>
  </si>
  <si>
    <t>2026-05-12T18:47:41.934+02:00</t>
  </si>
  <si>
    <t>2026-05-12T18:54:38.628+02:00</t>
  </si>
  <si>
    <t>2026-05-12T18:47:41.081+02:00</t>
  </si>
  <si>
    <t>2026-05-12T18:54:12.743+02:00</t>
  </si>
  <si>
    <t>2026-05-12T18:43:07.197+02:00</t>
  </si>
  <si>
    <t>2026-05-12T18:52:26.696+02:00</t>
  </si>
  <si>
    <t>[{"id":"69427585fd8faa40bcc99d7f","count":1,"label":"Hawai 32cm","posId":"114","price":24900,"isExtra":false},{"id":"7cdbdba064a9b12ab9c2a9d4","count":1,"label":"Balné","posId":"K0000","price":1500,"isExtra":true},{"id":"c53963ce28e9a8bf387aa757","count":1,"label":"okraj mozzarella, bylinky","posId":"A121","price":5700,"isExtra":true},{"id":"b9ae076dc1aa10e137c00e4a","count":1,"label":"Kukuřice","posId":"B115","price":2500,"KDSTags":["greenhighlight"],"isExtra":true},{"id":"69427585fd8faa40bcc99db1","count":1,"label":"Česnekový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</si>
  <si>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2026-05-12T18:41:02.199+02:00</t>
  </si>
  <si>
    <t>2026-05-12T18:46:15.412+02:00</t>
  </si>
  <si>
    <t>2026-05-12T18:59:14.848+02:00</t>
  </si>
  <si>
    <t>2026-05-12T18:41:02.844+02:00</t>
  </si>
  <si>
    <t>2026-05-12T18:39:04.683+02:00</t>
  </si>
  <si>
    <t>2026-05-12T18:43:56.543+02:00</t>
  </si>
  <si>
    <t>2026-05-12T18:37:05.527+02:00</t>
  </si>
  <si>
    <t>2026-05-12T18:41:41.541+02:00</t>
  </si>
  <si>
    <t>[{"id":"69427585fd8faa40bcc99d75","count":1,"label":"Comeback 32cm 🌶️","posId":"121","price":24900,"isExtra":false},{"id":"7cdbdba064a9b12ab9c2a9d4","count":1,"label":"Balné","posId":"K0000","price":1500,"isExtra":true},{"id":"330e5bd554d905fd6d54cf01","count":1,"label":"bez plněných okrajů","posId":"X1000","price":0,"isExtra":true},{"id":"8c4681070419cd3583589cac","count":1,"label":"Bez cibule","posId":"X103","price":0,"KDSTags":["redhighlight"],"isExtra":true}]</t>
  </si>
  <si>
    <t>2026-05-12T18:37:01.770+02:00</t>
  </si>
  <si>
    <t>2026-05-12T18:48:53.446+02:00</t>
  </si>
  <si>
    <t>[{"id":"944ada84-4b76-4cec-9248-ebcd083131da","note":"","count":1,"label":"Baby špenát &amp; kuře 32 cm","posId":"140","price":24900,"isExtra":false},{"id":"c9bf2e69-6fc6-4d64-86d6-ef55db64361f","note":"","count":1,"label":"párek","posId":"B110","price":3000,"KDSTags":["greenhighlight"],"isExtra":true}]</t>
  </si>
  <si>
    <t>2026-05-12T18:36:41.225+02:00</t>
  </si>
  <si>
    <t>2026-05-12T18:41:35.542+02:00</t>
  </si>
  <si>
    <t>[{"id":"62e7cd7f-c14f-463f-8320-f102b9c19d88","count":1,"label":"Pizza Capricciosa 40","posId":"101","price":30900,"isExtra":false,"creatorId":"FNdkXVvqyYAroEgrvlBXb","isPackging":0,"actualLabel":"Pizza Capricciosa 40"}]</t>
  </si>
  <si>
    <t>2026-05-12T18:29:02.717+02:00</t>
  </si>
  <si>
    <t>2026-05-12T18:36:10.351+02:00</t>
  </si>
  <si>
    <t>2026-05-12T18:46:21.461+02:00</t>
  </si>
  <si>
    <t>2026-05-12T18:29:03.395+02:00</t>
  </si>
  <si>
    <t>2026-05-12T18:19:02.186+02:00</t>
  </si>
  <si>
    <t>2026-05-12T18:25:28.261+02:00</t>
  </si>
  <si>
    <t>2026-05-12T18:19:02.173+02:00</t>
  </si>
  <si>
    <t>2026-05-12T18:25:29.617+02:00</t>
  </si>
  <si>
    <t>2026-05-12T18:18:19.003+02:00</t>
  </si>
  <si>
    <t>2026-05-12T18:24:54.479+02:00</t>
  </si>
  <si>
    <t>[{"id":"69427585fd8faa40bcc99d77","count":1,"label":"Pepperoni 32cm 🌶️🌶️","posId":"120","price":24900,"isExtra":false},{"id":"7cdbdba064a9b12ab9c2a9d4","count":1,"label":"Balné","posId":"K0000","price":1500,"isExtra":true},{"id":"0172555aa3b6fbb53ca44f49","count":1,"label":"Smetanový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okrajů","posId":"X1000","price":0,"isExtra":true},{"id":"69427585fd8faa40bcc99db1","count":1,"label":"Česnekový dip","posId":"P106","price":2000,"isExtra":false},{"id":"7cdbdba064a9b12ab9c2a9d4","count":1,"label":"Balné","posId":"K0000","price":1500,"isExtra":true}]</t>
  </si>
  <si>
    <t>2026-05-12T18:14:06.412+02:00</t>
  </si>
  <si>
    <t>2026-05-12T18:24:11.459+02:00</t>
  </si>
  <si>
    <t>2026-05-12T18:12:45.501+02:00</t>
  </si>
  <si>
    <t>2026-05-12T18:23:46.620+02:00</t>
  </si>
  <si>
    <t>[{"id":"54414718","note":"","size":"Veggieballs 40cm 🌶️🌶️","count":1,"label":"Veggieballs 40cm 🌶️🌶️","posId":"105","price":30900,"isExtra":false},{"id":"54414779","note":"","count":1,"label":"Balné","posId":"K0000","price":2000,"isExtra":true},{"id":"59555830","note":"","count":1,"label":"Smetanový základ","posId":"ZRS40","price":0,"isExtra":true},{"id":"54414820","note":"","count":1,"label":"okraj mozzarella, bbq omáčka","posId":"A124","price":6500,"isExtra":true}]</t>
  </si>
  <si>
    <t>2026-05-12T18:12:44.090+02:00</t>
  </si>
  <si>
    <t>2026-05-12T18:20:01.501+02:00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</si>
  <si>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</si>
  <si>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2026-05-12T18:11:15.615+02:00</t>
  </si>
  <si>
    <t>2026-05-12T18:18:37.536+02:00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</si>
  <si>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40cm","posId":"101","price":30900,"isExtra":false},{"id":"54414779","note":"","count":1,"label":"Balné","posId":"K0000","price":2000,"isExtra":true},{"id":"54414841","note":"","count":1,"label":"Bez oliv","posId":"X112","price":0,"KDSTags":["redhighlight"],"isExtra":true}]</t>
  </si>
  <si>
    <t>2026-05-12T18:10:09.888+02:00</t>
  </si>
  <si>
    <t>2026-05-12T18:16:34.595+02:00</t>
  </si>
  <si>
    <t>2026-05-12T18:03:02.724+02:00</t>
  </si>
  <si>
    <t>2026-05-12T18:07:59.287+02:00</t>
  </si>
  <si>
    <t>2026-05-12T18:23:09.608+02:00</t>
  </si>
  <si>
    <t>2026-05-12T18:03:03.393+02:00</t>
  </si>
  <si>
    <t>[{"id":"4cd25cb7-e092-43a0-ab38-89c50a7e6a77","note":"","count":1,"label":"Pepperoni 18 cm","posId":"132","price":11900,"isExtra":false},{"id":"c5b474e6-18c7-4e68-bfba-30417cf8de0f","note":"","count":1,"label":"Kukuřice.","posId":"A115","price":1500,"isExtra":true},{"id":"194f980e-141e-4220-9f1e-0e1e9edc412e","note":"","count":1,"label":"Quattro Formaggi 18 cm","posId":"135","price":11900,"isExtra":false},{"id":"3a8b6a85-3b5c-4ee4-be2d-261ab8731d6e","note":"","count":1,"label":"Dip česnekový","posId":"P106","price":2000,"isExtra":false}]</t>
  </si>
  <si>
    <t>2026-05-12T17:55:02.085+02:00</t>
  </si>
  <si>
    <t>2026-05-12T18:05:43.328+02:00</t>
  </si>
  <si>
    <t>[{"id":"0b867b16-3995-4b4a-9deb-1c0d8cecf8d6","note":"","count":1,"label":"Pepperoni 32 cm","posId":"120","price":24900,"isExtra":false},{"id":"bf8dc38b-6c8e-42b6-9da3-3170253a57d4","note":"","count":1,"label":"Hot &amp; Spicy 32 cm","posId":"122","price":24900,"isExtra":false}]</t>
  </si>
  <si>
    <t>2026-05-12T17:31:36.472+02:00</t>
  </si>
  <si>
    <t>2026-05-12T17:38:16.232+02:00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</si>
  <si>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🌶️🌶️","posId":"108","price":30900,"isExtra":false},{"id":"54414779","note":"","count":1,"label":"Balné","posId":"K0000","price":2000,"isExtra":true},{"id":"57405814","note":"","size":"Pepsi 1l","count":2,"label":"Pepsi 1l","posId":"N124","price":5900,"isExtra":false},{"id":"54414750","note":"","size":"Česnekový dip","count":6,"label":"Česnekový dip","posId":"P106","price":2000,"isExtra":false},{"id":"54414789","note":"","count":6,"label":"Balné","posId":"K0000","price":1500,"isExtra":true}]</t>
  </si>
  <si>
    <t>2026-05-12T17:21:02.550+02:00</t>
  </si>
  <si>
    <t>2026-05-12T18:07:52.253+02:00</t>
  </si>
  <si>
    <t>2026-05-12T17:10:16.230+02:00</t>
  </si>
  <si>
    <t>2026-05-12T17:17:06.105+02:00</t>
  </si>
  <si>
    <t>[{"id":"69427585fd8faa40bcc99d6f","count":1,"label":"Margherita 32cm","posId":"112","price":20900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</si>
  <si>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2026-05-12T17:09:02.639+02:00</t>
  </si>
  <si>
    <t>2026-05-12T17:48:35.098+02:00</t>
  </si>
  <si>
    <t>2026-05-12T17:03:12.329+02:00</t>
  </si>
  <si>
    <t>2026-05-12T17:16:04.316+02:00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</si>
  <si>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</si>
  <si>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2026-05-12T17:02:43.332+02:00</t>
  </si>
  <si>
    <t>2026-05-12T17:12:59.554+02:00</t>
  </si>
  <si>
    <t>2026-05-12T16:56:02.183+02:00</t>
  </si>
  <si>
    <t>2026-05-12T17:09:06.590+02:00</t>
  </si>
  <si>
    <t>[{"id":"e12521cc-9391-4513-be27-f090014536cf","note":"","count":1,"label":"BBQ Texas 32 cm","posId":"143","price":24900,"isExtra":false}]</t>
  </si>
  <si>
    <t>2026-05-12T16:55:45.656+02:00</t>
  </si>
  <si>
    <t>2026-05-12T17:05:29.217+02:00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</si>
  <si>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základ","posId":"ZSR32","price":0,"isExtra":true},{"id":"B106","note":"","count":1,"label":"Šunka","posId":"B106","price":3000,"KDSTags":["greenhighlight"],"isExtra":true},{"id":"N124","note":"","count":1,"label":"Pepsi 1l","posId":"N124","price":5900,"isExtra":false}]</t>
  </si>
  <si>
    <t>2026-05-12T16:40:02.622+02:00</t>
  </si>
  <si>
    <t>2026-05-12T17:07:19.072+02:00</t>
  </si>
  <si>
    <t>[{"id":"03ade9ce-5d0f-4499-a6a3-340b58ae4468","note":"","count":1,"label":"Capricciosa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cm","posId":"121","price":24900,"isExtra":false}]</t>
  </si>
  <si>
    <t>2026-05-12T16:36:02.012+02:00</t>
  </si>
  <si>
    <t>2026-05-12T16:45:04.138+02:00</t>
  </si>
  <si>
    <t>2026-05-12T16:56:37.533+02:00</t>
  </si>
  <si>
    <t>2026-05-12T16:36:02.641+02:00</t>
  </si>
  <si>
    <t>[{"id":"f9a8b09a-bed1-496c-b9fc-0dd1ce05cc0c","note":"","count":1,"label":"Veggieballs 40 cm","posId":"105","price":30900,"isExtra":false}]</t>
  </si>
  <si>
    <t>2026-05-12T16:29:29.560+02:00</t>
  </si>
  <si>
    <t>2026-05-12T16:34:25.327+02:00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</si>
  <si>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32cm","posId":"112","price":20900,"isExtra":false},{"id":"7cdbdba064a9b12ab9c2a9d4","count":1,"label":"Balné","posId":"K0000","price":1500,"isExtra":true},{"id":"69427585fd8faa40bcc99db1","count":2,"label":"Česnekový dip","posId":"P106","price":2000,"isExtra":false},{"id":"7cdbdba064a9b12ab9c2a9d4","count":2,"label":"Balné","posId":"K0000","price":1500,"isExtra":true}]</t>
  </si>
  <si>
    <t>2026-05-12T16:15:09.293+02:00</t>
  </si>
  <si>
    <t>2026-05-12T16:20:54.144+02:00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</si>
  <si>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32cm","posId":"123","price":24900,"isExtra":false},{"id":"54414789","note":"","count":1,"label":"Balné","posId":"K0000","price":1500,"isExtra":true},{"id":"54414876","note":"","count":1,"label":"Cibule","posId":"B103","price":2500,"KDSTags":["greenhighlight"],"isExtra":true}]</t>
  </si>
  <si>
    <t>2026-05-12T16:15:02.094+02:00</t>
  </si>
  <si>
    <t>2026-05-12T16:27:42.895+02:00</t>
  </si>
  <si>
    <t>2026-05-12T16:46:25.313+02:00</t>
  </si>
  <si>
    <t>2026-05-12T16:24:38.699+02:00</t>
  </si>
  <si>
    <t>[{"id":"aef5aaf8-2acf-4f20-91be-c8829f11cd0c","note":"","count":1,"label":"Capricciosa 40 cm","posId":"101","price":30900,"isExtra":false},{"id":"6463d074-457d-4955-9cf5-43bdb5619e32","note":"","count":1,"label":"Jablečno-skořicové rolls, 8ks","posId":"18","price":8900,"isExtra":false}]</t>
  </si>
  <si>
    <t>2026-05-12T16:04:02.511+02:00</t>
  </si>
  <si>
    <t>2026-05-12T16:09:47.779+02:00</t>
  </si>
  <si>
    <t>[{"id":"aef5aaf8-2acf-4f20-91be-c8829f11cd0c","note":"","count":1,"label":"Capricciosa 40 cm","posId":"101","price":30900,"isExtra":false},{"id":"03dae282-4cd4-4fa2-9169-2178ea3ed325","note":"","count":1,"label":"Quattro Formaggi 40 cm","posId":"111","price":30900,"isExtra":false}]</t>
  </si>
  <si>
    <t>2026-05-12T15:29:04.304+02:00</t>
  </si>
  <si>
    <t>2026-05-12T15:35:46.987+02:00</t>
  </si>
  <si>
    <t>2026-05-12T15:53:36.060+02:00</t>
  </si>
  <si>
    <t>2026-05-12T15:29:05.149+02:00</t>
  </si>
  <si>
    <t>[{"id":"f1315fc0-dfbb-459c-9f31-49d8e60875f4","note":"","count":1,"label":"Pepperoni 40 cm","posId":"108","price":30900,"isExtra":false},{"id":"99710cd8-fa1f-4712-84a8-85da37e18dd0","note":"","count":1,"label":"Česnekový chléb","posId":"P104","price":7900,"isExtra":false}]</t>
  </si>
  <si>
    <t>2026-05-12T15:11:02.076+02:00</t>
  </si>
  <si>
    <t>2026-05-12T15:19:21.802+02:00</t>
  </si>
  <si>
    <t>2026-05-12T14:46:04.961+02:00</t>
  </si>
  <si>
    <t>2026-05-12T14:59:08.886+02:00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</si>
  <si>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</si>
  <si>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2026-05-12T14:30:29.685+02:00</t>
  </si>
  <si>
    <t>2026-05-12T14:40:15.856+02:00</t>
  </si>
  <si>
    <t>[{"id":"54414749","note":"","size":"Pepperoni Rolls 🌶️","count":1,"label":"Pepperoni Rolls 🌶️","posId":"P100","price":8900,"isExtra":false},{"id":"54414789","note":"","count":1,"label":"Balné","posId":"K0000","price":1500,"isExtra":true},{"id":"54414708","note":"","size":"Quattro Formaggi 40cm","count":1,"label":"Quattro Formaggi 40cm","posId":"111","price":30900,"isExtra":false},{"id":"54414779","note":"","count":1,"label":"Balné","posId":"K0000","price":2000,"isExtra":true},{"id":"59555839","note":"","count":1,"label":"BBQ základ","posId":"ZSB49","price":0,"isExtra":true},{"id":"54414843","note":"","count":1,"label":"okraj hotdog, hořčice","posId":"A118","price":6500,"isExtra":true},{"id":"57405814","note":"","size":"Pepsi 1l","count":1,"label":"Pepsi 1l","posId":"N124","price":5900,"isExtra":false}]</t>
  </si>
  <si>
    <t>2026-05-12T14:27:02.231+02:00</t>
  </si>
  <si>
    <t>2026-05-12T14:50:41.542+02:00</t>
  </si>
  <si>
    <t>2026-05-12T15:07:34.394+02:00</t>
  </si>
  <si>
    <t>2026-05-12T14:27:03.602+02:00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</si>
  <si>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</si>
  <si>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2026-05-12T14:08:02.091+02:00</t>
  </si>
  <si>
    <t>2026-05-12T14:15:55.834+02:00</t>
  </si>
  <si>
    <t>2026-05-12T14:41:31.101+02:00</t>
  </si>
  <si>
    <t>2026-05-12T14:08:02.936+02:00</t>
  </si>
  <si>
    <t>[{"id":"b3008ec8-24a5-4d30-bf46-9133028be7e4","note":"","count":1,"label":"Margherita 32 cm","posId":"136","price":20900,"isExtra":false}]</t>
  </si>
  <si>
    <t>2026-05-12T14:03:03.211+02:00</t>
  </si>
  <si>
    <t>2026-05-12T14:11:52.349+02:00</t>
  </si>
  <si>
    <t>2026-05-12T14:28:20.520+02:00</t>
  </si>
  <si>
    <t>2026-05-12T14:03:04.493+02:00</t>
  </si>
  <si>
    <t>2026-05-12T13:51:20.350+02:00</t>
  </si>
  <si>
    <t>2026-05-12T14:00:00.984+02:00</t>
  </si>
  <si>
    <t>2026-05-12T13:25:11.412+02:00</t>
  </si>
  <si>
    <t>2026-05-12T13:36:35.339+02:00</t>
  </si>
  <si>
    <t>[{"id":"54414715","note":"","size":"Zeleninová 40cm","count":1,"label":"Zeleninová 40cm","posId":"103","price":30900,"isExtra":false},{"id":"54414779","note":"","count":1,"label":"Balné","posId":"K0000","price":2000,"isExtra":true},{"id":"59555837","note":"","count":1,"label":"BBQ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okrajů","posId":"X1000","price":0,"isExtra":true},{"id":"54414862","note":"","count":1,"label":"Ananas","posId":"C100","price":3500,"KDSTags":["greenhighlight"],"isExtra":true},{"id":"54414914","note":"","count":1,"label":"Grana padano, pecorino, parmazán","posId":"C130","price":4000,"KDSTags":["greenhighlight"],"isExtra":true}]</t>
  </si>
  <si>
    <t>2026-05-12T13:21:08.637+02:00</t>
  </si>
  <si>
    <t>2026-05-12T13:26:40.302+02:00</t>
  </si>
  <si>
    <t>[{"id":"d2ea4a39-cd3c-4085-b5be-32be689adb17","count":1,"label":"Pizza BBQ Meteor 40","posId":"106","price":30900,"isExtra":false,"creatorId":"Ys5_mapQf6LVP6HmDpNGq","isPackging":0,"actualLabel":"Pizza BBQ Meteor 40"},{"id":"extra_20230331101812_3","count":1,"label":"okraj mozzarella, bylinky","posId":"A122","price":6500,"isExtra":true,"mainItemId":"d2ea4a39-cd3c-4085-b5be-32be689adb17"}]</t>
  </si>
  <si>
    <t>2026-05-12T13:19:10.914+02:00</t>
  </si>
  <si>
    <t>2026-05-12T13:30:34.915+02:00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</si>
  <si>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bylinky","posId":"A122","price":6500,"isExtra":true},{"id":"54414894","note":"","count":1,"label":"Šunka","posId":"C106","price":4000,"KDSTags":["greenhighlight"],"isExtra":true},{"id":"57405815","note":"","size":"Pepsi zero sugar 1l","count":1,"label":"Pepsi zero sugar 1l","posId":"N125","price":5900,"isExtra":false}]</t>
  </si>
  <si>
    <t>2026-05-12T13:12:28.918+02:00</t>
  </si>
  <si>
    <t>2026-05-12T13:22:47.489+02:00</t>
  </si>
  <si>
    <t>2026-05-12T13:06:01.568+02:00</t>
  </si>
  <si>
    <t>2026-05-12T13:20:30.437+02:00</t>
  </si>
  <si>
    <t>[{"id":"95bce60f-e62f-4ae7-90e9-e09260893da5","note":"","count":1,"label":"Baby špenát &amp; kuře 18 cm","posId":"128","price":11900,"isExtra":false},{"id":"987fa0f9-906b-4c8f-b658-123a02363de3","note":"","count":1,"label":"BBQ Texas 18 cm","posId":"131","price":11900,"isExtra":false}]</t>
  </si>
  <si>
    <t>2026-05-12T13:05:02.701+02:00</t>
  </si>
  <si>
    <t>2026-05-12T13:20:33.298+02:00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</si>
  <si>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</si>
  <si>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Zulfukor Zoirzhonovich</t>
  </si>
  <si>
    <t>2026-05-12T12:45:10.443+02:00</t>
  </si>
  <si>
    <t>2026-05-12T13:12:34.497+02:00</t>
  </si>
  <si>
    <t>[{"id":"118","note":"","count":2,"label":"BBQ Meteor 32cm","posId":"118","price":24900,"isExtra":false},{"id":"K0000","note":"","count":2,"label":"Balné","posId":"K0000","price":1500,"isExtra":true},{"id":"P100","note":"","count":1,"label":"Pepperoni Rolls 🌶️","posId":"P100","price":8900,"isExtra":false},{"id":"K0000","note":"","count":1,"label":"Balné","posId":"K0000","price":1500,"isExtra":true},{"id":"P105","note":"","count":1,"label":"BBQ dip","posId":"P105","price":2000,"isExtra":false},{"id":"K0000","note":"","count":1,"label":"Balné","posId":"K0000","price":1500,"isExtra":true},{"id":"P103","note":"","count":1,"label":"Pečené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</si>
  <si>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2026-05-12T12:44:02.384+02:00</t>
  </si>
  <si>
    <t>2026-05-12T13:09:03.554+02:00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</si>
  <si>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</si>
  <si>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2026-05-12T12:40:49.459+02:00</t>
  </si>
  <si>
    <t>2026-05-12T12:50:55.475+02:00</t>
  </si>
  <si>
    <t>2026-05-12T12:38:02.433+02:00</t>
  </si>
  <si>
    <t>2026-05-12T12:56:03.483+02:00</t>
  </si>
  <si>
    <t>[{"id":"bf8dc38b-6c8e-42b6-9da3-3170253a57d4","note":"","count":1,"label":"Hot &amp; Spicy 32 cm","posId":"122","price":24900,"isExtra":false},{"id":"35e045f9-bc36-46e9-8142-6579de78a05b","note":"","count":1,"label":"Comeback 32 cm","posId":"121","price":24900,"isExtra":false}]</t>
  </si>
  <si>
    <t>2026-05-12T12:34:07.042+02:00</t>
  </si>
  <si>
    <t>2026-05-12T12:45:58.505+02:00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</si>
  <si>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🌶️🌶️","posId":"110","price":30900,"isExtra":false},{"id":"1d39bc6ba96569aaaf3ab974","count":1,"label":"Balné","posId":"K0000","price":2000,"isExtra":true},{"id":"69427585fd8faa40bcc99d5d","count":1,"label":"Pepperoni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základ","posId":"ZRB40","price":0,"isExtra":true}]</t>
  </si>
  <si>
    <t>2026-05-12T12:30:02.163+02:00</t>
  </si>
  <si>
    <t>2026-05-12T12:40:15.364+02:00</t>
  </si>
  <si>
    <t>2026-05-12T12:54:19.564+02:00</t>
  </si>
  <si>
    <t>2026-05-12T12:32:38.666+02:00</t>
  </si>
  <si>
    <t>[{"id":"aef5aaf8-2acf-4f20-91be-c8829f11cd0c","note":"","count":1,"label":"Capricciosa 40 cm","posId":"101","price":30900,"isExtra":false},{"id":"0f32557d-3b00-4445-b026-75e05c963906","note":"","count":1,"label":"Jalapeños","posId":"C102","price":3500,"KDSTags":["greenhighlight"],"isExtra":true},{"id":"614269dd-2dbe-47e4-81f8-670c7ef03e2f","note":"","count":1,"label":"Pepperoni salám","posId":"C109","price":4000,"KDSTags":["greenhighlight"],"isExtra":true}]</t>
  </si>
  <si>
    <t>Vladislav</t>
  </si>
  <si>
    <t>2026-05-12T12:18:11.470+02:00</t>
  </si>
  <si>
    <t>2026-05-12T12:32:53.589+02:00</t>
  </si>
  <si>
    <t>2026-05-12T12:10:02.172+02:00</t>
  </si>
  <si>
    <t>2026-05-12T12:27:36.126+02:00</t>
  </si>
  <si>
    <t>2026-05-12T12:40:50.156+02:00</t>
  </si>
  <si>
    <t>2026-05-12T12:10:03.176+02:00</t>
  </si>
  <si>
    <t>[{"id":"03ade9ce-5d0f-4499-a6a3-340b58ae4468","note":"","count":1,"label":"Capricciosa 32 cm","posId":"113","price":24900,"isExtra":false},{"id":"dba0d6ed-9e38-4f33-8ec2-cc6e2ff8f1a9","note":"","count":1,"label":"gorgonzola","posId":"B101","price":3000,"KDSTags":["greenhighlight"],"isExtra":true},{"id":"bd8e2f82-3d11-4ada-88ad-67191c012d18","note":"","count":1,"label":"BEZ -olivy","posId":"X112","price":0,"KDSTags":["redhighlight"],"isExtra":true}]</t>
  </si>
  <si>
    <t>2026-05-12T11:55:25.749+02:00</t>
  </si>
  <si>
    <t>2026-05-12T12:12:42.200+02:00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</si>
  <si>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</si>
  <si>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2026-05-12T11:49:01.953+02:00</t>
  </si>
  <si>
    <t>2026-05-12T12:26:03.385+02:00</t>
  </si>
  <si>
    <t>[{"id":"36ea3088-07fd-428f-b871-c4a5ee9cef7b","note":"","count":1,"label":"Comeback 40 cm","posId":"109","price":30900,"isExtra":false},{"id":"1fae666b-4102-4ed0-b317-2a07b21ae279","note":"","count":1,"label":"Hot &amp; Spicy 40 cm","posId":"110","price":30900,"isExtra":false},{"id":"35e045f9-bc36-46e9-8142-6579de78a05b","note":"","count":1,"label":"Comeback 32 cm","posId":"121","price":24900,"isExtra":false},{"id":"b6658da4-b777-42a2-94b6-5ce20ff49587","note":"","count":1,"label":"Pepperoni 32 cm","posId":"144","price":24900,"isExtra":false},{"id":"95f3b6f0-9bb8-444a-b595-e945cadd4e80","note":"","count":1,"label":"Sweet passion 18 cm","posId":"30","price":11900,"isExtra":false}]</t>
  </si>
  <si>
    <t>2026-05-12T11:46:01.883+02:00</t>
  </si>
  <si>
    <t>2026-05-12T12:05:09.975+02:00</t>
  </si>
  <si>
    <t>[{"id":"2b9f361b-4416-409b-9b50-c5e648e65b24","note":"","count":1,"label":"Zeleninová 40 cm","posId":"103","price":30900,"isExtra":false}]</t>
  </si>
  <si>
    <t>2026-05-12T11:45:02.086+02:00</t>
  </si>
  <si>
    <t>2026-05-12T12:03:52.991+02:00</t>
  </si>
  <si>
    <t>2026-05-12T12:24:08.955+02:00</t>
  </si>
  <si>
    <t>2026-05-12T11:45:03.059+02:00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</si>
  <si>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základ","posId":"i128","price":0,"isExtra":true},{"id":"131c6239-e041-4ab5-9f75-400951ef95f4","note":"","count":1,"label":"Dip jalapenos","posId":"P107","price":2000,"isExtra":false},{"id":"99710cd8-fa1f-4712-84a8-85da37e18dd0","note":"","count":1,"label":"Česnekový chléb","posId":"P104","price":7900,"isExtra":false}]</t>
  </si>
  <si>
    <t>2026-05-12T11:37:29.853+02:00</t>
  </si>
  <si>
    <t>2026-05-12T11:57:41.036+02:00</t>
  </si>
  <si>
    <t>[{"id":"69427585fd8faa40bcc99dcd","count":1,"label":"Pepsi zero sugar 1l","posId":"N125","price":5900,"isExtra":false},{"id":"69427585fd8faa40bcc99d73","count":1,"label":"Hot &amp; Spicy 32cm 🌶️🌶️","posId":"122","price":24900,"isExtra":false},{"id":"7cdbdba064a9b12ab9c2a9d4","count":1,"label":"Balné","posId":"K0000","price":1500,"isExtra":true},{"id":"330e5bd554d905fd6d54cf01","count":1,"label":"bez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</si>
  <si>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2026-05-12T11:22:02.306+02:00</t>
  </si>
  <si>
    <t>2026-05-12T11:42:09.004+02:00</t>
  </si>
  <si>
    <t>2026-05-12T12:25:56.043+02:00</t>
  </si>
  <si>
    <t>2026-05-12T11:32:48.973+02:00</t>
  </si>
  <si>
    <t>[{"id":"36ea3088-07fd-428f-b871-c4a5ee9cef7b","note":"","count":1,"label":"Comeback 40 cm","posId":"109","price":30900,"isExtra":false},{"id":"932d1eab-8f45-4992-b460-cc5099f91e14","note":"","count":1,"label":"Okraj Hotdog, BBQ","posId":"A120","price":6500,"isExtra":true},{"id":"aef5aaf8-2acf-4f20-91be-c8829f11cd0c","note":"","count":1,"label":"Capricciosa 40 cm","posId":"101","price":30900,"isExtra":false},{"id":"614269dd-2dbe-47e4-81f8-670c7ef03e2f","note":"","count":1,"label":"Pepperoni salám","posId":"C109","price":4000,"KDSTags":["greenhighlight"],"isExtra":true},{"id":"670e963a-3bc6-4d99-8aed-b86eae3c2021","note":"","count":1,"label":"BEZ -mozzarella","posId":"X113","price":0,"KDSTags":["redhighlight"],"isExtra":true},{"id":"3a8b6a85-3b5c-4ee4-be2d-261ab8731d6e","note":"","count":1,"label":"Dip česnekový","posId":"P106","price":2000,"isExtra":false}]</t>
  </si>
  <si>
    <t>2026-05-12T11:17:02.058+02:00</t>
  </si>
  <si>
    <t>2026-05-12T11:55:24.811+02:00</t>
  </si>
  <si>
    <t>2026-05-12T12:14:39.208+02:00</t>
  </si>
  <si>
    <t>2026-05-12T11:17:02.947+02:00</t>
  </si>
  <si>
    <t>[{"id":"03dae282-4cd4-4fa2-9169-2178ea3ed325","note":"","count":1,"label":"Quattro Formaggi 40 cm","posId":"111","price":30900,"isExtra":false},{"id":"e8f571e6-dd36-42d7-8826-52c90315986b","note":"","count":1,"label":"Baby špenát &amp; kuře 40 cm","posId":"104","price":30900,"isExtra":false},{"id":"3a8b6a85-3b5c-4ee4-be2d-261ab8731d6e","note":"","count":1,"label":"Dip česnekový","posId":"P106","price":2000,"isExtra":false},{"id":"aef5aaf8-2acf-4f20-91be-c8829f11cd0c","note":"","count":1,"label":"Capricciosa 40 cm","posId":"101","price":30900,"isExtra":false}]</t>
  </si>
  <si>
    <t>2026-05-12T11:11:18.564+02:00</t>
  </si>
  <si>
    <t>2026-05-12T11:25:16.840+02:00</t>
  </si>
  <si>
    <t>[{"id":"272cd130-2932-4537-ac06-674dcc0d9489","count":1,"label":"Pizza Capricciosa 32","posId":"113","price":24900,"isExtra":false,"creatorId":"vpAah6u4WQ6SZTW5bf2gU","isPackging":0,"actualLabel":"Pizza Capricciosa 32"},{"id":"ymBOCn5TmdXromQHrpfrr","count":1,"label":"Smetanový základ","posId":"ZRS32","price":0,"isExtra":true,"mainItemId":"272cd130-2932-4537-ac06-674dcc0d9489"},{"id":"cf05c4d3-5206-479a-94ab-2270ec0ff8e6","count":1,"label":"Pizza Pepperoni 32","posId":"120","price":24900,"isExtra":false,"creatorId":"R8ZU07ZFxpH0EwhIEGYke","isPackging":0,"actualLabel":"Pizza Pepperoni 32"}]</t>
  </si>
  <si>
    <t>2026-05-12T11:11:01.987+02:00</t>
  </si>
  <si>
    <t>2026-05-12T11:46:05.444+02:00</t>
  </si>
  <si>
    <t>2026-05-12T11:56:57.434+02:00</t>
  </si>
  <si>
    <t>2026-05-12T11:11:02.453+02:00</t>
  </si>
  <si>
    <t>2026-05-12T11:10:42.280+02:00</t>
  </si>
  <si>
    <t>2026-05-12T11:35:51.952+02:00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</si>
  <si>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</si>
  <si>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2026-05-12T11:08:02.242+02:00</t>
  </si>
  <si>
    <t>2026-05-12T11:46:34.803+02:00</t>
  </si>
  <si>
    <t>2026-05-12T11:03:50.542+02:00</t>
  </si>
  <si>
    <t>2026-05-12T11:20:32.929+02:00</t>
  </si>
  <si>
    <t>2026-05-12T11:01:18.241+02:00</t>
  </si>
  <si>
    <t>2026-05-12T11:06:15.692+02:00</t>
  </si>
  <si>
    <t>[{"id":"b00d78c6-6176-486d-a37c-4718f76e9639","count":1,"label":"Choco Rolls","posId":"chr100","price":8900,"isExtra":false,"creatorId":"zs3iASDGQN_ikbXxUx1Vj","isPackging":0,"actualLabel":"Choco Rolls"}]</t>
  </si>
  <si>
    <t>2026-05-12T11:00:54.489+02:00</t>
  </si>
  <si>
    <t>2026-05-12T11:06:10.776+02:00</t>
  </si>
  <si>
    <t>[{"id":"b996cddd-6a30-4c2a-8382-d456b7544197","count":1,"label":"Pepperoni Rolls","posId":"P100","price":8900,"isExtra":false,"creatorId":"skmomQnsxiffHlXXVZgAs","isPackging":0,"actualLabel":"Pepperoni Rolls"}]</t>
  </si>
  <si>
    <t>2026-05-12T10:59:02.388+02:00</t>
  </si>
  <si>
    <t>2026-05-12T11:30:39.970+02:00</t>
  </si>
  <si>
    <t>[{"id":"5b1f2843-926a-4dd1-a5f0-4fddc7b45013","note":"","count":1,"label":"Margherita 32 cm","posId":"112","price":20900,"isExtra":false},{"id":"57c816b2-3e3f-46c2-b126-b09910d79cb0","note":"","count":1,"label":"změna na Smetanový základ","posId":"i129","price":0,"isExtra":true}]</t>
  </si>
  <si>
    <t>2026-05-12T10:53:01.838+02:00</t>
  </si>
  <si>
    <t>2026-05-12T11:14:36.734+02:00</t>
  </si>
  <si>
    <t>[{"id":"bf8dc38b-6c8e-42b6-9da3-3170253a57d4","note":"","count":1,"label":"Hot &amp; Spicy 32 cm","posId":"122","price":24900,"isExtra":false},{"id":"c1383a56-9eef-4159-8de6-52ba98917da4","note":"","count":1,"label":"Pepperoni Rolls, 6 ks","posId":"P100","price":8900,"isExtra":false},{"id":"99710cd8-fa1f-4712-84a8-85da37e18dd0","note":"","count":1,"label":"Česnekový chléb","posId":"P104","price":7900,"isExtra":false},{"id":"6bbd4662-3c19-4725-919c-71f4c4e91f89","note":"","count":1,"label":"BBQ Meteor 32 cm","posId":"142","price":24900,"isExtra":false},{"id":"21fd0686-e8d1-43f1-84c9-d96f5842a3ca","note":"","count":1,"label":"okraj mozzarella, bylinky","posId":"A121","price":5700,"isExtra":true},{"id":"9c8406f1-6a20-45d1-8b5d-cb871c6343c9","note":"","count":1,"label":"Aquilla tea černý čaj/broskev 0,5l","posId":"N120","price":4900,"isExtra":false}]</t>
  </si>
  <si>
    <t>2026-05-12T10:44:02.602+02:00</t>
  </si>
  <si>
    <t>2026-05-12T11:30:29.981+02:00</t>
  </si>
  <si>
    <t>[{"id":"35e045f9-bc36-46e9-8142-6579de78a05b","note":"","count":1,"label":"Comeback 32 cm","posId":"121","price":24900,"isExtra":false},{"id":"2f5e6647-81e9-4b87-979a-d1df9153229a","note":"","count":1,"label":"jalapeños","posId":"B102","price":2500,"KDSTags":["greenhighlight"],"isExtra":true}]</t>
  </si>
  <si>
    <t>2026-05-11T23:39:39.326+02:00</t>
  </si>
  <si>
    <t>2026-05-11T23:48:18.224+02:00</t>
  </si>
  <si>
    <t>[{"id":"69427585fd8faa40bcc99d5b","count":1,"label":"Comeback 40cm 🌶️","posId":"109","price":30900,"isExtra":false},{"id":"1d39bc6ba96569aaaf3ab974","count":1,"label":"Balné","posId":"K0000","price":2000,"isExtra":true},{"id":"e97c473331e663ddc690894a","count":1,"label":"BBQ základ","posId":"ZRB40","price":0,"isExtra":true},{"id":"893aed81a83a807fc642e4d1","count":1,"label":"okraj mozzarella, bbq omáčka","posId":"A124","price":6500,"isExtra":true}]</t>
  </si>
  <si>
    <t>2026-05-11T23:28:25.790+02:00</t>
  </si>
  <si>
    <t>2026-05-11T23:39:07.531+02:00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</si>
  <si>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40cm","posId":"104","price":30900,"isExtra":false},{"id":"54414779","note":"","count":1,"label":"Balné","posId":"K0000","price":2000,"isExtra":true},{"id":"57405814","note":"","size":"Pepsi 1l","count":1,"label":"Pepsi 1l","posId":"N124","price":5900,"isExtra":false}]</t>
  </si>
  <si>
    <t>2026-05-11T23:22:28.677+02:00</t>
  </si>
  <si>
    <t>2026-05-11T23:39:53.509+02:00</t>
  </si>
  <si>
    <t>[{"id":"69427585fd8faa40bcc99d57","count":1,"label":"Quattro Formaggi 40cm","posId":"111","price":30900,"isExtra":false},{"id":"1d39bc6ba96569aaaf3ab974","count":1,"label":"Balné","posId":"K0000","price":2000,"isExtra":true},{"id":"ec7d5f125b9cc07c5f4b154e","count":1,"label":"BBQ základ","posId":"ZSB49","price":0,"isExtra":true},{"id":"893aed81a83a807fc642e4d1","count":1,"label":"okraj mozzarella, bbq omáčka","posId":"A124","price":6500,"isExtra":true},{"id":"d02faa7e140e0d42e89607a4","count":1,"label":"Žampiony","posId":"C105","price":3500,"KDSTags":["greenhighlight"],"isExtra":true},{"id":"69427585fd8faa40bcc99db1","count":3,"label":"Česnekový dip","posId":"P106","price":2000,"isExtra":false},{"id":"7cdbdba064a9b12ab9c2a9d4","count":3,"label":"Balné","posId":"K0000","price":1500,"isExtra":true},{"id":"69427585fd8faa40bcc99db3","count":1,"label":"BBQ dip","posId":"P105","price":2000,"isExtra":false},{"id":"7cdbdba064a9b12ab9c2a9d4","count":1,"label":"Balné","posId":"K0000","price":1500,"isExtra":true}]</t>
  </si>
  <si>
    <t>Petra</t>
  </si>
  <si>
    <t>2026-05-11T23:06:07.805+02:00</t>
  </si>
  <si>
    <t>2026-05-11T23:18:55.244+02:00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</si>
  <si>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okrajů","posId":"X1000","price":0,"isExtra":true},{"id":"B115","note":"","count":1,"label":"Kukuřice","posId":"B115","price":2500,"KDSTags":["greenhighlight"],"isExtra":true},{"id":"N125","note":"","count":1,"label":"Pepsi zero sugar 1l","posId":"N125","price":5900,"isExtra":false}]</t>
  </si>
  <si>
    <t>2026-05-11T22:38:39.950+02:00</t>
  </si>
  <si>
    <t>2026-05-11T22:44:08.175+02:00</t>
  </si>
  <si>
    <t>[{"id":"69427585fd8faa40bcc99d65","count":1,"label":"Hawai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základ","posId":"ZRS40","price":0,"isExtra":true},{"id":"3a8a5f390c85702c5b451316","count":1,"label":"Grana padano, pecorino, parmazán","posId":"C130","price":4000,"KDSTags":["greenhighlight"],"isExtra":true},{"id":"69427585fd8faa40bcc99db1","count":2,"label":"Česnekový dip","posId":"P106","price":2000,"isExtra":false},{"id":"7cdbdba064a9b12ab9c2a9d4","count":2,"label":"Balné","posId":"K0000","price":1500,"isExtra":true}]</t>
  </si>
  <si>
    <t>2026-05-11T22:31:37.069+02:00</t>
  </si>
  <si>
    <t>2026-05-11T22:37:40.314+02:00</t>
  </si>
  <si>
    <t>[{"id":"69427585fd8faa40bcc99d5d","count":1,"label":"Pepperoni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</si>
  <si>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2026-05-11T22:30:03.606+02:00</t>
  </si>
  <si>
    <t>2026-05-11T22:39:49.042+02:00</t>
  </si>
  <si>
    <t>[{"id":"P100","note":"","count":1,"label":"Pepperoni Rolls 🌶️","posId":"P100","price":8900,"isExtra":false},{"id":"K0000","note":"","count":1,"label":"Balné","posId":"K0000","price":1500,"isExtra":true},{"id":"120","note":"","count":1,"label":"Pepperoni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bylinky","posId":"A121","price":5700,"isExtra":true},{"id":"jpr200","note":"","count":1,"label":"Jalapenos Rolls","posId":"jpr200","price":8900,"isExtra":false},{"id":"K0000","note":"","count":1,"label":"Balné","posId":"K0000","price":1500,"isExtra":true}]</t>
  </si>
  <si>
    <t>2026-05-11T22:07:27.086+02:00</t>
  </si>
  <si>
    <t>2026-05-11T22:18:44.140+02:00</t>
  </si>
  <si>
    <t>2026-05-11T21:51:01.717+02:00</t>
  </si>
  <si>
    <t>2026-05-11T22:01:37.864+02:00</t>
  </si>
  <si>
    <t>2026-05-11T22:12:03.600+02:00</t>
  </si>
  <si>
    <t>2026-05-11T21:51:02.350+02:00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</si>
  <si>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bylinky","posId":"A121","price":5700,"isExtra":true},{"id":"5b1f2843-926a-4dd1-a5f0-4fddc7b45013","note":"","count":1,"label":"Margherita 32 cm","posId":"112","price":20900,"isExtra":false},{"id":"2be8bd8d-b8cf-456a-a9f3-1ae18c5726f9","note":"","count":1,"label":"okraj mozzarella, BBQ omáčka","posId":"A123","price":5700,"isExtra":true},{"id":"7bf5fb6e-17f1-4e62-b7d1-e31d7c483eb9","note":"","count":1,"label":"cibule","posId":"B103","price":2500,"KDSTags":["greenhighlight"],"isExtra":tru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</si>
  <si>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2026-05-11T21:11:58.902+02:00</t>
  </si>
  <si>
    <t>2026-05-11T21:27:27.955+02:00</t>
  </si>
  <si>
    <t>2026-05-11T21:01:02.472+02:00</t>
  </si>
  <si>
    <t>2026-05-11T21:09:06.718+02:00</t>
  </si>
  <si>
    <t>2026-05-12T05:59:59.999+02:00</t>
  </si>
  <si>
    <t>2026-05-11T21:00:01.856+02:00</t>
  </si>
  <si>
    <t>2026-05-11T21:07:48.808+02:00</t>
  </si>
  <si>
    <t>[{"id":"0b867b16-3995-4b4a-9deb-1c0d8cecf8d6","note":"","count":1,"label":"Pepperoni 32 cm","posId":"120","price":24900,"isExtra":false},{"id":"2863cfff-d34c-4eca-8cc1-a94c70c453ab","note":"","count":1,"label":"Mirinda 1l","posId":"N126","price":5900,"isExtra":false}]</t>
  </si>
  <si>
    <t>2026-05-11T20:56:02.923+02:00</t>
  </si>
  <si>
    <t>2026-05-11T21:06:31.855+02:00</t>
  </si>
  <si>
    <t>2026-05-11T21:19:35.107+02:00</t>
  </si>
  <si>
    <t>2026-05-11T20:58:46.144+02:00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</si>
  <si>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cm","posId":"122","price":24900,"isExtra":false},{"id":"3a8b6a85-3b5c-4ee4-be2d-261ab8731d6e","note":"","count":1,"label":"Dip česnekový","posId":"P106","price":2000,"isExtra":false}]</t>
  </si>
  <si>
    <t>2026-05-11T20:53:53.112+02:00</t>
  </si>
  <si>
    <t>2026-05-11T21:05:23.125+02:00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</si>
  <si>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</si>
  <si>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2026-05-11T20:39:01.801+02:00</t>
  </si>
  <si>
    <t>2026-05-11T20:45:49.781+02:00</t>
  </si>
  <si>
    <t>2026-05-11T21:00:54.929+02:00</t>
  </si>
  <si>
    <t>2026-05-11T20:39:55.208+02:00</t>
  </si>
  <si>
    <t>[{"id":"f4d7b9ad-ce62-498d-a90b-8016ab1e3604","note":"","count":1,"label":"Quattro Formaggi 32 cm","posId":"147","price":24900,"isExtra":false},{"id":"3a8b6a85-3b5c-4ee4-be2d-261ab8731d6e","note":"","count":4,"label":"Dip česnekový","posId":"P106","price":2000,"isExtra":false}]</t>
  </si>
  <si>
    <t>2026-05-11T20:36:02.044+02:00</t>
  </si>
  <si>
    <t>2026-05-11T20:43:37.456+02:00</t>
  </si>
  <si>
    <t>2026-05-11T21:09:09.975+02:00</t>
  </si>
  <si>
    <t>2026-05-11T20:40:00.030+02:00</t>
  </si>
  <si>
    <t>[{"id":"03ade9ce-5d0f-4499-a6a3-340b58ae4468","note":"","count":1,"label":"Capricciosa 32 cm","posId":"113","price":24900,"isExtra":false},{"id":"6463d074-457d-4955-9cf5-43bdb5619e32","note":"","count":1,"label":"Jablečno-skořicové rolls, 8ks","posId":"18","price":8900,"isExtra":false}]</t>
  </si>
  <si>
    <t>2026-05-11T20:35:36.255+02:00</t>
  </si>
  <si>
    <t>2026-05-11T20:41:34.025+02:00</t>
  </si>
  <si>
    <t>[{"id":"69427585fd8faa40bcc99d5f","count":1,"label":"BBQ Texas 40cm","posId":"107","price":30900,"isExtra":false},{"id":"1d39bc6ba96569aaaf3ab974","count":1,"label":"Balné","posId":"K0000","price":2000,"isExtra":true},{"id":"b714211ecc3c2d19932cf74e","count":1,"label":"Rajčatový základ","posId":"ZBR40","price":0,"isExtra":true}]</t>
  </si>
  <si>
    <t>2026-05-11T20:27:30.141+02:00</t>
  </si>
  <si>
    <t>2026-05-11T20:36:43.051+02:00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</si>
  <si>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40cm","posId":"111","price":30900,"isExtra":false},{"id":"54414779","note":"","count":1,"label":"Balné","posId":"K0000","price":2000,"isExtra":true},{"id":"54414813","note":"","count":1,"label":"okraj mozzarella, bylinky","posId":"A122","price":6500,"isExtra":true},{"id":"54414750","note":"","size":"Česnekový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</si>
  <si>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2026-05-11T20:24:02.148+02:00</t>
  </si>
  <si>
    <t>2026-05-11T20:32:44.778+02:00</t>
  </si>
  <si>
    <t>2026-05-11T20:16:03.472+02:00</t>
  </si>
  <si>
    <t>2026-05-11T20:23:53.570+02:00</t>
  </si>
  <si>
    <t>2026-05-11T20:37:10.652+02:00</t>
  </si>
  <si>
    <t>2026-05-11T20:17:03.627+02:00</t>
  </si>
  <si>
    <t>[{"id":"f1315fc0-dfbb-459c-9f31-49d8e60875f4","note":"","count":1,"label":"Pepperoni 40 cm","posId":"108","price":30900,"isExtra":false},{"id":"9299f155-5a92-429b-84f6-d394d16b07d0","note":"","count":1,"label":"Párek","posId":"C110","price":4000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3a8b6a85-3b5c-4ee4-be2d-261ab8731d6e","note":"","count":4,"label":"Dip česnekový","posId":"P106","price":2000,"isExtra":false}]</t>
  </si>
  <si>
    <t>2026-05-11T20:12:02.747+02:00</t>
  </si>
  <si>
    <t>2026-05-11T20:18:59.592+02:00</t>
  </si>
  <si>
    <t>2026-05-11T20:50:39.436+02:00</t>
  </si>
  <si>
    <t>2026-05-11T20:21:39.168+02:00</t>
  </si>
  <si>
    <t>[{"id":"bf8dc38b-6c8e-42b6-9da3-3170253a57d4","note":"","count":1,"label":"Hot &amp; Spicy 32 cm","posId":"122","price":24900,"isExtra":false},{"id":"3a8b6a85-3b5c-4ee4-be2d-261ab8731d6e","note":"","count":2,"label":"Dip česnekový","posId":"P106","price":2000,"isExtra":false}]</t>
  </si>
  <si>
    <t>2026-05-11T20:10:58.986+02:00</t>
  </si>
  <si>
    <t>2026-05-11T20:20:21.838+02:00</t>
  </si>
  <si>
    <t>[{"id":"69427585fd8faa40bcc99d5b","count":1,"label":"Comeback 40cm 🌶️","posId":"109","price":30900,"isExtra":false},{"id":"1d39bc6ba96569aaaf3ab974","count":1,"label":"Balné","posId":"K0000","price":2000,"isExtra":true},{"id":"d02faa7e140e0d42e89607a4","count":1,"label":"Žampiony","posId":"C105","price":3500,"KDSTags":["greenhighlight"],"isExtra":true}]</t>
  </si>
  <si>
    <t>2026-05-11T20:06:01.890+02:00</t>
  </si>
  <si>
    <t>2026-05-11T20:16:11.728+02:00</t>
  </si>
  <si>
    <t>[{"id":"6bbd4662-3c19-4725-919c-71f4c4e91f89","note":"","count":1,"label":"BBQ Meteor 32 cm","posId":"142","price":24900,"isExtra":false},{"id":"f61b7339-3b20-4583-b2b8-12e48de2876d","note":"","count":1,"label":"změna na Rajčatový základ","posId":"i105","price":0,"isExtra":true},{"id":"f2ca88ba-7288-4f05-a925-149da2e2137e","note":"","count":1,"label":"okraj Hotdog, BBQ","posId":"A119","price":5700,"isExtra":true},{"id":"2f5e6647-81e9-4b87-979a-d1df9153229a","note":"","count":1,"label":"jalapeños","posId":"B102","price":2500,"KDSTags":["greenhighlight"],"isExtra":true},{"id":"3a8b6a85-3b5c-4ee4-be2d-261ab8731d6e","note":"","count":1,"label":"Dip česnekový","posId":"P106","price":2000,"isExtra":false}]</t>
  </si>
  <si>
    <t>2026-05-11T20:00:03.136+02:00</t>
  </si>
  <si>
    <t>2026-05-11T20:06:43.913+02:00</t>
  </si>
  <si>
    <t>[{"id":"54414712","note":"","size":"BBQ Texas 40cm","count":1,"label":"BBQ Texas 40cm","posId":"107","price":30900,"isExtra":false},{"id":"54414779","note":"","count":1,"label":"Balné","posId":"K0000","price":2000,"isExtra":true},{"id":"59555827","note":"","count":1,"label":"Rajčatový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okrajů","posId":"X1000","price":0,"isExtra":true},{"id":"54414748","note":"","size":"Česnekový chléb 18cm","count":1,"label":"Česnekový chléb 18cm","posId":"P104","price":7900,"isExtra":false},{"id":"54414789","note":"","count":1,"label":"Balné","posId":"K0000","price":1500,"isExtra":true}]</t>
  </si>
  <si>
    <t>2026-05-11T19:53:01.730+02:00</t>
  </si>
  <si>
    <t>2026-05-11T20:02:33.533+02:00</t>
  </si>
  <si>
    <t>2026-05-11T20:12:36.320+02:00</t>
  </si>
  <si>
    <t>2026-05-11T19:53:02.523+02:00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</si>
  <si>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cm","posId":"121","price":24900,"isExtra":false}]</t>
  </si>
  <si>
    <t>2026-05-11T19:48:15.794+02:00</t>
  </si>
  <si>
    <t>2026-05-11T19:56:26.861+02:00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</si>
  <si>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</si>
  <si>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2026-05-11T19:42:53.446+02:00</t>
  </si>
  <si>
    <t>2026-05-11T19:50:43.522+02:00</t>
  </si>
  <si>
    <t>2026-05-11T19:38:23.308+02:00</t>
  </si>
  <si>
    <t>2026-05-11T19:50:49.807+02:00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</si>
  <si>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🌶️🌶️","posId":"122","price":24900,"isExtra":false},{"id":"54414789","note":"","count":1,"label":"Balné","posId":"K0000","price":1500,"isExtra":true},{"id":"57278742","note":"","count":1,"label":"Smetanový základ","posId":"ZRS32","price":0,"isExtra":true},{"id":"54414850","note":"","count":1,"label":"okraj hotdog, hořčice","posId":"A117","price":5700,"isExtra":true},{"id":"57405814","note":"","size":"Pepsi 1l","count":1,"label":"Pepsi 1l","posId":"N124","price":5900,"isExtra":false},{"id":"61817983","note":"","size":"Guarana classic","count":1,"label":"Guarana classic","posId":"N142","price":5500,"isExtra":false}]</t>
  </si>
  <si>
    <t>2026-05-11T19:37:02.424+02:00</t>
  </si>
  <si>
    <t>2026-05-11T19:46:03.951+02:00</t>
  </si>
  <si>
    <t>2026-05-11T20:20:28.175+02:00</t>
  </si>
  <si>
    <t>2026-05-11T19:37:02.986+02:00</t>
  </si>
  <si>
    <t>[{"id":"80cdc162-f69f-4138-b690-77917e93790e","note":"","count":1,"label":"SPICY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wings","posId":"P101","price":0,"isExtra":true},{"id":"efb32402-6963-4fed-b14b-60a9e13f7f00","note":"","count":1,"label":"Guarana Kiwi a jablko 0,5l","posId":"N144","price":0,"isExtra":true},{"id":"80cdc162-f69f-4138-b690-77917e93790e","note":"","count":1,"label":"SPICY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wings","posId":"P101","price":0,"isExtra":true},{"id":"e743ee60-b800-434c-bf60-5a11f5cd2a7a","note":"","count":1,"label":"BIRGO grapefruit 0,5l","posId":"N131","price":0,"isExtra":true},{"id":"80cdc162-f69f-4138-b690-77917e93790e","note":"","count":1,"label":"SPICY MENU COMEBACK","posId":"","price":34900,"isExtra":false},{"id":"a1ea1398-fde5-4b18-ac4e-39b76f2af733","note":"","count":1,"label":"Zeleninová","posId":"Y115","price":0,"isExtra":true},{"id":"741f56e1-4be0-4a48-9425-3dc6aa7f97c3","note":"","count":1,"label":"Italské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8caf43fd-6a2c-427b-858a-17f37d37c439","note":"","count":1,"label":"Spicy wings","posId":"P101","price":0,"isExtra":true},{"id":"e743ee60-b800-434c-bf60-5a11f5cd2a7a","note":"","count":1,"label":"BIRGO grapefruit 0,5l","posId":"N131","price":0,"isExtra":true},{"id":"3a8b6a85-3b5c-4ee4-be2d-261ab8731d6e","note":"","count":1,"label":"Dip česnekový","posId":"P106","price":2000,"isExtra":false}]</t>
  </si>
  <si>
    <t>2026-05-11T19:34:01.756+02:00</t>
  </si>
  <si>
    <t>2026-05-11T19:41:34.530+02:00</t>
  </si>
  <si>
    <t>[{"id":"03dae282-4cd4-4fa2-9169-2178ea3ed325","note":"","count":1,"label":"Quattro Formaggi 40 cm","posId":"111","price":30900,"isExtra":false},{"id":"7fdd6df3-b4af-470d-955c-d1de47ab00a5","note":"","count":1,"label":"Žampiony","posId":"C105","price":3500,"KDSTags":["greenhighlight"],"isExtra":true}]</t>
  </si>
  <si>
    <t>2026-05-11T19:25:23.033+02:00</t>
  </si>
  <si>
    <t>2026-05-11T19:33:02.731+02:00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</si>
  <si>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🌶️","posId":"121","price":24900,"isExtra":false},{"id":"54414789","note":"","count":1,"label":"Balné","posId":"K0000","price":1500,"isExtra":true},{"id":"54414864","note":"","count":1,"label":"Bez cibule","posId":"X103","price":0,"KDSTags":["redhighlight"]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54414900","note":"","count":1,"label":"Slanina","posId":"B108","price":3000,"KDSTags":["greenhighlight"],"isExtra":true},{"id":"54414907","note":"","count":1,"label":"Kuře","posId":"B114","price":3000,"KDSTags":["greenhighlight"],"isExtra":true}]</t>
  </si>
  <si>
    <t>2026-05-11T19:07:02.139+02:00</t>
  </si>
  <si>
    <t>2026-05-11T19:20:10.305+02:00</t>
  </si>
  <si>
    <t>2026-05-11T19:52:11.800+02:00</t>
  </si>
  <si>
    <t>2026-05-11T19:07:03.203+02:00</t>
  </si>
  <si>
    <t>2026-05-11T19:06:27.814+02:00</t>
  </si>
  <si>
    <t>2026-05-11T19:19:39.476+02:00</t>
  </si>
  <si>
    <t>2026-05-11T19:04:01.730+02:00</t>
  </si>
  <si>
    <t>2026-05-11T19:25:12.472+02:00</t>
  </si>
  <si>
    <t>2026-05-11T19:39:52.680+02:00</t>
  </si>
  <si>
    <t>2026-05-11T19:04:02.396+02:00</t>
  </si>
  <si>
    <t>2026-05-11T19:03:06.153+02:00</t>
  </si>
  <si>
    <t>2026-05-11T19:19:30.515+02:00</t>
  </si>
  <si>
    <t>[{"id":"57405815","note":"","size":"Pepsi zero sugar 1l","count":1,"label":"Pepsi zero sugar 1l","posId":"N125","price":5900,"isExtra":false},{"id":"59610939","note":"","size":"BBQ Texas 32cm","count":1,"label":"BBQ Texas 32cm","posId":"119","price":24900,"isExtra":false},{"id":"54414789","note":"","count":1,"label":"Balné","posId":"K0000","price":1500,"isExtra":true},{"id":"59610946","note":"","count":1,"label":"USA těsto","posId":"17","price":1000,"isExtra":true},{"id":"57278741","note":"","count":1,"label":"Smetanový základ","posId":"ZBS32","price":0,"isExtra":true},{"id":"54414827","note":"","count":1,"label":"okraj mozzarella, bbq omáčka","posId":"A123","price":5700,"isExtra":true}]</t>
  </si>
  <si>
    <t>2026-05-11T19:03:02.448+02:00</t>
  </si>
  <si>
    <t>2026-05-11T19:23:44.718+02:00</t>
  </si>
  <si>
    <t>2026-05-11T19:45:27.350+02:00</t>
  </si>
  <si>
    <t>2026-05-11T19:03:03.310+02:00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</si>
  <si>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38de8e38-e51e-422d-9a89-960ebc505f1b","note":"","count":1,"label":"šunka","posId":"B106","price":3000,"KDSTags":["greenhighlight"],"isExtra":tru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38de8e38-e51e-422d-9a89-960ebc505f1b","note":"","count":1,"label":"šunka","posId":"B106","price":3000,"KDSTags":["greenhighlight"],"isExtra":true},{"id":"169906cc-98ac-4101-a361-79ae530758c3","note":"","count":1,"label":"BEZ -cibule","posId":"X103","price":0,"KDSTags":["redhighlight"],"isExtra":true},{"id":"9461c599-e1f4-4267-8dd8-c1eea66839a3","note":"","count":1,"label":"Choco Rolls, 6 ks","posId":"chr100","price":8900,"isExtra":false}]</t>
  </si>
  <si>
    <t>2026-05-11T19:01:36.523+02:00</t>
  </si>
  <si>
    <t>2026-05-11T19:12:09.125+02:00</t>
  </si>
  <si>
    <t>2026-05-11T19:01:03.020+02:00</t>
  </si>
  <si>
    <t>2026-05-11T19:15:54.860+02:00</t>
  </si>
  <si>
    <t>2026-05-11T19:28:24.364+02:00</t>
  </si>
  <si>
    <t>2026-05-11T19:01:03.692+02:00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</si>
  <si>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c8019f80-065c-4f09-9e80-65b85dae2ae1","note":"","count":1,"label":"kukuřice","posId":"B115","price":2500,"KDSTags":["greenhighlight"],"isExtra":true},{"id":"28b3f739-f42a-4ef9-8499-ad66cad79c40","note":"","count":1,"label":"Hot &amp; Spicy 18 cm","posId":"134","price":11900,"isExtra":false},{"id":"57c816b2-3e3f-46c2-b126-b09910d79cb0","note":"","count":1,"label":"změna na Smetanový základ","posId":"i129","price":0,"isExtra":true},{"id":"ea8ba6dd-c20a-4bae-a731-5344afc761eb","note":"","count":1,"label":"Capricciosa 18 cm","posId":"125","price":11900,"isExtra":false},{"id":"c5b474e6-18c7-4e68-bfba-30417cf8de0f","note":"","count":1,"label":"Kukuřice.","posId":"A115","price":1500,"isExtra":true},{"id":"bd8e2f82-3d11-4ada-88ad-67191c012d18","note":"","count":1,"label":"BEZ -olivy","posId":"X112","price":0,"KDSTags":["redhighlight"],"isExtra":true},{"id":"3a8b6a85-3b5c-4ee4-be2d-261ab8731d6e","note":"","count":1,"label":"Dip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</si>
  <si>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2026-05-11T18:55:01.868+02:00</t>
  </si>
  <si>
    <t>2026-05-11T19:05:20.014+02:00</t>
  </si>
  <si>
    <t>2026-05-11T19:15:41.893+02:00</t>
  </si>
  <si>
    <t>2026-05-11T18:56:01.032+02:00</t>
  </si>
  <si>
    <t>[{"id":"d63e9120-8ffe-444c-ba51-6c942a13f4fc","note":"","count":1,"label":"Margherita 40 cm","posId":"100","price":26900,"isExtra":false},{"id":"3a8b6a85-3b5c-4ee4-be2d-261ab8731d6e","note":"","count":2,"label":"Dip česnekový","posId":"P106","price":2000,"isExtra":false}]</t>
  </si>
  <si>
    <t>2026-05-11T18:51:02.383+02:00</t>
  </si>
  <si>
    <t>2026-05-11T19:03:32.209+02:00</t>
  </si>
  <si>
    <t>2026-05-11T19:23:07.223+02:00</t>
  </si>
  <si>
    <t>2026-05-11T18:51:03.188+02:00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</si>
  <si>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bylinky","posId":"A121","price":5700,"isExtra":true},{"id":"c8019f80-065c-4f09-9e80-65b85dae2ae1","note":"","count":1,"label":"kukuřice","posId":"B115","price":2500,"KDSTags":["greenhighlight"],"isExtra":true}]</t>
  </si>
  <si>
    <t>2026-05-11T18:49:13.360+02:00</t>
  </si>
  <si>
    <t>2026-05-11T19:04:49.194+02:00</t>
  </si>
  <si>
    <t>[{"id":"69427585fd8faa40bcc99d57","count":1,"label":"Quattro Formaggi 40cm","posId":"111","price":30900,"isExtra":false},{"id":"1d39bc6ba96569aaaf3ab974","count":1,"label":"Balné","posId":"K0000","price":2000,"isExtra":true},{"id":"48863154de09ebfd22a82574","count":1,"label":"bez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</si>
  <si>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2026-05-11T18:46:58.175+02:00</t>
  </si>
  <si>
    <t>2026-05-11T18:59:21.149+02:00</t>
  </si>
  <si>
    <t>2026-05-11T18:46:58.152+02:00</t>
  </si>
  <si>
    <t>2026-05-11T18:58:33.354+02:00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</si>
  <si>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základ","posId":"ZRS40","price":0,"isExtra":true},{"id":"54414882","note":"","count":1,"label":"Kukuřice","posId":"C115","price":3500,"KDSTags":["greenhighlight"],"isExtra":true}]</t>
  </si>
  <si>
    <t>2026-05-11T18:41:08.041+02:00</t>
  </si>
  <si>
    <t>2026-05-11T18:57:05.919+02:00</t>
  </si>
  <si>
    <t>[{"id":"cf05c4d3-5206-479a-94ab-2270ec0ff8e6","count":1,"label":"Pizza Pepperoni 32","posId":"120","price":24900,"isExtra":false,"creatorId":"fj4CxsyIN87rbNzhQrK7_","isPackging":0,"actualLabel":"Pizza Pepperoni 32"},{"id":"cf05c4d3-5206-479a-94ab-2270ec0ff8e6","count":1,"label":"Pizza Pepperoni 32","posId":"120","price":24900,"isExtra":false,"creatorId":"k8gigG1vW077ykhVrXGBP","isPackging":0,"actualLabel":"Pizza Pepperoni 32"},{"id":"40d9cbbb-8f1e-4bb1-8779-b8a901a5b016","count":1,"label":"Pizza Quattro Formaggi 32","posId":"123","price":24900,"isExtra":false,"creatorId":"DpsT4mLtQdPDi-i09Bsrg","isPackging":0,"actualLabel":"Pizza Quattro Formaggi 32"},{"id":"40d9cbbb-8f1e-4bb1-8779-b8a901a5b016","count":1,"label":"Pizza Quattro Formaggi 32","posId":"123","price":24900,"isExtra":false,"creatorId":"dW8Blsa5wy7XFoyfqKUCC","isPackging":0,"actualLabel":"Pizza Quattro Formaggi 32"},{"id":"89bd6aa5-2940-480c-9e29-0ffa339d601c","count":1,"label":"Pizza Hot &amp; Spicy 32","posId":"122","price":24900,"isExtra":false,"creatorId":"lnFzMBoCpeo4gmgnCjYqB","isPackging":0,"actualLabel":"Pizza Hot &amp; Spicy 32"},{"id":"3c296b8f-0d24-41c9-a16f-8905213340ec","count":1,"label":"Pizza Margherita 32","posId":"112","price":20900,"isExtra":false,"creatorId":"0SLWoneDqjR1WTNmkTG-h","isPackging":0,"actualLabel":"Pizza Margherita 32"}]</t>
  </si>
  <si>
    <t>2026-05-11T18:39:02.182+02:00</t>
  </si>
  <si>
    <t>2026-05-11T18:49:52.867+02:00</t>
  </si>
  <si>
    <t>2026-05-11T19:02:05.454+02:00</t>
  </si>
  <si>
    <t>2026-05-11T18:39:03.516+02:00</t>
  </si>
  <si>
    <t>[{"id":"f1315fc0-dfbb-459c-9f31-49d8e60875f4","note":"","count":1,"label":"Pepperoni 40 cm","posId":"108","price":30900,"isExtra":false},{"id":"03dae282-4cd4-4fa2-9169-2178ea3ed325","note":"","count":1,"label":"Quattro Formaggi 40 cm","posId":"111","price":30900,"isExtra":false},{"id":"36ea3088-07fd-428f-b871-c4a5ee9cef7b","note":"","count":1,"label":"Comeback 40 cm","posId":"109","price":30900,"isExtra":false}]</t>
  </si>
  <si>
    <t>2026-05-11T18:38:02.937+02:00</t>
  </si>
  <si>
    <t>2026-05-11T18:43:43.808+02:00</t>
  </si>
  <si>
    <t>2026-05-11T18:37:02.309+02:00</t>
  </si>
  <si>
    <t>2026-05-11T18:47:39.239+02:00</t>
  </si>
  <si>
    <t>2026-05-11T18:26:02.180+02:00</t>
  </si>
  <si>
    <t>2026-05-11T20:00:43.601+02:00</t>
  </si>
  <si>
    <t>2026-05-11T20:26:56.852+02:00</t>
  </si>
  <si>
    <t>2026-05-11T18:45:00.466+02:00</t>
  </si>
  <si>
    <t>[{"id":"6bbd4662-3c19-4725-919c-71f4c4e91f89","note":"","count":1,"label":"BBQ Meteor 32 cm","posId":"142","price":24900,"isExtra":false},{"id":"f61b7339-3b20-4583-b2b8-12e48de2876d","note":"","count":1,"label":"změna na Rajčatový základ","posId":"i105","price":0,"isExtra":true},{"id":"85dc195f-7d7b-4fb5-b41d-eb1c9c76b3a3","note":"","count":1,"label":"Hot &amp; Spicy 32 cm","posId":"146","price":24900,"isExtra":false},{"id":"194f980e-141e-4220-9f1e-0e1e9edc412e","note":"","count":1,"label":"Quattro Formaggi 18 cm","posId":"135","price":11900,"isExtra":false}]</t>
  </si>
  <si>
    <t>2026-05-11T18:26:02.157+02:00</t>
  </si>
  <si>
    <t>2026-05-11T18:36:34.859+02:00</t>
  </si>
  <si>
    <t>[{"id":"f1315fc0-dfbb-459c-9f31-49d8e60875f4","note":"","count":1,"label":"Pepperoni 40 cm","posId":"108","price":30900,"isExtra":false},{"id":"86843148-4e32-4979-bfd6-d7151207f70f","note":"","count":1,"label":"Šunka","posId":"C106","price":4000,"KDSTags":["greenhighlight"],"isExtra":true},{"id":"36ea3088-07fd-428f-b871-c4a5ee9cef7b","note":"","count":1,"label":"Comeback 40 cm","posId":"109","price":30900,"isExtra":false},{"id":"932d1eab-8f45-4992-b460-cc5099f91e14","note":"","count":1,"label":"Okraj Hotdog, BBQ","posId":"A120","price":6500,"isExtra":true}]</t>
  </si>
  <si>
    <t>2026-05-11T18:25:23.026+02:00</t>
  </si>
  <si>
    <t>2026-05-11T18:32:35.040+02:00</t>
  </si>
  <si>
    <t>[{"id":"69427585fd8faa40bcc99d83","count":1,"label":"Baby Špenát &amp; kuře 32cm","posId":"116","price":24900,"isExtra":false},{"id":"7cdbdba064a9b12ab9c2a9d4","count":1,"label":"Balné","posId":"K0000","price":1500,"isExtra":true},{"id":"330e5bd554d905fd6d54cf01","count":1,"label":"bez plněných okrajů","posId":"X1000","price":0,"isExtra":true},{"id":"69427585fd8faa40bcc99d7d","count":1,"label":"Zeleninová 32cm","posId":"115","price":24900,"isExtra":false},{"id":"7cdbdba064a9b12ab9c2a9d4","count":1,"label":"Balné","posId":"K0000","price":1500,"isExtra":true},{"id":"330e5bd554d905fd6d54cf01","count":1,"label":"bez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</si>
  <si>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2026-05-11T18:16:02.253+02:00</t>
  </si>
  <si>
    <t>2026-05-11T18:24:02.192+02:00</t>
  </si>
  <si>
    <t>2026-05-11T18:34:58.438+02:00</t>
  </si>
  <si>
    <t>2026-05-11T18:16:03.302+02:00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</si>
  <si>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adb25a98-2836-4da5-82f5-82c3fc24d621","note":"","count":1,"label":"grana padano","posId":"B130","price":3000,"KDSTags":["greenhighlight"],"isExtra":true},{"id":"0d0283d3-7aff-4b76-8938-87a4f5c742a9","note":"","count":1,"label":"Pepsi zero sugar 1l","posId":"N125","price":5900,"isExtra":false},{"id":"3a8b6a85-3b5c-4ee4-be2d-261ab8731d6e","note":"","count":1,"label":"Dip česnekový","posId":"P106","price":2000,"isExtra":false}]</t>
  </si>
  <si>
    <t>2026-05-11T18:13:02.589+02:00</t>
  </si>
  <si>
    <t>2026-05-11T18:22:12.807+02:00</t>
  </si>
  <si>
    <t>2026-05-11T18:45:42.178+02:00</t>
  </si>
  <si>
    <t>2026-05-11T18:13:03.133+02:00</t>
  </si>
  <si>
    <t>[{"id":"117c830b-d7db-490d-a3b9-365f8c4fa2d3","note":"","count":1,"label":"Zeleninová 32 cm","posId":"115","price":24900,"isExtra":false},{"id":"e2500e14-36a7-442f-9e4c-8df3f05db108","note":"","count":1,"label":"pepperoni salám","posId":"B109","price":3000,"KDSTags":["greenhighlight"],"isExtra":true},{"id":"adb25a98-2836-4da5-82f5-82c3fc24d621","note":"","count":1,"label":"grana padano","posId":"B130","price":3000,"KDSTags":["greenhighlight"],"isExtra":true},{"id":"bd8e2f82-3d11-4ada-88ad-67191c012d18","note":"","count":1,"label":"BEZ -olivy","posId":"X112","price":0,"KDSTags":["redhighlight"],"isExtra":true},{"id":"e50ff4de-a31a-4748-b60e-66140c46f568","note":"","count":1,"label":"BEZ -paprika","posId":"X111","price":0,"KDSTags":["redhighlight"],"isExtra":true}]</t>
  </si>
  <si>
    <t>2026-05-11T18:10:02.354+02:00</t>
  </si>
  <si>
    <t>2026-05-11T18:26:21.941+02:00</t>
  </si>
  <si>
    <t>2026-05-11T18:07:21.365+02:00</t>
  </si>
  <si>
    <t>2026-05-11T18:20:16.916+02:00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</si>
  <si>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32cm","posId":"113","price":24900,"isExtra":false},{"id":"54414789","note":"","count":1,"label":"Balné","posId":"K0000","price":1500,"isExtra":true}]</t>
  </si>
  <si>
    <t>2026-05-11T18:04:09.869+02:00</t>
  </si>
  <si>
    <t>2026-05-11T18:14:25.077+02:00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</si>
  <si>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🌶️","posId":"109","price":30900,"isExtra":false},{"id":"1d39bc6ba96569aaaf3ab974","count":1,"label":"Balné","posId":"K0000","price":2000,"isExtra":true},{"id":"69427585fd8faa40bcc99d6f","count":1,"label":"Margherita 32cm","posId":"112","price":20900,"isExtra":false},{"id":"7cdbdba064a9b12ab9c2a9d4","count":1,"label":"Balné","posId":"K0000","price":1500,"isExtra":true}]</t>
  </si>
  <si>
    <t>2026-05-11T18:04:01.546+02:00</t>
  </si>
  <si>
    <t>2026-05-11T18:17:28.761+02:00</t>
  </si>
  <si>
    <t>[{"id":"e8f571e6-dd36-42d7-8826-52c90315986b","note":"","count":1,"label":"Baby špenát &amp; kuře 40 cm","posId":"104","price":30900,"isExtra":false},{"id":"ff8bc446-e047-44f1-bae5-423b565e0123","note":"","count":1,"label":"Capricciosa 32 cm","posId":"137","price":24900,"isExtra":false},{"id":"57c816b2-3e3f-46c2-b126-b09910d79cb0","note":"","count":1,"label":"změna na Smetanový základ","posId":"i129","price":0,"isExtra":true},{"id":"131c6239-e041-4ab5-9f75-400951ef95f4","note":"","count":3,"label":"Dip jalapenos","posId":"P107","price":2000,"isExtra":false},{"id":"3a8b6a85-3b5c-4ee4-be2d-261ab8731d6e","note":"","count":1,"label":"Dip česnekový","posId":"P106","price":2000,"isExtra":false}]</t>
  </si>
  <si>
    <t>2026-05-11T18:03:23.554+02:00</t>
  </si>
  <si>
    <t>2026-05-11T18:11:06.010+02:00</t>
  </si>
  <si>
    <t>[{"id":"59610940","note":"","size":"BBQ Meteor 32cm","count":1,"label":"BBQ Meteor 32cm","posId":"118","price":24900,"isExtra":false},{"id":"54414789","note":"","count":1,"label":"Balné","posId":"K0000","price":1500,"isExtra":true}]</t>
  </si>
  <si>
    <t>2026-05-11T17:55:04.251+02:00</t>
  </si>
  <si>
    <t>2026-05-11T18:00:23.151+02:00</t>
  </si>
  <si>
    <t>[{"id":"59610934","note":"","size":"Margherita 32cm","count":1,"label":"Margherita 32cm","posId":"112","price":20900,"isExtra":false},{"id":"54414789","note":"","count":1,"label":"Balné","posId":"K0000","price":1500,"isExtra":true},{"id":"54414891","note":"","count":1,"label":"Mozzarella","posId":"B113","price":3000,"KDSTags":["greenhighlight"],"isExtra":true}]</t>
  </si>
  <si>
    <t>2026-05-11T17:53:15.224+02:00</t>
  </si>
  <si>
    <t>2026-05-11T18:04:53.905+02:00</t>
  </si>
  <si>
    <t>[{"id":"59610942","note":"","size":"Hawai 32cm","count":1,"label":"Hawai 32cm","posId":"114","price":24900,"isExtra":false},{"id":"54414789","note":"","count":1,"label":"Balné","posId":"K0000","price":1500,"isExtra":true},{"id":"54414818","note":"","count":1,"label":"okraj mozzarella, bylinky","posId":"A121","price":5700,"isExtra":true},{"id":"54414911","note":"","count":1,"label":"Pepperoni salám","posId":"B109","price":3000,"KDSTags":["greenhighlight"],"isExtra":true},{"id":"54414710","note":"","size":"Comeback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54414848","note":"","count":1,"label":"Olivy","posId":"C112","price":3500,"KDSTags":["greenhighlight"],"isExtra":true},{"id":"54414882","note":"","count":1,"label":"Kukuřice","posId":"C115","price":3500,"KDSTags":["greenhighlight"],"isExtra":true},{"id":"54414914","note":"","count":1,"label":"Grana padano, pecorino, parmazán","posId":"C130","price":4000,"KDSTags":["greenhighlight"],"isExtra":true}]</t>
  </si>
  <si>
    <t>2026-05-11T17:52:02.138+02:00</t>
  </si>
  <si>
    <t>2026-05-11T18:08:47.755+02:00</t>
  </si>
  <si>
    <t>2026-05-11T18:15:07.915+02:00</t>
  </si>
  <si>
    <t>2026-05-11T17:52:03.190+02:00</t>
  </si>
  <si>
    <t>[{"id":"f1315fc0-dfbb-459c-9f31-49d8e60875f4","note":"","count":1,"label":"Pepperoni 40 cm","posId":"108","price":30900,"isExtra":false},{"id":"0d0283d3-7aff-4b76-8938-87a4f5c742a9","note":"","count":1,"label":"Pepsi zero sugar 1l","posId":"N125","price":5900,"isExtra":false}]</t>
  </si>
  <si>
    <t>2026-05-11T17:50:56.736+02:00</t>
  </si>
  <si>
    <t>2026-05-11T18:05:52.197+02:00</t>
  </si>
  <si>
    <t>[{"id":"69427585fd8faa40bcc99d5d","count":1,"label":"Pepperoni 40cm 🌶️🌶️","posId":"108","price":30900,"isExtra":false},{"id":"1d39bc6ba96569aaaf3ab974","count":1,"label":"Balné","posId":"K0000","price":2000,"isExtra":true},{"id":"bf481bf2b9288bda12d15c0f","count":1,"label":"Olivy","posId":"C112","price":3500,"KDSTags":["greenhighlight"],"isExtra":true}]</t>
  </si>
  <si>
    <t>2026-05-11T17:47:59.625+02:00</t>
  </si>
  <si>
    <t>2026-05-11T17:57:05.272+02:00</t>
  </si>
  <si>
    <t>[{"id":"69427585fd8faa40bcc99d81","count":1,"label":"Capricciosa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okrajů","posId":"X1000","price":0,"isExtra":true},{"id":"e5cbaf1a248c787cf25ca22a","count":1,"label":"Slanina","posId":"B108","price":3000,"KDSTags":["greenhighlight"],"isExtra":true},{"id":"69427585fd8faa40bcc99dcd","count":1,"label":"Pepsi zero sugar 1l","posId":"N125","price":5900,"isExtra":false}]</t>
  </si>
  <si>
    <t>2026-05-11T17:31:03.961+02:00</t>
  </si>
  <si>
    <t>2026-05-11T17:41:18.807+02:00</t>
  </si>
  <si>
    <t>2026-05-11T17:31:03.471+02:00</t>
  </si>
  <si>
    <t>2026-05-11T17:40:25.851+02:00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</si>
  <si>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základ","posId":"ZSR40","price":0,"isExtra":true},{"id":"54414856","note":"","count":1,"label":"okraj hotdog, bbq omáčka","posId":"A120","price":6500,"isExtra":true}]</t>
  </si>
  <si>
    <t>2026-05-11T17:13:01.952+02:00</t>
  </si>
  <si>
    <t>2026-05-11T17:18:42.479+02:00</t>
  </si>
  <si>
    <t>2026-05-11T17:04:32.979+02:00</t>
  </si>
  <si>
    <t>2026-05-11T17:14:04.725+02:00</t>
  </si>
  <si>
    <t>[{"id":"59610941","note":"prosim jednu pulku vice kukurice, na druhou vice oliv. dekuji","size":"Zeleninová 32cm","count":1,"label":"Zeleninová 32cm","posId":"115","price":24900,"isExtra":false},{"id":"54414789","note":"","count":1,"label":"Balné","posId":"K0000","price":1500,"isExtra":true},{"id":"57405815","note":"","size":"Pepsi zero sugar 1l","count":1,"label":"Pepsi zero sugar 1l","posId":"N125","price":5900,"isExtra":false},{"id":"59610935","note":"","size":"Quattro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základ","posId":"ZSR32","price":0,"isExtra":true},{"id":"54414750","note":"","size":"Česnekový dip","count":2,"label":"Česnekový dip","posId":"P106","price":2000,"isExtra":false},{"id":"54414789","note":"","count":2,"label":"Balné","posId":"K0000","price":1500,"isExtra":true},{"id":"54683561","note":"","size":"Choco Rolls","count":1,"label":"Choco Rolls","posId":"chr100","price":8900,"isExtra":false},{"id":"54414789","note":"","count":1,"label":"Balné","posId":"K0000","price":1500,"isExtra":true}]</t>
  </si>
  <si>
    <t>2026-05-11T16:56:01.656+02:00</t>
  </si>
  <si>
    <t>2026-05-11T17:10:22.538+02:00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</si>
  <si>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bylinky","posId":"A122","price":6500,"isExtra":true},{"id":"e525f614-2c06-459a-8d22-623546aa83fc","note":"","count":1,"label":"BBQ Texas 40 cm","posId":"107","price":30900,"isExtra":false},{"id":"932d1eab-8f45-4992-b460-cc5099f91e14","note":"","count":1,"label":"Okraj Hotdog, BBQ","posId":"A120","price":6500,"isExtra":true},{"id":"e1ef9526-7c68-483b-a8a1-92bb58ce9f1e","note":"","count":1,"label":"Jalapenos Rolls, 6 ks","posId":"jpr200","price":8900,"isExtra":false},{"id":"99710cd8-fa1f-4712-84a8-85da37e18dd0","note":"","count":1,"label":"Česnekový chléb","posId":"P104","price":7900,"isExtra":false}]</t>
  </si>
  <si>
    <t>2026-05-11T16:47:15.103+02:00</t>
  </si>
  <si>
    <t>2026-05-11T16:56:38.734+02:00</t>
  </si>
  <si>
    <t>[{"id":"69427585fd8faa40bcc99d75","count":1,"label":"Comeback 32cm 🌶️","posId":"121","price":24900,"isExtra":false},{"id":"7cdbdba064a9b12ab9c2a9d4","count":1,"label":"Balné","posId":"K0000","price":1500,"isExtra":true},{"id":"83b6462e9a6167f8597d272b","count":1,"label":"Jalapeňos","posId":"B102","price":2500,"KDSTags":["greenhighlight"],"isExtra":true},{"id":"69427585fd8faa40bcc99d81","count":1,"label":"Capricciosa 32cm","posId":"113","price":24900,"isExtra":false},{"id":"7cdbdba064a9b12ab9c2a9d4","count":1,"label":"Balné","posId":"K0000","price":1500,"isExtra":true},{"id":"0172555aa3b6fbb53ca44f49","count":1,"label":"Smetanový základ","posId":"ZRS32","price":0,"isExtra":true},{"id":"812a5723adbe7d9399c88294","count":1,"label":"Pepperoni salám","posId":"B109","price":3000,"KDSTags":["greenhighlight"],"isExtra":true}]</t>
  </si>
  <si>
    <t>2026-05-11T16:25:47.892+02:00</t>
  </si>
  <si>
    <t>2026-05-11T16:32:58.682+02:00</t>
  </si>
  <si>
    <t>2026-05-11T15:46:56.371+02:00</t>
  </si>
  <si>
    <t>2026-05-11T15:56:05.449+02:00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</si>
  <si>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</si>
  <si>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2026-05-11T15:17:21.561+02:00</t>
  </si>
  <si>
    <t>2026-05-11T15:25:31.175+02:00</t>
  </si>
  <si>
    <t>2026-05-11T15:17:03.024+02:00</t>
  </si>
  <si>
    <t>2026-05-11T15:24:21.147+02:00</t>
  </si>
  <si>
    <t>2026-05-11T15:35:17.549+02:00</t>
  </si>
  <si>
    <t>2026-05-11T15:17:03.640+02:00</t>
  </si>
  <si>
    <t>2026-05-11T14:47:02.458+02:00</t>
  </si>
  <si>
    <t>2026-05-11T14:53:01.823+02:00</t>
  </si>
  <si>
    <t>2026-05-11T15:04:26.725+02:00</t>
  </si>
  <si>
    <t>2026-05-11T14:47:03.059+02:00</t>
  </si>
  <si>
    <t>[{"id":"5b1f2843-926a-4dd1-a5f0-4fddc7b45013","note":"","count":1,"label":"Margherita 32 cm","posId":"112","price":20900,"isExtra":false},{"id":"6e9ef16b-b5cb-40a1-ad72-f28a9276a0f7","note":"","count":1,"label":"kuře","posId":"B114","price":3000,"KDSTags":["greenhighlight"],"isExtra":true}]</t>
  </si>
  <si>
    <t>2026-05-11T14:40:21.167+02:00</t>
  </si>
  <si>
    <t>2026-05-11T14:42:58.778+02:00</t>
  </si>
  <si>
    <t>[{"id":"cce43af1-f8b6-4049-afc7-b6c288007204","count":1,"label":"Pizza Quattro Formaggi 40","posId":"111","price":30900,"isExtra":false,"creatorId":"fmCf0Mn2Kznw-28qLDiB7","isPackging":0,"actualLabel":"Pizza Quattro Formaggi 40"}]</t>
  </si>
  <si>
    <t>2026-05-11T14:30:02.902+02:00</t>
  </si>
  <si>
    <t>2026-05-11T14:39:35.779+02:00</t>
  </si>
  <si>
    <t>2026-05-11T14:53:33.800+02:00</t>
  </si>
  <si>
    <t>2026-05-11T14:30:03.451+02:00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</si>
  <si>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cm","posId":"109","price":30900,"isExtra":false},{"id":"131c6239-e041-4ab5-9f75-400951ef95f4","note":"","count":1,"label":"Dip jalapenos","posId":"P107","price":2000,"isExtra":false}]</t>
  </si>
  <si>
    <t>2026-05-11T14:24:00.231+02:00</t>
  </si>
  <si>
    <t>2026-05-11T14:32:03.931+02:00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</si>
  <si>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</si>
  <si>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2026-05-11T14:15:24.373+02:00</t>
  </si>
  <si>
    <t>2026-05-11T14:23:59.978+02:00</t>
  </si>
  <si>
    <t>[{"id":"69427585fd8faa40bcc99d67","count":1,"label":"Capricciosa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</si>
  <si>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2026-05-11T13:38:02.733+02:00</t>
  </si>
  <si>
    <t>2026-05-11T13:46:12.704+02:00</t>
  </si>
  <si>
    <t>[{"id":"ad7c292a-48c9-48db-b64c-0f7f8ebced7f","note":"","count":1,"label":"BBQ Meteor 40 cm","posId":"106","price":30900,"isExtra":false}]</t>
  </si>
  <si>
    <t>2026-05-11T13:34:22.002+02:00</t>
  </si>
  <si>
    <t>2026-05-11T13:40:31.840+02:00</t>
  </si>
  <si>
    <t>2026-05-11T13:31:02.937+02:00</t>
  </si>
  <si>
    <t>2026-05-11T13:39:30.687+02:00</t>
  </si>
  <si>
    <t>2026-05-11T13:48:02.287+02:00</t>
  </si>
  <si>
    <t>2026-05-11T13:31:04.000+02:00</t>
  </si>
  <si>
    <t>[{"id":"80cdc162-f69f-4138-b690-77917e93790e","note":"","count":1,"label":"SPICY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základ","posId":"A128","price":0,"isExtra":true},{"id":"8caf43fd-6a2c-427b-858a-17f37d37c439","note":"","count":1,"label":"Spicy wings","posId":"P101","price":0,"isExtra":true},{"id":"bef47cdc-a262-4c82-942f-473bfa3eb7d2","note":"","count":1,"label":"BIRGO cedrata 0,5l","posId":"N128","price":0,"isExtra":true},{"id":"131c6239-e041-4ab5-9f75-400951ef95f4","note":"","count":1,"label":"Dip jalapenos","posId":"P107","price":2000,"isExtra":false}]</t>
  </si>
  <si>
    <t>2026-05-11T12:30:01.846+02:00</t>
  </si>
  <si>
    <t>2026-05-11T12:41:53.339+02:00</t>
  </si>
  <si>
    <t>[{"id":"35e045f9-bc36-46e9-8142-6579de78a05b","note":"","count":1,"label":"Comeback 32 cm","posId":"121","price":24900,"isExtra":false},{"id":"bf8dc38b-6c8e-42b6-9da3-3170253a57d4","note":"","count":1,"label":"Hot &amp; Spicy 32 cm","posId":"122","price":24900,"isExtra":false}]</t>
  </si>
  <si>
    <t>2026-05-11T12:26:59.494+02:00</t>
  </si>
  <si>
    <t>2026-05-11T12:36:10.516+02:00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</si>
  <si>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32cm","posId":"123","price":24900,"isExtra":false},{"id":"7cdbdba064a9b12ab9c2a9d4","count":1,"label":"Balné","posId":"K0000","price":1500,"isExtra":true},{"id":"69427585fd8faa40bcc99d59","count":1,"label":"Hot &amp; Spicy 40cm 🌶️🌶️","posId":"110","price":30900,"isExtra":false},{"id":"1d39bc6ba96569aaaf3ab974","count":1,"label":"Balné","posId":"K0000","price":2000,"isExtra":true}]</t>
  </si>
  <si>
    <t>2026-05-11T12:18:02.713+02:00</t>
  </si>
  <si>
    <t>2026-05-11T12:24:46.217+02:00</t>
  </si>
  <si>
    <t>2026-05-11T11:59:02.200+02:00</t>
  </si>
  <si>
    <t>2026-05-11T12:13:04.205+02:00</t>
  </si>
  <si>
    <t>2026-05-11T12:22:37.535+02:00</t>
  </si>
  <si>
    <t>2026-05-11T11:59:03.000+02:00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</si>
  <si>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131c6239-e041-4ab5-9f75-400951ef95f4","note":"","count":1,"label":"Dip jalapenos","posId":"P107","price":2000,"isExtra":false}]</t>
  </si>
  <si>
    <t>2026-05-11T11:58:31.239+02:00</t>
  </si>
  <si>
    <t>2026-05-11T12:10:08.460+02:00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</si>
  <si>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40cm","posId":"111","price":30900,"isExtra":false},{"id":"54414779","note":"","count":1,"label":"Balné","posId":"K0000","price":2000,"isExtra":true},{"id":"54414813","note":"","count":1,"label":"okraj mozzarella, bylinky","posId":"A122","price":6500,"isExtra":true},{"id":"54414901","note":"","count":1,"label":"Slanina","posId":"C108","price":4000,"KDSTags":["greenhighlight"],"isExtra":true}]</t>
  </si>
  <si>
    <t>2026-05-11T11:53:28.007+02:00</t>
  </si>
  <si>
    <t>2026-05-11T12:06:22.670+02:00</t>
  </si>
  <si>
    <t>[{"id":"59809293","note":"","size":"Jablečno-skořicové rolls","count":1,"label":"Jablečno-skořicové rolls","posId":"18","price":8900,"isExtra":false},{"id":"54414789","note":"","count":1,"label":"Balné","posId":"K0000","price":1500,"isExtra":true},{"id":"59610942","note":"","size":"Hawai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32cm","posId":"114","price":24900,"isExtra":false},{"id":"54414789","note":"","count":1,"label":"Balné","posId":"K0000","price":1500,"isExtra":true}]</t>
  </si>
  <si>
    <t>2026-05-11T11:46:02.565+02:00</t>
  </si>
  <si>
    <t>2026-05-11T12:00:53.121+02:00</t>
  </si>
  <si>
    <t>2026-05-11T12:12:17.602+02:00</t>
  </si>
  <si>
    <t>2026-05-11T11:46:03.314+02:00</t>
  </si>
  <si>
    <t>[{"id":"fcbcf6b6-34c6-4d5f-ac5b-f6ece72e0953","note":"","count":1,"label":"BBQ Meteor 32 cm","posId":"118","price":24900,"isExtra":false},{"id":"ea8ba6dd-c20a-4bae-a731-5344afc761eb","note":"","count":1,"label":"Capricciosa 18 cm","posId":"125","price":11900,"isExtra":false},{"id":"28b3f739-f42a-4ef9-8499-ad66cad79c40","note":"","count":1,"label":"Hot &amp; Spicy 18 cm","posId":"134","price":11900,"isExtra":false}]</t>
  </si>
  <si>
    <t>2026-05-11T11:40:38.773+02:00</t>
  </si>
  <si>
    <t>2026-05-11T11:46:43.394+02:00</t>
  </si>
  <si>
    <t>2026-05-11T11:33:07.648+02:00</t>
  </si>
  <si>
    <t>2026-05-11T11:37:47.274+02:00</t>
  </si>
  <si>
    <t>[{"id":"62e7cd7f-c14f-463f-8320-f102b9c19d88","count":1,"label":"Pizza Capricciosa 40","posId":"101","price":30900,"isExtra":false,"creatorId":"AHT0DxA7h4F231xCM9FRM","isPackging":0,"actualLabel":"Pizza Capricciosa 40"}]</t>
  </si>
  <si>
    <t>2026-05-11T11:27:02.511+02:00</t>
  </si>
  <si>
    <t>2026-05-11T11:36:42.314+02:00</t>
  </si>
  <si>
    <t>2026-05-11T11:26:02.261+02:00</t>
  </si>
  <si>
    <t>2026-05-11T11:53:02.207+02:00</t>
  </si>
  <si>
    <t>[{"id":"0005ff76-02c8-47f3-a86e-87443988197a","note":"","count":1,"label":"BBQ Texas 32 cm","posId":"119","price":24900,"isExtra":false},{"id":"e50ff4de-a31a-4748-b60e-66140c46f568","note":"","count":1,"label":"BEZ -paprika","posId":"X111","price":0,"KDSTags":["redhighlight"],"isExtra":true},{"id":"35e045f9-bc36-46e9-8142-6579de78a05b","note":"","count":1,"label":"Comeback 32 cm","posId":"121","price":24900,"isExtra":false}]</t>
  </si>
  <si>
    <t>2026-05-11T11:09:32.209+02:00</t>
  </si>
  <si>
    <t>2026-05-11T11:16:40.414+02:00</t>
  </si>
  <si>
    <t>[{"id":"69427585fd8faa40bcc99d7f","count":1,"label":"Hawai 32cm","posId":"114","price":24900,"isExtra":false},{"id":"7cdbdba064a9b12ab9c2a9d4","count":1,"label":"Balné","posId":"K0000","price":1500,"isExtra":true},{"id":"67ee8ea824979e19c050c126","count":1,"label":"Bez ananasu","posId":"X100","price":0,"KDSTags":["redhighlight"],"isExtra":true}]</t>
  </si>
  <si>
    <t>2026-05-11T11:09:07.123+02:00</t>
  </si>
  <si>
    <t>2026-05-11T11:15:06.438+02:00</t>
  </si>
  <si>
    <t>2026-05-11T10:06:02.938+02:00</t>
  </si>
  <si>
    <t>2026-05-11T11:09:33.097+02:00</t>
  </si>
  <si>
    <t>2026-05-11T11:16:26.643+02:00</t>
  </si>
  <si>
    <t>2026-05-11T10:06:03.608+02:00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</si>
  <si>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</si>
  <si>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</si>
  <si>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</si>
  <si>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</si>
  <si>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</si>
  <si>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</si>
  <si>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</si>
  <si>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</si>
  <si>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</si>
  <si>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</si>
  <si>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</si>
  <si>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</si>
  <si>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</si>
  <si>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</si>
  <si>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</si>
  <si>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</si>
  <si>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</si>
  <si>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</si>
  <si>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</si>
  <si>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</si>
  <si>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</si>
  <si>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</si>
  <si>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</si>
  <si>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</si>
  <si>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</si>
  <si>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</si>
  <si>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</si>
  <si>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</si>
  <si>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</si>
  <si>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</si>
  <si>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</si>
  <si>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</si>
  <si>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</si>
  <si>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</si>
  <si>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</si>
  <si>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</si>
  <si>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</si>
  <si>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</si>
  <si>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</si>
  <si>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</si>
  <si>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</si>
  <si>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</si>
  <si>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</si>
  <si>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</si>
  <si>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</si>
  <si>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</si>
  <si>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</si>
  <si>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</si>
  <si>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</si>
  <si>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</si>
  <si>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</si>
  <si>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</si>
  <si>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</si>
  <si>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</si>
  <si>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</si>
  <si>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</si>
  <si>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</si>
  <si>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1.432 výběr z dýšek + 3.000 Bubník záloha + 5.105 Robert</t>
  </si>
  <si>
    <t>9.000 záloha Bubník + 477 staff pití + 794 rukavice a brýle na chemie + 2.594 výběr z dýšek</t>
  </si>
  <si>
    <t>743 přání a bonboniery + 124 poštovné + 2.948 výběr dýška</t>
  </si>
  <si>
    <t>2.000 Kopic záloha</t>
  </si>
  <si>
    <t>500 tankování + 2000 Hegedus záloha + 139 nůž</t>
  </si>
  <si>
    <t>656 staff pití + 4.000 Berdar záloha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</si>
  <si>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</si>
  <si>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</si>
  <si>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</si>
  <si>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</si>
  <si>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</si>
  <si>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</si>
  <si>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</si>
  <si>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</si>
  <si>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</si>
  <si>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</si>
  <si>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</si>
  <si>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</si>
  <si>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</si>
  <si>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</si>
  <si>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</si>
  <si>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</si>
  <si>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</si>
  <si>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</si>
  <si>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</si>
  <si>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</si>
  <si>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</si>
  <si>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</si>
  <si>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</si>
  <si>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</si>
  <si>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</si>
  <si>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</si>
  <si>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</si>
  <si>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</si>
  <si>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</si>
  <si>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</si>
  <si>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</si>
  <si>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</si>
  <si>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</si>
  <si>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</si>
  <si>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</si>
  <si>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</si>
  <si>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</si>
  <si>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</si>
  <si>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</si>
  <si>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</si>
  <si>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</si>
  <si>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</si>
  <si>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</si>
  <si>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</si>
  <si>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</si>
  <si>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</si>
  <si>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</si>
  <si>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</si>
  <si>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</si>
  <si>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</si>
  <si>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</si>
  <si>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</si>
  <si>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</si>
  <si>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</si>
  <si>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</si>
  <si>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</si>
  <si>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</si>
  <si>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</si>
  <si>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</si>
  <si>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</si>
  <si>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</si>
  <si>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</si>
  <si>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</si>
  <si>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</si>
  <si>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</si>
  <si>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</si>
  <si>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</si>
  <si>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</si>
  <si>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</si>
  <si>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</si>
  <si>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</si>
  <si>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</si>
  <si>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</si>
  <si>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</si>
  <si>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</si>
  <si>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</si>
  <si>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</si>
  <si>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</si>
  <si>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</si>
  <si>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</si>
  <si>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</si>
  <si>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</si>
  <si>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</si>
  <si>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</si>
  <si>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</si>
  <si>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</si>
  <si>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</si>
  <si>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</si>
  <si>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</si>
  <si>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</si>
  <si>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</si>
  <si>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</si>
  <si>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</si>
  <si>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</si>
  <si>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</si>
  <si>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</si>
  <si>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</si>
  <si>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</si>
  <si>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</si>
  <si>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</si>
  <si>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</si>
  <si>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lékárna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</si>
  <si>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</si>
  <si>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</si>
  <si>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</si>
  <si>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</si>
  <si>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</si>
  <si>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</si>
  <si>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</si>
  <si>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849 výběr z dýšek</t>
  </si>
  <si>
    <t>445 miska na mouku a sýto a bedna + 404 váleček a věšák na zástěry</t>
  </si>
  <si>
    <t xml:space="preserve">uvidíme co příští týden </t>
  </si>
  <si>
    <t>přebívalo minulý týden</t>
  </si>
  <si>
    <t xml:space="preserve">Bolt hotově, proto navíc </t>
  </si>
  <si>
    <t>Pavel Břicháč</t>
  </si>
  <si>
    <t>2026-05-17T23:33:03.864+02:00</t>
  </si>
  <si>
    <t>2026-05-17T23:42:31.001+02:00</t>
  </si>
  <si>
    <t>2026-05-18T00:06:06.777+02:00</t>
  </si>
  <si>
    <t>2026-05-17T23:33:03.995+02:00</t>
  </si>
  <si>
    <t>[{"id":"aef5aaf8-2acf-4f20-91be-c8829f11cd0c","note":"","count":1,"label":"Capricciosa 40cm","posId":"101","price":30900,"isExtra":false}]</t>
  </si>
  <si>
    <t>2026-05-17T23:32:05.453+02:00</t>
  </si>
  <si>
    <t>2026-05-17T23:36:22.026+02:00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</si>
  <si>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a8b6a85-3b5c-4ee4-be2d-261ab8731d6e","note":"","count":1,"label":"Česnekový dip","posId":"P106","price":2000,"isExtra":false}]</t>
  </si>
  <si>
    <t>2026-05-17T23:14:37.514+02:00</t>
  </si>
  <si>
    <t>2026-05-17T23:35:27.349+02:00</t>
  </si>
  <si>
    <t>Pizza Comeback Libuš</t>
  </si>
  <si>
    <t>[{"id":"59589460","note":"","size":"BBQ Texas 32cm","count":1,"label":"BBQ Texas 32cm","posId":"119","price":24900,"isExtra":false},{"id":"55199557","note":"","count":1,"label":"Balné","posId":"K0000","price":1500,"isExtra":true},{"id":"57279347","note":"","count":1,"label":"Rajčatový základ","posId":"ZBR32","price":0,"isExtra":true},{"id":"55199595","note":"","count":1,"label":"okraj mozzarella, bbq omáčka","posId":"A123","price":5700,"isExtra":true},{"id":"55199617","note":"","count":1,"label":"Bez papriky","posId":"X111","price":0,"KDSTags":["redhighlight"],"isExtra":true}]</t>
  </si>
  <si>
    <t>Aarons</t>
  </si>
  <si>
    <t>2026-05-17T23:05:28.191+02:00</t>
  </si>
  <si>
    <t>2026-05-17T23:31:09.107+02:00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</si>
  <si>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</si>
  <si>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2026-05-17T22:59:36.153+02:00</t>
  </si>
  <si>
    <t>2026-05-17T23:27:46.061+02:00</t>
  </si>
  <si>
    <t>[{"id":"111","note":"","count":1,"label":"Quattro Formaggi 40cm","posId":"111","price":30900,"isExtra":false},{"id":"K0000","note":"","count":1,"label":"Balné","posId":"K0000","price":2000,"isExtra":true},{"id":"C115","note":"","count":1,"label":"Kukuřice","posId":"C115","price":3500,"KDSTags":["greenhighlight"],"isExtra":true},{"id":"P106","note":"","count":1,"label":"Česnekový dip","posId":"P106","price":2000,"isExtra":false},{"id":"K0000","note":"","count":1,"label":"Balné","posId":"K0000","price":1500,"isExtra":true},{"id":"P106","note":"","count":2,"label":"Česnekový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</si>
  <si>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2026-05-17T22:51:36.107+02:00</t>
  </si>
  <si>
    <t>2026-05-17T23:25:17.301+02:00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</si>
  <si>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40cm","posId":"104","price":30900,"isExtra":false},{"id":"55199547","note":"","count":1,"label":"Balné","posId":"K0000","price":2000,"isExtra":true},{"id":"55199581","note":"","count":1,"label":"okraj mozzarella, bylinky","posId":"A122","price":6500,"isExtra":true},{"id":"59589460","note":"","size":"BBQ Texas 32cm","count":1,"label":"BBQ Texas 32cm","posId":"119","price":24900,"isExtra":false},{"id":"55199557","note":"","count":1,"label":"Balné","posId":"K0000","price":1500,"isExtra":true},{"id":"55199595","note":"","count":1,"label":"okraj mozzarella, bbq omáčka","posId":"A123","price":5700,"isExtra":true}]</t>
  </si>
  <si>
    <t>2026-05-17T22:51:35.879+02:00</t>
  </si>
  <si>
    <t>2026-05-17T23:13:26.139+02:00</t>
  </si>
  <si>
    <t>[{"id":"55199513","note":"","size":"Pečené brambory","count":1,"label":"pečené brambory","posId":"P103","price":6900,"isExtra":false},{"id":"55199557","note":"","count":1,"label":"Balné","posId":"K0000","price":1500,"isExtra":true},{"id":"59589465","note":"","size":"Baby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32cm","posId":"116","price":24900,"isExtra":false},{"id":"55199557","note":"","count":1,"label":"Balné","posId":"K0000","price":1500,"isExtra":true},{"id":"59555717","note":"","count":1,"label":"BBQ základ","posId":"ZSB32","price":0,"isExtra":true},{"id":"59589461","note":"","size":"BBQ Meteor 32cm","count":1,"label":"BBQ Meteor 32cm","posId":"118","price":24900,"isExtra":false},{"id":"55199557","note":"","count":1,"label":"Balné","posId":"K0000","price":1500,"isExtra":true},{"id":"57279347","note":"","count":1,"label":"Rajčatový základ","posId":"ZBR32","price":0,"isExtra":true}]</t>
  </si>
  <si>
    <t>2026-05-17T22:49:22.086+02:00</t>
  </si>
  <si>
    <t>2026-05-17T23:05:33.208+02:00</t>
  </si>
  <si>
    <t>[{"id":"111","note":"","count":1,"label":"Quattro Formaggi 40cm","posId":"111","price":30900,"isExtra":false},{"id":"K0000","note":"","count":1,"label":"Balné","posId":"K0000","price":2000,"isExtra":true}]</t>
  </si>
  <si>
    <t>2026-05-17T22:45:00.560+02:00</t>
  </si>
  <si>
    <t>2026-05-17T23:03:04.048+02:00</t>
  </si>
  <si>
    <t>[{"id":"69427510296215434ca56263","count":1,"label":"Quattro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základ","posId":"ZSR32","price":0,"isExtra":true},{"id":"69427510296215434ca562bf","count":1,"label":"Pepsi zero sugar 1l","posId":"N125","price":5900,"isExtra":false}]</t>
  </si>
  <si>
    <t>2026-05-17T22:44:16.625+02:00</t>
  </si>
  <si>
    <t>2026-05-17T22:58:44.100+02:00</t>
  </si>
  <si>
    <t>[{"id":"55199511","note":"","size":"Spicy Wings 🌶️","count":1,"label":"spicy wings 🌶️","posId":"P101","price":11900,"isExtra":false},{"id":"55199557","note":"","count":1,"label":"Balné","posId":"K0000","price":1500,"isExtra":true},{"id":"66424178","note":"","size":"Pilsner Urquell 12","count":2,"label":"Pilsner Urquell 12","posId":"N20","price":6500,"isExtra":false}]</t>
  </si>
  <si>
    <t>2026-05-17T22:41:59.045+02:00</t>
  </si>
  <si>
    <t>2026-05-17T22:58:03.025+02:00</t>
  </si>
  <si>
    <t>[{"id":"69427510296215434ca56261","count":1,"label":"Margherita 32cm","posId":"112","price":20900,"isExtra":false},{"id":"ed2821f5147c44e417ef0b42","count":1,"label":"Balné","posId":"K0000","price":1500,"isExtra":true},{"id":"9ee1d6724717b6cc0fc41c1b","count":1,"label":"okraj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</si>
  <si>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2026-05-17T22:36:13.605+02:00</t>
  </si>
  <si>
    <t>2026-05-17T22:37:56.771+02:00</t>
  </si>
  <si>
    <t>[{"id":"knVYG7n-YfgalDKLvtO0u","count":1,"label":"Quattro Formaggi 40cm","posId":"111","price":30900,"isExtra":false,"creatorId":"M1MPmp5Ci5uJCQnFTwdbp","isPackging":0,"actualLabel":"Quattro Formaggi 40cm"},{"id":"extra_20230331101812_91","count":1,"label":"Žampiony","posId":"C105","price":3500,"KDSTags":["greenhighlight"],"isExtra":true,"mainItemId":"knVYG7n-YfgalDKLvtO0u"},{"id":"extra_20230331101812_102","count":1,"label":"Kuře","posId":"C114","price":4000,"KDSTags":["greenhighlight"],"isExtra":true,"mainItemId":"knVYG7n-YfgalDKLvtO0u"},{"id":"y4Ud58ITso9ISpwqJmsZm","count":1,"label":"Pepperoni 40cm 🌶️🌶️","posId":"108","price":30900,"isExtra":false,"creatorId":"egE9rVcYtFyb73FZEMOTG","isPackging":0,"actualLabel":"Pepperoni 40cm 🌶️🌶️"},{"id":"bQd4nb3Ymt-jz3qZTsYFz","count":1,"label":"Poděbradská malinovka 0,5l","posId":"N129","price":4900,"isExtra":false,"creatorId":"4nMMr1eLUDkaxMt76FuPH","isPackging":0,"actualLabel":"Poděbradská malinovka 0,5l"},{"id":"bQd4nb3Ymt-jz3qZTsYFz","count":1,"label":"Poděbradská malinovka 0,5l","posId":"N129","price":4900,"isExtra":false,"creatorId":"sn6bFN-26FeCvjDmd0Bds","isPackging":0,"actualLabel":"Poděbradská malinovka 0,5l"}]</t>
  </si>
  <si>
    <t>2026-05-17T22:30:21.883+02:00</t>
  </si>
  <si>
    <t>2026-05-17T22:45:28.008+02:00</t>
  </si>
  <si>
    <t>[{"id":"69427510296215434ca5629f","count":2,"label":"česnekový chléb","posId":"P104","price":7900,"isExtra":false},{"id":"ed2821f5147c44e417ef0b42","count":2,"label":"Balné","posId":"K0000","price":1500,"isExtra":true},{"id":"69427510296215434ca5629d","count":1,"label":"pečené brambory","posId":"P103","price":6900,"isExtra":false},{"id":"ed2821f5147c44e417ef0b42","count":1,"label":"Balné","posId":"K0000","price":1500,"isExtra":true},{"id":"69427510296215434ca562a7","count":1,"label":"Jalapenos Rolls","posId":"jpr200","price":8900,"isExtra":false},{"id":"ed2821f5147c44e417ef0b42","count":1,"label":"Balné","posId":"K0000","price":1500,"isExtra":true},{"id":"69427510296215434ca562c7","count":1,"label":"Aquilla neperlivá","posId":"N140","price":3900,"isExtra":false}]</t>
  </si>
  <si>
    <t>2026-05-17T22:17:04.018+02:00</t>
  </si>
  <si>
    <t>2026-05-17T22:28:29.762+02:00</t>
  </si>
  <si>
    <t>2026-05-17T23:51:31.397+02:00</t>
  </si>
  <si>
    <t>2026-05-17T22:17:04.144+02:00</t>
  </si>
  <si>
    <t>[{"id":"35e045f9-bc36-46e9-8142-6579de78a05b","note":"","count":1,"label":"Comeback 32cm 🌶️","posId":"121","price":24900,"isExtra":false},{"id":"0b867b16-3995-4b4a-9deb-1c0d8cecf8d6","note":"","count":1,"label":"Pepperoni 32cm 🌶️🌶️","posId":"120","price":24900,"isExtra":false}]</t>
  </si>
  <si>
    <t>2026-05-17T22:14:32.887+02:00</t>
  </si>
  <si>
    <t>2026-05-17T22:23:10.844+02:00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</si>
  <si>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těsto","posId":"17","price":1000,"isExtra":true},{"id":"B106","note":"","count":1,"label":"Šunka","posId":"B106","price":3000,"KDSTags":["greenhighlight"],"isExtra":true}]</t>
  </si>
  <si>
    <t>2026-05-17T22:03:39.004+02:00</t>
  </si>
  <si>
    <t>2026-05-17T22:18:58.002+02:00</t>
  </si>
  <si>
    <t>[{"id":"69427510296215434ca5626b","count":1,"label":"BBQ Texas 32cm","posId":"119","price":24900,"isExtra":false},{"id":"ed2821f5147c44e417ef0b42","count":1,"label":"Balné","posId":"K0000","price":1500,"isExtra":true}]</t>
  </si>
  <si>
    <t>2026-05-17T21:57:04.669+02:00</t>
  </si>
  <si>
    <t>2026-05-17T22:14:44.980+02:00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</si>
  <si>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32cm","posId":"123","price":24900,"isExtra":false},{"id":"ed2821f5147c44e417ef0b42","count":1,"label":"Balné","posId":"K0000","price":1500,"isExtra":true},{"id":"69427510296215434ca56273","count":1,"label":"Capricciosa 32cm","posId":"113","price":24900,"isExtra":false},{"id":"ed2821f5147c44e417ef0b42","count":1,"label":"Balné","posId":"K0000","price":1500,"isExtra":true},{"id":"69427510296215434ca56299","count":1,"label":"spicy wings 🌶️","posId":"P101","price":11900,"isExtra":false},{"id":"ed2821f5147c44e417ef0b42","count":1,"label":"Balné","posId":"K0000","price":1500,"isExtra":true},{"id":"69427510296215434ca5629d","count":1,"label":"pečené brambory","posId":"P103","price":6900,"isExtra":false},{"id":"ed2821f5147c44e417ef0b42","count":1,"label":"Balné","posId":"K0000","price":1500,"isExtra":true},{"id":"69427510296215434ca562a1","count":1,"label":"Pepperoni Rolls 🌶️","posId":"P100","price":8900,"isExtra":false},{"id":"ed2821f5147c44e417ef0b42","count":1,"label":"Balné","posId":"K0000","price":1500,"isExtra":true},{"id":"69427510296215434ca562bf","count":1,"label":"Pepsi zero sugar 1l","posId":"N125","price":5900,"isExtra":false},{"id":"69427510296215434ca5629f","count":1,"label":"česnekový chléb","posId":"P104","price":7900,"isExtra":false},{"id":"ed2821f5147c44e417ef0b42","count":1,"label":"Balné","posId":"K0000","price":1500,"isExtra":true}]</t>
  </si>
  <si>
    <t>2026-05-17T21:56:02.866+02:00</t>
  </si>
  <si>
    <t>2026-05-17T22:09:50.844+02:00</t>
  </si>
  <si>
    <t>[{"id":"69427510296215434ca56297","count":1,"label":"Spicy menu Comeback","posId":"M100","price":34900,"isExtra":false},{"id":"48b98a74f25fd3fe9562dfd2","count":1,"label":"Balné","posId":"K0000","price":3000,"isExtra":true},{"id":"a8add54d10762dcd827282a4","count":1,"label":"Hawai","posId":"Y114","price":0,"isExtra":true},{"id":"59839d6b839f5e8fe6d29556","count":1,"label":"BBQ základ","posId":"ZRB32","price":0,"isExtra":true},{"id":"4d20acafa95763f3c432c8f6","count":1,"label":"spicy wings 🌶️","posId":"P101","price":0,"isExtra":true},{"id":"6c39a68d93d81d9d206ecd3d","count":1,"label":"Pepsi zero sugar 1l","posId":"N125","price":0,"isExtra":true}]</t>
  </si>
  <si>
    <t>2026-05-17T21:51:48.727+02:00</t>
  </si>
  <si>
    <t>2026-05-17T21:53:33.754+02:00</t>
  </si>
  <si>
    <t>[{"id":"scNMX-fJkYN-GmQuKNUL0","count":1,"label":"Guarana classic","posId":"N142","price":5500,"isExtra":false,"creatorId":"iyzvluPDbjFS25RBrDWQo","isPackging":0,"actualLabel":"Guarana classic"},{"id":"scNMX-fJkYN-GmQuKNUL0","count":1,"label":"Guarana classic","posId":"N142","price":5500,"isExtra":false,"creatorId":"x_oH4qv4dC6kt5QQyxJMj","isPackging":0,"actualLabel":"Guarana classic"},{"id":"scNMX-fJkYN-GmQuKNUL0","count":1,"label":"Guarana classic","posId":"N142","price":5500,"isExtra":false,"creatorId":"sh1u3Y7OODdJTuhaXzVaa","isPackging":0,"actualLabel":"Guarana classic"}]</t>
  </si>
  <si>
    <t>2026-05-17T21:49:32.287+02:00</t>
  </si>
  <si>
    <t>2026-05-17T22:02:30.025+02:00</t>
  </si>
  <si>
    <t>[{"id":"69427510296215434ca56263","count":1,"label":"Quattro Formaggi 32cm","posId":"123","price":24900,"isExtra":false},{"id":"ed2821f5147c44e417ef0b42","count":1,"label":"Balné","posId":"K0000","price":1500,"isExtra":true},{"id":"b1697c10a21f90d6fe372c13","count":1,"label":"Olivy","posId":"B112","price":2500,"KDSTags":["greenhighlight"],"isExtra":true},{"id":"69427510296215434ca56267","count":1,"label":"Comeback 32cm 🌶️","posId":"121","price":24900,"isExtra":false},{"id":"ed2821f5147c44e417ef0b42","count":1,"label":"Balné","posId":"K0000","price":1500,"isExtra":true}]</t>
  </si>
  <si>
    <t>Sebastian</t>
  </si>
  <si>
    <t>2026-05-17T21:46:14.050+02:00</t>
  </si>
  <si>
    <t>2026-05-17T21:57:35.046+02:00</t>
  </si>
  <si>
    <t>2026-05-17T21:44:27.596+02:00</t>
  </si>
  <si>
    <t>2026-05-17T21:54:34.748+02:00</t>
  </si>
  <si>
    <t>2026-05-17T21:32:03.379+02:00</t>
  </si>
  <si>
    <t>2026-05-17T21:41:44.689+02:00</t>
  </si>
  <si>
    <t>[{"id":"d63e9120-8ffe-444c-ba51-6c942a13f4fc","note":"","count":1,"label":"Margherita 40cm","posId":"100","price":26900,"isExtra":false},{"id":"57c816b2-3e3f-46c2-b126-b09910d79cb0","note":"","count":1,"label":"změna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bylinky","posId":"A122","price":6500,"isExtra":true},{"id":"9b2f55c3-0087-4629-b0c1-59214a3144f7","note":"","count":1,"label":"Masové kuličky","posId":"C116","price":8900,"KDSTags":["greenhighlight"],"isExtra":true},{"id":"d5c01305-5b81-4931-8ef0-14413da22bab","note":"","count":1,"label":"Kukuřice","posId":"C115","price":3500,"KDSTags":["greenhighlight"],"isExtra":true},{"id":"3a8b6a85-3b5c-4ee4-be2d-261ab8731d6e","note":"","count":1,"label":"Česnekový dip","posId":"P106","price":2000,"isExtra":false}]</t>
  </si>
  <si>
    <t>2026-05-17T21:31:54.065+02:00</t>
  </si>
  <si>
    <t>2026-05-17T21:41:01.943+02:00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</si>
  <si>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🌶️","posId":"121","price":24900,"isExtra":false},{"id":"55199557","note":"","count":1,"label":"Balné","posId":"K0000","price":1500,"isExtra":true},{"id":"57279344","note":"","count":1,"label":"BBQ základ","posId":"ZRB32","price":0,"isExtra":true},{"id":"55199597","note":"","count":1,"label":"Žampiony","posId":"B105","price":2500,"KDSTags":["greenhighlight"],"isExtra":true},{"id":"57405743","note":"","size":"Pepsi zero sugar 1l","count":1,"label":"Pepsi zero sugar 1l","posId":"N125","price":5900,"isExtra":false}]</t>
  </si>
  <si>
    <t>2026-05-17T21:30:11.612+02:00</t>
  </si>
  <si>
    <t>2026-05-17T21:31:57.791+02:00</t>
  </si>
  <si>
    <t>[{"id":"IgpRlx1Q10jZ_70uyPQ1q","count":1,"label":"Hot &amp; Spicy 32cm 🌶️🌶️","posId":"122","price":24900,"isExtra":false,"creatorId":"xHxKTmZkB1t1SplW96ImZ","isPackging":0,"actualLabel":"Hot &amp; Spicy 32cm 🌶️🌶️"}]</t>
  </si>
  <si>
    <t>2026-05-17T21:27:04.219+02:00</t>
  </si>
  <si>
    <t>2026-05-17T21:35:17.676+02:00</t>
  </si>
  <si>
    <t>2026-05-17T21:56:34.505+02:00</t>
  </si>
  <si>
    <t>2026-05-17T21:27:04.339+02:00</t>
  </si>
  <si>
    <t>[{"id":"36ea3088-07fd-428f-b871-c4a5ee9cef7b","note":"","count":1,"label":"Comeback 40cm 🌶️","posId":"109","price":30900,"isExtra":false},{"id":"e7501e4e-7b75-458f-8655-4ba5ba9c5990","note":"","count":1,"label":"Dip Jalapeňos","posId":"P107","price":2000,"isExtra":false}]</t>
  </si>
  <si>
    <t>2026-05-17T21:14:53.563+02:00</t>
  </si>
  <si>
    <t>2026-05-17T21:26:08.699+02:00</t>
  </si>
  <si>
    <t>[{"id":"55199479","note":"","size":"Hawai 40cm","count":1,"label":"Hawai 40cm","posId":"102","price":30900,"isExtra":false},{"id":"55199547","note":"","count":1,"label":"Balné","posId":"K0000","price":2000,"isExtra":true},{"id":"59555723","note":"","count":1,"label":"BBQ základ","posId":"ZRB40","price":0,"isExtra":true},{"id":"55199473","note":"","size":"Comeback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základ","posId":"ZRS40","price":0,"isExtra":true}]</t>
  </si>
  <si>
    <t>2026-05-17T21:12:07.528+02:00</t>
  </si>
  <si>
    <t>2026-05-17T21:19:22.718+02:00</t>
  </si>
  <si>
    <t>[{"id":"112","note":"","count":1,"label":"Margherita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základ","posId":"ZRS32","price":0,"isExtra":true},{"id":"B103","note":"","count":1,"label":"Cibule","posId":"B103","price":2500,"KDSTags":["greenhighlight"],"isExtra":true},{"id":"B109","note":"","count":1,"label":"Pepperoni salám","posId":"B109","price":3000,"KDSTags":["greenhighlight"],"isExtra":true}]</t>
  </si>
  <si>
    <t>2026-05-17T21:11:08.354+02:00</t>
  </si>
  <si>
    <t>2026-05-17T21:36:47.800+02:00</t>
  </si>
  <si>
    <t>[{"id":"69427510296215434ca56269","count":1,"label":"Pepperoni 32cm 🌶️🌶️","posId":"120","price":24900,"isExtra":false},{"id":"ed2821f5147c44e417ef0b42","count":1,"label":"Balné","posId":"K0000","price":1500,"isExtra":true}]</t>
  </si>
  <si>
    <t>2026-05-17T21:08:07.980+02:00</t>
  </si>
  <si>
    <t>2026-05-17T21:26:51.705+02:00</t>
  </si>
  <si>
    <t>[{"id":"69427510296215434ca56249","count":1,"label":"Quattro Formaggi 40cm","posId":"111","price":30900,"isExtra":false},{"id":"c71f71bd04444e93fe083c01","count":1,"label":"Balné","posId":"K0000","price":2000,"isExtra":true},{"id":"07e9344d25ff8a7ecfb38b8d","count":1,"label":"Rajčatový základ","posId":"ZSR40","price":0,"isExtra":true}]</t>
  </si>
  <si>
    <t>Mehdi</t>
  </si>
  <si>
    <t>2026-05-17T20:58:11.456+02:00</t>
  </si>
  <si>
    <t>2026-05-17T21:07:37.647+02:00</t>
  </si>
  <si>
    <t>2026-05-17T20:50:51.456+02:00</t>
  </si>
  <si>
    <t>2026-05-17T21:06:56.673+02:00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</si>
  <si>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základ","posId":"ZBR40","price":0,"isExtra":true},{"id":"A120","note":"","count":1,"label":"okraj hotdog, bbq omáčka","posId":"A120","price":6500,"isExtra":true},{"id":"P106","note":"","count":1,"label":"Česnekový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</si>
  <si>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2026-05-17T20:50:49.445+02:00</t>
  </si>
  <si>
    <t>2026-05-17T21:01:37.844+02:00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</si>
  <si>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</si>
  <si>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2026-05-17T20:48:03.588+02:00</t>
  </si>
  <si>
    <t>2026-05-17T20:59:02.446+02:00</t>
  </si>
  <si>
    <t>2026-05-17T21:56:32.179+02:00</t>
  </si>
  <si>
    <t>2026-05-17T20:48:03.738+02:00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</si>
  <si>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3a8b6a85-3b5c-4ee4-be2d-261ab8731d6e","note":"","count":5,"label":"Česnekový dip","posId":"P106","price":2000,"isExtra":false},{"id":"e7501e4e-7b75-458f-8655-4ba5ba9c5990","note":"","count":1,"label":"Dip Jalapeňos","posId":"P107","price":2000,"isExtra":false}]</t>
  </si>
  <si>
    <t>2026-05-17T20:43:03.948+02:00</t>
  </si>
  <si>
    <t>2026-05-17T20:50:02.615+02:00</t>
  </si>
  <si>
    <t>[{"id":"9a30c1a6-085c-4f6a-aacc-0c148abdfde6","note":"","count":1,"label":"Sweet Passion 40 cm","posId":"31","price":26900,"isExtra":false}]</t>
  </si>
  <si>
    <t>2026-05-17T20:32:23.180+02:00</t>
  </si>
  <si>
    <t>2026-05-17T20:43:57.636+02:00</t>
  </si>
  <si>
    <t>[{"id":"69427510296215434ca56255","count":1,"label":"Zeleninová 40cm","posId":"103","price":30900,"isExtra":false},{"id":"c71f71bd04444e93fe083c01","count":1,"label":"Balné","posId":"K0000","price":2000,"isExtra":true},{"id":"2cbb1289483b06f505ef6edf","count":1,"label":"Smetanový základ","posId":"ZRS40","price":0,"isExtra":true},{"id":"8d55eafca74e85a8dee122d9","count":1,"label":"okraj mozzarella, bylinky","posId":"A122","price":6500,"isExtra":true},{"id":"50416119b2f5c1f775ca2e04","count":1,"label":"Bez oliv","posId":"X112","price":0,"KDSTags":["redhighlight"],"isExtra":true},{"id":"0fd56bbff23341186c18dce0","count":1,"label":"Grana padano, pecorino, parmazán","posId":"C130","price":4000,"KDSTags":["greenhighlight"],"isExtra":true}]</t>
  </si>
  <si>
    <t>Václav</t>
  </si>
  <si>
    <t>2026-05-17T20:24:31.387+02:00</t>
  </si>
  <si>
    <t>2026-05-17T20:39:41.639+02:00</t>
  </si>
  <si>
    <t>2026-05-17T20:15:30.650+02:00</t>
  </si>
  <si>
    <t>2026-05-17T20:22:01.512+02:00</t>
  </si>
  <si>
    <t>[{"id":"59589455","note":"","size":"Margherita 32cm","count":1,"label":"Margherita 32cm","posId":"112","price":20900,"isExtra":false},{"id":"55199557","note":"","count":1,"label":"Balné","posId":"K0000","price":1500,"isExtra":true},{"id":"55199516","note":"","size":"Česnekový dip","count":2,"label":"Česnekový dip","posId":"P106","price":2000,"isExtra":false},{"id":"55199557","note":"","count":2,"label":"Balné","posId":"K0000","price":1500,"isExtra":true},{"id":"57405744","note":"","size":"Mirinda 1l","count":1,"label":"Mirinda 1l","posId":"N126","price":5900,"isExtra":false}]</t>
  </si>
  <si>
    <t>2026-05-17T19:50:15.212+02:00</t>
  </si>
  <si>
    <t>2026-05-17T19:57:56.416+02:00</t>
  </si>
  <si>
    <t>[{"id":"69427510296215434ca5626f","count":1,"label":"Zeleninová 32cm","posId":"115","price":24900,"isExtra":false},{"id":"ed2821f5147c44e417ef0b42","count":1,"label":"Balné","posId":"K0000","price":1500,"isExtra":true},{"id":"9ee1d6724717b6cc0fc41c1b","count":1,"label":"okraj mozzarella, bylinky","posId":"A121","price":5700,"isExtra":true},{"id":"49afbc27314671d4560cc7a0","count":1,"label":"Bez žampionů","posId":"X105","price":0,"KDSTags":["redhighlight"],"isExtra":true}]</t>
  </si>
  <si>
    <t>2026-05-17T19:37:40.406+02:00</t>
  </si>
  <si>
    <t>2026-05-17T19:53:48.472+02:00</t>
  </si>
  <si>
    <t>[{"id":"69427510296215434ca56255","count":1,"label":"Zeleninová 40cm","posId":"103","price":30900,"isExtra":false},{"id":"c71f71bd04444e93fe083c01","count":1,"label":"Balné","posId":"K0000","price":2000,"isExtra":true},{"id":"69427510296215434ca562a7","count":1,"label":"Jalapenos Rolls","posId":"jpr200","price":8900,"isExtra":false},{"id":"ed2821f5147c44e417ef0b42","count":1,"label":"Balné","posId":"K0000","price":1500,"isExtra":true}]</t>
  </si>
  <si>
    <t>2026-05-17T19:36:10.466+02:00</t>
  </si>
  <si>
    <t>2026-05-17T19:50:08.541+02:00</t>
  </si>
  <si>
    <t>[{"id":"69427510296215434ca56255","count":1,"label":"Zeleninová 40cm","posId":"103","price":30900,"isExtra":false},{"id":"c71f71bd04444e93fe083c01","count":1,"label":"Balné","posId":"K0000","price":2000,"isExtra":true},{"id":"50416119b2f5c1f775ca2e04","count":1,"label":"Bez oliv","posId":"X112","price":0,"KDSTags":["redhighlight"],"isExtra":true},{"id":"c52e5d335958c879af628612","count":1,"label":"Ananas","posId":"C100","price":3500,"KDSTags":["greenhighlight"],"isExtra":true},{"id":"69427510296215434ca562bf","count":1,"label":"Pepsi zero sugar 1l","posId":"N125","price":5900,"isExtra":false}]</t>
  </si>
  <si>
    <t>2026-05-17T19:29:07.132+02:00</t>
  </si>
  <si>
    <t>2026-05-17T19:46:46.340+02:00</t>
  </si>
  <si>
    <t>[{"id":"59589456","note":"","size":"Quattro Formaggi 32cm","count":1,"label":"Quattro Formaggi 32cm","posId":"123","price":24900,"isExtra":false},{"id":"55199557","note":"","count":1,"label":"Balné","posId":"K0000","price":1500,"isExtra":true}]</t>
  </si>
  <si>
    <t>Arvind</t>
  </si>
  <si>
    <t>2026-05-17T19:25:17.301+02:00</t>
  </si>
  <si>
    <t>2026-05-17T19:44:51.512+02:00</t>
  </si>
  <si>
    <t>[{"id":"115","note":"","count":1,"label":"Zeleninová 32cm","posId":"115","price":24900,"isExtra":false},{"id":"K0000","note":"","count":1,"label":"Balné","posId":"K0000","price":1500,"isExtra":true},{"id":"121","note":"","count":1,"label":"Comeback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</si>
  <si>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2026-05-17T19:24:21.669+02:00</t>
  </si>
  <si>
    <t>2026-05-17T19:44:01.475+02:00</t>
  </si>
  <si>
    <t>[{"id":"59589461","note":"","size":"BBQ Meteor 32cm","count":1,"label":"BBQ Meteor 32cm","posId":"118","price":24900,"isExtra":false},{"id":"55199557","note":"","count":1,"label":"Balné","posId":"K0000","price":1500,"isExtra":true},{"id":"57279347","note":"","count":1,"label":"Rajčatový základ","posId":"ZBR32","price":0,"isExtra":true},{"id":"55199618","note":"","count":1,"label":"okraj hotdog, hořčice","posId":"A117","price":5700,"isExtra":true},{"id":"57464195","note":"","size":"Dip Jalapeňos","count":1,"label":"Dip Jalapeňos","posId":"P107","price":2000,"isExtra":false},{"id":"55199557","note":"","count":1,"label":"Balné","posId":"K0000","price":1500,"isExtra":true}]</t>
  </si>
  <si>
    <t>2026-05-17T19:21:03.624+02:00</t>
  </si>
  <si>
    <t>2026-05-17T19:42:09.197+02:00</t>
  </si>
  <si>
    <t>2026-05-17T20:09:37.793+02:00</t>
  </si>
  <si>
    <t>2026-05-17T19:21:04.146+02:00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</si>
  <si>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bylinky","posId":"A122","price":6500,"isExtra":true},{"id":"36ea3088-07fd-428f-b871-c4a5ee9cef7b","note":"","count":1,"label":"Comeback 40cm 🌶️","posId":"109","price":30900,"isExtra":false},{"id":"eae0baf6-2c0e-4081-8ab5-5266bc363ee5","note":"","count":1,"label":"okraj mozzarella, bbq omáčka","posId":"A124","price":6500,"isExtra":true},{"id":"0f32557d-3b00-4445-b026-75e05c963906","note":"","count":1,"label":"Jalapeňos","posId":"C102","price":3500,"KDSTags":["greenhighlight"],"isExtra":true},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bylinky","posId":"A122","price":6500,"isExtra":true}]</t>
  </si>
  <si>
    <t>2026-05-17T19:00:40.175+02:00</t>
  </si>
  <si>
    <t>2026-05-17T19:08:34.503+02:00</t>
  </si>
  <si>
    <t>[{"id":"69427510296215434ca56257","count":2,"label":"Hawai 40cm","posId":"102","price":30900,"isExtra":false},{"id":"c71f71bd04444e93fe083c01","count":2,"label":"Balné","posId":"K0000","price":2000,"isExtra":true}]</t>
  </si>
  <si>
    <t>2026-05-17T18:58:39.983+02:00</t>
  </si>
  <si>
    <t>2026-05-17T19:06:49.618+02:00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</si>
  <si>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🌶️","posId":"121","price":24900,"isExtra":false},{"id":"ed2821f5147c44e417ef0b42","count":1,"label":"Balné","posId":"K0000","price":1500,"isExtra":true},{"id":"69427510296215434ca56263","count":1,"label":"Quattro Formaggi 32cm","posId":"123","price":24900,"isExtra":false},{"id":"ed2821f5147c44e417ef0b42","count":1,"label":"Balné","posId":"K0000","price":1500,"isExtra":true}]</t>
  </si>
  <si>
    <t>2026-05-17T18:51:08.886+02:00</t>
  </si>
  <si>
    <t>2026-05-17T18:55:16.201+02:00</t>
  </si>
  <si>
    <t>[{"id":"WUU7bA6A9cdnbizoCl89X","count":1,"label":"Capricciosa 32cm","posId":"113","price":24900,"isExtra":false,"creatorId":"sW6A2FRwiBIyeSwXNnwRA","isPackging":0,"actualLabel":"Capricciosa 32cm"},{"id":"GFBt2KNCq5A2q_jdzSjFA","count":1,"label":"BBQ Meteor 32cm","posId":"118","price":24900,"isExtra":false,"creatorId":"aCdO5PgUNqcVsFM6zNJIo","isPackging":0,"actualLabel":"BBQ Meteor 32cm"}]</t>
  </si>
  <si>
    <t>2026-05-17T18:38:37.533+02:00</t>
  </si>
  <si>
    <t>2026-05-17T18:48:52.288+02:00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</si>
  <si>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základ","posId":"ZBS40","price":0,"isExtra":true},{"id":"P106","note":"","count":3,"label":"Česnekový dip","posId":"P106","price":2000,"isExtra":false},{"id":"K0000","note":"","count":3,"label":"Balné","posId":"K0000","price":1500,"isExtra":true}]</t>
  </si>
  <si>
    <t>2026-05-17T18:35:13.464+02:00</t>
  </si>
  <si>
    <t>2026-05-17T18:45:59.343+02:00</t>
  </si>
  <si>
    <t>2026-05-17T18:29:52.315+02:00</t>
  </si>
  <si>
    <t>2026-05-17T18:42:09.378+02:00</t>
  </si>
  <si>
    <t>[{"id":"69427510296215434ca56263","count":1,"label":"Quattro Formaggi 32cm","posId":"123","price":24900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</si>
  <si>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2026-05-17T18:22:49.321+02:00</t>
  </si>
  <si>
    <t>2026-05-17T18:30:25.371+02:00</t>
  </si>
  <si>
    <t>2026-05-17T18:06:04.024+02:00</t>
  </si>
  <si>
    <t>2026-05-17T18:20:38.268+02:00</t>
  </si>
  <si>
    <t>[{"id":"69427510296215434ca56257","count":1,"label":"Hawai 40cm","posId":"102","price":30900,"isExtra":false},{"id":"c71f71bd04444e93fe083c01","count":1,"label":"Balné","posId":"K0000","price":2000,"isExtra":true}]</t>
  </si>
  <si>
    <t>2026-05-17T18:04:03.980+02:00</t>
  </si>
  <si>
    <t>2026-05-17T18:17:46.056+02:00</t>
  </si>
  <si>
    <t>2026-05-17T18:53:16.902+02:00</t>
  </si>
  <si>
    <t>2026-05-17T18:04:04.129+02:00</t>
  </si>
  <si>
    <t>[{"id":"0ea52415-fdb3-497f-b216-7fd5802f2e0f","note":"","count":1,"label":"Quattro Formaggi 32cm","posId":"123","price":24900,"isExtra":false},{"id":"f61b7339-3b20-4583-b2b8-12e48de2876d","note":"","count":1,"label":"změna na Rajčatový základ","posId":"f61b7339-3b20-4583-b2b8-12e48de2876d","price":0,"isExtra":true},{"id":"4d0fe7ad-c88a-4a73-8015-c60680489cf8","note":"","count":1,"label":"Baby Špenát &amp; kuře 32cm","posId":"116","price":24900,"isExtra":false},{"id":"adb25a98-2836-4da5-82f5-82c3fc24d621","note":"","count":1,"label":"Grana padano, pecorino, parmazán","posId":"B130","price":3000,"KDSTags":["greenhighlight"],"isExtra":true},{"id":"26378531-c5c0-43f4-9535-09f267896a62","note":"","count":1,"label":"spicy wings 🌶️","posId":"P101","price":11900,"isExtra":false}]</t>
  </si>
  <si>
    <t>2026-05-17T17:47:03.615+02:00</t>
  </si>
  <si>
    <t>2026-05-17T18:03:29.171+02:00</t>
  </si>
  <si>
    <t>2026-05-17T18:26:50.526+02:00</t>
  </si>
  <si>
    <t>2026-05-17T17:47:03.754+02:00</t>
  </si>
  <si>
    <t>[{"id":"ad7c292a-48c9-48db-b64c-0f7f8ebced7f","note":"","count":1,"label":"BBQ Meteor 40cm","posId":"106","price":30900,"isExtra":false},{"id":"eae0baf6-2c0e-4081-8ab5-5266bc363ee5","note":"","count":1,"label":"okraj mozzarella, bbq omáčka","posId":"A124","price":6500,"isExtra":true}]</t>
  </si>
  <si>
    <t>2026-05-17T17:46:03.572+02:00</t>
  </si>
  <si>
    <t>2026-05-17T18:24:38.198+02:00</t>
  </si>
  <si>
    <t>[{"id":"d63e9120-8ffe-444c-ba51-6c942a13f4fc","note":"","count":2,"label":"Margherita 40cm","posId":"100","price":26900,"isExtra":false},{"id":"36ea3088-07fd-428f-b871-c4a5ee9cef7b","note":"","count":1,"label":"Comeback 40cm 🌶️","posId":"109","price":30900,"isExtra":false}]</t>
  </si>
  <si>
    <t>2026-05-17T17:44:25.740+02:00</t>
  </si>
  <si>
    <t>2026-05-17T17:56:58.308+02:00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</si>
  <si>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🌶️","posId":"109","price":30900,"isExtra":false},{"id":"55199547","note":"","count":1,"label":"Balné","posId":"K0000","price":2000,"isExtra":true},{"id":"55199480","note":"","size":"Capricciosa 40cm","count":1,"label":"Capricciosa 40cm","posId":"101","price":30900,"isExtra":false},{"id":"55199547","note":"","count":1,"label":"Balné","posId":"K0000","price":2000,"isExtra":true}]</t>
  </si>
  <si>
    <t>2026-05-17T17:36:08.320+02:00</t>
  </si>
  <si>
    <t>2026-05-17T17:53:45.124+02:00</t>
  </si>
  <si>
    <t>[{"id":"69427510296215434ca56261","count":1,"label":"Margherita 32cm","posId":"112","price":20900,"isExtra":false},{"id":"ed2821f5147c44e417ef0b42","count":1,"label":"Balné","posId":"K0000","price":1500,"isExtra":true},{"id":"2c0f597d3afb8c80df48f8ff","count":1,"label":"USA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</si>
  <si>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2026-05-17T17:35:03.421+02:00</t>
  </si>
  <si>
    <t>2026-05-17T17:46:26.976+02:00</t>
  </si>
  <si>
    <t>2026-05-17T18:06:18.221+02:00</t>
  </si>
  <si>
    <t>2026-05-17T17:35:03.527+02:00</t>
  </si>
  <si>
    <t>[{"id":"aef5aaf8-2acf-4f20-91be-c8829f11cd0c","note":"","count":1,"label":"Capricciosa 40cm","posId":"101","price":30900,"isExtra":false},{"id":"bd8e2f82-3d11-4ada-88ad-67191c012d18","note":"","count":1,"label":"Bez oliv","posId":"X112","price":0,"KDSTags":["redhighlight"],"isExtra":true},{"id":"e7501e4e-7b75-458f-8655-4ba5ba9c5990","note":"","count":1,"label":"Dip Jalapeňos","posId":"P107","price":2000,"isExtra":false},{"id":"3a8b6a85-3b5c-4ee4-be2d-261ab8731d6e","note":"","count":1,"label":"Česnekový dip","posId":"P106","price":2000,"isExtra":false}]</t>
  </si>
  <si>
    <t>2026-05-17T17:17:47.624+02:00</t>
  </si>
  <si>
    <t>2026-05-17T17:27:14.156+02:00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</si>
  <si>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🌶️🌶️","posId":"120","price":24900,"isExtra":false},{"id":"ed2821f5147c44e417ef0b42","count":1,"label":"Balné","posId":"K0000","price":1500,"isExtra":true},{"id":"69427510296215434ca56263","count":1,"label":"Quattro Formaggi 32cm","posId":"123","price":24900,"isExtra":false},{"id":"ed2821f5147c44e417ef0b42","count":1,"label":"Balné","posId":"K0000","price":1500,"isExtra":true}]</t>
  </si>
  <si>
    <t>2026-05-17T17:14:24.541+02:00</t>
  </si>
  <si>
    <t>2026-05-17T17:18:59.869+02:00</t>
  </si>
  <si>
    <t>2026-05-17T17:18:59.868+02:00</t>
  </si>
  <si>
    <t>[{"id":"SReQf7qrbg16w3ivD2HUg","count":1,"label":"Quattro Formaggi 32cm","posId":"123","price":24900,"isExtra":false,"creatorId":"C7w6cWk1g-kR57niN_2LC","isPackging":0,"actualLabel":"Quattro Formaggi 32cm"}]</t>
  </si>
  <si>
    <t>2026-05-17T17:11:49.433+02:00</t>
  </si>
  <si>
    <t>2026-05-17T17:19:57.224+02:00</t>
  </si>
  <si>
    <t>2026-05-17T17:53:08.232+02:00</t>
  </si>
  <si>
    <t>2026-05-17T17:11:49.603+02:00</t>
  </si>
  <si>
    <t>[{"id":"sQnjhSaGUJdm7C4dquW2M","count":1,"label":"Comeback 32cm 🌶️","posId":"121","price":24900,"isExtra":false,"creatorId":"aCMhsY31bwTfmSUzi5E5l","isPackging":0,"actualLabel":"Comeback 32cm 🌶️"}]</t>
  </si>
  <si>
    <t>2026-05-17T17:08:44.239+02:00</t>
  </si>
  <si>
    <t>2026-05-17T17:17:03.964+02:00</t>
  </si>
  <si>
    <t>[{"id":"69427510296215434ca56247","count":1,"label":"Margherita 40cm","posId":"100","price":26900,"isExtra":false},{"id":"c71f71bd04444e93fe083c01","count":1,"label":"Balné","posId":"K0000","price":2000,"isExtra":true}]</t>
  </si>
  <si>
    <t>2026-05-17T17:05:10.055+02:00</t>
  </si>
  <si>
    <t>2026-05-17T17:12:57.018+02:00</t>
  </si>
  <si>
    <t>[{"id":"69427510296215434ca56265","count":1,"label":"Hot &amp; Spicy 32cm 🌶️🌶️","posId":"122","price":24900,"isExtra":false},{"id":"ed2821f5147c44e417ef0b42","count":1,"label":"Balné","posId":"K0000","price":1500,"isExtra":true}]</t>
  </si>
  <si>
    <t>2026-05-17T17:04:17.879+02:00</t>
  </si>
  <si>
    <t>2026-05-17T17:08:42.882+02:00</t>
  </si>
  <si>
    <t>[{"id":"gSfW8dwSLSlhfOTSE0gUu","count":1,"label":"Margherita 40cm","posId":"100","price":26900,"isExtra":false,"creatorId":"0ZCdS6-6E_HWHO2So7m0K","isPackging":0,"actualLabel":"Margherita 40cm"}]</t>
  </si>
  <si>
    <t>2026-05-17T16:25:03.894+02:00</t>
  </si>
  <si>
    <t>2026-05-17T16:36:02.738+02:00</t>
  </si>
  <si>
    <t>2026-05-17T16:54:31.325+02:00</t>
  </si>
  <si>
    <t>2026-05-17T16:25:03.984+02:00</t>
  </si>
  <si>
    <t>[{"id":"03ade9ce-5d0f-4499-a6a3-340b58ae4468","note":"","count":1,"label":"Capricciosa 32cm","posId":"113","price":24900,"isExtra":false},{"id":"c8019f80-065c-4f09-9e80-65b85dae2ae1","note":"","count":1,"label":"Kukuřice","posId":"B115","price":2500,"KDSTags":["greenhighlight"],"isExtra":true}]</t>
  </si>
  <si>
    <t>2026-05-17T16:11:23.838+02:00</t>
  </si>
  <si>
    <t>2026-05-17T16:30:06.972+02:00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</si>
  <si>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32cm","posId":"113","price":24900,"isExtra":false},{"id":"55199557","note":"","count":1,"label":"Balné","posId":"K0000","price":1500,"isExtra":true},{"id":"55199519","note":"","size":"Choco Rolls","count":1,"label":"Choco Rolls","posId":"chr100","price":8900,"isExtra":false},{"id":"55199557","note":"","count":1,"label":"Balné","posId":"K0000","price":1500,"isExtra":true},{"id":"59808680","note":"","size":"Jablečno-skořicové rolls","count":1,"label":"Jablečno-skořicové rolls","posId":"18","price":8900,"isExtra":false},{"id":"55199557","note":"","count":1,"label":"Balné","posId":"K0000","price":1500,"isExtra":true}]</t>
  </si>
  <si>
    <t>2026-05-17T16:06:00.506+02:00</t>
  </si>
  <si>
    <t>2026-05-17T16:10:27.767+02:00</t>
  </si>
  <si>
    <t>[{"id":"SReQf7qrbg16w3ivD2HUg","count":1,"label":"Quattro Formaggi 32cm","posId":"123","price":24900,"isExtra":false,"creatorId":"Jf1l1Q3P4G5a_gBCuFx5L","isPackging":0,"actualLabel":"Quattro Formaggi 32cm"}]</t>
  </si>
  <si>
    <t>2026-05-17T16:02:43.996+02:00</t>
  </si>
  <si>
    <t>2026-05-17T16:20:18.387+02:00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</si>
  <si>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🌶️🌶️","posId":"110","price":30900,"isExtra":false},{"id":"c71f71bd04444e93fe083c01","count":1,"label":"Balné","posId":"K0000","price":2000,"isExtra":true},{"id":"69427510296215434ca5625b","count":1,"label":"Baby špenát &amp; kuře 40cm","posId":"104","price":30900,"isExtra":false},{"id":"c71f71bd04444e93fe083c01","count":1,"label":"Balné","posId":"K0000","price":2000,"isExtra":true},{"id":"69427510296215434ca56259","count":1,"label":"Capricciosa 40cm","posId":"101","price":30900,"isExtra":false},{"id":"c71f71bd04444e93fe083c01","count":1,"label":"Balné","posId":"K0000","price":2000,"isExtra":true},{"id":"69427510296215434ca562a3","count":2,"label":"Česnekový dip","posId":"P106","price":2000,"isExtra":false},{"id":"ed2821f5147c44e417ef0b42","count":2,"label":"Balné","posId":"K0000","price":1500,"isExtra":true}]</t>
  </si>
  <si>
    <t>2026-05-17T15:50:03.387+02:00</t>
  </si>
  <si>
    <t>2026-05-17T16:08:28.703+02:00</t>
  </si>
  <si>
    <t>2026-05-17T16:32:27.245+02:00</t>
  </si>
  <si>
    <t>2026-05-17T15:50:03.526+02:00</t>
  </si>
  <si>
    <t>[{"id":"f1315fc0-dfbb-459c-9f31-49d8e60875f4","note":"","count":1,"label":"Pepperoni 40cm 🌶️🌶️","posId":"108","price":30900,"isExtra":false},{"id":"7fdd6df3-b4af-470d-955c-d1de47ab00a5","note":"","count":1,"label":"Žampiony","posId":"C105","price":3500,"KDSTags":["greenhighlight"],"isExtra":true}]</t>
  </si>
  <si>
    <t>2026-05-17T15:23:22.159+02:00</t>
  </si>
  <si>
    <t>2026-05-17T15:38:42.862+02:00</t>
  </si>
  <si>
    <t>[{"id":"55199474","note":"Na pizzu prosím méně tomatta. Děkuji","size":"Pepperoni 40cm 🌶️🌶️","count":1,"label":"Pepperoni 40cm 🌶️🌶️","posId":"108","price":30900,"isExtra":false},{"id":"55199547","note":"","count":1,"label":"Balné","posId":"K0000","price":2000,"isExtra":true}]</t>
  </si>
  <si>
    <t>2026-05-17T15:05:28.663+02:00</t>
  </si>
  <si>
    <t>2026-05-17T15:09:07.518+02:00</t>
  </si>
  <si>
    <t>[{"id":"scNMX-fJkYN-GmQuKNUL0","count":1,"label":"Guarana classic","posId":"N142","price":5500,"isExtra":false,"creatorId":"C66EO5ps1HYbsEyZY8HXx","isPackging":0,"actualLabel":"Guarana classic"},{"id":"7aBj0yr8ehZGT_Y-fZEHI","count":1,"label":"Guarana kiwi a jablko","posId":"N144","price":5500,"isExtra":false,"creatorId":"uPIWxjJbFC0MbYSeEc2ql","isPackging":0,"actualLabel":"Guarana kiwi a jablko"}]</t>
  </si>
  <si>
    <t>Jaroslav Lažek</t>
  </si>
  <si>
    <t>2026-05-17T15:04:04.173+02:00</t>
  </si>
  <si>
    <t>2026-05-17T15:26:59.605+02:00</t>
  </si>
  <si>
    <t>2026-05-17T15:44:24.876+02:00</t>
  </si>
  <si>
    <t>2026-05-17T15:04:04.495+02:00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</si>
  <si>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česnekem","posId":"B107","price":2500,"KDSTags":["greenhighlight"],"isExtra":true},{"id":"3a8b6a85-3b5c-4ee4-be2d-261ab8731d6e","note":"","count":2,"label":"Česnekový dip","posId":"P106","price":2000,"isExtra":false},{"id":"e4c90673-8957-4c9c-a784-3a1d0b3b4124","note":"","count":2,"label":"pečené brambory","posId":"P103","price":6900,"isExtra":false}]</t>
  </si>
  <si>
    <t>2026-05-17T13:57:25.255+02:00</t>
  </si>
  <si>
    <t>2026-05-17T14:05:52.547+02:00</t>
  </si>
  <si>
    <t>[{"id":"69427510296215434ca56259","count":1,"label":"Capricciosa 40cm","posId":"101","price":30900,"isExtra":false},{"id":"c71f71bd04444e93fe083c01","count":1,"label":"Balné","posId":"K0000","price":2000,"isExtra":true},{"id":"69427510296215434ca562a3","count":1,"label":"Česnekový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</si>
  <si>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2026-05-17T13:38:03.318+02:00</t>
  </si>
  <si>
    <t>2026-05-17T13:46:51.351+02:00</t>
  </si>
  <si>
    <t>2026-05-17T14:04:00.141+02:00</t>
  </si>
  <si>
    <t>2026-05-17T13:38:03.495+02:00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</si>
  <si>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e7501e4e-7b75-458f-8655-4ba5ba9c5990","note":"","count":1,"label":"Dip Jalapeňos","posId":"P107","price":2000,"isExtra":false},{"id":"3a8b6a85-3b5c-4ee4-be2d-261ab8731d6e","note":"","count":1,"label":"Česnekový dip","posId":"P106","price":2000,"isExtra":false}]</t>
  </si>
  <si>
    <t>2026-05-17T13:29:02.773+02:00</t>
  </si>
  <si>
    <t>2026-05-17T13:41:12.395+02:00</t>
  </si>
  <si>
    <t>2026-05-17T13:54:03.848+02:00</t>
  </si>
  <si>
    <t>2026-05-17T13:29:03.083+02:00</t>
  </si>
  <si>
    <t>[{"id":"03ade9ce-5d0f-4499-a6a3-340b58ae4468","note":"","count":1,"label":"Capricciosa 32cm","posId":"113","price":24900,"isExtra":false}]</t>
  </si>
  <si>
    <t>2026-05-17T13:16:03.416+02:00</t>
  </si>
  <si>
    <t>2026-05-17T13:27:58.270+02:00</t>
  </si>
  <si>
    <t>[{"id":"35e045f9-bc36-46e9-8142-6579de78a05b","note":"","count":1,"label":"Comeback 32cm 🌶️","posId":"121","price":24900,"isExtra":false}]</t>
  </si>
  <si>
    <t>2026-05-17T13:08:23.713+02:00</t>
  </si>
  <si>
    <t>2026-05-17T13:18:58.520+02:00</t>
  </si>
  <si>
    <t>[{"id":"69427510296215434ca5624d","count":1,"label":"Comeback 40cm 🌶️","posId":"109","price":30900,"isExtra":false},{"id":"c71f71bd04444e93fe083c01","count":1,"label":"Balné","posId":"K0000","price":2000,"isExtra":true},{"id":"5b5fe48d2830d5ff14ae299d","count":1,"label":"okraj hotdog, bbq omáčka","posId":"A120","price":6500,"isExtra":true}]</t>
  </si>
  <si>
    <t>2026-05-17T12:47:08.404+02:00</t>
  </si>
  <si>
    <t>2026-05-17T13:15:11.637+02:00</t>
  </si>
  <si>
    <t>Volodymyr</t>
  </si>
  <si>
    <t>2026-05-17T12:37:13.415+02:00</t>
  </si>
  <si>
    <t>2026-05-17T13:13:06.371+02:00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</si>
  <si>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základ","posId":"ZRS40","price":0,"isExtra":true},{"id":"X112","note":"","count":1,"label":"Bez oliv","posId":"X112","price":0,"KDSTags":["redhighlight"],"isExtra":true},{"id":"C114","note":"","count":1,"label":"Kuře","posId":"C114","price":4000,"KDSTags":["greenhighlight"],"isExtra":true}]</t>
  </si>
  <si>
    <t>Marek Cieslar</t>
  </si>
  <si>
    <t>2026-05-17T12:34:03.907+02:00</t>
  </si>
  <si>
    <t>2026-05-17T13:13:04.488+02:00</t>
  </si>
  <si>
    <t>2026-05-17T13:32:55.265+02:00</t>
  </si>
  <si>
    <t>2026-05-17T12:34:04.036+02:00</t>
  </si>
  <si>
    <t>[{"id":"26378531-c5c0-43f4-9535-09f267896a62","note":"","count":4,"label":"spicy wings 🌶️","posId":"P101","price":11900,"isExtra":false},{"id":"d3eb4d53-930f-46c7-bd43-afdbaaac1bcf","note":"","count":1,"label":"masové kuličky","posId":"P102","price":9900,"isExtra":false},{"id":"99710cd8-fa1f-4712-84a8-85da37e18dd0","note":"","count":2,"label":"česnekový chléb","posId":"P104","price":7900,"isExtra":false}]</t>
  </si>
  <si>
    <t>2026-05-17T12:30:48.268+02:00</t>
  </si>
  <si>
    <t>2026-05-17T13:05:45.632+02:00</t>
  </si>
  <si>
    <t>[{"id":"69427510296215434ca56251","count":1,"label":"BBQ Texas 40cm","posId":"107","price":30900,"isExtra":false},{"id":"c71f71bd04444e93fe083c01","count":1,"label":"Balné","posId":"K0000","price":2000,"isExtra":true},{"id":"69427510296215434ca562bf","count":1,"label":"Pepsi zero sugar 1l","posId":"N125","price":5900,"isExtra":false}]</t>
  </si>
  <si>
    <t>2026-05-17T12:29:17.838+02:00</t>
  </si>
  <si>
    <t>2026-05-17T13:03:36.459+02:00</t>
  </si>
  <si>
    <t>[{"id":"59589463","note":"","size":"Hawai 32cm","count":1,"label":"Hawai 32cm","posId":"114","price":24900,"isExtra":false},{"id":"55199557","note":"","count":1,"label":"Balné","posId":"K0000","price":1500,"isExtra":true},{"id":"59589457","note":"","size":"Hot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55199668","note":"","count":1,"label":"Slanina","posId":"B108","price":3000,"KDSTags":["greenhighlight"],"isExtra":true}]</t>
  </si>
  <si>
    <t>2026-05-17T12:21:43.118+02:00</t>
  </si>
  <si>
    <t>2026-05-17T12:59:57.773+02:00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</si>
  <si>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40cm","posId":"111","price":30900,"isExtra":false},{"id":"c71f71bd04444e93fe083c01","count":1,"label":"Balné","posId":"K0000","price":2000,"isExtra":true},{"id":"69427510296215434ca562ab","count":1,"label":"Dip Jalapeňos","posId":"P107","price":2000,"isExtra":false},{"id":"ed2821f5147c44e417ef0b42","count":1,"label":"Balné","posId":"K0000","price":1500,"isExtra":true}]</t>
  </si>
  <si>
    <t>2026-05-17T12:08:25.504+02:00</t>
  </si>
  <si>
    <t>[{"id":"69427510296215434ca5626b","count":1,"label":"BBQ Texas 32cm","posId":"119","price":24900,"isExtra":false},{"id":"ed2821f5147c44e417ef0b42","count":1,"label":"Balné","posId":"K0000","price":1500,"isExtra":true},{"id":"69427510296215434ca56271","count":1,"label":"Hawai 32cm","posId":"114","price":24900,"isExtra":false},{"id":"ed2821f5147c44e417ef0b42","count":1,"label":"Balné","posId":"K0000","price":1500,"isExtra":true},{"id":"69427510296215434ca562bf","count":1,"label":"Pepsi zero sugar 1l","posId":"N125","price":5900,"isExtra":false}]</t>
  </si>
  <si>
    <t>2026-05-17T12:06:47.171+02:00</t>
  </si>
  <si>
    <t>2026-05-17T12:57:31.681+02:00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</si>
  <si>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🌶️🌶️","posId":"122","price":24900,"isExtra":false},{"id":"55199557","note":"","count":1,"label":"Balné","posId":"K0000","price":1500,"isExtra":true}]</t>
  </si>
  <si>
    <t>2026-05-17T12:02:47.161+02:00</t>
  </si>
  <si>
    <t>2026-05-17T12:56:43.652+02:00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</si>
  <si>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🌶️🌶️","posId":"110","price":30900,"isExtra":false},{"id":"c71f71bd04444e93fe083c01","count":1,"label":"Balné","posId":"K0000","price":2000,"isExtra":true},{"id":"69427510296215434ca56299","count":1,"label":"spicy wings 🌶️","posId":"P101","price":11900,"isExtra":false},{"id":"ed2821f5147c44e417ef0b42","count":1,"label":"Balné","posId":"K0000","price":1500,"isExtra":true},{"id":"69427510296215434ca562a1","count":1,"label":"Pepperoni Rolls 🌶️","posId":"P100","price":8900,"isExtra":false},{"id":"ed2821f5147c44e417ef0b42","count":1,"label":"Balné","posId":"K0000","price":1500,"isExtra":true},{"id":"69427510296215434ca56263","count":1,"label":"Quattro Formaggi 32cm","posId":"123","price":24900,"isExtra":false},{"id":"ed2821f5147c44e417ef0b42","count":1,"label":"Balné","posId":"K0000","price":1500,"isExtra":true},{"id":"69427510296215434ca56253","count":1,"label":"BBQ Meteor 40cm","posId":"106","price":30900,"isExtra":false},{"id":"c71f71bd04444e93fe083c01","count":1,"label":"Balné","posId":"K0000","price":2000,"isExtra":true},{"id":"db6ec466ec305a3b5c07d130","count":1,"label":"Smetanový základ","posId":"ZBS40","price":0,"isExtra":true},{"id":"5b5fe48d2830d5ff14ae299d","count":1,"label":"okraj hotdog, bbq omáčka","posId":"A120","price":6500,"isExtra":true},{"id":"69427510296215434ca562a3","count":1,"label":"Česnekový dip","posId":"P106","price":2000,"isExtra":false},{"id":"ed2821f5147c44e417ef0b42","count":1,"label":"Balné","posId":"K0000","price":1500,"isExtra":true}]</t>
  </si>
  <si>
    <t>2026-05-17T11:53:03.301+02:00</t>
  </si>
  <si>
    <t>2026-05-17T12:37:31.190+02:00</t>
  </si>
  <si>
    <t>2026-05-17T13:07:40.099+02:00</t>
  </si>
  <si>
    <t>2026-05-17T11:53:03.467+02:00</t>
  </si>
  <si>
    <t>[{"id":"e8f571e6-dd36-42d7-8826-52c90315986b","note":"","count":1,"label":"Baby špenát &amp; kuře 40cm","posId":"104","price":30900,"isExtra":false},{"id":"3a8b6a85-3b5c-4ee4-be2d-261ab8731d6e","note":"","count":1,"label":"Česnekový dip","posId":"P106","price":2000,"isExtra":false}]</t>
  </si>
  <si>
    <t>Mavlon</t>
  </si>
  <si>
    <t>2026-05-17T11:47:33.173+02:00</t>
  </si>
  <si>
    <t>2026-05-17T12:39:40.674+02:00</t>
  </si>
  <si>
    <t>[{"id":"P101","note":"","count":1,"label":"spicy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,{"id":"B108","note":"","count":1,"label":"Slanina","posId":"B108","price":3000,"KDSTags":["greenhighlight"],"isExtra":true},{"id":"B109","note":"","count":1,"label":"Pepperoni salám","posId":"B109","price":3000,"KDSTags":["greenhighlight"],"isExtra":true}]</t>
  </si>
  <si>
    <t>2026-05-17T11:25:20.789+02:00</t>
  </si>
  <si>
    <t>2026-05-17T12:15:30.376+02:00</t>
  </si>
  <si>
    <t>[{"id":"55199473","note":"","size":"Comeback 40cm 🌶️","count":2,"label":"Comeback 40cm 🌶️","posId":"109","price":30900,"isExtra":false},{"id":"55199547","note":"","count":2,"label":"Balné","posId":"K0000","price":2000,"isExtra":true},{"id":"55199475","note":"","size":"BBQ Texas 40cm","count":3,"label":"BBQ Texas 40cm","posId":"107","price":30900,"isExtra":false},{"id":"55199547","note":"","count":3,"label":"Balné","posId":"K0000","price":2000,"isExtra":true},{"id":"55199476","note":"","size":"BBQ Meteor 40cm","count":2,"label":"BBQ Meteor 40cm","posId":"106","price":30900,"isExtra":false},{"id":"55199547","note":"","count":2,"label":"Balné","posId":"K0000","price":2000,"isExtra":true},{"id":"55199480","note":"","size":"Capricciosa 40cm","count":1,"label":"Capricciosa 40cm","posId":"101","price":30900,"isExtra":false},{"id":"55199547","note":"","count":1,"label":"Balné","posId":"K0000","price":2000,"isExtra":true},{"id":"55199477","note":"","size":"Baby špenát &amp; kuře 40cm","count":1,"label":"Baby špenát &amp; kuře 40cm","posId":"104","price":30900,"isExtra":false},{"id":"55199547","note":"","count":1,"label":"Balné","posId":"K0000","price":2000,"isExtra":true},{"id":"55199471","note":"","size":"Quattro Formaggi 40cm","count":3,"label":"Quattro Formaggi 40cm","posId":"111","price":30900,"isExtra":false},{"id":"55199547","note":"","count":3,"label":"Balné","posId":"K0000","price":2000,"isExtra":true}]</t>
  </si>
  <si>
    <t>2026-05-17T11:18:38.124+02:00</t>
  </si>
  <si>
    <t>2026-05-17T12:23:44.128+02:00</t>
  </si>
  <si>
    <t>2026-05-17T12:45:00.506+02:00</t>
  </si>
  <si>
    <t>2026-05-17T11:18:38.257+02:00</t>
  </si>
  <si>
    <t>[{"id":"86umMSfQbEitEGzr29rq9","count":1,"label":"Hot &amp; Spicy 40cm 🌶️🌶️","posId":"110","price":30900,"isExtra":false,"creatorId":"vST656Wa7m-ji3pbj-QrE","isPackging":0,"actualLabel":"Hot &amp; Spicy 40cm 🌶️🌶️"},{"id":"extra_20230331101812_3","count":1,"label":"okraj mozzarella, bylinky","posId":"A122","price":6500,"isExtra":true,"mainItemId":"86umMSfQbEitEGzr29rq9"},{"id":"knVYG7n-YfgalDKLvtO0u","count":1,"label":"Quattro Formaggi 40cm","posId":"111","price":30900,"isExtra":false,"creatorId":"u7aS6_HRXjE5c6cThFHIB","isPackging":0,"actualLabel":"Quattro Formaggi 40cm"},{"id":"extra_20230331101812_3","count":1,"label":"okraj mozzarella, bylinky","posId":"A122","price":6500,"isExtra":true,"mainItemId":"knVYG7n-YfgalDKLvtO0u"},{"id":"knVYG7n-YfgalDKLvtO0u","count":1,"label":"Quattro Formaggi 40cm","posId":"111","price":30900,"isExtra":false,"creatorId":"LJVesEsYj4lInMrPMDqwC","isPackging":0,"actualLabel":"Quattro Formaggi 40cm"},{"id":"extra_20230331101812_3","count":1,"label":"okraj mozzarella, bylinky","posId":"A122","price":6500,"isExtra":true,"mainItemId":"knVYG7n-YfgalDKLvtO0u"}]</t>
  </si>
  <si>
    <t>2026-05-17T11:17:02.864+02:00</t>
  </si>
  <si>
    <t>2026-05-17T11:43:39.912+02:00</t>
  </si>
  <si>
    <t>2026-05-17T12:06:52.708+02:00</t>
  </si>
  <si>
    <t>2026-05-17T11:40:23.791+02:00</t>
  </si>
  <si>
    <t>[{"id":"e525f614-2c06-459a-8d22-623546aa83fc","note":"","count":1,"label":"BBQ Texas 40cm","posId":"107","price":30900,"isExtra":false},{"id":"1fae666b-4102-4ed0-b317-2a07b21ae279","note":"","count":1,"label":"Hot &amp; Spicy 40cm 🌶️🌶️","posId":"110","price":30900,"isExtra":false},{"id":"3a8b6a85-3b5c-4ee4-be2d-261ab8731d6e","note":"","count":1,"label":"Česnekový dip","posId":"P106","price":2000,"isExtra":false}]</t>
  </si>
  <si>
    <t>2026-05-17T11:16:03.861+02:00</t>
  </si>
  <si>
    <t>2026-05-17T11:31:33.854+02:00</t>
  </si>
  <si>
    <t>2026-05-17T12:11:06.716+02:00</t>
  </si>
  <si>
    <t>2026-05-17T11:16:04.092+02:00</t>
  </si>
  <si>
    <t>[{"id":"1fae666b-4102-4ed0-b317-2a07b21ae279","note":"","count":1,"label":"Hot &amp; Spicy 40cm 🌶️🌶️","posId":"110","price":30900,"isExtra":false}]</t>
  </si>
  <si>
    <t>2026-05-17T11:08:40.022+02:00</t>
  </si>
  <si>
    <t>2026-05-17T11:12:50.906+02:00</t>
  </si>
  <si>
    <t>[{"id":"y4Ud58ITso9ISpwqJmsZm","count":1,"label":"Pepperoni 40cm 🌶️🌶️","posId":"108","price":30900,"isExtra":false,"creatorId":"02cMcViuj_GZZ4jUe_O98","isPackging":0,"actualLabel":"Pepperoni 40cm 🌶️🌶️"},{"id":"SReQf7qrbg16w3ivD2HUg","count":1,"label":"Quattro Formaggi 32cm","posId":"123","price":24900,"isExtra":false,"creatorId":"W3wLxPaZMJXwV9OZ80Dsg","isPackging":0,"actualLabel":"Quattro Formaggi 32cm"}]</t>
  </si>
  <si>
    <t>2026-05-17T11:08:13.808+02:00</t>
  </si>
  <si>
    <t>2026-05-17T12:34:01.258+02:00</t>
  </si>
  <si>
    <t>[{"id":"knVYG7n-YfgalDKLvtO0u","count":1,"label":"Quattro Formaggi 40cm","posId":"111","price":30900,"isExtra":false,"creatorId":"rylCaUtRk18Tc7iWChpJQ","isPackging":0,"actualLabel":"Quattro Formaggi 40cm"},{"id":"gSfW8dwSLSlhfOTSE0gUu","count":1,"label":"Margherita 40cm","posId":"100","price":26900,"isExtra":false,"creatorId":"-RpxLltJIayutv7Wm08SA","isPackging":0,"actualLabel":"Margherita 40cm"},{"id":"y4Ud58ITso9ISpwqJmsZm","count":1,"label":"Pepperoni 40cm 🌶️🌶️","posId":"108","price":30900,"isExtra":false,"creatorId":"NltOnhxI-wjPKH7lt2AkW","isPackging":0,"actualLabel":"Pepperoni 40cm 🌶️🌶️"},{"id":"CTP2CgSOPIzLGdq2PKdZP","count":1,"label":"Capricciosa 40cm","posId":"101","price":30900,"isExtra":false,"creatorId":"I25u5Au0ICgfi4Dv9fGq-","isPackging":0,"actualLabel":"Capricciosa 40cm"},{"id":"C20ygzQOlr3mE8J1awXgY","count":1,"label":"Comeback 40cm 🌶️","posId":"109","price":30900,"isExtra":false,"creatorId":"FoAobFo-7_2Reen8uzXHi","isPackging":0,"actualLabel":"Comeback 40cm 🌶️"}]</t>
  </si>
  <si>
    <t>2026-05-17T10:49:03.187+02:00</t>
  </si>
  <si>
    <t>2026-05-17T11:14:29.792+02:00</t>
  </si>
  <si>
    <t>2026-05-17T11:59:10.744+02:00</t>
  </si>
  <si>
    <t>2026-05-17T11:14:25.234+02:00</t>
  </si>
  <si>
    <t>[{"id":"f4d7b9ad-ce62-498d-a90b-8016ab1e3604","note":"","count":1,"label":"Quattro Formaggi 32 cm","posId":"147","price":24900,"isExtra":false},{"id":"f61b7339-3b20-4583-b2b8-12e48de2876d","note":"","count":1,"label":"změna na Rajčatový základ","posId":"f61b7339-3b20-4583-b2b8-12e48de2876d","price":0,"isExtra":true},{"id":"35e045f9-bc36-46e9-8142-6579de78a05b","note":"","count":1,"label":"Comeback 32cm 🌶️","posId":"121","price":24900,"isExtra":false},{"id":"f917a1e8-52b4-4621-aa24-89b06c89e060","note":"","count":1,"label":"Bez slaniny","posId":"X108","price":0,"KDSTags":["redhighlight"],"isExtra":true},{"id":"68c65179-fd67-404b-b997-b040338ce3c5","note":"","count":1,"label":"Bez šunky","posId":"X106","price":0,"KDSTags":["redhighlight"],"isExtra":true}]</t>
  </si>
  <si>
    <t>2026-05-17T02:26:40.130+02:00</t>
  </si>
  <si>
    <t>2026-05-17T02:32:30.500+02:00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</si>
  <si>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32cm","posId":"123","price":24900,"isExtra":false},{"id":"55199557","note":"","count":1,"label":"Balné","posId":"K0000","price":1500,"isExtra":true},{"id":"59555726","note":"","count":1,"label":"Rajčatový základ","posId":"ZSR32","price":0,"isExtra":true},{"id":"55199665","note":"","count":1,"label":"Šunka","posId":"B106","price":3000,"KDSTags":["greenhighlight"],"isExtra":true},{"id":"57405737","note":"","size":"Aquilla černý čaj a broskev 0,5l","count":1,"label":"Aquilla černý čaj a broskev","posId":"N120","price":4900,"isExtra":false}]</t>
  </si>
  <si>
    <t>Ivan</t>
  </si>
  <si>
    <t>2026-05-17T02:09:18.166+02:00</t>
  </si>
  <si>
    <t>2026-05-17T02:17:51.519+02:00</t>
  </si>
  <si>
    <t>2026-05-17T01:35:15.118+02:00</t>
  </si>
  <si>
    <t>2026-05-17T01:43:43.362+02:00</t>
  </si>
  <si>
    <t>[{"id":"59589463","note":"","size":"Hawai 32cm","count":1,"label":"Hawai 32cm","posId":"114","price":24900,"isExtra":false},{"id":"55199557","note":"","count":1,"label":"Balné","posId":"K0000","price":1500,"isExtra":true},{"id":"59808680","note":"","size":"Jablečno-skořicové rolls","count":1,"label":"Jablečno-skořicové rolls","posId":"18","price":8900,"isExtra":false},{"id":"55199557","note":"","count":1,"label":"Balné","posId":"K0000","price":1500,"isExtra":true}]</t>
  </si>
  <si>
    <t>2026-05-17T01:23:00.837+02:00</t>
  </si>
  <si>
    <t>2026-05-17T01:30:49.744+02:00</t>
  </si>
  <si>
    <t>2026-05-17T00:56:43.770+02:00</t>
  </si>
  <si>
    <t>2026-05-17T00:57:17.082+02:00</t>
  </si>
  <si>
    <t>[{"id":"pcTpH0a82tTM_PkTTx7ZC","count":1,"label":"Baby Špenát &amp; kuře 32cm","posId":"116","price":24900,"isExtra":false,"creatorId":"WbDTy6424yNvwZDynIl-F","isPackging":0,"actualLabel":"Baby Špenát &amp; kuře 32cm"},{"id":"aEhGN0F1eP1ffk52R-6IM","count":1,"label":"okraj mozzarella, bylinky","posId":"A121","price":5700,"isExtra":true,"mainItemId":"pcTpH0a82tTM_PkTTx7ZC"}]</t>
  </si>
  <si>
    <t>2026-05-17T00:51:13.776+02:00</t>
  </si>
  <si>
    <t>2026-05-17T00:58:36.158+02:00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</si>
  <si>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🌶️🌶️","posId":"122","price":24900,"isExtra":false},{"id":"55199557","note":"","count":1,"label":"Balné","posId":"K0000","price":1500,"isExtra":true},{"id":"57279344","note":"","count":1,"label":"BBQ základ","posId":"ZRB32","price":0,"isExtra":true}]</t>
  </si>
  <si>
    <t>2026-05-17T00:45:33.507+02:00</t>
  </si>
  <si>
    <t>2026-05-17T00:54:01.778+02:00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</si>
  <si>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40cm","posId":"104","price":30900,"isExtra":false},{"id":"55199547","note":"","count":1,"label":"Balné","posId":"K0000","price":2000,"isExtra":true}]</t>
  </si>
  <si>
    <t>2026-05-17T00:38:12.450+02:00</t>
  </si>
  <si>
    <t>2026-05-17T00:46:21.088+02:00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</si>
  <si>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40cm","posId":"104","price":30900,"isExtra":false},{"id":"55199547","note":"","count":1,"label":"Balné","posId":"K0000","price":2000,"isExtra":true},{"id":"59555719","note":"","count":1,"label":"Rajčatový základ","posId":"ZSR40","price":0,"isExtra":true}]</t>
  </si>
  <si>
    <t>2026-05-17T00:33:08.627+02:00</t>
  </si>
  <si>
    <t>2026-05-17T00:44:21.133+02:00</t>
  </si>
  <si>
    <t>[{"id":"69427510296215434ca5624d","count":1,"label":"Comeback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základ","posId":"ZRS40","price":0,"isExtra":true},{"id":"69427510296215434ca5624f","count":1,"label":"Pepperoni 40cm 🌶️🌶️","posId":"108","price":30900,"isExtra":false},{"id":"c71f71bd04444e93fe083c01","count":1,"label":"Balné","posId":"K0000","price":2000,"isExtra":true},{"id":"2cbb1289483b06f505ef6edf","count":1,"label":"Smetanový základ","posId":"ZRS40","price":0,"isExtra":true},{"id":"d948edabdc62b6e89e10c5b0","count":1,"label":"Gorgonzola","posId":"C101","price":4000,"KDSTags":["greenhighlight"],"isExtra":true},{"id":"69427510296215434ca562a3","count":1,"label":"Česnekový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</si>
  <si>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2026-05-17T00:03:26.241+02:00</t>
  </si>
  <si>
    <t>2026-05-17T00:13:48.302+02:00</t>
  </si>
  <si>
    <t>[{"id":"69427510296215434ca5624f","count":1,"label":"Pepperoni 40cm 🌶️🌶️","posId":"108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69427510296215434ca56249","count":1,"label":"Quattro Formaggi 40cm","posId":"111","price":30900,"isExtra":false},{"id":"c71f71bd04444e93fe083c01","count":1,"label":"Balné","posId":"K0000","price":2000,"isExtra":true},{"id":"1b08716f3c2b8fa95c641a92","count":1,"label":"Olivy","posId":"C112","price":3500,"KDSTags":["greenhighlight"],"isExtra":true}]</t>
  </si>
  <si>
    <t>2026-05-16T23:59:03.363+02:00</t>
  </si>
  <si>
    <t>2026-05-17T00:08:58.879+02:00</t>
  </si>
  <si>
    <t>2026-05-17T00:17:50.115+02:00</t>
  </si>
  <si>
    <t>2026-05-16T23:59:03.517+02:00</t>
  </si>
  <si>
    <t>[{"id":"99710cd8-fa1f-4712-84a8-85da37e18dd0","note":"","count":1,"label":"česnekový chléb","posId":"P104","price":7900,"isExtra":false},{"id":"ee394832-8137-440a-84b7-b9e0df42a9ab","note":"","count":1,"label":"Hawai 32cm","posId":"114","price":24900,"isExtra":false},{"id":"21fd0686-e8d1-43f1-84c9-d96f5842a3ca","note":"","count":1,"label":"okraj mozzarella, bylinky","posId":"A121","price":5700,"isExtra":true}]</t>
  </si>
  <si>
    <t>2026-05-16T23:53:06.787+02:00</t>
  </si>
  <si>
    <t>2026-05-16T23:59:46.771+02:00</t>
  </si>
  <si>
    <t>[{"id":"2b77c2f4-b7da-4d55-934c-2dd971e8586b","note":"","count":1,"label":"BBQ Meteor 18cm","posId":"130","price":11900,"isExtra":false},{"id":"f61b7339-3b20-4583-b2b8-12e48de2876d","note":"","count":1,"label":"změna na Rajčatový základ","posId":"f61b7339-3b20-4583-b2b8-12e48de2876d","price":0,"isExtra":true}]</t>
  </si>
  <si>
    <t>Abdulaziz</t>
  </si>
  <si>
    <t>2026-05-16T23:51:02.432+02:00</t>
  </si>
  <si>
    <t>2026-05-16T23:53:23.830+02:00</t>
  </si>
  <si>
    <t>[{"id":"N20","note":"","count":6,"label":"Pilsner Urquell 12","posId":"N20","price":6500,"isExtra":false}]</t>
  </si>
  <si>
    <t>2026-05-16T23:39:48.397+02:00</t>
  </si>
  <si>
    <t>2026-05-16T23:52:13.885+02:00</t>
  </si>
  <si>
    <t>[{"id":"55199512","note":"","size":"Masové kuličky","count":1,"label":"masové kuličky","posId":"P102","price":9900,"isExtra":false},{"id":"55199557","note":"","count":1,"label":"Balné","posId":"K0000","price":1500,"isExtra":true},{"id":"55199475","note":"","size":"BBQ Texas 40cm","count":1,"label":"BBQ Texas 40cm","posId":"107","price":30900,"isExtra":false},{"id":"55199547","note":"","count":1,"label":"Balné","posId":"K0000","price":2000,"isExtra":true},{"id":"55199617","note":"","count":1,"label":"Bez papriky","posId":"X111","price":0,"KDSTags":["redhighlight"],"isExtra":true},{"id":"55199576","note":"","count":1,"label":"Jalapeňos","posId":"C102","price":3500,"KDSTags":["greenhighlight"],"isExtra":true},{"id":"55199517","note":"","size":"BBQ dip","count":1,"label":"BBQ dip","posId":"P105","price":2000,"isExtra":false},{"id":"55199557","note":"","count":1,"label":"Balné","posId":"K0000","price":1500,"isExtra":true},{"id":"55199511","note":"","size":"Spicy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🌶️","posId":"P101","price":11900,"isExtra":false},{"id":"55199557","note":"","count":1,"label":"Balné","posId":"K0000","price":1500,"isExtra":true}]</t>
  </si>
  <si>
    <t>2026-05-16T22:57:11.726+02:00</t>
  </si>
  <si>
    <t>2026-05-16T23:04:09.853+02:00</t>
  </si>
  <si>
    <t>[{"id":"69427510296215434ca56271","count":1,"label":"Hawai 32cm","posId":"114","price":24900,"isExtra":false},{"id":"ed2821f5147c44e417ef0b42","count":1,"label":"Balné","posId":"K0000","price":1500,"isExtra":true}]</t>
  </si>
  <si>
    <t>2026-05-16T22:48:14.776+02:00</t>
  </si>
  <si>
    <t>2026-05-16T22:57:27.699+02:00</t>
  </si>
  <si>
    <t>2026-05-16T23:16:24.180+02:00</t>
  </si>
  <si>
    <t>2026-05-16T22:48:14.923+02:00</t>
  </si>
  <si>
    <t>[{"id":"_TR0ZJYln7tUbsES5rQce","count":1,"label":"Pizza Comeback 40 0,5","posId":"H109","price":15450,"isExtra":false,"creatorId":"XVHzk4Apikp370uStttEn","isPackging":0,"actualLabel":"Pizza Comeback 40 0,5"},{"id":"2lwz8DLnxAE2XXPjpySDo","count":1,"label":"Bez plněných okrajů","posId":"X1000","price":0,"isExtra":true,"mainItemId":"_TR0ZJYln7tUbsES5rQce"},{"id":"gKsoEeRkWga1VSrlcuIob","count":1,"label":"Pizza Quattro Formaggi 40 0,5","posId":"H111","price":15450,"isExtra":false,"creatorId":"oKK2TpY5wJ9utwTW50yaC","isPackging":0,"actualLabel":"Pizza Quattro Formaggi 40 0,5"},{"id":"2lwz8DLnxAE2XXPjpySDo","count":1,"label":"Bez plněných okrajů","posId":"X1000","price":0,"isExtra":true,"mainItemId":"gKsoEeRkWga1VSrlcuIob"},{"id":"HPsXRg4xkYlDT0y60dhgq","count":2,"label":"Kukuřice 0,5","posId":"HC115","price":1800,"KDSTags":["greenhighlight"],"isExtra":true,"mainItemId":"gKsoEeRkWga1VSrlcuIob"},{"id":"qDn96ATbqHd_7vbQ_cZWe","count":1,"label":"Česnekový dip","posId":"P106","price":2000,"isExtra":false,"creatorId":"u3sP42UOT3wSKWKVU6PRQ","isPackging":0,"actualLabel":"Česnekový dip"}]</t>
  </si>
  <si>
    <t>2026-05-16T22:40:06.608+02:00</t>
  </si>
  <si>
    <t>2026-05-16T22:46:00.862+02:00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</si>
  <si>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</si>
  <si>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2026-05-16T22:32:20.779+02:00</t>
  </si>
  <si>
    <t>2026-05-16T22:41:46.603+02:00</t>
  </si>
  <si>
    <t>[{"id":"neYqwiMMnkv6yKIfKDbUL","count":1,"label":"BIRGO grapefruit 0,5l","posId":"N131","price":4900,"isExtra":false,"creatorId":"PSEstPmWKC8Tn5nSwQOPy","isPackging":0,"actualLabel":"BIRGO grapefruit 0,5l"},{"id":"C20ygzQOlr3mE8J1awXgY","count":1,"label":"Comeback 40cm 🌶️","posId":"109","price":30900,"isExtra":false,"creatorId":"aralEU_zM-jfXqz459-Vu","isPackging":0,"actualLabel":"Comeback 40cm 🌶️"}]</t>
  </si>
  <si>
    <t>2026-05-16T22:32:07.152+02:00</t>
  </si>
  <si>
    <t>2026-05-16T22:45:01.429+02:00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</si>
  <si>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40cm","posId":"111","price":30900,"isExtra":false},{"id":"55199547","note":"","count":1,"label":"Balné","posId":"K0000","price":2000,"isExtra":true},{"id":"55199474","note":"","size":"Pepperoni 40cm 🌶️🌶️","count":1,"label":"Pepperoni 40cm 🌶️🌶️","posId":"108","price":30900,"isExtra":false},{"id":"55199547","note":"","count":1,"label":"Balné","posId":"K0000","price":2000,"isExtra":true}]</t>
  </si>
  <si>
    <t>2026-05-16T22:31:43.662+02:00</t>
  </si>
  <si>
    <t>2026-05-16T22:39:03.548+02:00</t>
  </si>
  <si>
    <t>[{"id":"C20ygzQOlr3mE8J1awXgY","count":1,"label":"Comeback 40cm 🌶️","posId":"109","price":30900,"isExtra":false,"creatorId":"CT0xtUd9-tFay0g5D8N_0","isPackging":0,"actualLabel":"Comeback 40cm 🌶️"}]</t>
  </si>
  <si>
    <t>2026-05-16T22:25:50.335+02:00</t>
  </si>
  <si>
    <t>2026-05-16T22:32:36.822+02:00</t>
  </si>
  <si>
    <t>[{"id":"69427510296215434ca56257","count":1,"label":"Hawai 40cm","posId":"102","price":30900,"isExtra":false},{"id":"c71f71bd04444e93fe083c01","count":1,"label":"Balné","posId":"K0000","price":2000,"isExtra":true},{"id":"6d30c23536beeaabedce6a33","count":1,"label":"Kukuřice","posId":"C115","price":3500,"KDSTags":["greenhighlight"],"isExtra":true}]</t>
  </si>
  <si>
    <t>2026-05-16T22:20:47.081+02:00</t>
  </si>
  <si>
    <t>2026-05-16T22:28:03.736+02:00</t>
  </si>
  <si>
    <t>[{"id":"69427510296215434ca56273","count":1,"label":"Capricciosa 32cm","posId":"113","price":24900,"isExtra":false},{"id":"ed2821f5147c44e417ef0b42","count":1,"label":"Balné","posId":"K0000","price":1500,"isExtra":true},{"id":"f7ffa629f5bc387b11f2e11b","count":1,"label":"Bez žampionů","posId":"X105","price":0,"KDSTags":["redhighlight"],"isExtra":true}]</t>
  </si>
  <si>
    <t>2026-05-16T22:16:11.615+02:00</t>
  </si>
  <si>
    <t>2026-05-16T22:26:42.650+02:00</t>
  </si>
  <si>
    <t>[{"id":"105","note":"","count":1,"label":"Veggieballs 40cm 🌶️🌶️","posId":"105","price":30900,"isExtra":false},{"id":"K0000","note":"","count":1,"label":"Balné","posId":"K0000","price":2000,"isExtra":true},{"id":"108","note":"","count":1,"label":"Pepperoni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</si>
  <si>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2026-05-16T22:10:49.675+02:00</t>
  </si>
  <si>
    <t>2026-05-16T22:21:43.419+02:00</t>
  </si>
  <si>
    <t>[{"id":"CLb1OBTvSKqiOTALKXhuh","count":1,"label":"Zeleninová 18cm","posId":"127","price":11900,"isExtra":false,"creatorId":"ua9dPk22f8nu_gfSHehlf","isPackging":0,"actualLabel":"Zeleninová 18cm"},{"id":"qDn96ATbqHd_7vbQ_cZWe","count":1,"label":"Česnekový dip","posId":"P106","price":2000,"isExtra":false,"creatorId":"Od-d_sCHQEVmeN2VREIpS","isPackging":0,"actualLabel":"Česnekový dip"}]</t>
  </si>
  <si>
    <t>2026-05-16T22:10:19.191+02:00</t>
  </si>
  <si>
    <t>2026-05-16T22:20:31.829+02:00</t>
  </si>
  <si>
    <t>[{"id":"QrPXGH88jpwyWX5vSck7H","count":1,"label":"Zeleninová 32cm","posId":"115","price":24900,"isExtra":false,"creatorId":"pRVMV3QXLCmzt_52Osd9p","isPackging":0,"actualLabel":"Zeleninová 32cm"},{"id":"_1B8KMsiDpTgrJQzD5gBj","count":1,"label":"BBQ dip","posId":"P105","price":2000,"isExtra":false,"creatorId":"UxUQ6klGjOGN-DuPBgFb-","isPackging":0,"actualLabel":"BBQ dip"}]</t>
  </si>
  <si>
    <t>2026-05-16T22:09:26.660+02:00</t>
  </si>
  <si>
    <t>2026-05-16T22:19:14.596+02:00</t>
  </si>
  <si>
    <t>[{"id":"HCO4lYOorDZZKSH0466K0","count":1,"label":"Pepperoni 32cm 🌶️🌶️","posId":"120","price":24900,"isExtra":false,"creatorId":"nePUlASXQW56Li2Y8nsIe","isPackging":0,"actualLabel":"Pepperoni 32cm 🌶️🌶️"},{"id":"HCO4lYOorDZZKSH0466K0","count":1,"label":"Pepperoni 32cm 🌶️🌶️","posId":"120","price":24900,"isExtra":false,"creatorId":"0BxcI7lxUjlMmllDXIqfI","isPackging":0,"actualLabel":"Pepperoni 32cm 🌶️🌶️"},{"id":"FpCyJ5ZRNiPuO590BQzUC","count":1,"label":"Pepsi 1l","posId":"N124","price":5900,"isExtra":false,"creatorId":"CyvO_gXBcuenWl8AWY2_V","isPackging":0,"actualLabel":"Pepsi 1l"}]</t>
  </si>
  <si>
    <t>Karel</t>
  </si>
  <si>
    <t>2026-05-16T22:08:39.938+02:00</t>
  </si>
  <si>
    <t>2026-05-16T22:17:00.697+02:00</t>
  </si>
  <si>
    <t>2026-05-16T22:01:23.400+02:00</t>
  </si>
  <si>
    <t>2026-05-16T22:10:16.511+02:00</t>
  </si>
  <si>
    <t>[{"id":"111","note":"","count":1,"label":"Quattro Formaggi 40cm","posId":"111","price":30900,"isExtra":false},{"id":"K0000","note":"","count":1,"label":"Balné","posId":"K0000","price":2000,"isExtra":true},{"id":"C108","note":"","count":1,"label":"Slanina","posId":"C108","price":4000,"KDSTags":["greenhighlight"],"isExtra":true},{"id":"C109","note":"","count":1,"label":"Pepperoni salám","posId":"C109","price":4000,"KDSTags":["greenhighlight"],"isExtra":true}]</t>
  </si>
  <si>
    <t>2026-05-16T21:51:35.488+02:00</t>
  </si>
  <si>
    <t>2026-05-16T21:52:14.339+02:00</t>
  </si>
  <si>
    <t>[{"id":"iz6RbEHyL8Y44wJvaf5iI","count":1,"label":"Pilsner Urquell 12","posId":"N20","price":6500,"isExtra":false,"creatorId":"Q0xw6rW9bwjexuz2rtnMV","isPackging":0,"actualLabel":"Pilsner Urquell 12"}]</t>
  </si>
  <si>
    <t>2026-05-16T21:51:10.231+02:00</t>
  </si>
  <si>
    <t>2026-05-16T22:04:49.459+02:00</t>
  </si>
  <si>
    <t>[{"id":"SReQf7qrbg16w3ivD2HUg","count":1,"label":"Quattro Formaggi 32cm","posId":"123","price":24900,"isExtra":false,"creatorId":"GGHFRoJYOIHP10_id4C_A","isPackging":0,"actualLabel":"Quattro Formaggi 32cm"},{"id":"LmNkmpTLXWZL8rfgt8xa0","count":1,"label":"Hawai 32cm","posId":"114","price":24900,"isExtra":false,"creatorId":"643b8vZBbxWeWMnSSBCOl","isPackging":0,"actualLabel":"Hawai 32cm"}]</t>
  </si>
  <si>
    <t>2026-05-16T21:49:50.026+02:00</t>
  </si>
  <si>
    <t>2026-05-16T22:06:37.761+02:00</t>
  </si>
  <si>
    <t>2026-05-16T21:44:04.423+02:00</t>
  </si>
  <si>
    <t>2026-05-16T21:57:49.505+02:00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</si>
  <si>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cm","posId":"145","price":24900,"isExtra":false},{"id":"68d93a2c-5ce2-44a5-857b-6d579cd1f445","note":"","count":1,"label":"Žampiony","posId":"B105","price":2500,"KDSTags":["greenhighlight"],"isExtra":true}]</t>
  </si>
  <si>
    <t>2026-05-16T21:42:14.065+02:00</t>
  </si>
  <si>
    <t>2026-05-16T22:01:23.731+02:00</t>
  </si>
  <si>
    <t>[{"id":"69427510296215434ca56263","count":1,"label":"Quattro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základ","posId":"ZSR32","price":0,"isExtra":true},{"id":"216519e2411a0b808e5e66a5","count":1,"label":"Šunka","posId":"B106","price":3000,"KDSTags":["greenhighlight"],"isExtra":true},{"id":"69427510296215434ca56267","count":1,"label":"Comeback 32cm 🌶️","posId":"121","price":24900,"isExtra":false},{"id":"ed2821f5147c44e417ef0b42","count":1,"label":"Balné","posId":"K0000","price":1500,"isExtra":true},{"id":"69427510296215434ca562a3","count":1,"label":"Česnekový dip","posId":"P106","price":2000,"isExtra":false},{"id":"ed2821f5147c44e417ef0b42","count":1,"label":"Balné","posId":"K0000","price":1500,"isExtra":true},{"id":"69427510296215434ca562bd","count":1,"label":"Pepsi 1l","posId":"N124","price":5900,"isExtra":false}]</t>
  </si>
  <si>
    <t>2026-05-16T21:38:11.830+02:00</t>
  </si>
  <si>
    <t>2026-05-16T21:53:44.544+02:00</t>
  </si>
  <si>
    <t>2026-05-16T21:37:41.730+02:00</t>
  </si>
  <si>
    <t>2026-05-16T21:51:47.597+02:00</t>
  </si>
  <si>
    <t>[{"id":"69427510296215434ca5624f","count":1,"label":"Pepperoni 40cm 🌶️🌶️","posId":"108","price":30900,"isExtra":false},{"id":"c71f71bd04444e93fe083c01","count":1,"label":"Balné","posId":"K0000","price":2000,"isExtra":true},{"id":"69427510296215434ca562bf","count":1,"label":"Pepsi zero sugar 1l","posId":"N125","price":5900,"isExtra":false}]</t>
  </si>
  <si>
    <t>2026-05-16T21:35:57.267+02:00</t>
  </si>
  <si>
    <t>2026-05-16T21:50:25.998+02:00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</si>
  <si>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omáčka","posId":"A124","price":6500,"isExtra":true},{"id":"N124","note":"","count":1,"label":"Pepsi 1l","posId":"N124","price":5900,"isExtra":false}]</t>
  </si>
  <si>
    <t>2026-05-16T21:31:44.665+02:00</t>
  </si>
  <si>
    <t>2026-05-16T21:47:16.692+02:00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</si>
  <si>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bylinky","posId":"A122","price":6500,"isExtra":true},{"id":"55199684","note":"","count":1,"label":"Párek","posId":"C110","price":4000,"KDSTags":["greenhighlight"],"isExtra":true},{"id":"57405743","note":"","size":"Pepsi zero sugar 1l","count":1,"label":"Pepsi zero sugar 1l","posId":"N125","price":5900,"isExtra":false},{"id":"55199516","note":"","size":"Česnekový dip","count":1,"label":"Česnekový dip","posId":"P106","price":2000,"isExtra":false},{"id":"55199557","note":"","count":1,"label":"Balné","posId":"K0000","price":1500,"isExtra":true}]</t>
  </si>
  <si>
    <t>2026-05-16T21:28:04.749+02:00</t>
  </si>
  <si>
    <t>2026-05-16T21:42:27.312+02:00</t>
  </si>
  <si>
    <t>2026-05-16T22:11:55.575+02:00</t>
  </si>
  <si>
    <t>2026-05-16T21:28:04.925+02:00</t>
  </si>
  <si>
    <t>[{"id":"c8b95e20-a7d9-4b96-8200-784ce0418910","note":"","count":2,"label":"Pilsner Urquell 12","posId":"N20","price":6500,"isExtra":false},{"id":"4cd25cb7-e092-43a0-ab38-89c50a7e6a77","note":"","count":1,"label":"Pepperoni 18cm 🌶️🌶️","posId":"132","price":11900,"isExtra":false},{"id":"26378531-c5c0-43f4-9535-09f267896a62","note":"","count":1,"label":"spicy wings 🌶️","posId":"P101","price":11900,"isExtra":false},{"id":"c1383a56-9eef-4159-8de6-52ba98917da4","note":"","count":1,"label":"Pepperoni Rolls 🌶️","posId":"P100","price":8900,"isExtra":false},{"id":"e1ef9526-7c68-483b-a8a1-92bb58ce9f1e","note":"","count":1,"label":"Jalapenos Rolls","posId":"jpr200","price":8900,"isExtra":false}]</t>
  </si>
  <si>
    <t>2026-05-16T21:28:02.337+02:00</t>
  </si>
  <si>
    <t>2026-05-16T21:38:56.602+02:00</t>
  </si>
  <si>
    <t>[{"id":"69427510296215434ca5624b","count":1,"label":"Hot &amp; Spicy 40cm 🌶️🌶️","posId":"110","price":30900,"isExtra":false},{"id":"c71f71bd04444e93fe083c01","count":1,"label":"Balné","posId":"K0000","price":2000,"isExtra":true}]</t>
  </si>
  <si>
    <t>2026-05-16T21:23:05.035+02:00</t>
  </si>
  <si>
    <t>2026-05-16T21:32:17.327+02:00</t>
  </si>
  <si>
    <t>2026-05-16T21:56:08.995+02:00</t>
  </si>
  <si>
    <t>2026-05-16T21:23:05.354+02:00</t>
  </si>
  <si>
    <t>[{"id":"f9a8b09a-bed1-496c-b9fc-0dd1ce05cc0c","note":"","count":1,"label":"Veggieballs 40cm 🌶️🌶️","posId":"105","price":30900,"isExtra":false},{"id":"ed9751e1-1886-4b0f-b8dd-d3c6488dfd29","note":"","count":1,"label":"Mozzarella","posId":"C113","price":4000,"KDSTags":["greenhighlight"],"isExtra":true},{"id":"67070d07-dadb-4078-b96e-a2ee9b187cb1","note":"","count":1,"label":"Bez zeleninových kuliček","posId":"X104","price":0,"KDSTags":["redhighlight"],"isExtra":true}]</t>
  </si>
  <si>
    <t>2026-05-16T21:22:23.459+02:00</t>
  </si>
  <si>
    <t>2026-05-16T21:30:17.448+02:00</t>
  </si>
  <si>
    <t>2026-05-16T21:19:20.215+02:00</t>
  </si>
  <si>
    <t>2026-05-16T21:26:57.557+02:00</t>
  </si>
  <si>
    <t>[{"id":"55199479","note":"","size":"Hawai 40cm","count":1,"label":"Hawai 40cm","posId":"102","price":30900,"isExtra":false},{"id":"55199547","note":"","count":1,"label":"Balné","posId":"K0000","price":2000,"isExtra":true},{"id":"59555716","note":"","count":1,"label":"Smetanový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</si>
  <si>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2026-05-16T21:16:54.530+02:00</t>
  </si>
  <si>
    <t>2026-05-16T21:22:37.722+02:00</t>
  </si>
  <si>
    <t>[{"id":"y4Ud58ITso9ISpwqJmsZm","count":1,"label":"Pepperoni 40cm 🌶️🌶️","posId":"108","price":30900,"isExtra":false,"creatorId":"koQ-Ft4vAb1TlWjfUr7Ga","isPackging":0,"actualLabel":"Pepperoni 40cm 🌶️🌶️"}]</t>
  </si>
  <si>
    <t>2026-05-16T21:11:03.435+02:00</t>
  </si>
  <si>
    <t>2026-05-16T21:20:40.314+02:00</t>
  </si>
  <si>
    <t>2026-05-16T21:31:11.383+02:00</t>
  </si>
  <si>
    <t>2026-05-16T21:11:03.701+02:00</t>
  </si>
  <si>
    <t>[{"id":"bf8dc38b-6c8e-42b6-9da3-3170253a57d4","note":"","count":1,"label":"Hot &amp; Spicy 32cm 🌶️🌶️","posId":"122","price":24900,"isExtra":false},{"id":"57c816b2-3e3f-46c2-b126-b09910d79cb0","note":"","count":1,"label":"změna na Smetanový základ","posId":"57c816b2-3e3f-46c2-b126-b09910d79cb0","price":0,"isExtra":true},{"id":"2be8bd8d-b8cf-456a-a9f3-1ae18c5726f9","note":"","count":1,"label":"okraj mozzarella, bbq omáčka","posId":"A123","price":5700,"isExtra":true}]</t>
  </si>
  <si>
    <t>2026-05-16T21:06:31.850+02:00</t>
  </si>
  <si>
    <t>2026-05-16T21:17:33.520+02:00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</si>
  <si>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55199633","note":"","count":1,"label":"Paprika","posId":"C111","price":3500,"KDSTags":["greenhighlight"],"isExtra":true},{"id":"55199662","note":"","count":1,"label":"Šunka","posId":"C106","price":4000,"KDSTags":["greenhighlight"],"isExtra":true},{"id":"59589458","note":"","size":"Comeback 32cm 🌶️","count":1,"label":"Comeback 32cm 🌶️","posId":"121","price":24900,"isExtra":false},{"id":"55199557","note":"","count":1,"label":"Balné","posId":"K0000","price":1500,"isExtra":true},{"id":"57279344","note":"","count":1,"label":"BBQ základ","posId":"ZRB32","price":0,"isExtra":true}]</t>
  </si>
  <si>
    <t>2026-05-16T21:01:11.139+02:00</t>
  </si>
  <si>
    <t>2026-05-16T21:12:04.680+02:00</t>
  </si>
  <si>
    <t>[{"id":"69427510296215434ca5626f","count":1,"label":"Zeleninová 32cm","posId":"115","price":24900,"isExtra":false},{"id":"ed2821f5147c44e417ef0b42","count":1,"label":"Balné","posId":"K0000","price":1500,"isExtra":true},{"id":"2c0f597d3afb8c80df48f8ff","count":1,"label":"USA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bylinky","posId":"A121","price":5700,"isExtra":true},{"id":"29b9c9b34060078a199142d5","count":1,"label":"Pilsner Urquell 12","posId":"N20","price":6500,"isExtra":false},{"id":"69427510296215434ca562a3","count":1,"label":"Česnekový dip","posId":"P106","price":2000,"isExtra":false},{"id":"ed2821f5147c44e417ef0b42","count":1,"label":"Balné","posId":"K0000","price":1500,"isExtra":true}]</t>
  </si>
  <si>
    <t>2026-05-16T20:56:05.544+02:00</t>
  </si>
  <si>
    <t>2026-05-16T21:09:50.180+02:00</t>
  </si>
  <si>
    <t>[{"id":"69427510296215434ca5626d","count":1,"label":"BBQ Meteor 32cm","posId":"118","price":24900,"isExtra":false},{"id":"ed2821f5147c44e417ef0b42","count":1,"label":"Balné","posId":"K0000","price":1500,"isExtra":true},{"id":"69427510296215434ca56275","count":1,"label":"Baby Špenát &amp; kuře 32cm","posId":"116","price":24900,"isExtra":false},{"id":"ed2821f5147c44e417ef0b42","count":1,"label":"Balné","posId":"K0000","price":1500,"isExtra":true},{"id":"69427510296215434ca56257","count":1,"label":"Hawai 40cm","posId":"102","price":30900,"isExtra":false},{"id":"c71f71bd04444e93fe083c01","count":1,"label":"Balné","posId":"K0000","price":2000,"isExtra":true}]</t>
  </si>
  <si>
    <t>2026-05-16T20:54:03.510+02:00</t>
  </si>
  <si>
    <t>2026-05-16T21:05:32.529+02:00</t>
  </si>
  <si>
    <t>2026-05-16T21:16:11.568+02:00</t>
  </si>
  <si>
    <t>2026-05-16T20:54:03.785+02:00</t>
  </si>
  <si>
    <t>[{"id":"36ea3088-07fd-428f-b871-c4a5ee9cef7b","note":"","count":1,"label":"Comeback 40cm 🌶️","posId":"109","price":30900,"isExtra":false},{"id":"7fdd6df3-b4af-470d-955c-d1de47ab00a5","note":"","count":1,"label":"Žampiony","posId":"C105","price":3500,"KDSTags":["greenhighlight"],"isExtra":true}]</t>
  </si>
  <si>
    <t>2026-05-16T20:46:59.028+02:00</t>
  </si>
  <si>
    <t>2026-05-16T21:01:36.492+02:00</t>
  </si>
  <si>
    <t>[{"id":"59589464","note":"","size":"Capricciosa 32cm","count":1,"label":"Capricciosa 32cm","posId":"113","price":24900,"isExtra":false},{"id":"55199557","note":"","count":1,"label":"Balné","posId":"K0000","price":1500,"isExtra":true},{"id":"59589458","note":"","size":"Comeback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🌶️","posId":"121","price":24900,"isExtra":false},{"id":"55199557","note":"","count":1,"label":"Balné","posId":"K0000","price":1500,"isExtra":true}]</t>
  </si>
  <si>
    <t>2026-05-16T20:45:51.719+02:00</t>
  </si>
  <si>
    <t>2026-05-16T20:58:50.474+02:00</t>
  </si>
  <si>
    <t>[{"id":"55199516","note":"","size":"Česnekový dip","count":2,"label":"Česnekový dip","posId":"P106","price":2000,"isExtra":false},{"id":"55199557","note":"","count":2,"label":"Balné","posId":"K0000","price":1500,"isExtra":true},{"id":"57464195","note":"","size":"Dip Jalapeňos","count":2,"label":"Dip Jalapeňos","posId":"P107","price":2000,"isExtra":false},{"id":"55199557","note":"","count":2,"label":"Balné","posId":"K0000","price":1500,"isExtra":true},{"id":"59589459","note":"","size":"Pepperoni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🌶️🌶️","posId":"110","price":30900,"isExtra":false},{"id":"55199547","note":"","count":1,"label":"Balné","posId":"K0000","price":2000,"isExtra":true},{"id":"55199581","note":"","count":1,"label":"okraj mozzarella, bylinky","posId":"A122","price":6500,"isExtra":true},{"id":"55199676","note":"","count":1,"label":"Kuře","posId":"C114","price":4000,"KDSTags":["greenhighlight"],"isExtra":true}]</t>
  </si>
  <si>
    <t>2026-05-16T20:44:32.499+02:00</t>
  </si>
  <si>
    <t>2026-05-16T20:54:40.789+02:00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</si>
  <si>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🌶️🌶️","posId":"120","price":24900,"isExtra":false},{"id":"55199557","note":"","count":1,"label":"Balné","posId":"K0000","price":1500,"isExtra":true},{"id":"59592261","note":"","count":1,"label":"USA těsto","posId":"17","price":1000,"isExtra":true}]</t>
  </si>
  <si>
    <t>2026-05-16T20:35:00.121+02:00</t>
  </si>
  <si>
    <t>2026-05-16T20:45:55.382+02:00</t>
  </si>
  <si>
    <t>[{"id":"59589455","note":"","size":"Margherita 32cm","count":1,"label":"Margherita 32cm","posId":"112","price":20900,"isExtra":false},{"id":"55199557","note":"","count":1,"label":"Balné","posId":"K0000","price":1500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57405743","note":"","size":"Pepsi zero sugar 1l","count":1,"label":"Pepsi zero sugar 1l","posId":"N125","price":5900,"isExtra":false}]</t>
  </si>
  <si>
    <t>2026-05-16T20:33:43.310+02:00</t>
  </si>
  <si>
    <t>2026-05-16T20:45:06.699+02:00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</si>
  <si>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🌶️🌶️","posId":"110","price":30900,"isExtra":false},{"id":"55199547","note":"","count":1,"label":"Balné","posId":"K0000","price":2000,"isExtra":true},{"id":"59589464","note":"","size":"Capricciosa 32cm","count":1,"label":"Capricciosa 32cm","posId":"113","price":24900,"isExtra":false},{"id":"55199557","note":"","count":1,"label":"Balné","posId":"K0000","price":1500,"isExtra":true},{"id":"55199609","note":"","count":1,"label":"Bez oliv","posId":"X112","price":0,"KDSTags":["redhighlight"],"isExtra":true},{"id":"59589464","note":"","size":"Capricciosa 32cm","count":1,"label":"Capricciosa 32cm","posId":"113","price":24900,"isExtra":false},{"id":"55199557","note":"","count":1,"label":"Balné","posId":"K0000","price":1500,"isExtra":true}]</t>
  </si>
  <si>
    <t>2026-05-16T20:10:53.092+02:00</t>
  </si>
  <si>
    <t>2026-05-16T20:24:13.606+02:00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</si>
  <si>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</si>
  <si>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2026-05-16T20:02:04.359+02:00</t>
  </si>
  <si>
    <t>2026-05-16T20:20:02.422+02:00</t>
  </si>
  <si>
    <t>2026-05-16T20:39:29.358+02:00</t>
  </si>
  <si>
    <t>2026-05-16T20:08:38.768+02:00</t>
  </si>
  <si>
    <t>[{"id":"f1315fc0-dfbb-459c-9f31-49d8e60875f4","note":"","count":1,"label":"Pepperoni 40cm 🌶️🌶️","posId":"108","price":30900,"isExtra":false}]</t>
  </si>
  <si>
    <t>2026-05-16T19:57:07.065+02:00</t>
  </si>
  <si>
    <t>2026-05-16T20:09:32.148+02:00</t>
  </si>
  <si>
    <t>2026-05-16T20:20:30.177+02:00</t>
  </si>
  <si>
    <t>2026-05-16T20:07:48.296+02:00</t>
  </si>
  <si>
    <t>[{"id":"0ea52415-fdb3-497f-b216-7fd5802f2e0f","note":"","count":1,"label":"Quattro Formaggi 32cm","posId":"123","price":24900,"isExtra":false},{"id":"03ade9ce-5d0f-4499-a6a3-340b58ae4468","note":"","count":1,"label":"Capricciosa 32cm","posId":"113","price":24900,"isExtra":false},{"id":"076ed74a-9e28-4a30-9b7c-06e6adbd9e27","note":"","count":1,"label":"Margherita 18cm","posId":"124","price":11900,"isExtra":false},{"id":"fc34540c-3ca2-4bb0-bd98-dc6f769a38a1","note":"","count":1,"label":"Šunka","posId":"A106","price":2000,"isExtra":true}]</t>
  </si>
  <si>
    <t>2026-05-16T19:57:04.405+02:00</t>
  </si>
  <si>
    <t>2026-05-16T20:17:18.272+02:00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</si>
  <si>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základ","posId":"ZRB40","price":0,"isExtra":true},{"id":"55199624","note":"","count":1,"label":"okraj hotdog, bbq omáčka","posId":"A120","price":6500,"isExtra":true},{"id":"55199576","note":"","count":1,"label":"Jalapeňos","posId":"C102","price":3500,"KDSTags":["greenhighlight"],"isExtra":true},{"id":"57405743","note":"","size":"Pepsi zero sugar 1l","count":1,"label":"Pepsi zero sugar 1l","posId":"N125","price":5900,"isExtra":false},{"id":"55199511","note":"","size":"Spicy Wings 🌶️","count":1,"label":"spicy wings 🌶️","posId":"P101","price":11900,"isExtra":false},{"id":"55199557","note":"","count":1,"label":"Balné","posId":"K0000","price":1500,"isExtra":true},{"id":"57464195","note":"","size":"Dip Jalapeňos","count":2,"label":"Dip Jalapeňos","posId":"P107","price":2000,"isExtra":false},{"id":"55199557","note":"","count":2,"label":"Balné","posId":"K0000","price":1500,"isExtra":true}]</t>
  </si>
  <si>
    <t>2026-05-16T19:56:02.918+02:00</t>
  </si>
  <si>
    <t>2026-05-16T20:18:19.076+02:00</t>
  </si>
  <si>
    <t>2026-05-16T20:45:13.632+02:00</t>
  </si>
  <si>
    <t>2026-05-16T19:56:03.113+02:00</t>
  </si>
  <si>
    <t>[{"id":"03dae282-4cd4-4fa2-9169-2178ea3ed325","note":"","count":1,"label":"Quattro Formaggi 40cm","posId":"111","price":30900,"isExtra":false},{"id":"211d85d0-839e-41d0-89e3-ea177ad7489e","note":"","count":1,"label":"Česnekový dip","posId":"P106","price":2000,"isExtra":false}]</t>
  </si>
  <si>
    <t>2026-05-16T19:55:59.204+02:00</t>
  </si>
  <si>
    <t>2026-05-16T20:04:18.245+02:00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</si>
  <si>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🌶️","posId":"121","price":24900,"isExtra":false},{"id":"ed2821f5147c44e417ef0b42","count":1,"label":"Balné","posId":"K0000","price":1500,"isExtra":true},{"id":"69427510296215434ca562bf","count":1,"label":"Pepsi zero sugar 1l","posId":"N125","price":5900,"isExtra":false}]</t>
  </si>
  <si>
    <t>2026-05-16T19:55:07.580+02:00</t>
  </si>
  <si>
    <t>2026-05-16T20:15:19.654+02:00</t>
  </si>
  <si>
    <t>[{"id":"HCO4lYOorDZZKSH0466K0","count":1,"label":"Pepperoni 32cm 🌶️🌶️","posId":"120","price":24900,"isExtra":false,"creatorId":"f68yik79p-tHRnI7gm4Xu","isPackging":0,"actualLabel":"Pepperoni 32cm 🌶️🌶️"}]</t>
  </si>
  <si>
    <t>2026-05-16T19:47:03.674+02:00</t>
  </si>
  <si>
    <t>2026-05-16T20:02:40.192+02:00</t>
  </si>
  <si>
    <t>2026-05-16T20:06:09.709+02:00</t>
  </si>
  <si>
    <t>2026-05-16T19:47:57.074+02:00</t>
  </si>
  <si>
    <t>[{"id":"0005ff76-02c8-47f3-a86e-87443988197a","note":"","count":1,"label":"BBQ Texas 32cm","posId":"119","price":24900,"isExtra":false},{"id":"f2ca88ba-7288-4f05-a925-149da2e2137e","note":"","count":1,"label":"okraj hotdog, bbq omáčka","posId":"A119","price":5700,"isExtra":true},{"id":"76eb7be7-260a-4fc5-a79a-916f660b4d3e","note":"","count":1,"label":"Masové kuličky","posId":"B116","price":5900,"KDSTags":["greenhighlight"],"isExtra":true},{"id":"e2500e14-36a7-442f-9e4c-8df3f05db108","note":"","count":1,"label":"Pepperoni salám","posId":"B109","price":3000,"KDSTags":["greenhighlight"],"isExtra":true},{"id":"2f5e6647-81e9-4b87-979a-d1df9153229a","note":"","count":1,"label":"Jalapeňos","posId":"B102","price":2500,"KDSTags":["greenhighlight"],"isExtra":true}]</t>
  </si>
  <si>
    <t>2026-05-16T19:45:10.773+02:00</t>
  </si>
  <si>
    <t>2026-05-16T20:05:10.544+02:00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</si>
  <si>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základ","posId":"ZRB40","price":0,"isExtra":true},{"id":"N125","note":"","count":1,"label":"Pepsi zero sugar 1l","posId":"N125","price":5900,"isExtra":false}]</t>
  </si>
  <si>
    <t>2026-05-16T19:35:03.823+02:00</t>
  </si>
  <si>
    <t>2026-05-16T19:44:14.056+02:00</t>
  </si>
  <si>
    <t>2026-05-16T20:18:01.037+02:00</t>
  </si>
  <si>
    <t>2026-05-16T19:35:03.972+02:00</t>
  </si>
  <si>
    <t>2026-05-16T19:33:04.518+02:00</t>
  </si>
  <si>
    <t>2026-05-16T19:45:15.034+02:00</t>
  </si>
  <si>
    <t>[{"id":"aef5aaf8-2acf-4f20-91be-c8829f11cd0c","note":"","count":1,"label":"Capricciosa 40cm","posId":"101","price":30900,"isExtra":false},{"id":"614269dd-2dbe-47e4-81f8-670c7ef03e2f","note":"","count":1,"label":"Pepperoni salám","posId":"C109","price":4000,"KDSTags":["greenhighlight"],"isExtra":true},{"id":"211d85d0-839e-41d0-89e3-ea177ad7489e","note":"","count":1,"label":"Česnekový dip","posId":"P106","price":2000,"isExtra":false},{"id":"e7501e4e-7b75-458f-8655-4ba5ba9c5990","note":"","count":1,"label":"Dip Jalapeňos","posId":"P107","price":2000,"isExtra":false},{"id":"aef5aaf8-2acf-4f20-91be-c8829f11cd0c","note":"","count":1,"label":"Capricciosa 40cm","posId":"101","price":30900,"isExtra":false},{"id":"614269dd-2dbe-47e4-81f8-670c7ef03e2f","note":"","count":1,"label":"Pepperoni salám","posId":"C109","price":4000,"KDSTags":["greenhighlight"],"isExtra":true}]</t>
  </si>
  <si>
    <t>2026-05-16T19:30:43.731+02:00</t>
  </si>
  <si>
    <t>2026-05-16T19:55:57.590+02:00</t>
  </si>
  <si>
    <t>[{"id":"109","note":"","count":1,"label":"Comeback 40cm 🌶️","posId":"109","price":30900,"isExtra":false},{"id":"K0000","note":"","count":1,"label":"Balné","posId":"K0000","price":2000,"isExtra":true},{"id":"102","note":"","count":4,"label":"Hawai 40cm","posId":"102","price":30900,"isExtra":false},{"id":"K0000","note":"","count":4,"label":"Balné","posId":"K0000","price":2000,"isExtra":true},{"id":"X100","note":"","count":4,"label":"Bez ananasu","posId":"X100","price":0,"KDSTags":["redhighlight"],"isExtra":true}]</t>
  </si>
  <si>
    <t>2026-05-16T19:24:04.851+02:00</t>
  </si>
  <si>
    <t>2026-05-16T19:35:04.242+02:00</t>
  </si>
  <si>
    <t>2026-05-16T20:18:01.440+02:00</t>
  </si>
  <si>
    <t>2026-05-16T19:24:05.086+02:00</t>
  </si>
  <si>
    <t>[{"id":"d63e9120-8ffe-444c-ba51-6c942a13f4fc","note":"","count":1,"label":"Margherita 40cm","posId":"100","price":26900,"isExtra":false},{"id":"57c816b2-3e3f-46c2-b126-b09910d79cb0","note":"","count":1,"label":"změna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</si>
  <si>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2026-05-16T19:16:24.175+02:00</t>
  </si>
  <si>
    <t>2026-05-16T19:37:58.269+02:00</t>
  </si>
  <si>
    <t>[{"id":"55199475","note":"","size":"BBQ Texas 40cm","count":1,"label":"BBQ Texas 40cm","posId":"107","price":30900,"isExtra":false},{"id":"55199547","note":"","count":1,"label":"Balné","posId":"K0000","price":2000,"isExtra":true},{"id":"55199512","note":"","size":"Masové kuličky","count":1,"label":"masové kuličky","posId":"P102","price":9900,"isExtra":false},{"id":"55199557","note":"","count":1,"label":"Balné","posId":"K0000","price":1500,"isExtra":true},{"id":"55199513","note":"","size":"Pečené brambory","count":1,"label":"pečené brambory","posId":"P103","price":6900,"isExtra":false},{"id":"55199557","note":"","count":1,"label":"Balné","posId":"K0000","price":1500,"isExtra":true},{"id":"55199518","note":"","size":"Jalapenos Rolls","count":1,"label":"Jalapenos Rolls","posId":"jpr200","price":8900,"isExtra":false},{"id":"55199557","note":"","count":1,"label":"Balné","posId":"K0000","price":1500,"isExtra":true},{"id":"55199516","note":"","size":"Česnekový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dip","posId":"P106","price":2000,"isExtra":false},{"id":"55199557","note":"","count":1,"label":"Balné","posId":"K0000","price":1500,"isExtra":true},{"id":"55199517","note":"","size":"BBQ dip","count":1,"label":"BBQ dip","posId":"P105","price":2000,"isExtra":false},{"id":"55199557","note":"","count":1,"label":"Balné","posId":"K0000","price":1500,"isExtra":true},{"id":"57293715","note":"","size":"Opočno karamel","count":1,"label":"Opočno karamel","posId":"D112","price":12900,"isExtra":false},{"id":"57293718","note":"","size":"Opočno čokoládová","count":1,"label":"Opočno čokoládová","posId":"D107","price":12900,"isExtra":false}]</t>
  </si>
  <si>
    <t>2026-05-16T19:11:09.827+02:00</t>
  </si>
  <si>
    <t>2026-05-16T19:28:15.192+02:00</t>
  </si>
  <si>
    <t>[{"id":"69427510296215434ca56253","count":1,"label":"BBQ Meteor 40cm","posId":"106","price":30900,"isExtra":false},{"id":"c71f71bd04444e93fe083c01","count":1,"label":"Balné","posId":"K0000","price":2000,"isExtra":true},{"id":"4c8f233558e34763ff1b9365","count":1,"label":"Rajčatový základ","posId":"ZBR40","price":0,"isExtra":true}]</t>
  </si>
  <si>
    <t>2026-05-16T19:11:03.603+02:00</t>
  </si>
  <si>
    <t>2026-05-16T19:27:37.101+02:00</t>
  </si>
  <si>
    <t>[{"id":"03dae282-4cd4-4fa2-9169-2178ea3ed325","note":"","count":1,"label":"Quattro Formaggi 40cm","posId":"111","price":30900,"isExtra":false},{"id":"3f15a32f-4d5b-4afb-ae1b-12f68224d029","note":"","count":1,"label":"Olivy","posId":"C112","price":3500,"KDSTags":["greenhighlight"],"isExtra":true},{"id":"76e7f756-6fd7-4b70-ac43-1127dd630173","note":"","count":1,"label":"Sweet passion 32 cm","posId":"29","price":20900,"isExtra":false}]</t>
  </si>
  <si>
    <t>2026-05-16T19:09:27.879+02:00</t>
  </si>
  <si>
    <t>2026-05-16T19:14:34.262+02:00</t>
  </si>
  <si>
    <t>[{"id":"59589455","note":"","size":"Margherita 32cm","count":1,"label":"Margherita 32cm","posId":"112","price":20900,"isExtra":false},{"id":"55199557","note":"","count":1,"label":"Balné","posId":"K0000","price":1500,"isExtra":true}]</t>
  </si>
  <si>
    <t>2026-05-16T19:06:05.331+02:00</t>
  </si>
  <si>
    <t>2026-05-16T19:17:00.778+02:00</t>
  </si>
  <si>
    <t>2026-05-16T19:37:15.624+02:00</t>
  </si>
  <si>
    <t>2026-05-16T19:06:06.005+02:00</t>
  </si>
  <si>
    <t>[{"id":"0ea52415-fdb3-497f-b216-7fd5802f2e0f","note":"","count":1,"label":"Quattro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32cm","posId":"123","price":24900,"isExtra":false},{"id":"38de8e38-e51e-422d-9a89-960ebc505f1b","note":"","count":1,"label":"Šunka","posId":"B106","price":3000,"KDSTags":["greenhighlight"],"isExtra":true}]</t>
  </si>
  <si>
    <t>2026-05-16T18:52:03.076+02:00</t>
  </si>
  <si>
    <t>2026-05-16T19:22:02.185+02:00</t>
  </si>
  <si>
    <t>2026-05-16T19:37:13.099+02:00</t>
  </si>
  <si>
    <t>2026-05-16T18:52:03.213+02:00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</si>
  <si>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bylinky","posId":"A122","price":6500,"isExtra":true},{"id":"e8f571e6-dd36-42d7-8826-52c90315986b","note":"","count":1,"label":"Baby špenát &amp; kuře 40cm","posId":"104","price":30900,"isExtra":false},{"id":"10b1ebcf-eda6-410e-81f0-6a9182a548db","note":"","count":1,"label":"Slanina","posId":"C108","price":4000,"KDSTags":["greenhighlight"],"isExtra":true}]</t>
  </si>
  <si>
    <t>2026-05-16T18:47:04.199+02:00</t>
  </si>
  <si>
    <t>2026-05-16T19:06:58.036+02:00</t>
  </si>
  <si>
    <t>2026-05-16T19:42:20.857+02:00</t>
  </si>
  <si>
    <t>2026-05-16T18:59:45.394+02:00</t>
  </si>
  <si>
    <t>[{"id":"ee394832-8137-440a-84b7-b9e0df42a9ab","note":"","count":1,"label":"Hawai 32cm","posId":"114","price":24900,"isExtra":false},{"id":"35e045f9-bc36-46e9-8142-6579de78a05b","note":"","count":1,"label":"Comeback 32cm 🌶️","posId":"121","price":24900,"isExtra":false},{"id":"3a8b6a85-3b5c-4ee4-be2d-261ab8731d6e","note":"","count":1,"label":"Česnekový dip","posId":"P106","price":2000,"isExtra":false},{"id":"e7501e4e-7b75-458f-8655-4ba5ba9c5990","note":"","count":1,"label":"Dip Jalapeňos","posId":"P107","price":2000,"isExtra":false}]</t>
  </si>
  <si>
    <t>2026-05-16T18:40:03.475+02:00</t>
  </si>
  <si>
    <t>2026-05-16T18:47:22.110+02:00</t>
  </si>
  <si>
    <t>2026-05-16T19:07:55.928+02:00</t>
  </si>
  <si>
    <t>2026-05-16T18:40:03.633+02:00</t>
  </si>
  <si>
    <t>[{"id":"fcbcf6b6-34c6-4d5f-ac5b-f6ece72e0953","note":"","count":1,"label":"BBQ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základ","posId":"f61b7339-3b20-4583-b2b8-12e48de2876d","price":0,"isExtra":true}]</t>
  </si>
  <si>
    <t>2026-05-16T18:38:03.641+02:00</t>
  </si>
  <si>
    <t>2026-05-16T18:48:10.969+02:00</t>
  </si>
  <si>
    <t>2026-05-16T19:07:57.229+02:00</t>
  </si>
  <si>
    <t>2026-05-16T18:38:03.767+02:00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</si>
  <si>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</si>
  <si>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2026-05-16T18:37:13.141+02:00</t>
  </si>
  <si>
    <t>2026-05-16T18:48:09.167+02:00</t>
  </si>
  <si>
    <t>[{"id":"69427510296215434ca56275","count":1,"label":"Baby Špenát &amp; kuře 32cm","posId":"116","price":24900,"isExtra":false},{"id":"ed2821f5147c44e417ef0b42","count":1,"label":"Balné","posId":"K0000","price":1500,"isExtra":true},{"id":"3db396a7f9fec069121521ec","count":1,"label":"Bez kuřete","posId":"X114","price":0,"KDSTags":["redhighlight"],"isExtra":true}]</t>
  </si>
  <si>
    <t>2026-05-16T18:27:10.409+02:00</t>
  </si>
  <si>
    <t>2026-05-16T18:34:34.965+02:00</t>
  </si>
  <si>
    <t>[{"id":"69427510296215434ca56267","count":1,"label":"Comeback 32cm 🌶️","posId":"121","price":24900,"isExtra":false},{"id":"ed2821f5147c44e417ef0b42","count":1,"label":"Balné","posId":"K0000","price":1500,"isExtra":true}]</t>
  </si>
  <si>
    <t>2026-05-16T18:04:56.784+02:00</t>
  </si>
  <si>
    <t>2026-05-16T18:18:42.635+02:00</t>
  </si>
  <si>
    <t>[{"id":"69427510296215434ca56269","count":2,"label":"Pepperoni 32cm 🌶️🌶️","posId":"120","price":24900,"isExtra":false},{"id":"ed2821f5147c44e417ef0b42","count":2,"label":"Balné","posId":"K0000","price":1500,"isExtra":true},{"id":"69427510296215434ca562a3","count":2,"label":"Česnekový dip","posId":"P106","price":2000,"isExtra":false},{"id":"ed2821f5147c44e417ef0b42","count":2,"label":"Balné","posId":"K0000","price":1500,"isExtra":true}]</t>
  </si>
  <si>
    <t>2026-05-16T18:04:26.456+02:00</t>
  </si>
  <si>
    <t>2026-05-16T18:16:31.735+02:00</t>
  </si>
  <si>
    <t>[{"id":"69427510296215434ca56259","count":1,"label":"Capricciosa 40cm","posId":"101","price":30900,"isExtra":false},{"id":"c71f71bd04444e93fe083c01","count":1,"label":"Balné","posId":"K0000","price":2000,"isExtra":true},{"id":"f7ffa629f5bc387b11f2e11b","count":1,"label":"Bez žampionů","posId":"X105","price":0,"KDSTags":["redhighlight"],"isExtra":true},{"id":"1b08716f3c2b8fa95c641a92","count":1,"label":"Olivy","posId":"C112","price":3500,"KDSTags":["greenhighlight"],"isExtra":true}]</t>
  </si>
  <si>
    <t>2026-05-16T18:04:26.373+02:00</t>
  </si>
  <si>
    <t>2026-05-16T18:14:44.826+02:00</t>
  </si>
  <si>
    <t>[{"id":"69427510296215434ca56253","count":1,"label":"BBQ Meteor 40cm","posId":"106","price":30900,"isExtra":false},{"id":"c71f71bd04444e93fe083c01","count":1,"label":"Balné","posId":"K0000","price":2000,"isExtra":true},{"id":"4c8f233558e34763ff1b9365","count":1,"label":"Rajčatový základ","posId":"ZBR40","price":0,"isExtra":true},{"id":"8d55eafca74e85a8dee122d9","count":1,"label":"okraj mozzarella, bylinky","posId":"A122","price":6500,"isExtra":true},{"id":"ee35b0952cba0489f4191222","count":1,"label":"Bez masových kuliček","posId":"X116","price":0,"KDSTags":["redhighlight"],"isExtra":true},{"id":"6d30c23536beeaabedce6a33","count":2,"label":"Kukuřice","posId":"C115","price":3500,"KDSTags":["greenhighlight"],"isExtra":true},{"id":"69427510296215434ca562a3","count":3,"label":"Česnekový dip","posId":"P106","price":2000,"isExtra":false},{"id":"ed2821f5147c44e417ef0b42","count":3,"label":"Balné","posId":"K0000","price":1500,"isExtra":true}]</t>
  </si>
  <si>
    <t>2026-05-16T18:03:29.958+02:00</t>
  </si>
  <si>
    <t>2026-05-16T18:12:28.705+02:00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</si>
  <si>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🌶️","posId":"121","price":24900,"isExtra":false},{"id":"55199557","note":"","count":1,"label":"Balné","posId":"K0000","price":1500,"isExtra":true},{"id":"55199595","note":"","count":1,"label":"okraj mozzarella, bbq omáčka","posId":"A123","price":5700,"isExtra":true},{"id":"59589455","note":"","size":"Margherita 32cm","count":1,"label":"Margherita 32cm","posId":"112","price":20900,"isExtra":false},{"id":"55199557","note":"","count":1,"label":"Balné","posId":"K0000","price":1500,"isExtra":true},{"id":"55199595","note":"","count":1,"label":"okraj mozzarella, bbq omáčka","posId":"A123","price":5700,"isExtra":true},{"id":"55199665","note":"","count":1,"label":"Šunka","posId":"B106","price":3000,"KDSTags":["greenhighlight"],"isExtra":true},{"id":"59589464","note":"","size":"Capricciosa 32cm","count":1,"label":"Capricciosa 32cm","posId":"113","price":24900,"isExtra":false},{"id":"55199557","note":"","count":1,"label":"Balné","posId":"K0000","price":1500,"isExtra":true},{"id":"55199595","note":"","count":1,"label":"okraj mozzarella, bbq omáčka","posId":"A123","price":5700,"isExtra":true}]</t>
  </si>
  <si>
    <t>2026-05-16T17:58:35.917+02:00</t>
  </si>
  <si>
    <t>2026-05-16T19:00:48.007+02:00</t>
  </si>
  <si>
    <t>[{"id":"gSfW8dwSLSlhfOTSE0gUu","count":1,"label":"Margherita 40cm","posId":"100","price":26900,"isExtra":false,"creatorId":"SjzIyY-i7q0JBNGMzzdOb","isPackging":0,"actualLabel":"Margherita 40cm"},{"id":"gSfW8dwSLSlhfOTSE0gUu","count":1,"label":"Margherita 40cm","posId":"100","price":26900,"isExtra":false,"creatorId":"q4TL9906xiO7yh3MboMRT","isPackging":0,"actualLabel":"Margherita 40cm"},{"id":"yHgmhgtyHsa83CeT0bnGl","count":1,"label":"Hawai 40cm","posId":"102","price":30900,"isExtra":false,"creatorId":"o2okTXqli7m1njqw_FRuf","isPackging":0,"actualLabel":"Hawai 40cm"},{"id":"y4Ud58ITso9ISpwqJmsZm","count":1,"label":"Pepperoni 40cm 🌶️🌶️","posId":"108","price":30900,"isExtra":false,"creatorId":"X0Br60GCm0kg_Uxuzvaxb","isPackging":0,"actualLabel":"Pepperoni 40cm 🌶️🌶️"},{"id":"yHgmhgtyHsa83CeT0bnGl","count":1,"label":"Hawai 40cm","posId":"102","price":30900,"isExtra":false,"creatorId":"ZUBYwqt35OmkWYall6nfx","isPackging":0,"actualLabel":"Hawai 40cm"},{"id":"RjnzJvFGQ7bViwxWS8fAW","count":1,"label":"Bez ananasu","posId":"X100","price":0,"KDSTags":["redhighlight"],"isExtra":true,"mainItemId":"yHgmhgtyHsa83CeT0bnGl"}]</t>
  </si>
  <si>
    <t>2026-05-16T17:48:59.546+02:00</t>
  </si>
  <si>
    <t>2026-05-16T17:57:41.938+02:00</t>
  </si>
  <si>
    <t>[{"id":"55199473","note":"","size":"Comeback 40cm 🌶️","count":1,"label":"Comeback 40cm 🌶️","posId":"109","price":30900,"isExtra":false},{"id":"55199547","note":"","count":1,"label":"Balné","posId":"K0000","price":2000,"isExtra":true}]</t>
  </si>
  <si>
    <t>2026-05-16T17:37:04.953+02:00</t>
  </si>
  <si>
    <t>2026-05-16T17:51:20.463+02:00</t>
  </si>
  <si>
    <t>[{"id":"yHgmhgtyHsa83CeT0bnGl","count":1,"label":"Hawai 40cm","posId":"102","price":30900,"isExtra":false,"creatorId":"mScm4NnyaMt8PrbrdqWG_","isPackging":0,"actualLabel":"Hawai 40cm"},{"id":"C20ygzQOlr3mE8J1awXgY","count":1,"label":"Comeback 40cm 🌶️","posId":"109","price":30900,"isExtra":false,"creatorId":"YshMWX0rPGsgtrCn4jk7E","isPackging":0,"actualLabel":"Comeback 40cm 🌶️"}]</t>
  </si>
  <si>
    <t>2026-05-16T17:36:03.892+02:00</t>
  </si>
  <si>
    <t>2026-05-16T17:45:28.642+02:00</t>
  </si>
  <si>
    <t>2026-05-16T17:27:47.749+02:00</t>
  </si>
  <si>
    <t>2026-05-16T17:43:12.649+02:00</t>
  </si>
  <si>
    <t>[{"id":"69427510296215434ca56263","count":1,"label":"Quattro Formaggi 32cm","posId":"123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69427510296215434ca56269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těsto","posId":"17","price":1000,"isExtra":true},{"id":"69427510296215434ca562a3","count":1,"label":"Česnekový dip","posId":"P106","price":2000,"isExtra":false},{"id":"ed2821f5147c44e417ef0b42","count":1,"label":"Balné","posId":"K0000","price":1500,"isExtra":true}]</t>
  </si>
  <si>
    <t>2026-05-16T17:13:03.937+02:00</t>
  </si>
  <si>
    <t>2026-05-16T17:29:52.430+02:00</t>
  </si>
  <si>
    <t>2026-05-16T18:19:03.871+02:00</t>
  </si>
  <si>
    <t>2026-05-16T17:13:04.092+02:00</t>
  </si>
  <si>
    <t>[{"id":"b23a7ffc-2968-4b23-96c7-647c4d375297","note":"","count":1,"label":"BBQ Meteor 32 cm","posId":"142","price":24900,"isExtra":false},{"id":"a4efa812-1470-4ea2-a19d-39843abed3be","note":"","count":1,"label":"Comeback 32 cm","posId":"145","price":24900,"isExtra":false},{"id":"169906cc-98ac-4101-a361-79ae530758c3","note":"","count":1,"label":"Bez cibule","posId":"X103","price":0,"KDSTags":["redhighlight"],"isExtra":true},{"id":"f917a1e8-52b4-4621-aa24-89b06c89e060","note":"","count":1,"label":"Bez slaniny","posId":"X108","price":0,"KDSTags":["redhighlight"],"isExtra":true}]</t>
  </si>
  <si>
    <t>2026-05-16T17:10:02.800+02:00</t>
  </si>
  <si>
    <t>2026-05-16T17:31:08.372+02:00</t>
  </si>
  <si>
    <t>2026-05-16T18:19:02.973+02:00</t>
  </si>
  <si>
    <t>2026-05-16T17:10:02.945+02:00</t>
  </si>
  <si>
    <t>[{"id":"9461c599-e1f4-4267-8dd8-c1eea66839a3","note":"","count":1,"label":"Choco Rolls","posId":"chr100","price":8900,"isExtra":false},{"id":"f59b90ea-5e33-470c-9864-9b5a80873c77","note":"","count":1,"label":"Zeleninová 32 cm","posId":"139","price":24900,"isExtra":false},{"id":"bd8e2f82-3d11-4ada-88ad-67191c012d18","note":"","count":1,"label":"Bez oliv","posId":"X112","price":0,"KDSTags":["redhighlight"],"isExtra":true},{"id":"a62e938c-9a71-490f-818d-7d681b9da334","note":"","count":1,"label":"Bez žampionů","posId":"X105","price":0,"KDSTags":["redhighlight"],"isExtra":true}]</t>
  </si>
  <si>
    <t>2026-05-16T17:09:49.458+02:00</t>
  </si>
  <si>
    <t>2026-05-16T17:19:48.438+02:00</t>
  </si>
  <si>
    <t>[{"id":"c_vTU3qhWaC6g2mZbaFo6","count":1,"label":"Margherita 18cm","posId":"124","price":11900,"isExtra":false,"creatorId":"oPRYBNNM2RQxT_P0mLvz3","isPackging":0,"actualLabel":"Margherita 18cm"},{"id":"sQnjhSaGUJdm7C4dquW2M","count":1,"label":"Comeback 32cm 🌶️","posId":"121","price":24900,"isExtra":false,"creatorId":"zcMlaDhxb5jIfBUTMS_St","isPackging":0,"actualLabel":"Comeback 32cm 🌶️"},{"id":"LmNkmpTLXWZL8rfgt8xa0","count":1,"label":"Hawai 32cm","posId":"114","price":24900,"isExtra":false,"creatorId":"tXynzY5pypTQ0wdxJvlVM","isPackging":0,"actualLabel":"Hawai 32cm"}]</t>
  </si>
  <si>
    <t>2026-05-16T16:57:03.592+02:00</t>
  </si>
  <si>
    <t>2026-05-16T17:07:09.338+02:00</t>
  </si>
  <si>
    <t>[{"id":"e525f614-2c06-459a-8d22-623546aa83fc","note":"","count":1,"label":"BBQ Texas 40cm","posId":"107","price":30900,"isExtra":false}]</t>
  </si>
  <si>
    <t>2026-05-16T16:44:38.364+02:00</t>
  </si>
  <si>
    <t>2026-05-16T16:55:02.497+02:00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</si>
  <si>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🌶️🌶️","posId":"108","price":30900,"isExtra":false},{"id":"55199547","note":"","count":1,"label":"Balné","posId":"K0000","price":2000,"isExtra":true},{"id":"59555723","note":"","count":1,"label":"BBQ základ","posId":"ZRB40","price":0,"isExtra":true}]</t>
  </si>
  <si>
    <t>Hanu</t>
  </si>
  <si>
    <t>2026-05-16T16:32:58.142+02:00</t>
  </si>
  <si>
    <t>2026-05-16T16:42:04.712+02:00</t>
  </si>
  <si>
    <t>[{"id":"119","note":"","count":1,"label":"BBQ Texas 32cm","posId":"119","price":24900,"isExtra":false},{"id":"K0000","note":"","count":1,"label":"Balné","posId":"K0000","price":1500,"isExtra":true}]</t>
  </si>
  <si>
    <t>Martin Jurkovič</t>
  </si>
  <si>
    <t>2026-05-16T16:17:03.401+02:00</t>
  </si>
  <si>
    <t>2026-05-16T16:34:30.199+02:00</t>
  </si>
  <si>
    <t>2026-05-16T16:42:15.358+02:00</t>
  </si>
  <si>
    <t>2026-05-16T16:17:03.557+02:00</t>
  </si>
  <si>
    <t>[{"id":"b6658da4-b777-42a2-94b6-5ce20ff49587","note":"","count":2,"label":"Pepperoni 32 cm","posId":"144","price":24900,"isExtra":false},{"id":"ff8bc446-e047-44f1-bae5-423b565e0123","note":"","count":1,"label":"Capricciosa 32 cm","posId":"137","price":24900,"isExtra":false},{"id":"85242cc7-02be-4e3a-9c6b-27dfd40e286b","note":"","count":1,"label":"Mirinda 1l","posId":"N126","price":5900,"isExtra":false}]</t>
  </si>
  <si>
    <t>2026-05-16T16:13:03.541+02:00</t>
  </si>
  <si>
    <t>2026-05-16T16:35:27.199+02:00</t>
  </si>
  <si>
    <t>2026-05-16T16:49:24.232+02:00</t>
  </si>
  <si>
    <t>2026-05-16T16:13:03.703+02:00</t>
  </si>
  <si>
    <t>2026-05-16T15:46:25.088+02:00</t>
  </si>
  <si>
    <t>2026-05-16T15:47:19.111+02:00</t>
  </si>
  <si>
    <t>[{"id":"guEXBVEJyULhZZaDHjJpC","count":1,"label":"Baby špenát &amp; kuře 40cm","posId":"104","price":30900,"isExtra":false,"creatorId":"jP2bpHuhRq2fIziKfbUpV","isPackging":0,"actualLabel":"Baby špenát &amp; kuře 40cm"},{"id":"knVYG7n-YfgalDKLvtO0u","count":1,"label":"Quattro Formaggi 40cm","posId":"111","price":30900,"isExtra":false,"creatorId":"yO-jx_TWH2rUKWk0eLL-K","isPackging":0,"actualLabel":"Quattro Formaggi 40cm"}]</t>
  </si>
  <si>
    <t>2026-05-16T15:44:02.837+02:00</t>
  </si>
  <si>
    <t>2026-05-16T16:07:46.260+02:00</t>
  </si>
  <si>
    <t>2026-05-16T16:16:12.654+02:00</t>
  </si>
  <si>
    <t>2026-05-16T15:44:02.973+02:00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</si>
  <si>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dip","posId":"P106","price":2000,"isExtra":false}]</t>
  </si>
  <si>
    <t>2026-05-16T15:29:08.151+02:00</t>
  </si>
  <si>
    <t>2026-05-16T15:43:04.520+02:00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</si>
  <si>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55199646","note":"","count":1,"label":"Cibule","posId":"C103","price":3500,"KDSTags":["greenhighlight"]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55199650","note":"","count":1,"label":"Kukuřice","posId":"C115","price":3500,"KDSTags":["greenhighlight"],"isExtra":true},{"id":"57405737","note":"","size":"Aquilla černý čaj a broskev 0,5l","count":1,"label":"Aquilla černý čaj a broskev","posId":"N120","price":4900,"isExtra":false}]</t>
  </si>
  <si>
    <t>2026-05-16T15:22:02.418+02:00</t>
  </si>
  <si>
    <t>2026-05-16T15:36:43.141+02:00</t>
  </si>
  <si>
    <t>2026-05-16T15:43:10.233+02:00</t>
  </si>
  <si>
    <t>2026-05-16T15:22:02.549+02:00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</si>
  <si>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</si>
  <si>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2026-05-16T15:20:03.649+02:00</t>
  </si>
  <si>
    <t>2026-05-16T15:32:50.289+02:00</t>
  </si>
  <si>
    <t>2026-05-16T15:15:17.931+02:00</t>
  </si>
  <si>
    <t>2026-05-16T15:30:25.359+02:00</t>
  </si>
  <si>
    <t>[{"id":"69427510296215434ca56247","count":1,"label":"Margherita 40cm","posId":"100","price":26900,"isExtra":false},{"id":"c71f71bd04444e93fe083c01","count":1,"label":"Balné","posId":"K0000","price":2000,"isExtra":true},{"id":"1db368dc30d4faea4c65f1c9","count":1,"label":"BBQ základ","posId":"ZRB40","price":0,"isExtra":true},{"id":"14ffc0af22f6eb6f56e0c74e","count":1,"label":"Kuře","posId":"C114","price":4000,"KDSTags":["greenhighlight"],"isExtra":true}]</t>
  </si>
  <si>
    <t>2026-05-16T14:53:17.718+02:00</t>
  </si>
  <si>
    <t>2026-05-16T15:06:36.283+02:00</t>
  </si>
  <si>
    <t>2026-05-16T14:49:32.705+02:00</t>
  </si>
  <si>
    <t>2026-05-16T15:05:29.672+02:00</t>
  </si>
  <si>
    <t>[{"id":"69427510296215434ca5625b","count":1,"label":"Baby špenát &amp; kuře 40cm","posId":"104","price":30900,"isExtra":false},{"id":"c71f71bd04444e93fe083c01","count":1,"label":"Balné","posId":"K0000","price":2000,"isExtra":true},{"id":"69427510296215434ca5629d","count":1,"label":"pečené brambory","posId":"P103","price":6900,"isExtra":false},{"id":"ed2821f5147c44e417ef0b42","count":1,"label":"Balné","posId":"K0000","price":1500,"isExtra":true}]</t>
  </si>
  <si>
    <t>2026-05-16T14:45:53.907+02:00</t>
  </si>
  <si>
    <t>2026-05-16T14:56:12.169+02:00</t>
  </si>
  <si>
    <t>[{"id":"69427510296215434ca56261","count":1,"label":"Margherita 32cm","posId":"112","price":20900,"isExtra":false},{"id":"ed2821f5147c44e417ef0b42","count":1,"label":"Balné","posId":"K0000","price":1500,"isExtra":true}]</t>
  </si>
  <si>
    <t>2026-05-16T14:27:04.050+02:00</t>
  </si>
  <si>
    <t>2026-05-16T14:38:51.928+02:00</t>
  </si>
  <si>
    <t>[{"id":"ff8bc446-e047-44f1-bae5-423b565e0123","note":"","count":1,"label":"Capricciosa 32 cm","posId":"137","price":24900,"isExtra":false},{"id":"a4efa812-1470-4ea2-a19d-39843abed3be","note":"","count":1,"label":"Comeback 32 cm","posId":"145","price":24900,"isExtra":false},{"id":"169906cc-98ac-4101-a361-79ae530758c3","note":"","count":1,"label":"Bez cibule","posId":"X103","price":0,"KDSTags":["redhighlight"],"isExtra":true}]</t>
  </si>
  <si>
    <t>2026-05-16T14:16:03.015+02:00</t>
  </si>
  <si>
    <t>2026-05-16T15:02:13.186+02:00</t>
  </si>
  <si>
    <t>2026-05-16T15:19:02.708+02:00</t>
  </si>
  <si>
    <t>2026-05-16T14:16:03.157+02:00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</si>
  <si>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bylinky","posId":"A121","price":5700,"isExtra":true},{"id":"ee394832-8137-440a-84b7-b9e0df42a9ab","note":"","count":1,"label":"Hawai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ananasu","posId":"X100","price":0,"KDSTags":["redhighlight"],"isExtra":true}]</t>
  </si>
  <si>
    <t>2026-05-16T14:14:39.355+02:00</t>
  </si>
  <si>
    <t>2026-05-16T14:34:07.097+02:00</t>
  </si>
  <si>
    <t>[{"id":"69427510296215434ca56259","count":1,"label":"Capricciosa 40cm","posId":"101","price":30900,"isExtra":false},{"id":"c71f71bd04444e93fe083c01","count":1,"label":"Balné","posId":"K0000","price":2000,"isExtra":true},{"id":"d948edabdc62b6e89e10c5b0","count":1,"label":"Gorgonzola","posId":"C101","price":4000,"KDSTags":["greenhighlight"],"isExtra":true},{"id":"69427510296215434ca5625b","count":1,"label":"Baby špenát &amp; kuře 40cm","posId":"104","price":30900,"isExtra":false},{"id":"c71f71bd04444e93fe083c01","count":1,"label":"Balné","posId":"K0000","price":2000,"isExtra":true},{"id":"69427510296215434ca562a9","count":1,"label":"Choco Rolls","posId":"chr100","price":8900,"isExtra":false},{"id":"ed2821f5147c44e417ef0b42","count":1,"label":"Balné","posId":"K0000","price":1500,"isExtra":true},{"id":"69427510296215434ca562ab","count":2,"label":"Dip Jalapeňos","posId":"P107","price":2000,"isExtra":false},{"id":"ed2821f5147c44e417ef0b42","count":2,"label":"Balné","posId":"K0000","price":1500,"isExtra":true}]</t>
  </si>
  <si>
    <t>2026-05-16T14:14:09.501+02:00</t>
  </si>
  <si>
    <t>2026-05-16T14:23:45.315+02:00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</si>
  <si>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</si>
  <si>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2026-05-16T14:12:38.004+02:00</t>
  </si>
  <si>
    <t>2026-05-16T14:20:34.197+02:00</t>
  </si>
  <si>
    <t>[{"id":"69427510296215434ca56265","count":1,"label":"Hot &amp; Spicy 32cm 🌶️🌶️","posId":"122","price":24900,"isExtra":false},{"id":"ed2821f5147c44e417ef0b42","count":1,"label":"Balné","posId":"K0000","price":1500,"isExtra":true},{"id":"69427510296215434ca562ab","count":1,"label":"Dip Jalapeňos","posId":"P107","price":2000,"isExtra":false},{"id":"ed2821f5147c44e417ef0b42","count":1,"label":"Balné","posId":"K0000","price":1500,"isExtra":true}]</t>
  </si>
  <si>
    <t>2026-05-16T14:05:03.898+02:00</t>
  </si>
  <si>
    <t>2026-05-16T14:17:47.051+02:00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</si>
  <si>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🌶️🌶️","posId":"110","price":30900,"isExtra":false},{"id":"c71f71bd04444e93fe083c01","count":1,"label":"Balné","posId":"K0000","price":2000,"isExtra":true},{"id":"4b02e5ccc8118e41f32ad09c","count":1,"label":"okraj mozzarella, bbq omáčka","posId":"A124","price":6500,"isExtra":true},{"id":"93e138c9d50686bfde197ff4","count":1,"label":"Jalapeňos","posId":"C102","price":3500,"KDSTags":["greenhighlight"],"isExtra":true},{"id":"69427510296215434ca562bf","count":1,"label":"Pepsi zero sugar 1l","posId":"N125","price":5900,"isExtra":false}]</t>
  </si>
  <si>
    <t>2026-05-16T14:05:03.594+02:00</t>
  </si>
  <si>
    <t>2026-05-16T14:14:56.881+02:00</t>
  </si>
  <si>
    <t>2026-05-16T14:25:18.000+02:00</t>
  </si>
  <si>
    <t>2026-05-16T14:05:03.819+02:00</t>
  </si>
  <si>
    <t>[{"id":"bf8dc38b-6c8e-42b6-9da3-3170253a57d4","note":"","count":1,"label":"Hot &amp; Spicy 32cm 🌶️🌶️","posId":"122","price":24900,"isExtra":false},{"id":"3a8b6a85-3b5c-4ee4-be2d-261ab8731d6e","note":"","count":1,"label":"Česnekový dip","posId":"P106","price":2000,"isExtra":false}]</t>
  </si>
  <si>
    <t>2026-05-16T13:53:02.663+02:00</t>
  </si>
  <si>
    <t>2026-05-16T14:12:45.874+02:00</t>
  </si>
  <si>
    <t>[{"id":"1da47ebe-2592-435a-b854-8cbe80b56263","note":"","count":1,"label":"Hawai 32 cm","posId":"138","price":24900,"isExtra":false},{"id":"b3008ec8-24a5-4d30-bf46-9133028be7e4","note":"","count":1,"label":"Margherita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,{"id":"a4efa812-1470-4ea2-a19d-39843abed3be","note":"","count":1,"label":"Comeback 32 cm","posId":"145","price":24900,"isExtra":false},{"id":"f4d7b9ad-ce62-498d-a90b-8016ab1e3604","note":"","count":1,"label":"Quattro Formaggi 32 cm","posId":"147","price":24900,"isExtra":false},{"id":"f59b90ea-5e33-470c-9864-9b5a80873c77","note":"","count":1,"label":"Zeleninová 32 cm","posId":"139","price":24900,"isExtra":false}]</t>
  </si>
  <si>
    <t>2026-05-16T13:36:02.717+02:00</t>
  </si>
  <si>
    <t>2026-05-16T13:53:00.708+02:00</t>
  </si>
  <si>
    <t>2026-05-16T13:58:13.114+02:00</t>
  </si>
  <si>
    <t>2026-05-16T13:36:02.876+02:00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</si>
  <si>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86843148-4e32-4979-bfd6-d7151207f70f","note":"","count":1,"label":"Šunka","posId":"C106","price":4000,"KDSTags":["greenhighlight"],"isExtra":true},{"id":"10b1ebcf-eda6-410e-81f0-6a9182a548db","note":"","count":1,"label":"Slanina","posId":"C108","price":4000,"KDSTags":["greenhighlight"],"isExtra":true},{"id":"74b60a0c-fcbc-4171-95e9-291adbfbe523","note":"","count":1,"label":"Cibule","posId":"C103","price":3500,"KDSTags":["greenhighlight"],"isExtra":true},{"id":"cd609a07-df60-45aa-80ee-74409e6c9fa9","note":"","count":1,"label":"Ananas","posId":"C100","price":3500,"KDSTags":["greenhighlight"],"isExtra":true}]</t>
  </si>
  <si>
    <t>2026-05-16T13:00:25.257+02:00</t>
  </si>
  <si>
    <t>2026-05-16T13:07:58.971+02:00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</si>
  <si>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🌶️🌶️","posId":"120","price":24900,"isExtra":false},{"id":"55199557","note":"","count":1,"label":"Balné","posId":"K0000","price":1500,"isExtra":true},{"id":"59592261","note":"","count":1,"label":"USA těsto","posId":"17","price":1000,"isExtra":true},{"id":"57279339","note":"","count":1,"label":"Smetanový základ","posId":"ZRS32","price":0,"isExtra":true},{"id":"59589456","note":"","size":"Quattro Formaggi 32cm","count":1,"label":"Quattro Formaggi 32cm","posId":"123","price":24900,"isExtra":false},{"id":"55199557","note":"","count":1,"label":"Balné","posId":"K0000","price":1500,"isExtra":true}]</t>
  </si>
  <si>
    <t>2026-05-16T12:56:03.158+02:00</t>
  </si>
  <si>
    <t>2026-05-16T13:01:16.677+02:00</t>
  </si>
  <si>
    <t>2026-05-16T13:23:28.088+02:00</t>
  </si>
  <si>
    <t>2026-05-16T12:56:03.270+02:00</t>
  </si>
  <si>
    <t>[{"id":"ad7c292a-48c9-48db-b64c-0f7f8ebced7f","note":"","count":1,"label":"BBQ Meteor 40cm","posId":"106","price":30900,"isExtra":false},{"id":"622835b8-8ccd-4776-9f66-ccee484725e6","note":"","count":1,"label":"okraj hotdog, hořčice","posId":"A118","price":6500,"isExtra":true}]</t>
  </si>
  <si>
    <t>2026-05-16T12:50:42.455+02:00</t>
  </si>
  <si>
    <t>2026-05-16T12:59:36.989+02:00</t>
  </si>
  <si>
    <t>[{"id":"55199470","note":"","size":"Margherita 40cm","count":1,"label":"Margherita 40cm","posId":"100","price":26900,"isExtra":false},{"id":"55199547","note":"","count":1,"label":"Balné","posId":"K0000","price":2000,"isExtra":true},{"id":"59555716","note":"","count":1,"label":"Smetanový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55199598","note":"","count":1,"label":"Žampiony","posId":"C105","price":3500,"KDSTags":["greenhighlight"],"isExtra":true},{"id":"55199662","note":"","count":1,"label":"Šunka","posId":"C106","price":4000,"KDSTags":["greenhighlight"],"isExtra":true},{"id":"57405743","note":"","size":"Pepsi zero sugar 1l","count":1,"label":"Pepsi zero sugar 1l","posId":"N125","price":5900,"isExtra":false}]</t>
  </si>
  <si>
    <t>2026-05-16T12:42:03.413+02:00</t>
  </si>
  <si>
    <t>2026-05-16T12:52:08.571+02:00</t>
  </si>
  <si>
    <t>2026-05-16T13:14:57.722+02:00</t>
  </si>
  <si>
    <t>2026-05-16T12:42:03.924+02:00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</si>
  <si>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bylinky","posId":"A121","price":5700,"isExtra":true}]</t>
  </si>
  <si>
    <t>2026-05-16T12:14:21.034+02:00</t>
  </si>
  <si>
    <t>2026-05-16T12:27:31.903+02:00</t>
  </si>
  <si>
    <t>[{"id":"69427510296215434ca56265","count":1,"label":"Hot &amp; Spicy 32cm 🌶️🌶️","posId":"122","price":24900,"isExtra":false},{"id":"ed2821f5147c44e417ef0b42","count":1,"label":"Balné","posId":"K0000","price":1500,"isExtra":true},{"id":"f6175eba1d6d031652a811c1","count":1,"label":"Bez cibule","posId":"X103","price":0,"KDSTags":["redhighlight"],"isExtra":true},{"id":"69427510296215434ca562a3","count":1,"label":"Česnekový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</si>
  <si>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2026-05-16T12:01:38.994+02:00</t>
  </si>
  <si>
    <t>2026-05-16T12:15:41.754+02:00</t>
  </si>
  <si>
    <t>[{"id":"69427510296215434ca56253","count":1,"label":"BBQ Meteor 40cm","posId":"106","price":30900,"isExtra":false},{"id":"c71f71bd04444e93fe083c01","count":1,"label":"Balné","posId":"K0000","price":2000,"isExtra":true},{"id":"69427510296215434ca56255","count":1,"label":"Zeleninová 40cm","posId":"103","price":30900,"isExtra":false},{"id":"c71f71bd04444e93fe083c01","count":1,"label":"Balné","posId":"K0000","price":2000,"isExtra":true}]</t>
  </si>
  <si>
    <t>2026-05-16T11:48:58.705+02:00</t>
  </si>
  <si>
    <t>2026-05-16T11:55:57.762+02:00</t>
  </si>
  <si>
    <t>[{"id":"69427510296215434ca56271","count":1,"label":"Hawai 32cm","posId":"114","price":24900,"isExtra":false},{"id":"ed2821f5147c44e417ef0b42","count":1,"label":"Balné","posId":"K0000","price":1500,"isExtra":true},{"id":"84e4b48cb1bf1b04bc7feb09","count":1,"label":"Smetanový základ","posId":"ZRS32","price":0,"isExtra":true}]</t>
  </si>
  <si>
    <t>2026-05-16T11:39:16.648+02:00</t>
  </si>
  <si>
    <t>2026-05-16T11:49:55.868+02:00</t>
  </si>
  <si>
    <t>[{"id":"C20ygzQOlr3mE8J1awXgY","count":1,"label":"Comeback 40cm 🌶️","posId":"109","price":30900,"isExtra":false,"creatorId":"859IULI5Yro9wJsTH9dZH","isPackging":0,"actualLabel":"Comeback 40cm 🌶️"}]</t>
  </si>
  <si>
    <t>2026-05-16T11:38:42.089+02:00</t>
  </si>
  <si>
    <t>2026-05-16T11:52:38.724+02:00</t>
  </si>
  <si>
    <t>[{"id":"55199479","note":"","size":"Hawai 40cm","count":1,"label":"Hawai 40cm","posId":"102","price":30900,"isExtra":false},{"id":"55199547","note":"","count":1,"label":"Balné","posId":"K0000","price":2000,"isExtra":true},{"id":"55199516","note":"","size":"Česnekový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</si>
  <si>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2026-05-16T11:34:01.743+02:00</t>
  </si>
  <si>
    <t>2026-05-16T11:47:00.570+02:00</t>
  </si>
  <si>
    <t>[{"id":"CTP2CgSOPIzLGdq2PKdZP","count":1,"label":"Capricciosa 40cm","posId":"101","price":30900,"isExtra":false,"creatorId":"D-bE1w0x1q64A2MdkqbUa","isPackging":0,"actualLabel":"Capricciosa 40cm"},{"id":"3Gv5NKbbBgu-6YM-NU2Ww","count":1,"label":"BBQ Meteor 40cm","posId":"106","price":30900,"isExtra":false,"creatorId":"lvAvJ61IOm7igoGWF3NYT","isPackging":0,"actualLabel":"BBQ Meteor 40cm"}]</t>
  </si>
  <si>
    <t>2026-05-16T11:25:58.678+02:00</t>
  </si>
  <si>
    <t>2026-05-16T11:45:08.662+02:00</t>
  </si>
  <si>
    <t>[{"id":"55199470","note":"","size":"Margherita 40cm","count":1,"label":"Margherita 40cm","posId":"100","price":26900,"isExtra":false},{"id":"55199547","note":"","count":1,"label":"Balné","posId":"K0000","price":2000,"isExtra":true},{"id":"55199581","note":"","count":1,"label":"okraj mozzarella, bylinky","posId":"A122","price":6500,"isExtra":true},{"id":"55199662","note":"","count":1,"label":"Šunka","posId":"C106","price":4000,"KDSTags":["greenhighlight"],"isExtra":true},{"id":"55199669","note":"","count":1,"label":"Slanina","posId":"C108","price":4000,"KDSTags":["greenhighlight"],"isExtra":true},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</si>
  <si>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2026-05-16T11:12:40.789+02:00</t>
  </si>
  <si>
    <t>2026-05-16T11:22:16.625+02:00</t>
  </si>
  <si>
    <t>[{"id":"120","note":"","count":1,"label":"Pepperoni 32cm 🌶️🌶️","posId":"120","price":24900,"isExtra":false},{"id":"K0000","note":"","count":1,"label":"Balné","posId":"K0000","price":1500,"isExtra":true},{"id":"B102","note":"","count":1,"label":"Jalapeňos","posId":"B102","price":2500,"KDSTags":["greenhighlight"],"isExtra":true},{"id":"B108","note":"","count":1,"label":"Slanina","posId":"B108","price":3000,"KDSTags":["greenhighlight"],"isExtra":true},{"id":"120","note":"","count":1,"label":"Pepperoni 32cm 🌶️🌶️","posId":"120","price":24900,"isExtra":false},{"id":"K0000","note":"","count":1,"label":"Balné","posId":"K0000","price":1500,"isExtra":true},{"id":"B102","note":"","count":1,"label":"Jalapeňos","posId":"B102","price":2500,"KDSTags":["greenhighlight"],"isExtra":true},{"id":"B112","note":"","count":1,"label":"Olivy","posId":"B112","price":2500,"KDSTags":["greenhighlight"],"isExtra":true},{"id":"P106","note":"","count":3,"label":"Česnekový dip","posId":"P106","price":2000,"isExtra":false},{"id":"K0000","note":"","count":3,"label":"Balné","posId":"K0000","price":1500,"isExtra":true}]</t>
  </si>
  <si>
    <t>2026-05-16T11:08:03.023+02:00</t>
  </si>
  <si>
    <t>2026-05-16T11:39:49.576+02:00</t>
  </si>
  <si>
    <t>2026-05-16T11:47:01.995+02:00</t>
  </si>
  <si>
    <t>2026-05-16T11:08:03.148+02:00</t>
  </si>
  <si>
    <t>2026-05-16T10:43:03.459+02:00</t>
  </si>
  <si>
    <t>2026-05-16T11:15:46.515+02:00</t>
  </si>
  <si>
    <t>[{"id":"03ade9ce-5d0f-4499-a6a3-340b58ae4468","note":"","count":1,"label":"Capricciosa 32cm","posId":"113","price":24900,"isExtra":false},{"id":"03dae282-4cd4-4fa2-9169-2178ea3ed325","note":"","count":1,"label":"Quattro Formaggi 40cm","posId":"111","price":30900,"isExtra":false},{"id":"8c704055-e242-493d-b754-bb711e5a6c0b","note":"","count":1,"label":"Hawai 40cm","posId":"102","price":30900,"isExtra":false},{"id":"35e045f9-bc36-46e9-8142-6579de78a05b","note":"","count":1,"label":"Comeback 32cm 🌶️","posId":"121","price":24900,"isExtra":false}]</t>
  </si>
  <si>
    <t>Jároszláv</t>
  </si>
  <si>
    <t>2026-05-16T02:36:34.418+02:00</t>
  </si>
  <si>
    <t>2026-05-16T02:42:01.977+02:00</t>
  </si>
  <si>
    <t>[{"id":"N144","note":"","count":1,"label":"Guarana kiwi a jablko","posId":"N144","price":5500,"isExtra":false},{"id":"M100","note":"","count":1,"label":"Spicy menu Comeback","posId":"M100","price":34900,"isExtra":false},{"id":"K0000","note":"","count":1,"label":"Balné","posId":"K0000","price":3000,"isExtra":true},{"id":"Y113","note":"","count":1,"label":"Capricciosa","posId":"Y113","price":0,"isExtra":true},{"id":"17","note":"","count":1,"label":"USA těsto","posId":"17","price":1000,"isExtra":true},{"id":"ZRS32","note":"","count":1,"label":"Smetanový základ","posId":"ZRS32","price":0,"isExtra":true},{"id":"P102","note":"","count":1,"label":"masové kuličky","posId":"P102","price":0,"isExtra":true},{"id":"N124","note":"","count":1,"label":"Pepsi 1l","posId":"N124","price":0,"isExtra":true}]</t>
  </si>
  <si>
    <t>2026-05-16T02:11:46.905+02:00</t>
  </si>
  <si>
    <t>2026-05-16T02:18:31.064+02:00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</si>
  <si>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55199650","note":"","count":1,"label":"Kukuřice","posId":"C115","price":3500,"KDSTags":["greenhighlight"],"isExtra":true},{"id":"55199658","note":"","count":1,"label":"Mozzarella","posId":"C113","price":4000,"KDSTags":["greenhighlight"],"isExtra":true},{"id":"55199662","note":"","count":1,"label":"Šunka","posId":"C106","price":4000,"KDSTags":["greenhighlight"],"isExtra":true}]</t>
  </si>
  <si>
    <t>2026-05-16T02:02:04.227+02:00</t>
  </si>
  <si>
    <t>2026-05-16T02:08:02.629+02:00</t>
  </si>
  <si>
    <t>[{"id":"36ea3088-07fd-428f-b871-c4a5ee9cef7b","note":"","count":1,"label":"Comeback 40cm 🌶️","posId":"109","price":30900,"isExtra":false},{"id":"622835b8-8ccd-4776-9f66-ccee484725e6","note":"","count":1,"label":"okraj hotdog, hořčice","posId":"A118","price":6500,"isExtra":true}]</t>
  </si>
  <si>
    <t>2026-05-16T02:02:04.213+02:00</t>
  </si>
  <si>
    <t>2026-05-16T02:08:03.642+02:00</t>
  </si>
  <si>
    <t>[{"id":"5b1f2843-926a-4dd1-a5f0-4fddc7b45013","note":"","count":1,"label":"Margherita 32cm","posId":"112","price":20900,"isExtra":false}]</t>
  </si>
  <si>
    <t>Dominik Nedvěd</t>
  </si>
  <si>
    <t>2026-05-16T01:36:03.960+02:00</t>
  </si>
  <si>
    <t>2026-05-16T01:45:55.900+02:00</t>
  </si>
  <si>
    <t>2026-05-16T01:55:16.793+02:00</t>
  </si>
  <si>
    <t>2026-05-16T01:36:04.121+02:00</t>
  </si>
  <si>
    <t>[{"id":"03ade9ce-5d0f-4499-a6a3-340b58ae4468","note":"","count":1,"label":"Capricciosa 32cm","posId":"113","price":24900,"isExtra":false},{"id":"c8019f80-065c-4f09-9e80-65b85dae2ae1","note":"","count":1,"label":"Kukuřice","posId":"B115","price":2500,"KDSTags":["greenhighlight"],"isExtra":true},{"id":"3a8b6a85-3b5c-4ee4-be2d-261ab8731d6e","note":"","count":4,"label":"Česnekový dip","posId":"P106","price":2000,"isExtra":false}]</t>
  </si>
  <si>
    <t>Miloš</t>
  </si>
  <si>
    <t>2026-05-16T01:30:50.025+02:00</t>
  </si>
  <si>
    <t>2026-05-16T01:42:26.005+02:00</t>
  </si>
  <si>
    <t>[{"id":"P106","note":"","count":1,"label":"Česnekový dip","posId":"P106","price":2000,"isExtra":false},{"id":"K0000","note":"","count":1,"label":"Balné","posId":"K0000","price":1500,"isExtra":true},{"id":"119","note":"","count":1,"label":"BBQ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základ","posId":"ZBR32","price":0,"isExtra":true},{"id":"A123","note":"","count":1,"label":"okraj mozzarella, bbq omáčka","posId":"A123","price":5700,"isExtra":true},{"id":"B115","note":"","count":1,"label":"Kukuřice","posId":"B115","price":2500,"KDSTags":["greenhighlight"],"isExtra":true}]</t>
  </si>
  <si>
    <t>2026-05-16T01:29:26.428+02:00</t>
  </si>
  <si>
    <t>2026-05-16T01:40:38.965+02:00</t>
  </si>
  <si>
    <t>[{"id":"55199475","note":"","size":"BBQ Texas 40cm","count":1,"label":"BBQ Texas 40cm","posId":"107","price":30900,"isExtra":false},{"id":"55199547","note":"","count":1,"label":"Balné","posId":"K0000","price":2000,"isExtra":true}]</t>
  </si>
  <si>
    <t>2026-05-16T01:22:03.619+02:00</t>
  </si>
  <si>
    <t>2026-05-16T01:24:27.794+02:00</t>
  </si>
  <si>
    <t>2026-05-16T01:39:50.010+02:00</t>
  </si>
  <si>
    <t>2026-05-16T01:22:03.766+02:00</t>
  </si>
  <si>
    <t>[{"id":"e525f614-2c06-459a-8d22-623546aa83fc","note":"","count":1,"label":"BBQ Texas 40cm","posId":"107","price":30900,"isExtra":false},{"id":"3a8b6a85-3b5c-4ee4-be2d-261ab8731d6e","note":"","count":1,"label":"Česnekový dip","posId":"P106","price":2000,"isExtra":false}]</t>
  </si>
  <si>
    <t>2026-05-16T00:58:40.724+02:00</t>
  </si>
  <si>
    <t>2026-05-16T01:06:04.075+02:00</t>
  </si>
  <si>
    <t>2026-05-16T00:53:43.608+02:00</t>
  </si>
  <si>
    <t>2026-05-16T01:00:43.786+02:00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</si>
  <si>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55199615","note":"","count":1,"label":"Olivy","posId":"B112","price":2500,"KDSTags":["greenhighlight"],"isExtra":true}]</t>
  </si>
  <si>
    <t>2026-05-16T00:44:42.233+02:00</t>
  </si>
  <si>
    <t>2026-05-16T00:52:30.615+02:00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</si>
  <si>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základ","posId":"ZRS40","price":0,"isExtra":true},{"id":"55199676","note":"","count":1,"label":"Kuře","posId":"C114","price":4000,"KDSTags":["greenhighlight"],"isExtra":true}]</t>
  </si>
  <si>
    <t>2026-05-16T00:38:03.666+02:00</t>
  </si>
  <si>
    <t>2026-05-16T00:45:57.404+02:00</t>
  </si>
  <si>
    <t>2026-05-16T01:01:41.803+02:00</t>
  </si>
  <si>
    <t>2026-05-16T00:38:03.828+02:00</t>
  </si>
  <si>
    <t>[{"id":"36ea3088-07fd-428f-b871-c4a5ee9cef7b","note":"","count":1,"label":"Comeback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omáčka","posId":"A120","price":6500,"isExtra":true},{"id":"d5c01305-5b81-4931-8ef0-14413da22bab","note":"","count":1,"label":"Kukuřice","posId":"C115","price":3500,"KDSTags":["greenhighlight"],"isExtra":true}]</t>
  </si>
  <si>
    <t>2026-05-16T00:36:04.007+02:00</t>
  </si>
  <si>
    <t>2026-05-16T00:36:21.403+02:00</t>
  </si>
  <si>
    <t>[{"id":"scNMX-fJkYN-GmQuKNUL0","count":1,"label":"Guarana classic","posId":"N142","price":5500,"isExtra":false,"discount":{"type":"absolute","value":35},"creatorId":"_z656Scaa-4fPLtqVfCbH","isPackging":0,"actualLabel":"Guarana classic"}]</t>
  </si>
  <si>
    <t>Patabendi</t>
  </si>
  <si>
    <t>2026-05-16T00:23:57.646+02:00</t>
  </si>
  <si>
    <t>2026-05-16T00:34:28.775+02:00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</si>
  <si>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,{"id":"C108","note":"","count":1,"label":"Slanina","posId":"C108","price":4000,"KDSTags":["greenhighlight"],"isExtra":true}]</t>
  </si>
  <si>
    <t>2026-05-16T00:22:00.699+02:00</t>
  </si>
  <si>
    <t>2026-05-16T00:30:01.583+02:00</t>
  </si>
  <si>
    <t>2026-05-16T00:21:54.966+02:00</t>
  </si>
  <si>
    <t>2026-05-16T00:27:10.674+02:00</t>
  </si>
  <si>
    <t>[{"id":"pcTpH0a82tTM_PkTTx7ZC","count":1,"label":"Baby Špenát &amp; kuře 32cm","posId":"116","price":24900,"isExtra":false,"creatorId":"WDEHDwb_jd239nq2FqI2M","isPackging":0,"actualLabel":"Baby Špenát &amp; kuře 32cm"},{"id":"GFBt2KNCq5A2q_jdzSjFA","count":1,"label":"BBQ Meteor 32cm","posId":"118","price":24900,"isExtra":false,"creatorId":"36qBNjcZAgYUo6QqlmxAk","isPackging":0,"actualLabel":"BBQ Meteor 32cm"},{"id":"eb5Kuaa7on6wkJ6_X8PJE","count":1,"label":"Pepsi zero sugar 1l","posId":"N125","price":5900,"isExtra":false,"creatorId":"U8A535PDlzmNVr67oMVgv","isPackging":0,"actualLabel":"Pepsi zero sugar 1l"},{"id":"eb5Kuaa7on6wkJ6_X8PJE","count":1,"label":"Pepsi zero sugar 1l","posId":"N125","price":5900,"isExtra":false,"creatorId":"s5XmWpJefpI0faQP13Co5","isPackging":0,"actualLabel":"Pepsi zero sugar 1l"},{"id":"iz6RbEHyL8Y44wJvaf5iI","count":1,"label":"Pilsner Urquell 12","posId":"N20","price":6500,"isExtra":false,"creatorId":"xybGYNdaIdBDGB0LArqkk","isPackging":0,"actualLabel":"Pilsner Urquell 12"},{"id":"A0ssOuYgJd-E_BJSZFAjN","count":1,"label":"Aquilla neperlivá","posId":"N140","price":3900,"isExtra":false,"creatorId":"lrJSY5U4eiu8wL7QKRf4O","isPackging":0,"actualLabel":"Aquilla neperlivá"},{"id":"A0ssOuYgJd-E_BJSZFAjN","count":1,"label":"Aquilla neperlivá","posId":"N140","price":3900,"isExtra":false,"creatorId":"BLekXZ2xAw595mG-9R5Lv","isPackging":0,"actualLabel":"Aquilla neperlivá"},{"id":"A0ssOuYgJd-E_BJSZFAjN","count":1,"label":"Aquilla neperlivá","posId":"N140","price":3900,"isExtra":false,"creatorId":"2Qnr6q6C73d4hNVYy6xx3","isPackging":0,"actualLabel":"Aquilla neperlivá"}]</t>
  </si>
  <si>
    <t>2026-05-16T00:14:18.715+02:00</t>
  </si>
  <si>
    <t>2026-05-16T00:22:24.573+02:00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</si>
  <si>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40cm","posId":"111","price":30900,"isExtra":false},{"id":"55199547","note":"","count":1,"label":"Balné","posId":"K0000","price":2000,"isExtra":true},{"id":"55199624","note":"","count":1,"label":"okraj hotdog, bbq omáčka","posId":"A120","price":6500,"isExtra":true},{"id":"55199516","note":"","size":"Česnekový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</si>
  <si>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2026-05-16T00:10:15.219+02:00</t>
  </si>
  <si>
    <t>2026-05-16T00:15:16.327+02:00</t>
  </si>
  <si>
    <t>[{"id":"knVYG7n-YfgalDKLvtO0u","count":1,"label":"Quattro Formaggi 40cm","posId":"111","price":30900,"isExtra":false,"creatorId":"igEu_IMKvnaSXIsMd-uoB","isPackging":0,"actualLabel":"Quattro Formaggi 40cm"},{"id":"KHkqvH4nrpVi3rmWB6xsU","count":1,"label":"Bez gorgonzoly","posId":"X101","price":0,"KDSTags":["redhighlight"],"isExtra":true,"mainItemId":"knVYG7n-YfgalDKLvtO0u"}]</t>
  </si>
  <si>
    <t>2026-05-16T00:07:58.024+02:00</t>
  </si>
  <si>
    <t>2026-05-16T00:15:19.548+02:00</t>
  </si>
  <si>
    <t>[{"id":"55199511","note":"","size":"Spicy Wings 🌶️","count":2,"label":"spicy wings 🌶️","posId":"P101","price":11900,"isExtra":false},{"id":"55199557","note":"","count":2,"label":"Balné","posId":"K0000","price":1500,"isExtra":true},{"id":"55199516","note":"","size":"Česnekový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</si>
  <si>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2026-05-15T23:49:45.499+02:00</t>
  </si>
  <si>
    <t>2026-05-15T23:59:05.326+02:00</t>
  </si>
  <si>
    <t>[{"id":"121","note":"","count":1,"label":"Comeback 32cm 🌶️","posId":"121","price":24900,"isExtra":false},{"id":"K0000","note":"","count":1,"label":"Balné","posId":"K0000","price":1500,"isExtra":true},{"id":"A119","note":"","count":1,"label":"okraj hotdog, bbq omáčka","posId":"A119","price":5700,"isExtra":true},{"id":"X103","note":"","count":1,"label":"Bez cibule","posId":"X103","price":0,"KDSTags":["redhighlight"],"isExtra":true},{"id":"N126","note":"","count":1,"label":"Mirinda 1l","posId":"N126","price":5900,"isExtra":false}]</t>
  </si>
  <si>
    <t>2026-05-15T23:37:23.803+02:00</t>
  </si>
  <si>
    <t>2026-05-15T23:40:43.051+02:00</t>
  </si>
  <si>
    <t>[{"id":"wEUR72S1ReLATJbnOf1v3","count":1,"label":"Mirinda 1l","posId":"N126","price":5900,"isExtra":false,"creatorId":"k3hNtE4fkl3B2qZw3RPl2","isPackging":0,"actualLabel":"Mirinda 1l"}]</t>
  </si>
  <si>
    <t>2026-05-15T23:37:12.934+02:00</t>
  </si>
  <si>
    <t>2026-05-15T23:43:28.190+02:00</t>
  </si>
  <si>
    <t>[{"id":"I6yacDRY-WMQD3VQA2Hnr","count":1,"label":"BBQ Texas 40cm","posId":"107","price":30900,"isExtra":false,"creatorId":"gzmF5IEgEWqLlUK7sYr-C","isPackging":0,"actualLabel":"BBQ Texas 40cm"},{"id":"qDn96ATbqHd_7vbQ_cZWe","count":1,"label":"Česnekový dip","posId":"P106","price":2000,"isExtra":false,"creatorId":"ZNPRnwoDAHt9t1Qvd9qGf","isPackging":0,"actualLabel":"Česnekový dip"},{"id":"qDn96ATbqHd_7vbQ_cZWe","count":1,"label":"Česnekový dip","posId":"P106","price":2000,"isExtra":false,"creatorId":"DFzvw5JTKuGn_ZmALOKmJ","isPackging":0,"actualLabel":"Česnekový dip"}]</t>
  </si>
  <si>
    <t>2026-05-15T23:23:52.471+02:00</t>
  </si>
  <si>
    <t>2026-05-15T23:24:32.951+02:00</t>
  </si>
  <si>
    <t>[{"id":"FpCyJ5ZRNiPuO590BQzUC","count":1,"label":"Pepsi 1l","posId":"N124","price":5900,"isExtra":false,"creatorId":"OA9CROfZZhotsIvmyHWBR","isPackging":0,"actualLabel":"Pepsi 1l"},{"id":"FpCyJ5ZRNiPuO590BQzUC","count":1,"label":"Pepsi 1l","posId":"N124","price":5900,"isExtra":false,"creatorId":"33WPfTUNzIrK0T7aU2KXh","isPackging":0,"actualLabel":"Pepsi 1l"},{"id":"FpCyJ5ZRNiPuO590BQzUC","count":1,"label":"Pepsi 1l","posId":"N124","price":5900,"isExtra":false,"creatorId":"TldFEpXDZdtQ1DDFsETKf","isPackging":0,"actualLabel":"Pepsi 1l"},{"id":"FpCyJ5ZRNiPuO590BQzUC","count":1,"label":"Pepsi 1l","posId":"N124","price":5900,"isExtra":false,"creatorId":"3AvBxHAGoxdMDkiNxymdN","isPackging":0,"actualLabel":"Pepsi 1l"},{"id":"FpCyJ5ZRNiPuO590BQzUC","count":1,"label":"Pepsi 1l","posId":"N124","price":5900,"isExtra":false,"creatorId":"mKL4GEydu8VbpZyRQ26s-","isPackging":0,"actualLabel":"Pepsi 1l"}]</t>
  </si>
  <si>
    <t>2026-05-15T23:22:55.892+02:00</t>
  </si>
  <si>
    <t>2026-05-15T23:24:31.311+02:00</t>
  </si>
  <si>
    <t>[{"id":"eb5Kuaa7on6wkJ6_X8PJE","count":1,"label":"Pepsi zero sugar 1l","posId":"N125","price":5900,"isExtra":false,"creatorId":"xhK7EuR-p0kPzN22e65If","isPackging":0,"actualLabel":"Pepsi zero sugar 1l"}]</t>
  </si>
  <si>
    <t>2026-05-15T23:18:25.285+02:00</t>
  </si>
  <si>
    <t>2026-05-15T23:26:29.236+02:00</t>
  </si>
  <si>
    <t>[{"id":"69427510296215434ca56259","count":1,"label":"Capricciosa 40cm","posId":"101","price":30900,"isExtra":false},{"id":"c71f71bd04444e93fe083c01","count":1,"label":"Balné","posId":"K0000","price":2000,"isExtra":true},{"id":"93e138c9d50686bfde197ff4","count":1,"label":"Jalapeňos","posId":"C102","price":3500,"KDSTags":["greenhighlight"],"isExtra":true}]</t>
  </si>
  <si>
    <t>2026-05-15T23:17:53.841+02:00</t>
  </si>
  <si>
    <t>2026-05-15T23:25:23.128+02:00</t>
  </si>
  <si>
    <t>2026-05-15T23:09:16.558+02:00</t>
  </si>
  <si>
    <t>2026-05-15T23:19:24.584+02:00</t>
  </si>
  <si>
    <t>[{"id":"59589456","note":"Dobry večer mohla bych poprosit půlku pizzi salámový a půlku syrový děkuju moc","size":"Quattro Formaggi 32cm","count":1,"label":"Quattro Formaggi 32cm","posId":"123","price":24900,"isExtra":false},{"id":"55199557","note":"","count":1,"label":"Balné","posId":"K0000","price":1500,"isExtra":true}]</t>
  </si>
  <si>
    <t>2026-05-15T23:07:45.472+02:00</t>
  </si>
  <si>
    <t>2026-05-15T23:08:05.790+02:00</t>
  </si>
  <si>
    <t>[{"id":"120","note":"","count":1,"label":"Pepperoni 32cm 🌶️🌶️","posId":"120","price":24900,"isExtra":false},{"id":"K0000","note":"","count":1,"label":"Balné","posId":"K0000","price":1500,"isExtra":true},{"id":"121","note":"","count":1,"label":"Comeback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</si>
  <si>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2026-05-15T23:02:18.008+02:00</t>
  </si>
  <si>
    <t>2026-05-15T23:09:09.216+02:00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</si>
  <si>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55199538","note":"","count":1,"label":"Balné","posId":"K0000","price":3000,"isExtra":true},{"id":"55199550","note":"","count":1,"label":"spicy wings 🌶️","posId":"P101","price":0,"isExtra":true},{"id":"57405755","note":"","count":1,"label":"Pepsi zero sugar 1l","posId":"N125","price":0,"isExtra":true}]</t>
  </si>
  <si>
    <t>2026-05-15T22:54:03.581+02:00</t>
  </si>
  <si>
    <t>2026-05-15T22:55:12.900+02:00</t>
  </si>
  <si>
    <t>[{"id":"iz6RbEHyL8Y44wJvaf5iI","count":3,"label":"Pilsner Urquell 12","posId":"N20","price":6500,"isExtra":false,"creatorId":"YOYrYTOOM9Yw1BrDcWzaR","isPackging":0,"actualLabel":"Pilsner Urquell 12"}]</t>
  </si>
  <si>
    <t>2026-05-15T22:52:47.145+02:00</t>
  </si>
  <si>
    <t>2026-05-15T23:02:33.972+02:00</t>
  </si>
  <si>
    <t>[{"id":"yHgmhgtyHsa83CeT0bnGl","count":1,"label":"Hawai 40cm","posId":"102","price":30900,"isExtra":false,"creatorId":"6i1JEIuxYlaOk0EUcuxQ7","isPackging":0,"actualLabel":"Hawai 40cm"},{"id":"CTP2CgSOPIzLGdq2PKdZP","count":1,"label":"Capricciosa 40cm","posId":"101","price":30900,"isExtra":false,"creatorId":"R83Q8gpRaRtN6udpMz7wC","isPackging":0,"actualLabel":"Capricciosa 40cm"}]</t>
  </si>
  <si>
    <t>2026-05-15T22:44:21.707+02:00</t>
  </si>
  <si>
    <t>2026-05-15T23:07:53.123+02:00</t>
  </si>
  <si>
    <t>[{"id":"113","note":"","count":1,"label":"Capricciosa 32cm","posId":"113","price":24900,"isExtra":false},{"id":"K0000","note":"","count":1,"label":"Balné","posId":"K0000","price":1500,"isExtra":true},{"id":"P103","note":"","count":1,"label":"pečené brambory","posId":"P103","price":6900,"isExtra":false},{"id":"K0000","note":"","count":1,"label":"Balné","posId":"K0000","price":1500,"isExtra":true},{"id":"117","note":"","count":1,"label":"Veggieballs 32cm 🌶️🌶️","posId":"117","price":24900,"isExtra":false},{"id":"K0000","note":"","count":1,"label":"Balné","posId":"K0000","price":1500,"isExtra":true},{"id":"113","note":"","count":1,"label":"Capricciosa 32cm","posId":"113","price":24900,"isExtra":false},{"id":"K0000","note":"","count":1,"label":"Balné","posId":"K0000","price":1500,"isExtra":true},{"id":"X105","note":"","count":1,"label":"Bez žampionů","posId":"X105","price":0,"KDSTags":["redhighlight"],"isExtra":true},{"id":"D109","note":"","count":1,"label":"Opočno pistáciová","posId":"D109","price":12900,"isExtra":false}]</t>
  </si>
  <si>
    <t>2026-05-15T22:44:13.757+02:00</t>
  </si>
  <si>
    <t>2026-05-15T22:59:31.109+02:00</t>
  </si>
  <si>
    <t>2026-05-15T22:43:41.441+02:00</t>
  </si>
  <si>
    <t>2026-05-15T23:03:32.152+02:00</t>
  </si>
  <si>
    <t>[{"id":"69427510296215434ca56273","count":1,"label":"Capricciosa 32cm","posId":"113","price":24900,"isExtra":false},{"id":"ed2821f5147c44e417ef0b42","count":1,"label":"Balné","posId":"K0000","price":1500,"isExtra":true},{"id":"69427510296215434ca5624d","count":1,"label":"Comeback 40cm 🌶️","posId":"109","price":30900,"isExtra":false},{"id":"c71f71bd04444e93fe083c01","count":1,"label":"Balné","posId":"K0000","price":2000,"isExtra":true}]</t>
  </si>
  <si>
    <t>2026-05-15T22:28:17.197+02:00</t>
  </si>
  <si>
    <t>2026-05-15T22:35:25.957+02:00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</si>
  <si>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základ","posId":"ZBR32","price":0,"isExtra":true},{"id":"B102","note":"","count":1,"label":"Jalapeňos","posId":"B102","price":2500,"KDSTags":["greenhighlight"],"isExtra":true},{"id":"N124","note":"","count":1,"label":"Pepsi 1l","posId":"N124","price":5900,"isExtra":false}]</t>
  </si>
  <si>
    <t>2026-05-15T22:22:58.939+02:00</t>
  </si>
  <si>
    <t>2026-05-15T22:29:06.066+02:00</t>
  </si>
  <si>
    <t>[{"id":"69427510296215434ca562a3","count":1,"label":"Česnekový dip","posId":"P106","price":2000,"isExtra":false},{"id":"ed2821f5147c44e417ef0b42","count":1,"label":"Balné","posId":"K0000","price":1500,"isExtra":true},{"id":"69427510296215434ca5624f","count":1,"label":"Pepperoni 40cm 🌶️🌶️","posId":"108","price":30900,"isExtra":false},{"id":"c71f71bd04444e93fe083c01","count":1,"label":"Balné","posId":"K0000","price":2000,"isExtra":true}]</t>
  </si>
  <si>
    <t>2026-05-15T22:13:52.146+02:00</t>
  </si>
  <si>
    <t>2026-05-15T22:26:08.822+02:00</t>
  </si>
  <si>
    <t>[{"id":"69427510296215434ca5624d","count":1,"label":"Comeback 40cm 🌶️","posId":"109","price":30900,"isExtra":false},{"id":"c71f71bd04444e93fe083c01","count":1,"label":"Balné","posId":"K0000","price":2000,"isExtra":true}]</t>
  </si>
  <si>
    <t>2026-05-15T22:10:20.004+02:00</t>
  </si>
  <si>
    <t>2026-05-15T22:11:38.565+02:00</t>
  </si>
  <si>
    <t>[{"id":"LmNkmpTLXWZL8rfgt8xa0","count":1,"label":"Hawai 32cm","posId":"114","price":24900,"isExtra":false,"creatorId":"BEiet9S5_u3fwKRkFS82Q","isPackging":0,"actualLabel":"Hawai 32cm"},{"id":"RjnzJvFGQ7bViwxWS8fAW","count":1,"label":"Bez ananasu","posId":"X100","price":0,"KDSTags":["redhighlight"],"isExtra":true,"mainItemId":"LmNkmpTLXWZL8rfgt8xa0"}]</t>
  </si>
  <si>
    <t>2026-05-15T22:07:54.735+02:00</t>
  </si>
  <si>
    <t>2026-05-15T22:17:42.062+02:00</t>
  </si>
  <si>
    <t>2026-05-15T22:07:54.604+02:00</t>
  </si>
  <si>
    <t>2026-05-15T22:15:15.986+02:00</t>
  </si>
  <si>
    <t>[{"id":"57405743","note":"","size":"Pepsi zero sugar 1l","count":1,"label":"Pepsi zero sugar 1l","posId":"N125","price":5900,"isExtra":false},{"id":"55199480","note":"","size":"Capricciosa 40cm","count":1,"label":"Capricciosa 40cm","posId":"101","price":30900,"isExtra":false},{"id":"55199547","note":"","count":1,"label":"Balné","posId":"K0000","price":2000,"isExtra":true}]</t>
  </si>
  <si>
    <t>2026-05-15T22:04:04.616+02:00</t>
  </si>
  <si>
    <t>2026-05-15T22:10:37.707+02:00</t>
  </si>
  <si>
    <t>[{"id":"03dae282-4cd4-4fa2-9169-2178ea3ed325","note":"","count":1,"label":"Quattro Formaggi 40cm","posId":"111","price":30900,"isExtra":false},{"id":"211d85d0-839e-41d0-89e3-ea177ad7489e","note":"","count":1,"label":"Česnekový dip","posId":"P106","price":2000,"isExtra":false},{"id":"d3eb4d53-930f-46c7-bd43-afdbaaac1bcf","note":"","count":1,"label":"masové kuličky","posId":"P102","price":9900,"isExtra":false}]</t>
  </si>
  <si>
    <t>2026-05-15T21:55:31.891+02:00</t>
  </si>
  <si>
    <t>2026-05-15T22:08:09.150+02:00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</si>
  <si>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🌶️🌶️","posId":"120","price":24900,"isExtra":false},{"id":"55199557","note":"","count":1,"label":"Balné","posId":"K0000","price":1500,"isExtra":true},{"id":"57279344","note":"","count":1,"label":"BBQ základ","posId":"ZRB32","price":0,"isExtra":true}]</t>
  </si>
  <si>
    <t>David Serin</t>
  </si>
  <si>
    <t>2026-05-15T21:54:05.331+02:00</t>
  </si>
  <si>
    <t>2026-05-15T22:10:20.854+02:00</t>
  </si>
  <si>
    <t>2026-05-15T22:20:03.269+02:00</t>
  </si>
  <si>
    <t>2026-05-15T21:54:05.455+02:00</t>
  </si>
  <si>
    <t>[{"id":"4cd25cb7-e092-43a0-ab38-89c50a7e6a77","note":"","count":1,"label":"Pepperoni 18cm 🌶️🌶️","posId":"132","price":11900,"isExtra":false},{"id":"26378531-c5c0-43f4-9535-09f267896a62","note":"","count":1,"label":"spicy wings 🌶️","posId":"P101","price":11900,"isExtra":false},{"id":"e1ef9526-7c68-483b-a8a1-92bb58ce9f1e","note":"","count":1,"label":"Jalapenos Rolls","posId":"jpr200","price":8900,"isExtra":false},{"id":"c1383a56-9eef-4159-8de6-52ba98917da4","note":"","count":1,"label":"Pepperoni Rolls 🌶️","posId":"P100","price":8900,"isExtra":false}]</t>
  </si>
  <si>
    <t>2026-05-15T21:43:03.739+02:00</t>
  </si>
  <si>
    <t>2026-05-15T21:51:21.892+02:00</t>
  </si>
  <si>
    <t>2026-05-15T22:00:27.430+02:00</t>
  </si>
  <si>
    <t>2026-05-15T21:43:03.839+02:00</t>
  </si>
  <si>
    <t>[{"id":"aef5aaf8-2acf-4f20-91be-c8829f11cd0c","note":"","count":1,"label":"Capricciosa 40cm","posId":"101","price":30900,"isExtra":false},{"id":"739ceea4-4275-4f09-8cf5-ae08fe640a77","note":"","count":1,"label":"Pepsi 1l","posId":"N124","price":5900,"isExtra":false}]</t>
  </si>
  <si>
    <t>2026-05-15T21:42:54.069+02:00</t>
  </si>
  <si>
    <t>2026-05-15T21:51:42.894+02:00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</si>
  <si>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🌶️🌶️","posId":"120","price":24900,"isExtra":false},{"id":"55199557","note":"","count":1,"label":"Balné","posId":"K0000","price":1500,"isExtra":true},{"id":"57405738","note":"","size":"Aquilla zelený čaj/citron 0,5l","count":1,"label":"Aquilla zelený čaj/citron","posId":"N121","price":4900,"isExtra":false}]</t>
  </si>
  <si>
    <t>2026-05-15T21:37:11.279+02:00</t>
  </si>
  <si>
    <t>2026-05-15T21:48:28.802+02:00</t>
  </si>
  <si>
    <t>[{"id":"69427510296215434ca56263","count":1,"label":"Quattro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</si>
  <si>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2026-05-15T21:31:32.321+02:00</t>
  </si>
  <si>
    <t>2026-05-15T21:46:58.953+02:00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</si>
  <si>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32cm","posId":"123","price":24900,"isExtra":false},{"id":"55199557","note":"","count":1,"label":"Balné","posId":"K0000","price":1500,"isExtra":true},{"id":"55199668","note":"","count":1,"label":"Slanina","posId":"B108","price":3000,"KDSTags":["greenhighlight"],"isExtra":true}]</t>
  </si>
  <si>
    <t>2026-05-15T21:29:34.375+02:00</t>
  </si>
  <si>
    <t>2026-05-15T21:47:54.827+02:00</t>
  </si>
  <si>
    <t>[{"id":"69427510296215434ca5624d","count":1,"label":"Comeback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základ","posId":"ZRS40","price":0,"isExtra":true},{"id":"8d55eafca74e85a8dee122d9","count":1,"label":"okraj mozzarella, bylinky","posId":"A122","price":6500,"isExtra":true}]</t>
  </si>
  <si>
    <t>2026-05-15T21:16:05.689+02:00</t>
  </si>
  <si>
    <t>2026-05-15T21:25:40.723+02:00</t>
  </si>
  <si>
    <t>[{"id":"03dae282-4cd4-4fa2-9169-2178ea3ed325","note":"","count":1,"label":"Quattro Formaggi 40cm","posId":"111","price":30900,"isExtra":false},{"id":"7fdd6df3-b4af-470d-955c-d1de47ab00a5","note":"","count":1,"label":"Žampiony","posId":"C105","price":3500,"KDSTags":["greenhighlight"],"isExtra":true},{"id":"3f15a32f-4d5b-4afb-ae1b-12f68224d029","note":"","count":1,"label":"Olivy","posId":"C112","price":3500,"KDSTags":["greenhighlight"],"isExtra":true},{"id":"1da47ebe-2592-435a-b854-8cbe80b56263","note":"","count":1,"label":"Hawai 32 cm","posId":"138","price":24900,"isExtra":false}]</t>
  </si>
  <si>
    <t>2026-05-15T21:04:55.473+02:00</t>
  </si>
  <si>
    <t>2026-05-15T21:22:20.775+02:00</t>
  </si>
  <si>
    <t>[{"id":"69427510296215434ca56259","count":1,"label":"Capricciosa 40cm","posId":"101","price":30900,"isExtra":false},{"id":"c71f71bd04444e93fe083c01","count":1,"label":"Balné","posId":"K0000","price":2000,"isExtra":true},{"id":"d948edabdc62b6e89e10c5b0","count":1,"label":"Gorgonzola","posId":"C101","price":4000,"KDSTags":["greenhighlight"],"isExtra":true},{"id":"69427510296215434ca56299","count":1,"label":"spicy wings 🌶️","posId":"P101","price":11900,"isExtra":false},{"id":"ed2821f5147c44e417ef0b42","count":1,"label":"Balné","posId":"K0000","price":1500,"isExtra":true},{"id":"69427510296215434ca562a3","count":1,"label":"Česnekový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</si>
  <si>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2026-05-15T21:00:28.699+02:00</t>
  </si>
  <si>
    <t>2026-05-15T21:27:27.694+02:00</t>
  </si>
  <si>
    <t>[{"id":"113","note":"","count":1,"label":"Capricciosa 32cm","posId":"113","price":24900,"isExtra":false},{"id":"K0000","note":"","count":1,"label":"Balné","posId":"K0000","price":1500,"isExtra":true},{"id":"B115","note":"","count":1,"label":"Kukuřice","posId":"B115","price":2500,"KDSTags":["greenhighlight"],"isExtra":true},{"id":"120","note":"","count":1,"label":"Pepperoni 32cm 🌶️🌶️","posId":"120","price":24900,"isExtra":false},{"id":"K0000","note":"","count":1,"label":"Balné","posId":"K0000","price":1500,"isExtra":true},{"id":"A123","note":"","count":1,"label":"okraj mozzarella, bbq omáčka","posId":"A123","price":5700,"isExtra":true},{"id":"P107","note":"","count":1,"label":"Dip Jalapeňos","posId":"P107","price":2000,"isExtra":false},{"id":"K0000","note":"","count":1,"label":"Balné","posId":"K0000","price":1500,"isExtra":true}]</t>
  </si>
  <si>
    <t>2026-05-15T20:57:03.945+02:00</t>
  </si>
  <si>
    <t>2026-05-15T21:14:51.817+02:00</t>
  </si>
  <si>
    <t>2026-05-15T21:23:28.718+02:00</t>
  </si>
  <si>
    <t>2026-05-15T20:57:04.130+02:00</t>
  </si>
  <si>
    <t>2026-05-15T20:52:28.631+02:00</t>
  </si>
  <si>
    <t>2026-05-15T21:13:49.118+02:00</t>
  </si>
  <si>
    <t>2026-05-15T20:51:26.377+02:00</t>
  </si>
  <si>
    <t>2026-05-15T21:21:28.716+02:00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</si>
  <si>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32cm","posId":"123","price":24900,"isExtra":false},{"id":"55199557","note":"","count":1,"label":"Balné","posId":"K0000","price":1500,"isExtra":true},{"id":"55199595","note":"","count":1,"label":"okraj mozzarella, bbq omáčka","posId":"A123","price":5700,"isExtra":true},{"id":"55199631","note":"","count":1,"label":"Ananas","posId":"B100","price":2500,"KDSTags":["greenhighlight"],"isExtra":true},{"id":"55199473","note":"","size":"Comeback 40cm 🌶️","count":1,"label":"Comeback 40cm 🌶️","posId":"109","price":30900,"isExtra":false},{"id":"55199547","note":"","count":1,"label":"Balné","posId":"K0000","price":2000,"isExtra":true},{"id":"55199581","note":"","count":1,"label":"okraj mozzarella, bylinky","posId":"A122","price":6500,"isExtra":true},{"id":"57405737","note":"","size":"Aquilla černý čaj a broskev 0,5l","count":1,"label":"Aquilla černý čaj a broskev","posId":"N120","price":4900,"isExtra":false}]</t>
  </si>
  <si>
    <t>2026-05-15T20:50:19.563+02:00</t>
  </si>
  <si>
    <t>2026-05-15T21:05:21.808+02:00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</si>
  <si>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55199648","note":"","count":1,"label":"Kukuřice","posId":"B115","price":2500,"KDSTags":["greenhighlight"]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</si>
  <si>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2026-05-15T20:46:04.784+02:00</t>
  </si>
  <si>
    <t>2026-05-15T21:08:32.758+02:00</t>
  </si>
  <si>
    <t>[{"id":"122","note":"","count":1,"label":"Hot &amp; Spicy 32cm 🌶️🌶️","posId":"122","price":24900,"isExtra":false},{"id":"K0000","note":"","count":1,"label":"Balné","posId":"K0000","price":1500,"isExtra":true},{"id":"113","note":"","count":1,"label":"Capricciosa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32cm","posId":"119","price":24900,"isExtra":false},{"id":"K0000","note":"","count":1,"label":"Balné","posId":"K0000","price":1500,"isExtra":true}]</t>
  </si>
  <si>
    <t>2026-05-15T20:44:37.328+02:00</t>
  </si>
  <si>
    <t>2026-05-15T20:47:11.041+02:00</t>
  </si>
  <si>
    <t>[{"id":"C20ygzQOlr3mE8J1awXgY","count":1,"label":"Comeback 40cm 🌶️","posId":"109","price":30900,"isExtra":false,"creatorId":"tdHf9e5lGRHyzzZ7vkiN8","isPackging":0,"actualLabel":"Comeback 40cm 🌶️"}]</t>
  </si>
  <si>
    <t>2026-05-15T20:41:32.259+02:00</t>
  </si>
  <si>
    <t>2026-05-15T20:47:07.813+02:00</t>
  </si>
  <si>
    <t>[{"id":"gSfW8dwSLSlhfOTSE0gUu","count":1,"label":"Margherita 40cm","posId":"100","price":26900,"isExtra":false,"creatorId":"mHsx_fzbyRY98tO6AqAWl","isPackging":0,"actualLabel":"Margherita 40cm"},{"id":"extra_20230331101812_3","count":1,"label":"okraj mozzarella, bylinky","posId":"A122","price":6500,"isExtra":true,"mainItemId":"gSfW8dwSLSlhfOTSE0gUu"}]</t>
  </si>
  <si>
    <t>2026-05-15T20:41:08.103+02:00</t>
  </si>
  <si>
    <t>2026-05-15T20:58:39.703+02:00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</si>
  <si>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🌶️🌶️","posId":"120","price":24900,"isExtra":false},{"id":"ed2821f5147c44e417ef0b42","count":1,"label":"Balné","posId":"K0000","price":1500,"isExtra":true},{"id":"69427510296215434ca5629b","count":1,"label":"masové kuličky","posId":"P102","price":9900,"isExtra":false},{"id":"ed2821f5147c44e417ef0b42","count":1,"label":"Balné","posId":"K0000","price":1500,"isExtra":true}]</t>
  </si>
  <si>
    <t>2026-05-15T20:35:04.147+02:00</t>
  </si>
  <si>
    <t>2026-05-15T20:53:21.446+02:00</t>
  </si>
  <si>
    <t>2026-05-15T21:09:14.198+02:00</t>
  </si>
  <si>
    <t>2026-05-15T20:35:04.390+02:00</t>
  </si>
  <si>
    <t>[{"id":"35e045f9-bc36-46e9-8142-6579de78a05b","note":"","count":1,"label":"Comeback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základ","posId":"a3d62a5d-2e1d-48db-874e-d64becff7059","price":0,"isExtra":true},{"id":"35e045f9-bc36-46e9-8142-6579de78a05b","note":"","count":1,"label":"Comeback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základ","posId":"a3d62a5d-2e1d-48db-874e-d64becff7059","price":0,"isExtra":true},{"id":"3a8b6a85-3b5c-4ee4-be2d-261ab8731d6e","note":"","count":2,"label":"Česnekový dip","posId":"P106","price":2000,"isExtra":false}]</t>
  </si>
  <si>
    <t>2026-05-15T20:32:28.403+02:00</t>
  </si>
  <si>
    <t>2026-05-15T20:47:03.609+02:00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</si>
  <si>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bylinky","posId":"A121","price":5700,"isExtra":true},{"id":"57405743","note":"","size":"Pepsi zero sugar 1l","count":1,"label":"Pepsi zero sugar 1l","posId":"N125","price":5900,"isExtra":false}]</t>
  </si>
  <si>
    <t>2026-05-15T20:18:06.682+02:00</t>
  </si>
  <si>
    <t>2026-05-15T20:32:20.673+02:00</t>
  </si>
  <si>
    <t>2026-05-15T20:40:23.925+02:00</t>
  </si>
  <si>
    <t>2026-05-15T20:18:06.966+02:00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</si>
  <si>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základ","posId":"57c816b2-3e3f-46c2-b126-b09910d79cb0","price":0,"isExtra":true},{"id":"f2ca88ba-7288-4f05-a925-149da2e2137e","note":"","count":1,"label":"okraj hotdog, bbq omáčka","posId":"A119","price":5700,"isExtra":true},{"id":"670e963a-3bc6-4d99-8aed-b86eae3c2021","note":"","count":1,"label":"Bez mozzarelly","posId":"X113","price":0,"KDSTags":["redhighlight"],"isExtra":true},{"id":"3a8b6a85-3b5c-4ee4-be2d-261ab8731d6e","note":"","count":1,"label":"Česnekový dip","posId":"P106","price":2000,"isExtra":false}]</t>
  </si>
  <si>
    <t>2026-05-15T20:12:48.457+02:00</t>
  </si>
  <si>
    <t>2026-05-15T20:30:13.040+02:00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</si>
  <si>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40cm","posId":"111","price":30900,"isExtra":false},{"id":"c71f71bd04444e93fe083c01","count":1,"label":"Balné","posId":"K0000","price":2000,"isExtra":true},{"id":"69427510296215434ca56261","count":1,"label":"Margherita 32cm","posId":"112","price":20900,"isExtra":false},{"id":"ed2821f5147c44e417ef0b42","count":1,"label":"Balné","posId":"K0000","price":1500,"isExtra":true},{"id":"69427510296215434ca56247","count":1,"label":"Margherita 40cm","posId":"100","price":26900,"isExtra":false},{"id":"c71f71bd04444e93fe083c01","count":1,"label":"Balné","posId":"K0000","price":2000,"isExtra":true},{"id":"69427510296215434ca562a3","count":1,"label":"Česnekový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</si>
  <si>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2026-05-15T20:11:18.888+02:00</t>
  </si>
  <si>
    <t>2026-05-15T20:24:09.614+02:00</t>
  </si>
  <si>
    <t>[{"id":"59589455","note":"","size":"Margherita 32cm","count":1,"label":"Margherita 32cm","posId":"112","price":20900,"isExtra":false},{"id":"55199557","note":"","count":1,"label":"Balné","posId":"K0000","price":1500,"isExtra":true},{"id":"55199479","note":"","size":"Hawai 40cm","count":1,"label":"Hawai 40cm","posId":"102","price":30900,"isExtra":false},{"id":"55199547","note":"","count":1,"label":"Balné","posId":"K0000","price":2000,"isExtra":true}]</t>
  </si>
  <si>
    <t>Satya</t>
  </si>
  <si>
    <t>2026-05-15T20:03:37.003+02:00</t>
  </si>
  <si>
    <t>2026-05-15T20:14:16.407+02:00</t>
  </si>
  <si>
    <t>[{"id":"115","note":"","count":1,"label":"Zeleninová 32cm","posId":"115","price":24900,"isExtra":false},{"id":"K0000","note":"","count":1,"label":"Balné","posId":"K0000","price":1500,"isExtra":true},{"id":"108","note":"","count":1,"label":"Pepperoni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</si>
  <si>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2026-05-15T20:02:03.443+02:00</t>
  </si>
  <si>
    <t>2026-05-15T20:17:38.328+02:00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</si>
  <si>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</si>
  <si>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2026-05-15T19:59:04.207+02:00</t>
  </si>
  <si>
    <t>2026-05-15T20:11:48.358+02:00</t>
  </si>
  <si>
    <t>2026-05-15T20:24:18.207+02:00</t>
  </si>
  <si>
    <t>2026-05-15T19:59:04.441+02:00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</si>
  <si>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,{"id":"cf590a42-3894-4cb1-9be7-6da354b8453d","note":"","count":1,"label":"Olivy","posId":"B112","price":2500,"KDSTags":["greenhighlight"],"isExtra":true},{"id":"e1ef9526-7c68-483b-a8a1-92bb58ce9f1e","note":"","count":1,"label":"Jalapenos Rolls","posId":"jpr200","price":8900,"isExtra":false},{"id":"e7501e4e-7b75-458f-8655-4ba5ba9c5990","note":"","count":1,"label":"Dip Jalapeňos","posId":"P107","price":2000,"isExtra":false}]</t>
  </si>
  <si>
    <t>2026-05-15T19:57:26.789+02:00</t>
  </si>
  <si>
    <t>2026-05-15T20:06:50.660+02:00</t>
  </si>
  <si>
    <t>2026-05-15T19:53:08.991+02:00</t>
  </si>
  <si>
    <t>2026-05-15T20:06:02.710+02:00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</si>
  <si>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🌶️","posId":"121","price":24900,"isExtra":false},{"id":"55199557","note":"","count":1,"label":"Balné","posId":"K0000","price":1500,"isExtra":true},{"id":"59592261","note":"","count":1,"label":"USA těsto","posId":"17","price":1000,"isExtra":true},{"id":"59589455","note":"","size":"Margherita 32cm","count":1,"label":"Margherita 32cm","posId":"112","price":20900,"isExtra":false},{"id":"55199557","note":"","count":1,"label":"Balné","posId":"K0000","price":1500,"isExtra":true},{"id":"59592261","note":"","count":1,"label":"USA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55199679","note":"","count":1,"label":"Pepperoni salám","posId":"B109","price":3000,"KDSTags":["greenhighlight"],"isExtra":true},{"id":"55199512","note":"","size":"Masové kuličky","count":1,"label":"masové kuličky","posId":"P102","price":9900,"isExtra":false},{"id":"55199557","note":"","count":1,"label":"Balné","posId":"K0000","price":1500,"isExtra":true},{"id":"55199519","note":"","size":"Choco Rolls","count":1,"label":"Choco Rolls","posId":"chr100","price":8900,"isExtra":false},{"id":"55199557","note":"","count":1,"label":"Balné","posId":"K0000","price":1500,"isExtra":true}]</t>
  </si>
  <si>
    <t>2026-05-15T19:52:07.004+02:00</t>
  </si>
  <si>
    <t>2026-05-15T20:08:03.631+02:00</t>
  </si>
  <si>
    <t>2026-05-15T20:25:43.488+02:00</t>
  </si>
  <si>
    <t>2026-05-15T19:52:08.480+02:00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</si>
  <si>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salám","posId":"B109","price":3000,"KDSTags":["greenhighlight"],"isExtra":true}]</t>
  </si>
  <si>
    <t>2026-05-15T19:48:03.011+02:00</t>
  </si>
  <si>
    <t>2026-05-15T19:57:26.552+02:00</t>
  </si>
  <si>
    <t>[{"id":"55199476","note":"","size":"BBQ Meteor 40cm","count":1,"label":"BBQ Meteor 40cm","posId":"106","price":30900,"isExtra":false},{"id":"55199547","note":"","count":1,"label":"Balné","posId":"K0000","price":2000,"isExtra":true},{"id":"55199662","note":"","count":1,"label":"Šunka","posId":"C106","price":4000,"KDSTags":["greenhighlight"],"isExtra":true}]</t>
  </si>
  <si>
    <t>2026-05-15T19:45:09.941+02:00</t>
  </si>
  <si>
    <t>2026-05-15T19:53:07.666+02:00</t>
  </si>
  <si>
    <t>[{"id":"59589463","note":"","size":"Hawai 32cm","count":1,"label":"Hawai 32cm","posId":"114","price":24900,"isExtra":false},{"id":"55199557","note":"","count":1,"label":"Balné","posId":"K0000","price":1500,"isExtra":true},{"id":"59589459","note":"","size":"Pepperoni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🌶️🌶️","posId":"120","price":24900,"isExtra":false},{"id":"55199557","note":"","count":1,"label":"Balné","posId":"K0000","price":1500,"isExtra":true},{"id":"57279344","note":"","count":1,"label":"BBQ základ","posId":"ZRB32","price":0,"isExtra":true},{"id":"55199597","note":"","count":1,"label":"Žampiony","posId":"B105","price":2500,"KDSTags":["greenhighlight"],"isExtra":true},{"id":"55199644","note":"","count":1,"label":"Cibule","posId":"B103","price":2500,"KDSTags":["greenhighlight"],"isExtra":true},{"id":"61818001","note":"","size":"Guarana kiwi a jablko","count":1,"label":"Guarana kiwi a jablko","posId":"N144","price":5500,"isExtra":false}]</t>
  </si>
  <si>
    <t>2026-05-15T19:45:04.403+02:00</t>
  </si>
  <si>
    <t>2026-05-15T19:51:55.511+02:00</t>
  </si>
  <si>
    <t>2026-05-15T19:59:05.898+02:00</t>
  </si>
  <si>
    <t>2026-05-15T19:45:04.729+02:00</t>
  </si>
  <si>
    <t>[{"id":"0ea52415-fdb3-497f-b216-7fd5802f2e0f","note":"","count":1,"label":"Quattro Formaggi 32cm","posId":"123","price":24900,"isExtra":false},{"id":"c8019f80-065c-4f09-9e80-65b85dae2ae1","note":"","count":1,"label":"Kukuřice","posId":"B115","price":2500,"KDSTags":["greenhighlight"],"isExtra":true}]</t>
  </si>
  <si>
    <t>2026-05-15T19:34:59.476+02:00</t>
  </si>
  <si>
    <t>2026-05-15T19:48:04.963+02:00</t>
  </si>
  <si>
    <t>Habibur</t>
  </si>
  <si>
    <t>2026-05-15T19:32:08.876+02:00</t>
  </si>
  <si>
    <t>2026-05-15T19:48:15.619+02:00</t>
  </si>
  <si>
    <t>[{"id":"P106","note":"","count":1,"label":"Česnekový dip","posId":"P106","price":2000,"isExtra":false},{"id":"K0000","note":"","count":1,"label":"Balné","posId":"K0000","price":1500,"isExtra":true},{"id":"104","note":"","count":1,"label":"Baby špenát &amp; kuře 40cm","posId":"104","price":30900,"isExtra":false},{"id":"K0000","note":"","count":1,"label":"Balné","posId":"K0000","price":2000,"isExtra":true},{"id":"X107","note":"","count":1,"label":"Bez špenátu s česnekem","posId":"X107","price":0,"KDSTags":["redhighlight"],"isExtra":true},{"id":"P101","note":"","count":1,"label":"spicy wings 🌶️","posId":"P101","price":11900,"isExtra":false},{"id":"K0000","note":"","count":1,"label":"Balné","posId":"K0000","price":1500,"isExtra":true}]</t>
  </si>
  <si>
    <t>2026-05-15T19:29:06.970+02:00</t>
  </si>
  <si>
    <t>2026-05-15T19:42:51.830+02:00</t>
  </si>
  <si>
    <t>[{"id":"55199516","note":"","size":"Česnekový dip","count":1,"label":"Česnekový dip","posId":"P106","price":2000,"isExtra":false},{"id":"55199557","note":"","count":1,"label":"Balné","posId":"K0000","price":1500,"isExtra":true},{"id":"57405742","note":"","size":"Pepsi 1l","count":1,"label":"Pepsi 1l","posId":"N124","price":5900,"isExtra":false},{"id":"59589456","note":"","size":"Quattro Formaggi 32cm","count":1,"label":"Quattro Formaggi 32cm","posId":"123","price":24900,"isExtra":false},{"id":"55199557","note":"","count":1,"label":"Balné","posId":"K0000","price":1500,"isExtra":true},{"id":"59589464","note":"","size":"Capricciosa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32cm","posId":"113","price":24900,"isExtra":false},{"id":"55199557","note":"","count":1,"label":"Balné","posId":"K0000","price":1500,"isExtra":true},{"id":"55199519","note":"","size":"Choco Rolls","count":1,"label":"Choco Rolls","posId":"chr100","price":8900,"isExtra":false},{"id":"55199557","note":"","count":1,"label":"Balné","posId":"K0000","price":1500,"isExtra":true}]</t>
  </si>
  <si>
    <t>2026-05-15T19:18:52.292+02:00</t>
  </si>
  <si>
    <t>2026-05-15T19:37:27.640+02:00</t>
  </si>
  <si>
    <t>[{"id":"69427510296215434ca5624d","count":1,"label":"Comeback 40cm 🌶️","posId":"109","price":30900,"isExtra":false},{"id":"c71f71bd04444e93fe083c01","count":1,"label":"Balné","posId":"K0000","price":2000,"isExtra":true},{"id":"1ed1ad9866010ae50d5c6383","count":1,"label":"okraj hotdog, hořčice","posId":"A118","price":6500,"isExtra":true},{"id":"15d48fba0016db7394ccdeab","count":1,"label":"Bez cibule","posId":"X103","price":0,"KDSTags":["redhighlight"],"isExtra":true},{"id":"69427510296215434ca5629b","count":1,"label":"masové kuličky","posId":"P102","price":9900,"isExtra":false},{"id":"ed2821f5147c44e417ef0b42","count":1,"label":"Balné","posId":"K0000","price":1500,"isExtra":true}]</t>
  </si>
  <si>
    <t>2026-05-15T19:12:04.587+02:00</t>
  </si>
  <si>
    <t>2026-05-15T19:24:44.168+02:00</t>
  </si>
  <si>
    <t>2026-05-15T19:39:14.268+02:00</t>
  </si>
  <si>
    <t>2026-05-15T19:12:04.819+02:00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</si>
  <si>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základ","posId":"f61b7339-3b20-4583-b2b8-12e48de2876d","price":0,"isExtra":true},{"id":"6c7e46c7-f00f-41d6-82a9-53830cfaf582","note":"","count":1,"label":"Bez masových kuliček","posId":"X116","price":0,"KDSTags":["redhighlight"],"isExtra":true},{"id":"7bd52058-f7b0-4320-9d6c-79598e7d9b5f","note":"","count":1,"label":"Hawai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ananasu","posId":"X100","price":0,"KDSTags":["redhighlight"],"isExtra":true}]</t>
  </si>
  <si>
    <t>2026-05-15T19:11:04.151+02:00</t>
  </si>
  <si>
    <t>2026-05-15T19:27:23.173+02:00</t>
  </si>
  <si>
    <t>2026-05-15T19:32:12.808+02:00</t>
  </si>
  <si>
    <t>2026-05-15T19:11:04.621+02:00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</si>
  <si>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bylinky","posId":"A121","price":5700,"isExtra":true},{"id":"85dc195f-7d7b-4fb5-b41d-eb1c9c76b3a3","note":"","count":1,"label":"Hot &amp; Spicy 32 cm","posId":"146","price":24900,"isExtra":false},{"id":"944ada84-4b76-4cec-9248-ebcd083131da","note":"","count":1,"label":"Baby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e80870b1-0ad4-48d9-a1bf-c463fb3ad3f0","note":"","count":1,"label":"Jablečno-skořicové rolls","posId":"18","price":8900,"isExtra":false}]</t>
  </si>
  <si>
    <t>2026-05-15T19:02:04.156+02:00</t>
  </si>
  <si>
    <t>2026-05-15T19:08:13.633+02:00</t>
  </si>
  <si>
    <t>[{"id":"0ea52415-fdb3-497f-b216-7fd5802f2e0f","note":"","count":1,"label":"Quattro Formaggi 32cm","posId":"123","price":24900,"isExtra":false},{"id":"3a8b6a85-3b5c-4ee4-be2d-261ab8731d6e","note":"","count":1,"label":"Česnekový dip","posId":"P106","price":2000,"isExtra":false}]</t>
  </si>
  <si>
    <t>2026-05-15T18:55:03.855+02:00</t>
  </si>
  <si>
    <t>2026-05-15T19:06:24.947+02:00</t>
  </si>
  <si>
    <t>2026-05-15T18:46:44.673+02:00</t>
  </si>
  <si>
    <t>2026-05-15T19:02:51.829+02:00</t>
  </si>
  <si>
    <t>[{"id":"55199471","note":"","size":"Quattro Formaggi 40cm","count":1,"label":"Quattro Formaggi 40cm","posId":"111","price":30900,"isExtra":false},{"id":"55199547","note":"","count":1,"label":"Balné","posId":"K0000","price":2000,"isExtra":true}]</t>
  </si>
  <si>
    <t>2026-05-15T18:46:32.792+02:00</t>
  </si>
  <si>
    <t>2026-05-15T19:01:00.666+02:00</t>
  </si>
  <si>
    <t>[{"id":"69427510296215434ca56259","count":1,"label":"Capricciosa 40cm","posId":"101","price":30900,"isExtra":false},{"id":"c71f71bd04444e93fe083c01","count":1,"label":"Balné","posId":"K0000","price":2000,"isExtra":true},{"id":"0c6f991de7b2d226d96c4587","count":1,"label":"Bez oliv","posId":"X112","price":0,"KDSTags":["redhighlight"]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</si>
  <si>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2026-05-15T18:41:03.787+02:00</t>
  </si>
  <si>
    <t>2026-05-15T19:02:26.593+02:00</t>
  </si>
  <si>
    <t>[{"id":"1fae666b-4102-4ed0-b317-2a07b21ae279","note":"","count":1,"label":"Hot &amp; Spicy 40cm 🌶️🌶️","posId":"110","price":30900,"isExtra":false},{"id":"622835b8-8ccd-4776-9f66-ccee484725e6","note":"","count":1,"label":"okraj hotdog, hořčice","posId":"A118","price":6500,"isExtra":true}]</t>
  </si>
  <si>
    <t>2026-05-15T18:30:41.038+02:00</t>
  </si>
  <si>
    <t>2026-05-15T18:39:06.535+02:00</t>
  </si>
  <si>
    <t>[{"id":"WUU7bA6A9cdnbizoCl89X","count":1,"label":"Capricciosa 32cm","posId":"113","price":24900,"isExtra":false,"creatorId":"UPckmmOPLJD2T_M3ItIQR","isPackging":0,"actualLabel":"Capricciosa 32cm"},{"id":"gQjb5TF110UhoWB5sxCHZ","count":1,"label":"Bez žampionů","posId":"X105","price":0,"KDSTags":["redhighlight"],"isExtra":true,"mainItemId":"WUU7bA6A9cdnbizoCl89X"}]</t>
  </si>
  <si>
    <t>2026-05-15T18:28:53.197+02:00</t>
  </si>
  <si>
    <t>2026-05-15T18:38:02.702+02:00</t>
  </si>
  <si>
    <t>[{"id":"69427510296215434ca56275","count":1,"label":"Baby Špenát &amp; kuře 32cm","posId":"116","price":24900,"isExtra":false},{"id":"ed2821f5147c44e417ef0b42","count":1,"label":"Balné","posId":"K0000","price":1500,"isExtra":true},{"id":"3db396a7f9fec069121521ec","count":1,"label":"Bez kuřete","posId":"X114","price":0,"KDSTags":["redhighlight"],"isExtra":true},{"id":"987bfd69b1586254c4704730","count":1,"label":"Žampiony","posId":"B105","price":2500,"KDSTags":["greenhighlight"],"isExtra":true},{"id":"69427510296215434ca5626d","count":1,"label":"BBQ Meteor 32cm","posId":"118","price":24900,"isExtra":false},{"id":"ed2821f5147c44e417ef0b42","count":1,"label":"Balné","posId":"K0000","price":1500,"isExtra":true}]</t>
  </si>
  <si>
    <t>2026-05-15T18:16:22.874+02:00</t>
  </si>
  <si>
    <t>2026-05-15T18:27:42.881+02:00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</si>
  <si>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55199648","note":"","count":1,"label":"Kukuřice","posId":"B115","price":2500,"KDSTags":["greenhighlight"],"isExtra":true}]</t>
  </si>
  <si>
    <t>2026-05-15T18:16:20.879+02:00</t>
  </si>
  <si>
    <t>2026-05-15T18:30:38.026+02:00</t>
  </si>
  <si>
    <t>[{"id":"59589455","note":"","size":"Margherita 32cm","count":1,"label":"Margherita 32cm","posId":"112","price":20900,"isExtra":false},{"id":"55199557","note":"","count":1,"label":"Balné","posId":"K0000","price":1500,"isExtra":true},{"id":"59592261","note":"","count":1,"label":"USA těsto","posId":"17","price":1000,"isExtra":true},{"id":"59589456","note":"","size":"Quattro Formaggi 32cm","count":1,"label":"Quattro Formaggi 32cm","posId":"123","price":24900,"isExtra":false},{"id":"55199557","note":"","count":1,"label":"Balné","posId":"K0000","price":1500,"isExtra":true}]</t>
  </si>
  <si>
    <t>2026-05-15T18:12:03.289+02:00</t>
  </si>
  <si>
    <t>2026-05-15T18:26:28.501+02:00</t>
  </si>
  <si>
    <t>2026-05-15T18:45:24.563+02:00</t>
  </si>
  <si>
    <t>2026-05-15T18:12:03.535+02:00</t>
  </si>
  <si>
    <t>[{"id":"d63e9120-8ffe-444c-ba51-6c942a13f4fc","note":"","count":1,"label":"Margherita 40cm","posId":"100","price":26900,"isExtra":false},{"id":"8c704055-e242-493d-b754-bb711e5a6c0b","note":"","count":1,"label":"Hawai 40cm","posId":"102","price":30900,"isExtra":false},{"id":"e8f571e6-dd36-42d7-8826-52c90315986b","note":"","count":1,"label":"Baby špenát &amp; kuře 40cm","posId":"104","price":30900,"isExtra":false},{"id":"aef5aaf8-2acf-4f20-91be-c8829f11cd0c","note":"","count":1,"label":"Capricciosa 40cm","posId":"101","price":30900,"isExtra":false}]</t>
  </si>
  <si>
    <t>2026-05-15T18:11:05.138+02:00</t>
  </si>
  <si>
    <t>2026-05-15T18:19:54.467+02:00</t>
  </si>
  <si>
    <t>2026-05-15T18:47:15.151+02:00</t>
  </si>
  <si>
    <t>2026-05-15T18:11:06.708+02:00</t>
  </si>
  <si>
    <t>[{"id":"ee394832-8137-440a-84b7-b9e0df42a9ab","note":"","count":1,"label":"Hawai 32cm","posId":"114","price":24900,"isExtra":false},{"id":"c1383a56-9eef-4159-8de6-52ba98917da4","note":"","count":1,"label":"Pepperoni Rolls 🌶️","posId":"P100","price":8900,"isExtra":false},{"id":"ff8bc446-e047-44f1-bae5-423b565e0123","note":"","count":1,"label":"Capricciosa 32 cm","posId":"137","price":24900,"isExtra":false}]</t>
  </si>
  <si>
    <t>2026-05-15T18:04:05.261+02:00</t>
  </si>
  <si>
    <t>2026-05-15T18:14:02.491+02:00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</si>
  <si>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🌶️","posId":"121","price":24900,"isExtra":false},{"id":"55199557","note":"","count":1,"label":"Balné","posId":"K0000","price":1500,"isExtra":true},{"id":"57279339","note":"","count":1,"label":"Smetanový základ","posId":"ZRS32","price":0,"isExtra":true},{"id":"59589463","note":"","size":"Hawai 32cm","count":1,"label":"Hawai 32cm","posId":"114","price":24900,"isExtra":false},{"id":"55199557","note":"","count":1,"label":"Balné","posId":"K0000","price":1500,"isExtra":true},{"id":"57464195","note":"","size":"Dip Jalapeňos","count":1,"label":"Dip Jalapeňos","posId":"P107","price":2000,"isExtra":false},{"id":"55199557","note":"","count":1,"label":"Balné","posId":"K0000","price":1500,"isExtra":true}]</t>
  </si>
  <si>
    <t>2026-05-15T18:00:14.294+02:00</t>
  </si>
  <si>
    <t>2026-05-15T18:12:25.860+02:00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</si>
  <si>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🌶️","posId":"121","price":24900,"isExtra":false},{"id":"55199557","note":"","count":1,"label":"Balné","posId":"K0000","price":1500,"isExtra":true},{"id":"55199612","note":"","count":1,"label":"Bez salámu","posId":"X109","price":0,"KDSTags":["redhighlight"],"isExtra":true},{"id":"55199516","note":"","size":"Česnekový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</si>
  <si>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2026-05-15T18:00:13.555+02:00</t>
  </si>
  <si>
    <t>2026-05-15T18:11:19.107+02:00</t>
  </si>
  <si>
    <t>[{"id":"59589464","note":"","size":"Capricciosa 32cm","count":1,"label":"Capricciosa 32cm","posId":"113","price":24900,"isExtra":false},{"id":"55199557","note":"","count":1,"label":"Balné","posId":"K0000","price":1500,"isExtra":true},{"id":"59589456","note":"","size":"Quattro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32cm","posId":"123","price":24900,"isExtra":false},{"id":"55199557","note":"","count":1,"label":"Balné","posId":"K0000","price":1500,"isExtra":true}]</t>
  </si>
  <si>
    <t>2026-05-15T17:59:03.286+02:00</t>
  </si>
  <si>
    <t>2026-05-15T18:39:10.551+02:00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</si>
  <si>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oliv","posId":"X112","price":0,"KDSTags":["redhighlight"],"isExtra":true},{"id":"bf8dc38b-6c8e-42b6-9da3-3170253a57d4","note":"","count":1,"label":"Hot &amp; Spicy 32cm 🌶️🌶️","posId":"122","price":24900,"isExtra":false}]</t>
  </si>
  <si>
    <t>2026-05-15T17:59:03.270+02:00</t>
  </si>
  <si>
    <t>2026-05-15T18:08:31.507+02:00</t>
  </si>
  <si>
    <t>2026-05-15T18:30:24.170+02:00</t>
  </si>
  <si>
    <t>2026-05-15T17:59:03.518+02:00</t>
  </si>
  <si>
    <t>[{"id":"95bce60f-e62f-4ae7-90e9-e09260893da5","note":"","count":1,"label":"Baby špenát &amp; kuře 18cm","posId":"128","price":11900,"isExtra":false},{"id":"c5b474e6-18c7-4e68-bfba-30417cf8de0f","note":"","count":1,"label":"Kukuřice","posId":"A115","price":1500,"isExtra":true},{"id":"ff8bc446-e047-44f1-bae5-423b565e0123","note":"","count":1,"label":"Capricciosa 32 cm","posId":"137","price":24900,"isExtra":false},{"id":"bd8e2f82-3d11-4ada-88ad-67191c012d18","note":"","count":1,"label":"Bez oliv","posId":"X112","price":0,"KDSTags":["redhighlight"],"isExtra":true}]</t>
  </si>
  <si>
    <t>2026-05-15T17:54:05.162+02:00</t>
  </si>
  <si>
    <t>2026-05-15T18:07:05.515+02:00</t>
  </si>
  <si>
    <t>2026-05-15T18:21:06.185+02:00</t>
  </si>
  <si>
    <t>2026-05-15T17:54:05.349+02:00</t>
  </si>
  <si>
    <t>[{"id":"987fa0f9-906b-4c8f-b658-123a02363de3","note":"","count":1,"label":"BBQ Texas 18cm","posId":"131","price":11900,"isExtra":false},{"id":"28b3f739-f42a-4ef9-8499-ad66cad79c40","note":"","count":1,"label":"Hot &amp; Spicy 18cm 🌶️🌶️","posId":"134","price":11900,"isExtra":false},{"id":"739ceea4-4275-4f09-8cf5-ae08fe640a77","note":"","count":1,"label":"Pepsi 1l","posId":"N124","price":5900,"isExtra":false}]</t>
  </si>
  <si>
    <t>2026-05-15T17:37:03.513+02:00</t>
  </si>
  <si>
    <t>2026-05-15T17:45:29.101+02:00</t>
  </si>
  <si>
    <t>2026-05-15T17:57:33.214+02:00</t>
  </si>
  <si>
    <t>2026-05-15T17:37:03.668+02:00</t>
  </si>
  <si>
    <t>[{"id":"03dae282-4cd4-4fa2-9169-2178ea3ed325","note":"","count":1,"label":"Quattro Formaggi 40cm","posId":"111","price":30900,"isExtra":false},{"id":"f61b7339-3b20-4583-b2b8-12e48de2876d","note":"","count":1,"label":"změna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omáčka","posId":"A124","price":6500,"isExtra":true},{"id":"739ceea4-4275-4f09-8cf5-ae08fe640a77","note":"","count":2,"label":"Pepsi 1l","posId":"N124","price":5900,"isExtra":false}]</t>
  </si>
  <si>
    <t>2026-05-15T17:34:52.842+02:00</t>
  </si>
  <si>
    <t>2026-05-15T17:41:21.519+02:00</t>
  </si>
  <si>
    <t>[{"id":"69427510296215434ca562cd","count":1,"label":"Guarana kiwi a jablko","posId":"N144","price":5500,"isExtra":false},{"id":"69427510296215434ca5624f","count":1,"label":"Pepperoni 40cm 🌶️🌶️","posId":"108","price":30900,"isExtra":false},{"id":"c71f71bd04444e93fe083c01","count":1,"label":"Balné","posId":"K0000","price":2000,"isExtra":true}]</t>
  </si>
  <si>
    <t>2026-05-15T17:06:16.896+02:00</t>
  </si>
  <si>
    <t>2026-05-15T17:14:48.580+02:00</t>
  </si>
  <si>
    <t>[{"id":"69427510296215434ca56249","count":1,"label":"Quattro Formaggi 40cm","posId":"111","price":30900,"isExtra":false},{"id":"c71f71bd04444e93fe083c01","count":1,"label":"Balné","posId":"K0000","price":2000,"isExtra":true}]</t>
  </si>
  <si>
    <t>2026-05-15T17:05:05.605+02:00</t>
  </si>
  <si>
    <t>2026-05-15T17:14:04.232+02:00</t>
  </si>
  <si>
    <t>[{"id":"111","note":"","count":1,"label":"Quattro Formaggi 40cm","posId":"111","price":30900,"isExtra":false},{"id":"K0000","note":"","count":1,"label":"Balné","posId":"K0000","price":2000,"isExtra":true},{"id":"C108","note":"","count":1,"label":"Slanina","posId":"C108","price":4000,"KDSTags":["greenhighlight"],"isExtra":true}]</t>
  </si>
  <si>
    <t>2026-05-15T16:59:41.922+02:00</t>
  </si>
  <si>
    <t>2026-05-15T17:13:27.138+02:00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</si>
  <si>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🌶️🌶️","posId":"110","price":30900,"isExtra":false},{"id":"c71f71bd04444e93fe083c01","count":1,"label":"Balné","posId":"K0000","price":2000,"isExtra":true},{"id":"69427510296215434ca56269","count":2,"label":"Pepperoni 32cm 🌶️🌶️","posId":"120","price":24900,"isExtra":false},{"id":"ed2821f5147c44e417ef0b42","count":2,"label":"Balné","posId":"K0000","price":1500,"isExtra":true}]</t>
  </si>
  <si>
    <t>2026-05-15T16:58:03.255+02:00</t>
  </si>
  <si>
    <t>2026-05-15T17:10:41.216+02:00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</si>
  <si>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🌶️","posId":"109","price":30900,"isExtra":false},{"id":"55199547","note":"","count":1,"label":"Balné","posId":"K0000","price":2000,"isExtra":true},{"id":"55199581","note":"","count":1,"label":"okraj mozzarella, bylinky","posId":"A122","price":6500,"isExtra":true},{"id":"55199669","note":"","count":1,"label":"Slanina","posId":"C108","price":4000,"KDSTags":["greenhighlight"],"isExtra":true},{"id":"55199673","note":"","count":1,"label":"Gorgonzola","posId":"C101","price":4000,"KDSTags":["greenhighlight"],"isExtra":true},{"id":"57405743","note":"","size":"Pepsi zero sugar 1l","count":1,"label":"Pepsi zero sugar 1l","posId":"N125","price":5900,"isExtra":false},{"id":"55199516","note":"","size":"Česnekový dip","count":2,"label":"Česnekový dip","posId":"P106","price":2000,"isExtra":false},{"id":"55199557","note":"","count":2,"label":"Balné","posId":"K0000","price":1500,"isExtra":true}]</t>
  </si>
  <si>
    <t>Harish</t>
  </si>
  <si>
    <t>2026-05-15T16:49:53.454+02:00</t>
  </si>
  <si>
    <t>2026-05-15T17:04:35.038+02:00</t>
  </si>
  <si>
    <t>2026-05-15T16:44:57.820+02:00</t>
  </si>
  <si>
    <t>2026-05-15T17:00:46.136+02:00</t>
  </si>
  <si>
    <t>[{"id":"69427510296215434ca56271","count":1,"label":"Hawai 32cm","posId":"114","price":24900,"isExtra":false},{"id":"ed2821f5147c44e417ef0b42","count":1,"label":"Balné","posId":"K0000","price":1500,"isExtra":true},{"id":"a3e2b9098574d6ada70d6837","count":1,"label":"Jalapeňos","posId":"B102","price":2500,"KDSTags":["greenhighlight"],"isExtra":true},{"id":"69427510296215434ca562a9","count":1,"label":"Choco Rolls","posId":"chr100","price":8900,"isExtra":false},{"id":"ed2821f5147c44e417ef0b42","count":1,"label":"Balné","posId":"K0000","price":1500,"isExtra":true}]</t>
  </si>
  <si>
    <t>2026-05-15T16:36:31.842+02:00</t>
  </si>
  <si>
    <t>2026-05-15T16:47:49.159+02:00</t>
  </si>
  <si>
    <t>2026-05-15T16:25:03.348+02:00</t>
  </si>
  <si>
    <t>2026-05-15T16:48:10.582+02:00</t>
  </si>
  <si>
    <t>2026-05-15T17:04:51.629+02:00</t>
  </si>
  <si>
    <t>2026-05-15T16:25:03.643+02:00</t>
  </si>
  <si>
    <t>[{"id":"36ea3088-07fd-428f-b871-c4a5ee9cef7b","note":"","count":1,"label":"Comeback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omáčka","posId":"A120","price":6500,"isExtra":true},{"id":"211d85d0-839e-41d0-89e3-ea177ad7489e","note":"","count":1,"label":"Česnekový dip","posId":"P106","price":2000,"isExtra":false},{"id":"ad7c292a-48c9-48db-b64c-0f7f8ebced7f","note":"","count":1,"label":"BBQ Meteor 40cm","posId":"106","price":30900,"isExtra":false},{"id":"10b1ebcf-eda6-410e-81f0-6a9182a548db","note":"","count":1,"label":"Slanina","posId":"C108","price":4000,"KDSTags":["greenhighlight"],"isExtra":true},{"id":"3f15a32f-4d5b-4afb-ae1b-12f68224d029","note":"","count":1,"label":"Olivy","posId":"C112","price":3500,"KDSTags":["greenhighlight"],"isExtra":true}]</t>
  </si>
  <si>
    <t>Gabriela</t>
  </si>
  <si>
    <t>2026-05-15T16:22:59.295+02:00</t>
  </si>
  <si>
    <t>2026-05-15T16:35:28.921+02:00</t>
  </si>
  <si>
    <t>[{"id":"108","note":"","count":1,"label":"Pepperoni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omáčka","posId":"A124","price":6500,"isExtra":true},{"id":"104","note":"","count":1,"label":"Baby špenát &amp; kuře 40cm","posId":"104","price":30900,"isExtra":false},{"id":"K0000","note":"","count":1,"label":"Balné","posId":"K0000","price":2000,"isExtra":true},{"id":"A124","note":"","count":1,"label":"okraj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</si>
  <si>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2026-05-15T16:13:06.655+02:00</t>
  </si>
  <si>
    <t>2026-05-15T16:23:48.914+02:00</t>
  </si>
  <si>
    <t>[{"id":"69427510296215434ca56269","count":1,"label":"Pepperoni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63345f6ebe03a711ce9d952e","count":1,"label":"Slanina","posId":"B108","price":3000,"KDSTags":["greenhighlight"],"isExtra":true},{"id":"a027d0199cf05e8a3a21a59e","count":1,"label":"Kuře","posId":"B114","price":3000,"KDSTags":["greenhighlight"],"isExtra":true},{"id":"69427510296215434ca562ad","count":1,"label":"Jablečno-skořicové rolls","posId":"18","price":8900,"isExtra":false},{"id":"ed2821f5147c44e417ef0b42","count":1,"label":"Balné","posId":"K0000","price":1500,"isExtra":true}]</t>
  </si>
  <si>
    <t>2026-05-15T16:01:58.194+02:00</t>
  </si>
  <si>
    <t>2026-05-15T16:15:24.959+02:00</t>
  </si>
  <si>
    <t>2026-05-15T15:45:03.502+02:00</t>
  </si>
  <si>
    <t>2026-05-15T15:49:42.718+02:00</t>
  </si>
  <si>
    <t>2026-05-15T16:18:06.471+02:00</t>
  </si>
  <si>
    <t>2026-05-15T15:45:03.686+02:00</t>
  </si>
  <si>
    <t>[{"id":"36ea3088-07fd-428f-b871-c4a5ee9cef7b","note":"","count":1,"label":"Comeback 40cm 🌶️","posId":"109","price":30900,"isExtra":false},{"id":"3a8b6a85-3b5c-4ee4-be2d-261ab8731d6e","note":"","count":2,"label":"Česnekový dip","posId":"P106","price":2000,"isExtra":false},{"id":"c1383a56-9eef-4159-8de6-52ba98917da4","note":"","count":2,"label":"Pepperoni Rolls 🌶️","posId":"P100","price":8900,"isExtra":false},{"id":"d3eb4d53-930f-46c7-bd43-afdbaaac1bcf","note":"","count":1,"label":"masové kuličky","posId":"P102","price":9900,"isExtra":false}]</t>
  </si>
  <si>
    <t>2026-05-15T15:28:15.749+02:00</t>
  </si>
  <si>
    <t>2026-05-15T15:30:27.908+02:00</t>
  </si>
  <si>
    <t>[{"id":"knVYG7n-YfgalDKLvtO0u","count":1,"label":"Quattro Formaggi 40cm","posId":"111","price":30900,"isExtra":false,"creatorId":"v4tNhzvS6VJo90-ALdosl","isPackging":0,"actualLabel":"Quattro Formaggi 40cm"},{"id":"qDn96ATbqHd_7vbQ_cZWe","count":1,"label":"Česnekový dip","posId":"P106","price":2000,"isExtra":false,"creatorId":"_smRFsEVW9d7YqqdqBjY_","isPackging":0,"actualLabel":"Česnekový dip"},{"id":"qDn96ATbqHd_7vbQ_cZWe","count":1,"label":"Česnekový dip","posId":"P106","price":2000,"isExtra":false,"creatorId":"7bCKqt85ZIvi8co7MKPlq","isPackging":0,"actualLabel":"Česnekový dip"},{"id":"qDn96ATbqHd_7vbQ_cZWe","count":1,"label":"Česnekový dip","posId":"P106","price":2000,"isExtra":false,"creatorId":"HLc0r8fq43OFMJ6FtksnB","isPackging":0,"actualLabel":"Česnekový dip"}]</t>
  </si>
  <si>
    <t>2026-05-15T15:24:38.751+02:00</t>
  </si>
  <si>
    <t>2026-05-15T15:39:35.718+02:00</t>
  </si>
  <si>
    <t>[{"id":"69427510296215434ca562b7","count":1,"label":"Aquilla černý čaj a broskev","posId":"N120","price":4900,"isExtra":false},{"id":"69427510296215434ca56261","count":1,"label":"Margherita 32cm","posId":"112","price":20900,"isExtra":false},{"id":"ed2821f5147c44e417ef0b42","count":1,"label":"Balné","posId":"K0000","price":1500,"isExtra":true},{"id":"9ee1d6724717b6cc0fc41c1b","count":1,"label":"okraj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</si>
  <si>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2026-05-15T15:05:03.721+02:00</t>
  </si>
  <si>
    <t>2026-05-15T15:12:26.510+02:00</t>
  </si>
  <si>
    <t>2026-05-15T15:24:54.888+02:00</t>
  </si>
  <si>
    <t>2026-05-15T15:05:03.858+02:00</t>
  </si>
  <si>
    <t>[{"id":"03ade9ce-5d0f-4499-a6a3-340b58ae4468","note":"","count":1,"label":"Capricciosa 32cm","posId":"113","price":24900,"isExtra":false},{"id":"c8019f80-065c-4f09-9e80-65b85dae2ae1","note":"","count":1,"label":"Kukuřice","posId":"B115","price":2500,"KDSTags":["greenhighlight"],"isExtra":true},{"id":"211d85d0-839e-41d0-89e3-ea177ad7489e","note":"","count":2,"label":"Česnekový dip","posId":"P106","price":2000,"isExtra":false}]</t>
  </si>
  <si>
    <t>2026-05-15T15:05:03.706+02:00</t>
  </si>
  <si>
    <t>2026-05-15T15:18:46.481+02:00</t>
  </si>
  <si>
    <t>2026-05-15T15:53:32.238+02:00</t>
  </si>
  <si>
    <t>2026-05-15T15:05:03.847+02:00</t>
  </si>
  <si>
    <t>[{"id":"3a8b6a85-3b5c-4ee4-be2d-261ab8731d6e","note":"","count":1,"label":"Česnekový dip","posId":"P106","price":2000,"isExtra":false},{"id":"35e045f9-bc36-46e9-8142-6579de78a05b","note":"","count":1,"label":"Comeback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bylinky","posId":"A121","price":5700,"isExtra":true}]</t>
  </si>
  <si>
    <t>2026-05-15T14:52:24.794+02:00</t>
  </si>
  <si>
    <t>2026-05-15T15:01:30.701+02:00</t>
  </si>
  <si>
    <t>[{"id":"69427510296215434ca56261","count":1,"label":"Margherita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základ","posId":"ZRB32","price":0,"isExtra":true},{"id":"730ed795f7d83f1d26b843e5","count":1,"label":"Kukuřice","posId":"B115","price":2500,"KDSTags":["greenhighlight"],"isExtra":true}]</t>
  </si>
  <si>
    <t>2026-05-15T14:31:44.780+02:00</t>
  </si>
  <si>
    <t>2026-05-15T14:42:26.612+02:00</t>
  </si>
  <si>
    <t>2026-05-15T14:24:03.433+02:00</t>
  </si>
  <si>
    <t>2026-05-15T14:39:14.566+02:00</t>
  </si>
  <si>
    <t>2026-05-15T14:57:46.552+02:00</t>
  </si>
  <si>
    <t>2026-05-15T14:24:03.864+02:00</t>
  </si>
  <si>
    <t>[{"id":"ad7c292a-48c9-48db-b64c-0f7f8ebced7f","note":"","count":1,"label":"BBQ Meteor 40cm","posId":"106","price":30900,"isExtra":false},{"id":"f9a8b09a-bed1-496c-b9fc-0dd1ce05cc0c","note":"","count":1,"label":"Veggieballs 40cm 🌶️🌶️","posId":"105","price":30900,"isExtra":false}]</t>
  </si>
  <si>
    <t>2026-05-15T13:56:13.254+02:00</t>
  </si>
  <si>
    <t>2026-05-15T14:05:07.444+02:00</t>
  </si>
  <si>
    <t>[{"id":"69427510296215434ca56257","count":1,"label":"Hawai 40cm","posId":"102","price":30900,"isExtra":false},{"id":"c71f71bd04444e93fe083c01","count":1,"label":"Balné","posId":"K0000","price":2000,"isExtra":true},{"id":"69427510296215434ca562a3","count":1,"label":"Česnekový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</si>
  <si>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2026-05-15T13:43:37.893+02:00</t>
  </si>
  <si>
    <t>2026-05-15T13:55:46.554+02:00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</si>
  <si>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🌶️","posId":"121","price":24900,"isExtra":false},{"id":"ed2821f5147c44e417ef0b42","count":1,"label":"Balné","posId":"K0000","price":1500,"isExtra":true},{"id":"69427510296215434ca56269","count":1,"label":"Pepperoni 32cm 🌶️🌶️","posId":"120","price":24900,"isExtra":false},{"id":"ed2821f5147c44e417ef0b42","count":1,"label":"Balné","posId":"K0000","price":1500,"isExtra":true},{"id":"69427510296215434ca562bd","count":1,"label":"Pepsi 1l","posId":"N124","price":5900,"isExtra":false}]</t>
  </si>
  <si>
    <t>2026-05-15T13:36:53.257+02:00</t>
  </si>
  <si>
    <t>2026-05-15T13:51:17.875+02:00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</si>
  <si>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🌶️🌶️","posId":"110","price":30900,"isExtra":false},{"id":"55199547","note":"","count":1,"label":"Balné","posId":"K0000","price":2000,"isExtra":true},{"id":"59555716","note":"","count":1,"label":"Smetanový základ","posId":"ZRS40","price":0,"isExtra":true},{"id":"55199676","note":"","count":1,"label":"Kuře","posId":"C114","price":4000,"KDSTags":["greenhighlight"],"isExtra":true},{"id":"55199471","note":"","size":"Quattro Formaggi 40cm","count":1,"label":"Quattro Formaggi 40cm","posId":"111","price":30900,"isExtra":false},{"id":"55199547","note":"","count":1,"label":"Balné","posId":"K0000","price":2000,"isExtra":true}]</t>
  </si>
  <si>
    <t>2026-05-15T13:19:08.707+02:00</t>
  </si>
  <si>
    <t>2026-05-15T13:23:41.215+02:00</t>
  </si>
  <si>
    <t>[{"id":"7aBj0yr8ehZGT_Y-fZEHI","count":1,"label":"Guarana kiwi a jablko","posId":"N144","price":5500,"isExtra":false,"creatorId":"gYvAG3JxiZ2eR9wOVZ1IF","isPackging":0,"actualLabel":"Guarana kiwi a jablko"},{"id":"7aBj0yr8ehZGT_Y-fZEHI","count":1,"label":"Guarana kiwi a jablko","posId":"N144","price":5500,"isExtra":false,"creatorId":"Cq2jjm-Cb1CTy9dwsDzWl","isPackging":0,"actualLabel":"Guarana kiwi a jablko"},{"id":"7aBj0yr8ehZGT_Y-fZEHI","count":1,"label":"Guarana kiwi a jablko","posId":"N144","price":5500,"isExtra":false,"creatorId":"Iq9t8WV8M6rbEMm80x_Ay","isPackging":0,"actualLabel":"Guarana kiwi a jablko"},{"id":"7aBj0yr8ehZGT_Y-fZEHI","count":1,"label":"Guarana kiwi a jablko","posId":"N144","price":5500,"isExtra":false,"creatorId":"ZWpUEbXHQHGwYSo1bImp4","isPackging":0,"actualLabel":"Guarana kiwi a jablko"},{"id":"7aBj0yr8ehZGT_Y-fZEHI","count":1,"label":"Guarana kiwi a jablko","posId":"N144","price":5500,"isExtra":false,"creatorId":"4Q4znRdheS9sPPM0ofeTY","isPackging":0,"actualLabel":"Guarana kiwi a jablko"},{"id":"7aBj0yr8ehZGT_Y-fZEHI","count":1,"label":"Guarana kiwi a jablko","posId":"N144","price":5500,"isExtra":false,"creatorId":"FzY-LHzP9Q3RhgSvGtWzr","isPackging":0,"actualLabel":"Guarana kiwi a jablko"},{"id":"7aBj0yr8ehZGT_Y-fZEHI","count":1,"label":"Guarana kiwi a jablko","posId":"N144","price":5500,"isExtra":false,"creatorId":"s5ZF5FIdrWjDYqsuRgAnk","isPackging":0,"actualLabel":"Guarana kiwi a jablko"},{"id":"7aBj0yr8ehZGT_Y-fZEHI","count":1,"label":"Guarana kiwi a jablko","posId":"N144","price":5500,"isExtra":false,"creatorId":"EdNy2uxDLoXJ6656SEECX","isPackging":0,"actualLabel":"Guarana kiwi a jablko"},{"id":"7aBj0yr8ehZGT_Y-fZEHI","count":1,"label":"Guarana kiwi a jablko","posId":"N144","price":5500,"isExtra":false,"creatorId":"4cixWcH5-FLxSYFnXd-JV","isPackging":0,"actualLabel":"Guarana kiwi a jablko"},{"id":"7aBj0yr8ehZGT_Y-fZEHI","count":1,"label":"Guarana kiwi a jablko","posId":"N144","price":5500,"isExtra":false,"creatorId":"S9tfQDO05oXXRcLDourUY","isPackging":0,"actualLabel":"Guarana kiwi a jablko"},{"id":"iz6RbEHyL8Y44wJvaf5iI","count":1,"label":"Pilsner Urquell 12","posId":"N20","price":6500,"isExtra":false,"creatorId":"b_XVMtrASRaMO5ToayZu4","isPackging":0,"actualLabel":"Pilsner Urquell 12"},{"id":"iz6RbEHyL8Y44wJvaf5iI","count":1,"label":"Pilsner Urquell 12","posId":"N20","price":6500,"isExtra":false,"creatorId":"YI6SyxqbnVvX2UgyXmSX1","isPackging":0,"actualLabel":"Pilsner Urquell 12"},{"id":"iz6RbEHyL8Y44wJvaf5iI","count":1,"label":"Pilsner Urquell 12","posId":"N20","price":6500,"isExtra":false,"creatorId":"WfP-H-s3aXIlBdRi_K9J9","isPackging":0,"actualLabel":"Pilsner Urquell 12"},{"id":"iz6RbEHyL8Y44wJvaf5iI","count":1,"label":"Pilsner Urquell 12","posId":"N20","price":6500,"isExtra":false,"creatorId":"EweGdb1wkwKXm_N9lx5hP","isPackging":0,"actualLabel":"Pilsner Urquell 12"}]</t>
  </si>
  <si>
    <t>2026-05-15T13:13:10.930+02:00</t>
  </si>
  <si>
    <t>2026-05-15T13:25:38.383+02:00</t>
  </si>
  <si>
    <t>2026-05-15T12:50:41.791+02:00</t>
  </si>
  <si>
    <t>2026-05-15T12:52:14.081+02:00</t>
  </si>
  <si>
    <t>[{"id":"UiLFlQe0LhIKBf2_-0QW3","count":1,"label":"Aquilla jemně perlivá","posId":"N141","price":3900,"isExtra":false,"creatorId":"x3SYMZDwpGeSzZIy1trQJ","isPackging":0,"actualLabel":"Aquilla jemně perlivá"}]</t>
  </si>
  <si>
    <t>2026-05-15T12:24:52.252+02:00</t>
  </si>
  <si>
    <t>2026-05-15T12:34:34.277+02:00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</si>
  <si>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40cm","posId":"101","price":30900,"isExtra":false},{"id":"55199547","note":"","count":1,"label":"Balné","posId":"K0000","price":2000,"isExtra":true},{"id":"55199478","note":"","size":"Zeleninová 40cm","count":1,"label":"Zeleninová 40cm","posId":"103","price":30900,"isExtra":false},{"id":"55199547","note":"","count":1,"label":"Balné","posId":"K0000","price":2000,"isExtra":true}]</t>
  </si>
  <si>
    <t>2026-05-15T12:14:03.106+02:00</t>
  </si>
  <si>
    <t>2026-05-15T12:28:11.067+02:00</t>
  </si>
  <si>
    <t>[{"id":"b0d5792c-72a3-41ec-9f78-3fedc41c2a8a","note":"","count":1,"label":"VEGGIE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základ","posId":"3901ddb1-2253-4d68-9f6f-e201beb3810a","price":0,"isExtra":true},{"id":"3b33c28b-4eed-4a0e-a3fd-e50f37d1c9f3","note":"","count":1,"label":"pečené brambory","posId":"P103","price":0,"isExtra":true},{"id":"acd06ea6-c989-43d1-b588-1352f8bb53ef","note":"","count":1,"label":"Pepsi zero sugar 1l","posId":"N125","price":0,"isExtra":true}]</t>
  </si>
  <si>
    <t>2026-05-15T12:13:03.532+02:00</t>
  </si>
  <si>
    <t>2026-05-15T12:20:54.784+02:00</t>
  </si>
  <si>
    <t>[{"id":"123","note":"","count":1,"label":"Quattro Formaggi 32cm","posId":"123","price":24900,"isExtra":false},{"id":"K0000","note":"","count":1,"label":"Balné","posId":"K0000","price":1500,"isExtra":true},{"id":"B102","note":"","count":1,"label":"Jalapeňos","posId":"B102","price":2500,"KDSTags":["green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</si>
  <si>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2026-05-15T11:43:30.553+02:00</t>
  </si>
  <si>
    <t>2026-05-15T11:43:31.815+02:00</t>
  </si>
  <si>
    <t>[{"id":"r1hrAHLtk-DvPQxcr1eH_","count":1,"label":"Guarana classic zero","posId":"N143","price":5500,"isExtra":false,"creatorId":"Cfie54luljZdVIkseEhnd","isPackging":0,"actualLabel":"Guarana classic zero"}]</t>
  </si>
  <si>
    <t>2026-05-15T11:35:02.420+02:00</t>
  </si>
  <si>
    <t>2026-05-15T11:41:59.841+02:00</t>
  </si>
  <si>
    <t>2026-05-15T11:50:14.033+02:00</t>
  </si>
  <si>
    <t>2026-05-15T11:35:02.588+02:00</t>
  </si>
  <si>
    <t>[{"id":"4d0fe7ad-c88a-4a73-8015-c60680489cf8","note":"","count":1,"label":"Baby Špenát &amp; kuře 32cm","posId":"116","price":24900,"isExtra":false},{"id":"3a8b6a85-3b5c-4ee4-be2d-261ab8731d6e","note":"","count":1,"label":"Česnekový dip","posId":"P106","price":2000,"isExtra":false}]</t>
  </si>
  <si>
    <t>2026-05-15T11:24:16.329+02:00</t>
  </si>
  <si>
    <t>2026-05-15T11:39:50.080+02:00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</si>
  <si>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🌶️","posId":"109","price":30900,"isExtra":false},{"id":"55199547","note":"","count":1,"label":"Balné","posId":"K0000","price":2000,"isExtra":true},{"id":"55199581","note":"","count":1,"label":"okraj mozzarella, bylinky","posId":"A122","price":6500,"isExtra":true},{"id":"55199630","note":"","count":1,"label":"Ananas","posId":"C100","price":3500,"KDSTags":["greenhighlight"],"isExtra":true}]</t>
  </si>
  <si>
    <t>2026-05-15T11:17:35.601+02:00</t>
  </si>
  <si>
    <t>2026-05-15T11:26:57.927+02:00</t>
  </si>
  <si>
    <t>[{"id":"108","note":"","count":1,"label":"Pepperoni 40cm 🌶️🌶️","posId":"108","price":30900,"isExtra":false},{"id":"K0000","note":"","count":1,"label":"Balné","posId":"K0000","price":2000,"isExtra":true},{"id":"109","note":"","count":1,"label":"Comeback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🌶️","posId":"109","price":30900,"isExtra":false},{"id":"K0000","note":"","count":1,"label":"Balné","posId":"K0000","price":2000,"isExtra":true}]</t>
  </si>
  <si>
    <t>2026-05-15T11:04:15.548+02:00</t>
  </si>
  <si>
    <t>2026-05-15T11:19:21.958+02:00</t>
  </si>
  <si>
    <t>[{"id":"69427510296215434ca56261","count":1,"label":"Margherita 32cm","posId":"112","price":20900,"isExtra":false},{"id":"ed2821f5147c44e417ef0b42","count":1,"label":"Balné","posId":"K0000","price":1500,"isExtra":true},{"id":"216519e2411a0b808e5e66a5","count":1,"label":"Šunka","posId":"B106","price":3000,"KDSTags":["greenhighlight"],"isExtra":true},{"id":"69427510296215434ca56273","count":1,"label":"Capricciosa 32cm","posId":"113","price":24900,"isExtra":false},{"id":"ed2821f5147c44e417ef0b42","count":1,"label":"Balné","posId":"K0000","price":1500,"isExtra":true},{"id":"69427510296215434ca56261","count":1,"label":"Margherita 32cm","posId":"112","price":20900,"isExtra":false},{"id":"ed2821f5147c44e417ef0b42","count":1,"label":"Balné","posId":"K0000","price":1500,"isExtra":true}]</t>
  </si>
  <si>
    <t>2026-05-15T10:09:03.305+02:00</t>
  </si>
  <si>
    <t>2026-05-15T11:12:57.730+02:00</t>
  </si>
  <si>
    <t>2026-05-15T11:21:24.298+02:00</t>
  </si>
  <si>
    <t>2026-05-15T10:09:03.455+02:00</t>
  </si>
  <si>
    <t>2026-05-15T08:41:04.317+02:00</t>
  </si>
  <si>
    <t>2026-05-15T11:12:54.810+02:00</t>
  </si>
  <si>
    <t>2026-05-15T11:32:24.924+02:00</t>
  </si>
  <si>
    <t>2026-05-15T09:50:00.375+02:00</t>
  </si>
  <si>
    <t>[{"id":"fcbcf6b6-34c6-4d5f-ac5b-f6ece72e0953","note":"","count":1,"label":"BBQ Meteor 32cm","posId":"118","price":24900,"isExtra":false},{"id":"0ea52415-fdb3-497f-b216-7fd5802f2e0f","note":"","count":1,"label":"Quattro Formaggi 32cm","posId":"123","price":24900,"isExtra":false},{"id":"194f980e-141e-4220-9f1e-0e1e9edc412e","note":"","count":4,"label":"Quattro Formaggi 18cm","posId":"135","price":11900,"isExtra":false}]</t>
  </si>
  <si>
    <t>2026-05-15T00:33:27.477+02:00</t>
  </si>
  <si>
    <t>2026-05-15T00:55:43.171+02:00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</si>
  <si>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55199658","note":"","count":1,"label":"Mozzarella","posId":"C113","price":4000,"KDSTags":["greenhighlight"],"isExtra":true},{"id":"59589464","note":"","size":"Capricciosa 32cm","count":1,"label":"Capricciosa 32cm","posId":"113","price":24900,"isExtra":false},{"id":"55199557","note":"","count":1,"label":"Balné","posId":"K0000","price":1500,"isExtra":true}]</t>
  </si>
  <si>
    <t>Denys</t>
  </si>
  <si>
    <t>2026-05-15T00:30:46.691+02:00</t>
  </si>
  <si>
    <t>2026-05-15T00:52:25.835+02:00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</si>
  <si>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základ","posId":"ZBS40","price":0,"isExtra":true}]</t>
  </si>
  <si>
    <t>2026-05-15T00:24:10.761+02:00</t>
  </si>
  <si>
    <t>2026-05-15T00:48:07.076+02:00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</si>
  <si>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32cm","posId":"112","price":20900,"isExtra":false},{"id":"55199557","note":"","count":1,"label":"Balné","posId":"K0000","price":1500,"isExtra":true}]</t>
  </si>
  <si>
    <t>2026-05-15T00:22:06.125+02:00</t>
  </si>
  <si>
    <t>2026-05-15T00:29:25.871+02:00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</si>
  <si>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32cm","posId":"112","price":20900,"isExtra":false},{"id":"ed2821f5147c44e417ef0b42","count":1,"label":"Balné","posId":"K0000","price":1500,"isExtra":true},{"id":"69427510296215434ca562a9","count":1,"label":"Choco Rolls","posId":"chr100","price":8900,"isExtra":false},{"id":"ed2821f5147c44e417ef0b42","count":1,"label":"Balné","posId":"K0000","price":1500,"isExtra":true}]</t>
  </si>
  <si>
    <t>2026-05-15T00:10:03.902+02:00</t>
  </si>
  <si>
    <t>2026-05-15T00:22:05.818+02:00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</si>
  <si>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7bf5fb6e-17f1-4e62-b7d1-e31d7c483eb9","note":"","count":1,"label":"Cibule","posId":"B103","price":2500,"KDSTags":["greenhighlight"],"isExtra":true},{"id":"03ade9ce-5d0f-4499-a6a3-340b58ae4468","note":"","count":1,"label":"Capricciosa 32cm","posId":"113","price":24900,"isExtra":false},{"id":"2be8bd8d-b8cf-456a-a9f3-1ae18c5726f9","note":"","count":1,"label":"okraj mozzarella, bbq omáčka","posId":"A123","price":5700,"isExtra":true},{"id":"e9a6d757-2614-4f8d-a9c4-5f4b6ca57c51","note":"","count":1,"label":"BBQ dip","posId":"P105","price":2000,"isExtra":false},{"id":"d3eb4d53-930f-46c7-bd43-afdbaaac1bcf","note":"","count":1,"label":"masové kuličky","posId":"P102","price":9900,"isExtra":false},{"id":"4d0fe7ad-c88a-4a73-8015-c60680489cf8","note":"","count":1,"label":"Baby Špenát &amp; kuře 32cm","posId":"116","price":24900,"isExtra":false},{"id":"21fd0686-e8d1-43f1-84c9-d96f5842a3ca","note":"","count":1,"label":"okraj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,{"id":"d1e9623b-89c9-4caa-a2ba-cbaafad1a883","note":"","count":1,"label":"Slanina","posId":"B108","price":3000,"KDSTags":["greenhighlight"],"isExtra":true},{"id":"c9bf2e69-6fc6-4d64-86d6-ef55db64361f","note":"","count":1,"label":"Párek","posId":"B110","price":3000,"KDSTags":["greenhighlight"],"isExtra":true},{"id":"3a8b6a85-3b5c-4ee4-be2d-261ab8731d6e","note":"","count":1,"label":"Česnekový dip","posId":"P106","price":2000,"isExtra":false}]</t>
  </si>
  <si>
    <t>2026-05-15T00:04:08.849+02:00</t>
  </si>
  <si>
    <t>2026-05-15T00:25:24.832+02:00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</si>
  <si>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55199630","note":"","count":1,"label":"Ananas","posId":"C100","price":3500,"KDSTags":["greenhighlight"],"isExtra":true}]</t>
  </si>
  <si>
    <t>2026-05-15T00:04:08.540+02:00</t>
  </si>
  <si>
    <t>2026-05-15T00:20:25.907+02:00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</si>
  <si>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32cm","posId":"123","price":24900,"isExtra":false},{"id":"55199557","note":"","count":1,"label":"Balné","posId":"K0000","price":1500,"isExtra":true},{"id":"55199516","note":"","size":"Česnekový dip","count":2,"label":"Česnekový dip","posId":"P106","price":2000,"isExtra":false},{"id":"55199557","note":"","count":2,"label":"Balné","posId":"K0000","price":1500,"isExtra":true},{"id":"57405744","note":"","size":"Mirinda 1l","count":1,"label":"Mirinda 1l","posId":"N126","price":5900,"isExtra":false}]</t>
  </si>
  <si>
    <t>2026-05-15T00:02:54.945+02:00</t>
  </si>
  <si>
    <t>2026-05-15T00:17:47.773+02:00</t>
  </si>
  <si>
    <t>[{"id":"69427510296215434ca56297","count":1,"label":"Spicy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Spicy","posId":"Y122","price":0,"isExtra":true},{"id":"2c0f597d3afb8c80df48f8ff","count":1,"label":"USA těsto","posId":"17","price":1000,"isExtra":true},{"id":"4d20acafa95763f3c432c8f6","count":1,"label":"spicy wings 🌶️","posId":"P101","price":0,"isExtra":true},{"id":"d3a1261cfecf42255c82c66a","count":1,"label":"Pepsi 1l","posId":"N124","price":0,"isExtra":true}]</t>
  </si>
  <si>
    <t>2026-05-15T00:02:49.107+02:00</t>
  </si>
  <si>
    <t>2026-05-15T00:14:29.197+02:00</t>
  </si>
  <si>
    <t>[{"id":"55199475","note":"","size":"BBQ Texas 40cm","count":2,"label":"BBQ Texas 40cm","posId":"107","price":30900,"isExtra":false},{"id":"55199547","note":"","count":2,"label":"Balné","posId":"K0000","price":2000,"isExtra":true},{"id":"59555721","note":"","count":2,"label":"Smetanový základ","posId":"ZBS40","price":0,"isExtra":true},{"id":"57405743","note":"","size":"Pepsi zero sugar 1l","count":1,"label":"Pepsi zero sugar 1l","posId":"N125","price":5900,"isExtra":false}]</t>
  </si>
  <si>
    <t>2026-05-14T23:40:46.247+02:00</t>
  </si>
  <si>
    <t>2026-05-14T23:53:11.580+02:00</t>
  </si>
  <si>
    <t>[{"id":"69427510296215434ca56269","count":1,"label":"Pepperoni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těsto","posId":"17","price":1000,"isExtra":true},{"id":"730ed795f7d83f1d26b843e5","count":1,"label":"Kukuřice","posId":"B115","price":2500,"KDSTags":["greenhighlight"],"isExtra":true}]</t>
  </si>
  <si>
    <t>Tarequr</t>
  </si>
  <si>
    <t>2026-05-14T23:37:26.522+02:00</t>
  </si>
  <si>
    <t>2026-05-14T23:50:01.471+02:00</t>
  </si>
  <si>
    <t>2026-05-14T22:56:18.384+02:00</t>
  </si>
  <si>
    <t>2026-05-14T23:13:18.400+02:00</t>
  </si>
  <si>
    <t>2026-05-14T22:51:09.460+02:00</t>
  </si>
  <si>
    <t>2026-05-14T23:10:03.419+02:00</t>
  </si>
  <si>
    <t>2026-05-14T22:43:23.839+02:00</t>
  </si>
  <si>
    <t>2026-05-14T22:49:27.413+02:00</t>
  </si>
  <si>
    <t>2026-05-14T22:40:52.376+02:00</t>
  </si>
  <si>
    <t>2026-05-14T22:48:33.379+02:00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</si>
  <si>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těsto","posId":"17","price":1000,"isExtra":true},{"id":"P106","note":"","count":2,"label":"Česnekový dip","posId":"P106","price":2000,"isExtra":false},{"id":"K0000","note":"","count":2,"label":"Balné","posId":"K0000","price":1500,"isExtra":true}]</t>
  </si>
  <si>
    <t>2026-05-14T22:36:14.976+02:00</t>
  </si>
  <si>
    <t>2026-05-14T23:14:13.272+02:00</t>
  </si>
  <si>
    <t>[{"id":"YTg3ID5hRb2ecyVNQ_dzu","count":1,"label":"BBQ Texas 32cm","posId":"119","price":24900,"isExtra":false,"discount":{"type":"percentage","value":50},"creatorId":"Pvtz7QChzylnN5CAD_eT9","isPackging":0,"actualLabel":"BBQ Texas 32cm"}]</t>
  </si>
  <si>
    <t>2026-05-14T22:34:50.025+02:00</t>
  </si>
  <si>
    <t>2026-05-14T22:47:08.409+02:00</t>
  </si>
  <si>
    <t>2026-05-14T22:34:22.243+02:00</t>
  </si>
  <si>
    <t>2026-05-14T22:37:12.143+02:00</t>
  </si>
  <si>
    <t>[{"id":"WUU7bA6A9cdnbizoCl89X","count":1,"label":"Capricciosa 32cm","posId":"113","price":24900,"isExtra":false,"discount":{"type":"percentage","value":50},"creatorId":"d1llF5yngRNXlJlxQJSmc","isPackging":0,"actualLabel":"Capricciosa 32cm"}]</t>
  </si>
  <si>
    <t>2026-05-14T22:32:03.863+02:00</t>
  </si>
  <si>
    <t>2026-05-14T22:47:20.165+02:00</t>
  </si>
  <si>
    <t>2026-05-14T22:58:30.121+02:00</t>
  </si>
  <si>
    <t>2026-05-14T22:32:04.005+02:00</t>
  </si>
  <si>
    <t>[{"id":"8c704055-e242-493d-b754-bb711e5a6c0b","note":"","count":1,"label":"Hawai 40cm","posId":"102","price":30900,"isExtra":false},{"id":"57c816b2-3e3f-46c2-b126-b09910d79cb0","note":"","count":1,"label":"změna na Smetanový základ","posId":"57c816b2-3e3f-46c2-b126-b09910d79cb0","price":0,"isExtra":true},{"id":"bf8dc38b-6c8e-42b6-9da3-3170253a57d4","note":"","count":1,"label":"Hot &amp; Spicy 32cm 🌶️🌶️","posId":"122","price":24900,"isExtra":false},{"id":"a3d62a5d-2e1d-48db-874e-d64becff7059","note":"","count":1,"label":"změna na BBQ základ","posId":"a3d62a5d-2e1d-48db-874e-d64becff7059","price":0,"isExtra":true},{"id":"169906cc-98ac-4101-a361-79ae530758c3","note":"","count":1,"label":"Bez cibule","posId":"X103","price":0,"KDSTags":["redhighlight"],"isExtra":true}]</t>
  </si>
  <si>
    <t>2026-05-14T22:29:03.978+02:00</t>
  </si>
  <si>
    <t>2026-05-14T22:33:47.207+02:00</t>
  </si>
  <si>
    <t>2026-05-14T22:22:39.984+02:00</t>
  </si>
  <si>
    <t>2026-05-14T22:33:09.717+02:00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</si>
  <si>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</si>
  <si>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2026-05-14T22:16:52.261+02:00</t>
  </si>
  <si>
    <t>2026-05-14T22:23:58.436+02:00</t>
  </si>
  <si>
    <t>2026-05-14T22:12:05.335+02:00</t>
  </si>
  <si>
    <t>2026-05-14T22:16:56.184+02:00</t>
  </si>
  <si>
    <t>2026-05-14T22:34:45.224+02:00</t>
  </si>
  <si>
    <t>2026-05-14T22:12:05.474+02:00</t>
  </si>
  <si>
    <t>[{"id":"3a8b6a85-3b5c-4ee4-be2d-261ab8731d6e","note":"","count":1,"label":"Česnekový dip","posId":"P106","price":2000,"isExtra":false},{"id":"85dc195f-7d7b-4fb5-b41d-eb1c9c76b3a3","note":"","count":1,"label":"Hot &amp; Spicy 32 cm","posId":"146","price":24900,"isExtra":false},{"id":"a3d62a5d-2e1d-48db-874e-d64becff7059","note":"","count":1,"label":"změna na BBQ základ","posId":"a3d62a5d-2e1d-48db-874e-d64becff7059","price":0,"isExtra":true}]</t>
  </si>
  <si>
    <t>2026-05-14T22:10:20.987+02:00</t>
  </si>
  <si>
    <t>2026-05-14T22:11:23.238+02:00</t>
  </si>
  <si>
    <t>[{"id":"SReQf7qrbg16w3ivD2HUg","count":1,"label":"Quattro Formaggi 32cm","posId":"123","price":24900,"isExtra":false,"creatorId":"bip9GmIx9iEEoWs84kXBK","isPackging":0,"actualLabel":"Quattro Formaggi 32cm"},{"id":"bQd4nb3Ymt-jz3qZTsYFz","count":1,"label":"Poděbradská malinovka 0,5l","posId":"N129","price":4900,"isExtra":false,"creatorId":"5eV8zAu16-V01YLtslDC9","isPackging":0,"actualLabel":"Poděbradská malinovka 0,5l"}]</t>
  </si>
  <si>
    <t>2026-05-14T22:04:31.243+02:00</t>
  </si>
  <si>
    <t>2026-05-14T22:04:48.725+02:00</t>
  </si>
  <si>
    <t>[{"id":"KNfiHV3EaK5imjgnl0xiB","count":1,"label":"Aquilla černý čaj a broskev","posId":"N120","price":4900,"isExtra":false,"creatorId":"TionX6H_yONYGyAXi2oqj","isPackging":0,"actualLabel":"Aquilla černý čaj a broskev 0,5l"}]</t>
  </si>
  <si>
    <t>2026-05-14T21:59:08.099+02:00</t>
  </si>
  <si>
    <t>2026-05-14T22:08:34.266+02:00</t>
  </si>
  <si>
    <t>[{"id":"69427510296215434ca5624f","count":1,"label":"Pepperoni 40cm 🌶️🌶️","posId":"108","price":30900,"isExtra":false},{"id":"c71f71bd04444e93fe083c01","count":1,"label":"Balné","posId":"K0000","price":2000,"isExtra":true},{"id":"93e138c9d50686bfde197ff4","count":1,"label":"Jalapeňos","posId":"C102","price":3500,"KDSTags":["greenhighlight"],"isExtra":true}]</t>
  </si>
  <si>
    <t>2026-05-14T21:43:18.728+02:00</t>
  </si>
  <si>
    <t>2026-05-14T21:53:31.374+02:00</t>
  </si>
  <si>
    <t>[{"id":"57405743","note":"","size":"Pepsi zero sugar 1l","count":1,"label":"Pepsi zero sugar 1l","posId":"N125","price":5900,"isExtra":false},{"id":"59589456","note":"","size":"Quattro Formaggi 32cm","count":1,"label":"Quattro Formaggi 32cm","posId":"123","price":24900,"isExtra":false},{"id":"55199557","note":"","count":1,"label":"Balné","posId":"K0000","price":1500,"isExtra":true},{"id":"55199586","note":"","count":1,"label":"okraj mozzarella, bylinky","posId":"A121","price":5700,"isExtra":true},{"id":"55199665","note":"","count":1,"label":"Šunka","posId":"B106","price":3000,"KDSTags":["greenhighlight"],"isExtra":true},{"id":"55199675","note":"","count":1,"label":"Kuře","posId":"B114","price":3000,"KDSTags":["greenhighlight"],"isExtra":true},{"id":"55199685","note":"","count":1,"label":"Párek","posId":"B110","price":3000,"KDSTags":["greenhighlight"],"isExtra":true}]</t>
  </si>
  <si>
    <t>2026-05-14T21:41:25.049+02:00</t>
  </si>
  <si>
    <t>2026-05-14T21:48:39.004+02:00</t>
  </si>
  <si>
    <t>[{"id":"sQnjhSaGUJdm7C4dquW2M","count":1,"label":"Comeback 32cm 🌶️","posId":"121","price":24900,"isExtra":false,"creatorId":"x3teKk-4p6mHrAhRlRKzN","isPackging":0,"actualLabel":"Comeback 32cm 🌶️"},{"id":"qDn96ATbqHd_7vbQ_cZWe","count":1,"label":"Česnekový dip","posId":"P106","price":2000,"isExtra":false,"creatorId":"mf_6kOnKzPryiNsVmAt2Y","isPackging":0,"actualLabel":"Česnekový dip"},{"id":"eb5Kuaa7on6wkJ6_X8PJE","count":1,"label":"Pepsi zero sugar 1l","posId":"N125","price":5900,"isExtra":false,"creatorId":"WaVLnsBVd6sCn7QtwPMYm","isPackging":0,"actualLabel":"Pepsi zero sugar 1l"}]</t>
  </si>
  <si>
    <t>2026-05-14T21:37:56.527+02:00</t>
  </si>
  <si>
    <t>2026-05-14T21:50:17.789+02:00</t>
  </si>
  <si>
    <t>2026-05-14T21:25:46.018+02:00</t>
  </si>
  <si>
    <t>2026-05-14T21:45:31.203+02:00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</si>
  <si>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</si>
  <si>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2026-05-14T21:21:49.353+02:00</t>
  </si>
  <si>
    <t>2026-05-14T21:43:15.407+02:00</t>
  </si>
  <si>
    <t>2026-05-14T21:16:03.059+02:00</t>
  </si>
  <si>
    <t>2026-05-14T21:32:03.231+02:00</t>
  </si>
  <si>
    <t>2026-05-14T21:14:34.274+02:00</t>
  </si>
  <si>
    <t>2026-05-14T21:32:04.079+02:00</t>
  </si>
  <si>
    <t>[{"id":"sQnjhSaGUJdm7C4dquW2M","count":1,"label":"Comeback 32cm 🌶️","posId":"121","price":24900,"isExtra":false,"creatorId":"2C0UWNbzWa7o-mDZD1YZE","isPackging":0,"actualLabel":"Comeback 32cm 🌶️"},{"id":"SReQf7qrbg16w3ivD2HUg","count":1,"label":"Quattro Formaggi 32cm","posId":"123","price":24900,"isExtra":false,"creatorId":"1Oy_bviOTLxwtw4Ns7N0S","isPackging":0,"actualLabel":"Quattro Formaggi 32cm"},{"id":"SReQf7qrbg16w3ivD2HUg","count":1,"label":"Quattro Formaggi 32cm","posId":"123","price":24900,"isExtra":false,"creatorId":"8Pq8sKHtDhsXR1ETQDni7","isPackging":0,"actualLabel":"Quattro Formaggi 32cm"},{"id":"LmNkmpTLXWZL8rfgt8xa0","count":1,"label":"Hawai 32cm","posId":"114","price":24900,"isExtra":false,"creatorId":"Ah_lklRmiFB22YTEAQ6vE","isPackging":0,"actualLabel":"Hawai 32cm"}]</t>
  </si>
  <si>
    <t>2026-05-14T21:10:56.239+02:00</t>
  </si>
  <si>
    <t>2026-05-14T21:25:39.352+02:00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</si>
  <si>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🌶️","posId":"121","price":24900,"isExtra":false},{"id":"55199557","note":"","count":1,"label":"Balné","posId":"K0000","price":1500,"isExtra":true},{"id":"57279339","note":"","count":1,"label":"Smetanový základ","posId":"ZRS32","price":0,"isExtra":true},{"id":"55199586","note":"","count":1,"label":"okraj mozzarella, bylinky","posId":"A121","price":5700,"isExtra":true},{"id":"55199597","note":"","count":1,"label":"Žampiony","posId":"B105","price":2500,"KDSTags":["greenhighlight"],"isExtra":true},{"id":"57405742","note":"","size":"Pepsi 1l","count":1,"label":"Pepsi 1l","posId":"N124","price":5900,"isExtra":false}]</t>
  </si>
  <si>
    <t>2026-05-14T21:09:59.076+02:00</t>
  </si>
  <si>
    <t>2026-05-14T21:18:22.319+02:00</t>
  </si>
  <si>
    <t>[{"id":"59589462","note":"","size":"Zeleninová 32cm","count":1,"label":"Zeleninová 32cm","posId":"115","price":24900,"isExtra":false},{"id":"55199557","note":"","count":1,"label":"Balné","posId":"K0000","price":1500,"isExtra":true}]</t>
  </si>
  <si>
    <t>2026-05-14T21:05:11.302+02:00</t>
  </si>
  <si>
    <t>2026-05-14T21:15:47.156+02:00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</si>
  <si>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32cm","posId":"123","price":24900,"isExtra":false},{"id":"55199557","note":"","count":1,"label":"Balné","posId":"K0000","price":1500,"isExtra":true},{"id":"55199595","note":"","count":1,"label":"okraj mozzarella, bbq omáčka","posId":"A123","price":5700,"isExtra":true}]</t>
  </si>
  <si>
    <t>2026-05-14T21:02:04.479+02:00</t>
  </si>
  <si>
    <t>2026-05-14T21:13:48.217+02:00</t>
  </si>
  <si>
    <t>2026-05-14T21:48:49.257+02:00</t>
  </si>
  <si>
    <t>2026-05-14T21:02:04.714+02:00</t>
  </si>
  <si>
    <t>[{"id":"0ea52415-fdb3-497f-b216-7fd5802f2e0f","note":"","count":1,"label":"Quattro Formaggi 32cm","posId":"123","price":24900,"isExtra":false}]</t>
  </si>
  <si>
    <t>2026-05-14T20:57:16.859+02:00</t>
  </si>
  <si>
    <t>2026-05-14T21:09:22.933+02:00</t>
  </si>
  <si>
    <t>[{"id":"WUU7bA6A9cdnbizoCl89X","count":1,"label":"Capricciosa 32cm","posId":"113","price":24900,"isExtra":false,"creatorId":"VRWBc2pAl25sDBDGOWEdc","isPackging":0,"actualLabel":"Capricciosa 32cm"}]</t>
  </si>
  <si>
    <t>2026-05-14T20:56:49.197+02:00</t>
  </si>
  <si>
    <t>2026-05-14T21:13:03.221+02:00</t>
  </si>
  <si>
    <t>[{"id":"sQnjhSaGUJdm7C4dquW2M","count":1,"label":"Comeback 32cm 🌶️","posId":"121","price":24900,"isExtra":false,"creatorId":"U7bd5xjeKwNPVTN3Qo_Cg","isPackging":0,"actualLabel":"Comeback 32cm 🌶️"}]</t>
  </si>
  <si>
    <t>2026-05-14T20:55:26.214+02:00</t>
  </si>
  <si>
    <t>2026-05-14T21:11:57.336+02:00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</si>
  <si>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těsto","posId":"17","price":1000,"isExtra":true},{"id":"123","note":"","count":1,"label":"Quattro Formaggi 32cm","posId":"123","price":24900,"isExtra":false},{"id":"K0000","note":"","count":1,"label":"Balné","posId":"K0000","price":1500,"isExtra":true}]</t>
  </si>
  <si>
    <t>2026-05-14T20:47:28.546+02:00</t>
  </si>
  <si>
    <t>2026-05-14T21:07:14.217+02:00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</si>
  <si>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🌶️🌶️","posId":"108","price":30900,"isExtra":false},{"id":"55199547","note":"","count":1,"label":"Balné","posId":"K0000","price":2000,"isExtra":true},{"id":"55199588","note":"","count":1,"label":"okraj mozzarella, bbq omáčka","posId":"A124","price":6500,"isExtra":true},{"id":"55199684","note":"","count":1,"label":"Párek","posId":"C110","price":4000,"KDSTags":["greenhighlight"],"isExtra":true}]</t>
  </si>
  <si>
    <t>2026-05-14T20:43:32.996+02:00</t>
  </si>
  <si>
    <t>2026-05-14T21:02:36.132+02:00</t>
  </si>
  <si>
    <t>[{"id":"55199481","note":"","size":"Veggieballs 40cm 🌶️🌶️","count":1,"label":"Veggieballs 40cm 🌶️🌶️","posId":"105","price":30900,"isExtra":false},{"id":"55199547","note":"","count":1,"label":"Balné","posId":"K0000","price":2000,"isExtra":true},{"id":"57405743","note":"","size":"Pepsi zero sugar 1l","count":1,"label":"Pepsi zero sugar 1l","posId":"N125","price":5900,"isExtra":false}]</t>
  </si>
  <si>
    <t>2026-05-14T20:32:03.886+02:00</t>
  </si>
  <si>
    <t>2026-05-14T20:51:05.923+02:00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</si>
  <si>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bylinky","posId":"A121","price":5700,"isExtra":true}]</t>
  </si>
  <si>
    <t>2026-05-14T20:28:27.347+02:00</t>
  </si>
  <si>
    <t>2026-05-14T20:47:50.610+02:00</t>
  </si>
  <si>
    <t>[{"id":"69427510296215434ca56267","count":1,"label":"Comeback 32cm 🌶️","posId":"121","price":24900,"isExtra":false},{"id":"ed2821f5147c44e417ef0b42","count":1,"label":"Balné","posId":"K0000","price":1500,"isExtra":true},{"id":"59839d6b839f5e8fe6d29556","count":1,"label":"BBQ základ","posId":"ZRB32","price":0,"isExtra":true},{"id":"15d48fba0016db7394ccdeab","count":1,"label":"Bez cibule","posId":"X103","price":0,"KDSTags":["redhighlight"],"isExtra":true}]</t>
  </si>
  <si>
    <t>2026-05-14T20:28:15.179+02:00</t>
  </si>
  <si>
    <t>2026-05-14T20:46:40.166+02:00</t>
  </si>
  <si>
    <t>[{"id":"55199476","note":"","size":"BBQ Meteor 40cm","count":1,"label":"BBQ Meteor 40cm","posId":"106","price":30900,"isExtra":false},{"id":"55199547","note":"","count":1,"label":"Balné","posId":"K0000","price":2000,"isExtra":true},{"id":"59555713","note":"","count":1,"label":"Rajčatový základ","posId":"ZBR40","price":0,"isExtra":true},{"id":"55199588","note":"","count":1,"label":"okraj mozzarella, bbq omáčka","posId":"A124","price":6500,"isExtra":true},{"id":"55199516","note":"","size":"Česnekový dip","count":1,"label":"Česnekový dip","posId":"P106","price":2000,"isExtra":false},{"id":"55199557","note":"","count":1,"label":"Balné","posId":"K0000","price":1500,"isExtra":true},{"id":"55199515","note":"","size":"Pepperoni Rolls 🌶️","count":1,"label":"Pepperoni Rolls 🌶️","posId":"P100","price":8900,"isExtra":false},{"id":"55199557","note":"","count":1,"label":"Balné","posId":"K0000","price":1500,"isExtra":true},{"id":"57405742","note":"","size":"Pepsi 1l","count":1,"label":"Pepsi 1l","posId":"N124","price":5900,"isExtra":false}]</t>
  </si>
  <si>
    <t>2026-05-14T20:27:55.300+02:00</t>
  </si>
  <si>
    <t>2026-05-14T20:38:22.015+02:00</t>
  </si>
  <si>
    <t>[{"id":"69427510296215434ca56259","count":1,"label":"Capricciosa 40cm","posId":"101","price":30900,"isExtra":false},{"id":"c71f71bd04444e93fe083c01","count":1,"label":"Balné","posId":"K0000","price":2000,"isExtra":true},{"id":"1db368dc30d4faea4c65f1c9","count":1,"label":"BBQ základ","posId":"ZRB40","price":0,"isExtra":true},{"id":"8d55eafca74e85a8dee122d9","count":1,"label":"okraj mozzarella, bylinky","posId":"A122","price":6500,"isExtra":true},{"id":"c52e5d335958c879af628612","count":1,"label":"Ananas","posId":"C100","price":3500,"KDSTags":["greenhighlight"],"isExtra":true},{"id":"7fb02288c83312d366102cd1","count":1,"label":"Mozzarella","posId":"C113","price":4000,"KDSTags":["greenhighlight"],"isExtra":true},{"id":"d948edabdc62b6e89e10c5b0","count":1,"label":"Gorgonzola","posId":"C101","price":4000,"KDSTags":["greenhighlight"],"isExtra":true}]</t>
  </si>
  <si>
    <t>2026-05-14T20:12:51.519+02:00</t>
  </si>
  <si>
    <t>2026-05-14T20:23:58.994+02:00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</si>
  <si>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</si>
  <si>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2026-05-14T20:05:45.531+02:00</t>
  </si>
  <si>
    <t>2026-05-14T20:19:13.060+02:00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</si>
  <si>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🌶️","posId":"109","price":30900,"isExtra":false},{"id":"55199547","note":"","count":1,"label":"Balné","posId":"K0000","price":2000,"isExtra":true},{"id":"59555723","note":"","count":1,"label":"BBQ základ","posId":"ZRB40","price":0,"isExtra":true},{"id":"57464195","note":"","size":"Dip Jalapeňos","count":1,"label":"Dip Jalapeňos","posId":"P107","price":2000,"isExtra":false},{"id":"55199557","note":"","count":1,"label":"Balné","posId":"K0000","price":1500,"isExtra":true},{"id":"57293715","note":"","size":"Opočno karamel","count":1,"label":"Opočno karamel","posId":"D112","price":12900,"isExtra":false}]</t>
  </si>
  <si>
    <t>2026-05-14T20:02:46.549+02:00</t>
  </si>
  <si>
    <t>2026-05-14T20:08:54.911+02:00</t>
  </si>
  <si>
    <t>[{"id":"69427510296215434ca56269","count":1,"label":"Pepperoni 32cm 🌶️🌶️","posId":"120","price":24900,"isExtra":false},{"id":"ed2821f5147c44e417ef0b42","count":1,"label":"Balné","posId":"K0000","price":1500,"isExtra":true},{"id":"4f453a9a502066523bdfdc6b","count":1,"label":"Cibule","posId":"B103","price":2500,"KDSTags":["greenhighlight"],"isExtra":true},{"id":"2967f1730e0f7e46102406af","count":1,"label":"Pepperoni salám","posId":"B109","price":3000,"KDSTags":["greenhighlight"],"isExtra":true},{"id":"69427510296215434ca562a3","count":1,"label":"Česnekový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</si>
  <si>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2026-05-14T20:00:05.615+02:00</t>
  </si>
  <si>
    <t>2026-05-14T20:09:48.719+02:00</t>
  </si>
  <si>
    <t>[{"id":"LmNkmpTLXWZL8rfgt8xa0","count":1,"label":"Hawai 32cm","posId":"114","price":24900,"isExtra":false,"creatorId":"LiTwM1Hr4PMCtvVw__WU9","isPackging":0,"actualLabel":"Hawai 32cm"},{"id":"RjnzJvFGQ7bViwxWS8fAW","count":1,"label":"Bez ananasu","posId":"X100","price":0,"KDSTags":["redhighlight"],"isExtra":true,"mainItemId":"LmNkmpTLXWZL8rfgt8xa0"},{"id":"LmNkmpTLXWZL8rfgt8xa0","count":1,"label":"Hawai 32cm","posId":"114","price":24900,"isExtra":false,"creatorId":"n_znLB27vK_Qzn3fBHkRJ","isPackging":0,"actualLabel":"Hawai 32cm"},{"id":"RjnzJvFGQ7bViwxWS8fAW","count":1,"label":"Bez ananasu","posId":"X100","price":0,"KDSTags":["redhighlight"],"isExtra":true,"mainItemId":"LmNkmpTLXWZL8rfgt8xa0"},{"id":"qDn96ATbqHd_7vbQ_cZWe","count":1,"label":"Česnekový dip","posId":"P106","price":2000,"isExtra":false,"creatorId":"C3qqxZt5uQP8f2dWg9thY","isPackging":0,"actualLabel":"Česnekový dip"},{"id":"qDn96ATbqHd_7vbQ_cZWe","count":1,"label":"Česnekový dip","posId":"P106","price":2000,"isExtra":false,"creatorId":"xlKcZwwsZuXEfqgqSuWdm","isPackging":0,"actualLabel":"Česnekový dip"}]</t>
  </si>
  <si>
    <t>2026-05-14T19:42:49.090+02:00</t>
  </si>
  <si>
    <t>2026-05-14T19:43:13.551+02:00</t>
  </si>
  <si>
    <t>[{"id":"7aBj0yr8ehZGT_Y-fZEHI","count":1,"label":"Guarana kiwi a jablko","posId":"N144","price":5500,"isExtra":false,"discount":{"type":"absolute","value":35},"creatorId":"jALyKvk2YBrgoZqdD8bC2","isPackging":0,"actualLabel":"Guarana kiwi a jablko"}]</t>
  </si>
  <si>
    <t>2026-05-14T19:19:47.283+02:00</t>
  </si>
  <si>
    <t>2026-05-14T19:36:20.832+02:00</t>
  </si>
  <si>
    <t>[{"id":"69427510296215434ca56271","count":1,"label":"Hawai 32cm","posId":"114","price":24900,"isExtra":false},{"id":"ed2821f5147c44e417ef0b42","count":1,"label":"Balné","posId":"K0000","price":1500,"isExtra":true},{"id":"69427510296215434ca56269","count":1,"label":"Pepperoni 32cm 🌶️🌶️","posId":"120","price":24900,"isExtra":false},{"id":"ed2821f5147c44e417ef0b42","count":1,"label":"Balné","posId":"K0000","price":1500,"isExtra":true},{"id":"70ab452879208b8e2c790c0d","count":1,"label":"okraj hotdog, bez omáčky","posId":"A125","price":5700,"isExtra":true},{"id":"730ed795f7d83f1d26b843e5","count":1,"label":"Kukuřice","posId":"B115","price":2500,"KDSTags":["greenhighlight"],"isExtra":true}]</t>
  </si>
  <si>
    <t>2026-05-14T19:04:36.114+02:00</t>
  </si>
  <si>
    <t>2026-05-14T19:16:45.076+02:00</t>
  </si>
  <si>
    <t>[{"id":"59589455","note":"","size":"Margherita 32cm","count":1,"label":"Margherita 32cm","posId":"112","price":20900,"isExtra":false},{"id":"55199557","note":"","count":1,"label":"Balné","posId":"K0000","price":1500,"isExtra":true},{"id":"55199665","note":"","count":1,"label":"Šunka","posId":"B106","price":3000,"KDSTags":["greenhighlight"],"isExtra":true},{"id":"59589461","note":"","size":"BBQ Meteor 32cm","count":1,"label":"BBQ Meteor 32cm","posId":"118","price":24900,"isExtra":false},{"id":"55199557","note":"","count":1,"label":"Balné","posId":"K0000","price":1500,"isExtra":true}]</t>
  </si>
  <si>
    <t>2026-05-14T19:02:09.979+02:00</t>
  </si>
  <si>
    <t>2026-05-14T19:03:08.255+02:00</t>
  </si>
  <si>
    <t>[{"id":"scNMX-fJkYN-GmQuKNUL0","count":1,"label":"Guarana classic","posId":"N142","price":5500,"isExtra":false,"creatorId":"-gQ_9j5i42MAcEWOsnCXE","isPackging":0,"actualLabel":"Guarana classic"}]</t>
  </si>
  <si>
    <t>2026-05-14T18:55:55.618+02:00</t>
  </si>
  <si>
    <t>2026-05-14T19:13:49.853+02:00</t>
  </si>
  <si>
    <t>[{"id":"69427510296215434ca56255","count":1,"label":"Zeleninová 40cm","posId":"103","price":30900,"isExtra":false},{"id":"c71f71bd04444e93fe083c01","count":1,"label":"Balné","posId":"K0000","price":2000,"isExtra":true},{"id":"2cbb1289483b06f505ef6edf","count":1,"label":"Smetanový základ","posId":"ZRS40","price":0,"isExtra":true},{"id":"50416119b2f5c1f775ca2e04","count":1,"label":"Bez oliv","posId":"X112","price":0,"KDSTags":["redhighlight"],"isExtra":true},{"id":"0fd56bbff23341186c18dce0","count":1,"label":"Grana padano, pecorino, parmazán","posId":"C130","price":4000,"KDSTags":["greenhighlight"],"isExtra":true},{"id":"69427510296215434ca56275","count":1,"label":"Baby Špenát &amp; kuře 32cm","posId":"116","price":24900,"isExtra":false},{"id":"ed2821f5147c44e417ef0b42","count":1,"label":"Balné","posId":"K0000","price":1500,"isExtra":true},{"id":"9ee1d6724717b6cc0fc41c1b","count":1,"label":"okraj mozzarella, bylinky","posId":"A121","price":5700,"isExtra":true},{"id":"987b55ede997ad09176f3fbf","count":1,"label":"Mozzarella","posId":"B113","price":3000,"KDSTags":["greenhighlight"],"isExtra":true},{"id":"69427510296215434ca562a3","count":1,"label":"Česnekový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</si>
  <si>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2026-05-14T18:51:53.631+02:00</t>
  </si>
  <si>
    <t>2026-05-14T19:03:07.573+02:00</t>
  </si>
  <si>
    <t>[{"id":"123","note":"","count":1,"label":"Quattro Formaggi 32cm","posId":"123","price":24900,"isExtra":false},{"id":"K0000","note":"","count":1,"label":"Balné","posId":"K0000","price":1500,"isExtra":true},{"id":"118","note":"","count":1,"label":"BBQ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32cm","posId":"118","price":24900,"isExtra":false},{"id":"K0000","note":"","count":1,"label":"Balné","posId":"K0000","price":1500,"isExtra":true}]</t>
  </si>
  <si>
    <t>2026-05-14T18:46:03.097+02:00</t>
  </si>
  <si>
    <t>2026-05-14T18:57:59.538+02:00</t>
  </si>
  <si>
    <t>2026-05-14T19:03:49.748+02:00</t>
  </si>
  <si>
    <t>2026-05-14T18:46:03.277+02:00</t>
  </si>
  <si>
    <t>[{"id":"8c704055-e242-493d-b754-bb711e5a6c0b","note":"","count":1,"label":"Hawai 40cm","posId":"102","price":30900,"isExtra":false}]</t>
  </si>
  <si>
    <t>2026-05-14T18:42:03.553+02:00</t>
  </si>
  <si>
    <t>2026-05-14T20:18:22.811+02:00</t>
  </si>
  <si>
    <t>2026-05-14T20:39:14.463+02:00</t>
  </si>
  <si>
    <t>2026-05-14T19:05:00.092+02:00</t>
  </si>
  <si>
    <t>[{"id":"0b867b16-3995-4b4a-9deb-1c0d8cecf8d6","note":"","count":1,"label":"Pepperoni 32cm 🌶️🌶️","posId":"120","price":24900,"isExtra":false},{"id":"cf590a42-3894-4cb1-9be7-6da354b8453d","note":"","count":1,"label":"Olivy","posId":"B112","price":2500,"KDSTags":["greenhighlight"],"isExtra":true},{"id":"3a8b6a85-3b5c-4ee4-be2d-261ab8731d6e","note":"","count":1,"label":"Česnekový dip","posId":"P106","price":2000,"isExtra":false}]</t>
  </si>
  <si>
    <t>2026-05-14T18:28:54.722+02:00</t>
  </si>
  <si>
    <t>2026-05-14T18:52:10.791+02:00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</si>
  <si>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🌶️🌶️","posId":"110","price":30900,"isExtra":false},{"id":"c71f71bd04444e93fe083c01","count":1,"label":"Balné","posId":"K0000","price":2000,"isExtra":true},{"id":"69427510296215434ca562a3","count":2,"label":"Česnekový dip","posId":"P106","price":2000,"isExtra":false},{"id":"ed2821f5147c44e417ef0b42","count":2,"label":"Balné","posId":"K0000","price":1500,"isExtra":true}]</t>
  </si>
  <si>
    <t>jakub coufal</t>
  </si>
  <si>
    <t>2026-05-14T18:26:03.516+02:00</t>
  </si>
  <si>
    <t>2026-05-14T18:48:04.575+02:00</t>
  </si>
  <si>
    <t>2026-05-14T19:08:35.215+02:00</t>
  </si>
  <si>
    <t>2026-05-14T18:26:03.678+02:00</t>
  </si>
  <si>
    <t>[{"id":"aef5aaf8-2acf-4f20-91be-c8829f11cd0c","note":"","count":1,"label":"Capricciosa 40cm","posId":"101","price":30900,"isExtra":false},{"id":"bd8e2f82-3d11-4ada-88ad-67191c012d18","note":"","count":1,"label":"Bez oliv","posId":"X112","price":0,"KDSTags":["redhighlight"],"isExtra":true}]</t>
  </si>
  <si>
    <t>2026-05-14T18:18:03.645+02:00</t>
  </si>
  <si>
    <t>2026-05-14T18:46:38.557+02:00</t>
  </si>
  <si>
    <t>2026-05-14T19:01:12.006+02:00</t>
  </si>
  <si>
    <t>2026-05-14T18:18:03.792+02:00</t>
  </si>
  <si>
    <t>[{"id":"0ea52415-fdb3-497f-b216-7fd5802f2e0f","note":"","count":1,"label":"Quattro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,{"id":"35e045f9-bc36-46e9-8142-6579de78a05b","note":"","count":1,"label":"Comeback 32cm 🌶️","posId":"121","price":24900,"isExtra":false},{"id":"3a8b6a85-3b5c-4ee4-be2d-261ab8731d6e","note":"","count":1,"label":"Česnekový dip","posId":"P106","price":2000,"isExtra":false}]</t>
  </si>
  <si>
    <t>2026-05-14T18:15:03.926+02:00</t>
  </si>
  <si>
    <t>2026-05-14T18:50:53.574+02:00</t>
  </si>
  <si>
    <t>2026-05-14T19:12:19.762+02:00</t>
  </si>
  <si>
    <t>2026-05-14T18:15:04.044+02:00</t>
  </si>
  <si>
    <t>[{"id":"03ade9ce-5d0f-4499-a6a3-340b58ae4468","note":"","count":1,"label":"Capricciosa 32cm","posId":"113","price":24900,"isExtra":false},{"id":"ee394832-8137-440a-84b7-b9e0df42a9ab","note":"","count":1,"label":"Hawai 32cm","posId":"114","price":24900,"isExtra":false},{"id":"3a8b6a85-3b5c-4ee4-be2d-261ab8731d6e","note":"","count":1,"label":"Česnekový dip","posId":"P106","price":2000,"isExtra":false}]</t>
  </si>
  <si>
    <t>2026-05-14T18:13:29.492+02:00</t>
  </si>
  <si>
    <t>2026-05-14T18:42:11.384+02:00</t>
  </si>
  <si>
    <t>[{"id":"55199476","note":"","size":"BBQ Meteor 40cm","count":1,"label":"BBQ Meteor 40cm","posId":"106","price":30900,"isExtra":false},{"id":"55199547","note":"","count":1,"label":"Balné","posId":"K0000","price":2000,"isExtra":true},{"id":"59555713","note":"","count":1,"label":"Rajčatový základ","posId":"ZBR40","price":0,"isExtra":true}]</t>
  </si>
  <si>
    <t>2026-05-14T18:09:32.883+02:00</t>
  </si>
  <si>
    <t>2026-05-14T18:39:56.789+02:00</t>
  </si>
  <si>
    <t>[{"id":"55199470","note":"","size":"Margherita 40cm","count":1,"label":"Margherita 40cm","posId":"100","price":26900,"isExtra":false},{"id":"55199547","note":"","count":1,"label":"Balné","posId":"K0000","price":2000,"isExtra":true}]</t>
  </si>
  <si>
    <t>2026-05-14T18:07:03.018+02:00</t>
  </si>
  <si>
    <t>2026-05-14T18:44:03.639+02:00</t>
  </si>
  <si>
    <t>2026-05-14T19:14:33.112+02:00</t>
  </si>
  <si>
    <t>2026-05-14T18:07:03.443+02:00</t>
  </si>
  <si>
    <t>[{"id":"2b9f361b-4416-409b-9b50-c5e648e65b24","note":"","count":1,"label":"Zeleninová 40cm","posId":"103","price":30900,"isExtra":false},{"id":"86843148-4e32-4979-bfd6-d7151207f70f","note":"","count":1,"label":"Šunka","posId":"C106","price":4000,"KDSTags":["greenhighlight"],"isExtra":true},{"id":"e7501e4e-7b75-458f-8655-4ba5ba9c5990","note":"","count":1,"label":"Dip Jalapeňos","posId":"P107","price":2000,"isExtra":false}]</t>
  </si>
  <si>
    <t>2026-05-14T17:59:36.724+02:00</t>
  </si>
  <si>
    <t>2026-05-14T18:34:39.980+02:00</t>
  </si>
  <si>
    <t>[{"id":"69427510296215434ca56297","count":1,"label":"Spicy menu Comeback","posId":"M100","price":34900,"isExtra":false},{"id":"48b98a74f25fd3fe9562dfd2","count":1,"label":"Balné","posId":"K0000","price":3000,"isExtra":true},{"id":"c500a2202dd8542241edec10","count":1,"label":"Pepperoni","posId":"Y120","price":0,"isExtra":true},{"id":"70ab452879208b8e2c790c0d","count":1,"label":"okraj hotdog, bez omáčky","posId":"A125","price":5700,"isExtra":true},{"id":"4d20acafa95763f3c432c8f6","count":1,"label":"spicy wings 🌶️","posId":"P101","price":0,"isExtra":true},{"id":"ddc6344ed82f485e5eed0c98","count":1,"label":"Mirinda 1l","posId":"N126","price":0,"isExtra":true},{"id":"69427510296215434ca56269","count":1,"label":"Pepperoni 32cm 🌶️🌶️","posId":"120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</si>
  <si>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2026-05-14T17:58:08.543+02:00</t>
  </si>
  <si>
    <t>2026-05-14T18:30:40.898+02:00</t>
  </si>
  <si>
    <t>2026-05-14T17:41:03.591+02:00</t>
  </si>
  <si>
    <t>2026-05-14T18:27:53.490+02:00</t>
  </si>
  <si>
    <t>2026-05-14T18:45:29.867+02:00</t>
  </si>
  <si>
    <t>2026-05-14T17:41:03.714+02:00</t>
  </si>
  <si>
    <t>[{"id":"8c704055-e242-493d-b754-bb711e5a6c0b","note":"","count":3,"label":"Hawai 40cm","posId":"102","price":30900,"isExtra":false},{"id":"f1315fc0-dfbb-459c-9f31-49d8e60875f4","note":"","count":3,"label":"Pepperoni 40cm 🌶️🌶️","posId":"108","price":30900,"isExtra":false},{"id":"36ea3088-07fd-428f-b871-c4a5ee9cef7b","note":"","count":3,"label":"Comeback 40cm 🌶️","posId":"109","price":30900,"isExtra":false},{"id":"d63e9120-8ffe-444c-ba51-6c942a13f4fc","note":"","count":4,"label":"Margherita 40cm","posId":"100","price":26900,"isExtra":false},{"id":"1fae666b-4102-4ed0-b317-2a07b21ae279","note":"","count":1,"label":"Hot &amp; Spicy 40cm 🌶️🌶️","posId":"110","price":30900,"isExtra":false}]</t>
  </si>
  <si>
    <t>2026-05-14T17:36:55.391+02:00</t>
  </si>
  <si>
    <t>2026-05-14T17:49:43.618+02:00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</si>
  <si>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🌶️","posId":"121","price":24900,"isExtra":false},{"id":"ed2821f5147c44e417ef0b42","count":1,"label":"Balné","posId":"K0000","price":1500,"isExtra":true},{"id":"69427510296215434ca56271","count":1,"label":"Hawai 32cm","posId":"114","price":24900,"isExtra":false},{"id":"ed2821f5147c44e417ef0b42","count":1,"label":"Balné","posId":"K0000","price":1500,"isExtra":true}]</t>
  </si>
  <si>
    <t>2026-05-14T17:28:39.043+02:00</t>
  </si>
  <si>
    <t>2026-05-14T17:42:07.640+02:00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</si>
  <si>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🌶️🌶️","posId":"120","price":24900,"isExtra":false},{"id":"55199557","note":"","count":1,"label":"Balné","posId":"K0000","price":1500,"isExtra":true},{"id":"57464195","note":"","size":"Dip Jalapeňos","count":1,"label":"Dip Jalapeňos","posId":"P107","price":2000,"isExtra":false},{"id":"55199557","note":"","count":1,"label":"Balné","posId":"K0000","price":1500,"isExtra":true},{"id":"57405737","note":"","size":"Aquilla černý čaj a broskev 0,5l","count":1,"label":"Aquilla černý čaj a broskev","posId":"N120","price":4900,"isExtra":false}]</t>
  </si>
  <si>
    <t>2026-05-14T17:25:04.882+02:00</t>
  </si>
  <si>
    <t>2026-05-14T17:38:47.353+02:00</t>
  </si>
  <si>
    <t>2026-05-14T17:48:28.398+02:00</t>
  </si>
  <si>
    <t>2026-05-14T17:25:04.990+02:00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</si>
  <si>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základ","posId":"a3d62a5d-2e1d-48db-874e-d64becff7059","price":0,"isExtra":true},{"id":"d5c01305-5b81-4931-8ef0-14413da22bab","note":"","count":1,"label":"Kukuřice","posId":"C115","price":3500,"KDSTags":["greenhighlight"],"isExtra":true}]</t>
  </si>
  <si>
    <t>2026-05-14T17:24:11.112+02:00</t>
  </si>
  <si>
    <t>2026-05-14T17:33:58.473+02:00</t>
  </si>
  <si>
    <t>[{"id":"113","note":"","count":1,"label":"Capricciosa 32cm","posId":"113","price":24900,"isExtra":false},{"id":"K0000","note":"","count":1,"label":"Balné","posId":"K0000","price":1500,"isExtra":true},{"id":"B109","note":"","count":1,"label":"Pepperoni salám","posId":"B109","price":3000,"KDSTags":["greenhighlight"],"isExtra":true}]</t>
  </si>
  <si>
    <t>2026-05-14T17:16:03.398+02:00</t>
  </si>
  <si>
    <t>2026-05-14T17:24:50.345+02:00</t>
  </si>
  <si>
    <t>2026-05-14T17:42:29.135+02:00</t>
  </si>
  <si>
    <t>2026-05-14T17:16:03.534+02:00</t>
  </si>
  <si>
    <t>[{"id":"36ea3088-07fd-428f-b871-c4a5ee9cef7b","note":"","count":1,"label":"Comeback 40cm 🌶️","posId":"109","price":30900,"isExtra":false},{"id":"3a8b6a85-3b5c-4ee4-be2d-261ab8731d6e","note":"","count":2,"label":"Česnekový dip","posId":"P106","price":2000,"isExtra":false}]</t>
  </si>
  <si>
    <t>2026-05-14T17:14:02.891+02:00</t>
  </si>
  <si>
    <t>2026-05-14T17:23:46.203+02:00</t>
  </si>
  <si>
    <t>[{"id":"ee394832-8137-440a-84b7-b9e0df42a9ab","note":"","count":1,"label":"Hawai 32cm","posId":"114","price":24900,"isExtra":false},{"id":"c8019f80-065c-4f09-9e80-65b85dae2ae1","note":"","count":1,"label":"Kukuřice","posId":"B115","price":2500,"KDSTags":["greenhighlight"],"isExtra":true},{"id":"007c7303-045c-4866-882d-38e13564ff34","note":"","count":1,"label":"Bez ananasu","posId":"X100","price":0,"KDSTags":["redhighlight"],"isExtra":true}]</t>
  </si>
  <si>
    <t>2026-05-14T17:02:54.657+02:00</t>
  </si>
  <si>
    <t>2026-05-14T17:30:56.712+02:00</t>
  </si>
  <si>
    <t>[{"id":"69427510296215434ca56275","count":1,"label":"Baby Špenát &amp; kuře 32cm","posId":"116","price":24900,"isExtra":false},{"id":"ed2821f5147c44e417ef0b42","count":1,"label":"Balné","posId":"K0000","price":1500,"isExtra":true}]</t>
  </si>
  <si>
    <t>2026-05-14T16:57:02.794+02:00</t>
  </si>
  <si>
    <t>2026-05-14T17:13:27.635+02:00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</si>
  <si>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bylinky","posId":"A122","price":6500,"isExtra":true}]</t>
  </si>
  <si>
    <t>2026-05-14T16:24:38.175+02:00</t>
  </si>
  <si>
    <t>2026-05-14T16:24:55.239+02:00</t>
  </si>
  <si>
    <t>[{"id":"7aBj0yr8ehZGT_Y-fZEHI","count":1,"label":"Guarana kiwi a jablko","posId":"N144","price":5500,"isExtra":false,"discount":{"type":"absolute","value":30},"creatorId":"Cq6Tqyaw1PnCH-5LGVbyU","isPackging":0,"actualLabel":"Guarana kiwi a jablko"}]</t>
  </si>
  <si>
    <t>2026-05-14T15:41:44.879+02:00</t>
  </si>
  <si>
    <t>2026-05-14T15:51:23.863+02:00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</si>
  <si>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🌶️🌶️","posId":"120","price":24900,"isExtra":false},{"id":"55199557","note":"","count":1,"label":"Balné","posId":"K0000","price":1500,"isExtra":true},{"id":"57279344","note":"","count":1,"label":"BBQ základ","posId":"ZRB32","price":0,"isExtra":true},{"id":"55199597","note":"","count":1,"label":"Žampiony","posId":"B105","price":2500,"KDSTags":["greenhighlight"],"isExtra":true},{"id":"55199644","note":"","count":1,"label":"Cibule","posId":"B103","price":2500,"KDSTags":["greenhighlight"],"isExtra":true},{"id":"61818001","note":"","size":"Guarana kiwi a jablko","count":1,"label":"Guarana kiwi a jablko","posId":"N144","price":5500,"isExtra":false}]</t>
  </si>
  <si>
    <t>2026-05-14T15:33:22.419+02:00</t>
  </si>
  <si>
    <t>2026-05-14T15:48:07.029+02:00</t>
  </si>
  <si>
    <t>[{"id":"69427510296215434ca5624d","count":1,"label":"Comeback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základ","posId":"ZRS40","price":0,"isExtra":true},{"id":"69427510296215434ca56273","count":1,"label":"Capricciosa 32cm","posId":"113","price":24900,"isExtra":false},{"id":"ed2821f5147c44e417ef0b42","count":1,"label":"Balné","posId":"K0000","price":1500,"isExtra":true}]</t>
  </si>
  <si>
    <t>Rustamjon</t>
  </si>
  <si>
    <t>2026-05-14T15:21:03.112+02:00</t>
  </si>
  <si>
    <t>2026-05-14T15:29:13.827+02:00</t>
  </si>
  <si>
    <t>[{"id":"111","note":"","count":1,"label":"Quattro Formaggi 40cm","posId":"111","price":30900,"isExtra":false},{"id":"K0000","note":"","count":1,"label":"Balné","posId":"K0000","price":2000,"isExtra":true},{"id":"P106","note":"","count":1,"label":"Česnekový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</si>
  <si>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2026-05-14T15:05:35.656+02:00</t>
  </si>
  <si>
    <t>2026-05-14T15:09:31.812+02:00</t>
  </si>
  <si>
    <t>2026-05-14T14:57:36.288+02:00</t>
  </si>
  <si>
    <t>2026-05-14T15:05:28.799+02:00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</si>
  <si>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32cm","posId":"112","price":20900,"isExtra":false},{"id":"ed2821f5147c44e417ef0b42","count":1,"label":"Balné","posId":"K0000","price":1500,"isExtra":true},{"id":"69427510296215434ca56269","count":1,"label":"Pepperoni 32cm 🌶️🌶️","posId":"120","price":24900,"isExtra":false},{"id":"ed2821f5147c44e417ef0b42","count":1,"label":"Balné","posId":"K0000","price":1500,"isExtra":true},{"id":"59839d6b839f5e8fe6d29556","count":1,"label":"BBQ základ","posId":"ZRB32","price":0,"isExtra":true},{"id":"241337b3e585028897f81961","count":1,"label":"Grana padano, pecorino, parmazán","posId":"B130","price":3000,"KDSTags":["greenhighlight"],"isExtra":true}]</t>
  </si>
  <si>
    <t>2026-05-14T14:57:04.051+02:00</t>
  </si>
  <si>
    <t>2026-05-14T15:06:14.500+02:00</t>
  </si>
  <si>
    <t>2026-05-14T15:32:42.443+02:00</t>
  </si>
  <si>
    <t>2026-05-14T14:57:04.265+02:00</t>
  </si>
  <si>
    <t>[{"id":"f1315fc0-dfbb-459c-9f31-49d8e60875f4","note":"","count":1,"label":"Pepperoni 40cm 🌶️🌶️","posId":"108","price":30900,"isExtra":false},{"id":"d5c01305-5b81-4931-8ef0-14413da22bab","note":"","count":1,"label":"Kukuřice","posId":"C115","price":3500,"KDSTags":["greenhighlight"],"isExtra":true},{"id":"3a8b6a85-3b5c-4ee4-be2d-261ab8731d6e","note":"","count":1,"label":"Česnekový dip","posId":"P106","price":2000,"isExtra":false}]</t>
  </si>
  <si>
    <t>2026-05-14T13:36:04.392+02:00</t>
  </si>
  <si>
    <t>2026-05-14T13:44:30.151+02:00</t>
  </si>
  <si>
    <t>[{"id":"ad7c292a-48c9-48db-b64c-0f7f8ebced7f","note":"","count":1,"label":"BBQ Meteor 40cm","posId":"106","price":30900,"isExtra":false}]</t>
  </si>
  <si>
    <t>2026-05-14T13:26:03.296+02:00</t>
  </si>
  <si>
    <t>2026-05-14T13:37:02.988+02:00</t>
  </si>
  <si>
    <t>[{"id":"36ea3088-07fd-428f-b871-c4a5ee9cef7b","note":"","count":1,"label":"Comeback 40cm 🌶️","posId":"109","price":30900,"isExtra":false},{"id":"f1315fc0-dfbb-459c-9f31-49d8e60875f4","note":"","count":1,"label":"Pepperoni 40cm 🌶️🌶️","posId":"108","price":30900,"isExtra":false},{"id":"b6658da4-b777-42a2-94b6-5ce20ff49587","note":"","count":1,"label":"Pepperoni 32 cm","posId":"144","price":24900,"isExtra":false},{"id":"ff8bc446-e047-44f1-bae5-423b565e0123","note":"","count":1,"label":"Capricciosa 32 cm","posId":"137","price":24900,"isExtra":false}]</t>
  </si>
  <si>
    <t>2026-05-14T13:26:03.279+02:00</t>
  </si>
  <si>
    <t>2026-05-14T13:42:23.130+02:00</t>
  </si>
  <si>
    <t>2026-05-14T13:54:24.736+02:00</t>
  </si>
  <si>
    <t>2026-05-14T13:26:03.558+02:00</t>
  </si>
  <si>
    <t>[{"id":"f1315fc0-dfbb-459c-9f31-49d8e60875f4","note":"","count":1,"label":"Pepperoni 40cm 🌶️🌶️","posId":"108","price":30900,"isExtra":false},{"id":"36ea3088-07fd-428f-b871-c4a5ee9cef7b","note":"","count":1,"label":"Comeback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0f32557d-3b00-4445-b026-75e05c963906","note":"","count":1,"label":"Jalapeňos","posId":"C102","price":3500,"KDSTags":["greenhighlight"],"isExtra":true},{"id":"aef5aaf8-2acf-4f20-91be-c8829f11cd0c","note":"","count":1,"label":"Capricciosa 40cm","posId":"101","price":30900,"isExtra":false},{"id":"a62e938c-9a71-490f-818d-7d681b9da334","note":"","count":1,"label":"Bez žampionů","posId":"X105","price":0,"KDSTags":["redhighlight"],"isExtra":true},{"id":"e7501e4e-7b75-458f-8655-4ba5ba9c5990","note":"","count":1,"label":"Dip Jalapeňos","posId":"P107","price":2000,"isExtra":false}]</t>
  </si>
  <si>
    <t>2026-05-14T13:15:24.600+02:00</t>
  </si>
  <si>
    <t>2026-05-14T13:15:27.224+02:00</t>
  </si>
  <si>
    <t>[{"id":"503oYFJ0v6DcVp2lPSizu","count":1,"label":"spicy wings 🌶️","posId":"P101","price":11900,"isExtra":false,"creatorId":"PqtIPXluNwbSUFBRUv4bj","isPackging":0,"actualLabel":"Spicy Wings 🌶️"}]</t>
  </si>
  <si>
    <t>2026-05-14T13:13:11.697+02:00</t>
  </si>
  <si>
    <t>2026-05-14T13:20:07.391+02:00</t>
  </si>
  <si>
    <t>[{"id":"55199480","note":"","size":"Capricciosa 40cm","count":1,"label":"Capricciosa 40cm","posId":"101","price":30900,"isExtra":false},{"id":"55199547","note":"","count":1,"label":"Balné","posId":"K0000","price":2000,"isExtra":true}]</t>
  </si>
  <si>
    <t>2026-05-14T13:12:07.132+02:00</t>
  </si>
  <si>
    <t>2026-05-14T13:18:25.268+02:00</t>
  </si>
  <si>
    <t>[{"id":"69427510296215434ca5625b","count":1,"label":"Baby špenát &amp; kuře 40cm","posId":"104","price":30900,"isExtra":false},{"id":"c71f71bd04444e93fe083c01","count":1,"label":"Balné","posId":"K0000","price":2000,"isExtra":true}]</t>
  </si>
  <si>
    <t>2026-05-14T13:11:00.221+02:00</t>
  </si>
  <si>
    <t>2026-05-14T13:43:12.027+02:00</t>
  </si>
  <si>
    <t>[{"id":"YTg3ID5hRb2ecyVNQ_dzu","count":1,"label":"BBQ Texas 32cm","posId":"119","price":24900,"isExtra":false,"creatorId":"f_5fHM_PoPOKHrwDmih00","isPackging":0,"actualLabel":"BBQ Texas 32cm"},{"id":"qDn96ATbqHd_7vbQ_cZWe","count":1,"label":"Česnekový dip","posId":"P106","price":2000,"isExtra":false,"creatorId":"tStHeSb_Ra9HsC8VFb8vQ","isPackging":0,"actualLabel":"Česnekový dip"}]</t>
  </si>
  <si>
    <t>2026-05-14T13:03:07.269+02:00</t>
  </si>
  <si>
    <t>2026-05-14T13:09:00.246+02:00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</si>
  <si>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</si>
  <si>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2026-05-14T12:40:01.628+02:00</t>
  </si>
  <si>
    <t>2026-05-14T12:48:24.132+02:00</t>
  </si>
  <si>
    <t>[{"id":"59589460","note":"","size":"BBQ Texas 32cm","count":1,"label":"BBQ Texas 32cm","posId":"119","price":24900,"isExtra":false},{"id":"55199557","note":"","count":1,"label":"Balné","posId":"K0000","price":1500,"isExtra":true},{"id":"57279347","note":"","count":1,"label":"Rajčatový základ","posId":"ZBR32","price":0,"isExtra":true},{"id":"61818000","note":"","size":"Guarana classic zero","count":1,"label":"Guarana classic zero","posId":"N143","price":5500,"isExtra":false}]</t>
  </si>
  <si>
    <t>2026-05-14T12:35:02.591+02:00</t>
  </si>
  <si>
    <t>2026-05-14T12:46:18.789+02:00</t>
  </si>
  <si>
    <t>2026-05-14T13:05:06.077+02:00</t>
  </si>
  <si>
    <t>2026-05-14T12:35:03.030+02:00</t>
  </si>
  <si>
    <t>[{"id":"8c704055-e242-493d-b754-bb711e5a6c0b","note":"","count":1,"label":"Hawai 40cm","posId":"102","price":30900,"isExtra":false},{"id":"ee394832-8137-440a-84b7-b9e0df42a9ab","note":"","count":1,"label":"Hawai 32cm","posId":"114","price":24900,"isExtra":false},{"id":"0ea52415-fdb3-497f-b216-7fd5802f2e0f","note":"","count":1,"label":"Quattro Formaggi 32cm","posId":"123","price":24900,"isExtra":false}]</t>
  </si>
  <si>
    <t>2026-05-14T11:56:27.927+02:00</t>
  </si>
  <si>
    <t>2026-05-14T12:03:48.695+02:00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</si>
  <si>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55199658","note":"","count":1,"label":"Mozzarella","posId":"C113","price":4000,"KDSTags":["greenhighlight"],"isExtra":true}]</t>
  </si>
  <si>
    <t>2026-05-14T11:56:27.896+02:00</t>
  </si>
  <si>
    <t>2026-05-14T12:07:01.036+02:00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</si>
  <si>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🌶️","posId":"109","price":30900,"isExtra":false},{"id":"55199547","note":"","count":1,"label":"Balné","posId":"K0000","price":2000,"isExtra":true},{"id":"55199624","note":"","count":1,"label":"okraj hotdog, bbq omáčka","posId":"A120","price":6500,"isExtra":true},{"id":"55199632","note":"","count":1,"label":"Bez cibule","posId":"X103","price":0,"KDSTags":["redhighlight"],"isExtra":true}]</t>
  </si>
  <si>
    <t>2026-05-14T11:55:03.367+02:00</t>
  </si>
  <si>
    <t>2026-05-14T12:24:23.595+02:00</t>
  </si>
  <si>
    <t>2026-05-14T12:41:20.830+02:00</t>
  </si>
  <si>
    <t>2026-05-14T11:55:03.522+02:00</t>
  </si>
  <si>
    <t>[{"id":"4cd25cb7-e092-43a0-ab38-89c50a7e6a77","note":"","count":1,"label":"Pepperoni 18cm 🌶️🌶️","posId":"132","price":11900,"isExtra":false},{"id":"57c816b2-3e3f-46c2-b126-b09910d79cb0","note":"","count":1,"label":"změna na Smetanový základ","posId":"57c816b2-3e3f-46c2-b126-b09910d79cb0","price":0,"isExtra":true},{"id":"d3eb4d53-930f-46c7-bd43-afdbaaac1bcf","note":"","count":1,"label":"masové kuličky","posId":"P102","price":9900,"isExtra":false},{"id":"a851d29a-5134-4946-b96f-7df04ca56ce8","note":"","count":1,"label":"Pepsi zero sugar 1l","posId":"N125","price":5900,"isExtra":false}]</t>
  </si>
  <si>
    <t>2026-05-14T11:43:02.769+02:00</t>
  </si>
  <si>
    <t>2026-05-14T11:52:45.411+02:00</t>
  </si>
  <si>
    <t>2026-05-14T12:17:02.530+02:00</t>
  </si>
  <si>
    <t>2026-05-14T11:43:03.008+02:00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</si>
  <si>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bylinky","posId":"A121","price":5700,"isExtra":true},{"id":"dba0d6ed-9e38-4f33-8ec2-cc6e2ff8f1a9","note":"","count":1,"label":"Gorgonzola","posId":"B101","price":3000,"KDSTags":["greenhighlight"],"isExtra":true}]</t>
  </si>
  <si>
    <t>2026-05-14T11:27:03.434+02:00</t>
  </si>
  <si>
    <t>2026-05-14T11:50:50.346+02:00</t>
  </si>
  <si>
    <t>2026-05-14T12:02:58.960+02:00</t>
  </si>
  <si>
    <t>2026-05-14T11:27:03.963+02:00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</si>
  <si>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základ","posId":"57c816b2-3e3f-46c2-b126-b09910d79cb0","price":0,"isExtra":true},{"id":"19647242-c7ae-4948-97a4-fe55e47b6f96","note":"","count":1,"label":"Bez salámu","posId":"X109","price":0,"KDSTags":["redhighlight"],"isExtra":true},{"id":"35e045f9-bc36-46e9-8142-6579de78a05b","note":"","count":1,"label":"Comeback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,{"id":"35e045f9-bc36-46e9-8142-6579de78a05b","note":"","count":1,"label":"Comeback 32cm 🌶️","posId":"121","price":24900,"isExtra":false},{"id":"e12521cc-9391-4513-be27-f090014536cf","note":"","count":1,"label":"BBQ Texas 32 cm","posId":"143","price":24900,"isExtra":false},{"id":"3a8b6a85-3b5c-4ee4-be2d-261ab8731d6e","note":"","count":1,"label":"Česnekový dip","posId":"P106","price":2000,"isExtra":false},{"id":"0b867b16-3995-4b4a-9deb-1c0d8cecf8d6","note":"","count":1,"label":"Pepperoni 32cm 🌶️🌶️","posId":"120","price":24900,"isExtra":false},{"id":"bf8dc38b-6c8e-42b6-9da3-3170253a57d4","note":"","count":1,"label":"Hot &amp; Spicy 32cm 🌶️🌶️","posId":"122","price":24900,"isExtra":false},{"id":"a3d62a5d-2e1d-48db-874e-d64becff7059","note":"","count":1,"label":"změna na BBQ základ","posId":"a3d62a5d-2e1d-48db-874e-d64becff7059","price":0,"isExtra":true},{"id":"b23a7ffc-2968-4b23-96c7-647c4d375297","note":"","count":1,"label":"BBQ Meteor 32 cm","posId":"142","price":24900,"isExtra":false},{"id":"f61b7339-3b20-4583-b2b8-12e48de2876d","note":"","count":1,"label":"změna na Rajčatový základ","posId":"f61b7339-3b20-4583-b2b8-12e48de2876d","price":0,"isExtra":true},{"id":"bf8dc38b-6c8e-42b6-9da3-3170253a57d4","note":"","count":1,"label":"Hot &amp; Spicy 32cm 🌶️🌶️","posId":"122","price":24900,"isExtra":false}]</t>
  </si>
  <si>
    <t>2026-05-14T11:25:11.685+02:00</t>
  </si>
  <si>
    <t>2026-05-14T11:32:02.539+02:00</t>
  </si>
  <si>
    <t>[{"id":"59589464","note":"","size":"Capricciosa 32cm","count":1,"label":"Capricciosa 32cm","posId":"113","price":24900,"isExtra":false},{"id":"55199557","note":"","count":1,"label":"Balné","posId":"K0000","price":1500,"isExtra":true}]</t>
  </si>
  <si>
    <t>2026-05-14T11:09:03.639+02:00</t>
  </si>
  <si>
    <t>2026-05-14T11:29:11.259+02:00</t>
  </si>
  <si>
    <t>2026-05-14T11:39:12.965+02:00</t>
  </si>
  <si>
    <t>2026-05-14T11:09:03.779+02:00</t>
  </si>
  <si>
    <t>[{"id":"36ea3088-07fd-428f-b871-c4a5ee9cef7b","note":"","count":1,"label":"Comeback 40cm 🌶️","posId":"109","price":30900,"isExtra":false}]</t>
  </si>
  <si>
    <t>2026-05-14T10:44:09.927+02:00</t>
  </si>
  <si>
    <t>2026-05-14T11:27:14.625+02:00</t>
  </si>
  <si>
    <t>[{"id":"69427510296215434ca56259","count":1,"label":"Capricciosa 40cm","posId":"101","price":30900,"isExtra":false},{"id":"c71f71bd04444e93fe083c01","count":1,"label":"Balné","posId":"K0000","price":2000,"isExtra":true},{"id":"8d55eafca74e85a8dee122d9","count":1,"label":"okraj mozzarella, bylinky","posId":"A122","price":6500,"isExtra":true},{"id":"6d30c23536beeaabedce6a33","count":1,"label":"Kukuřice","posId":"C115","price":3500,"KDSTags":["greenhighlight"],"isExtra":true},{"id":"69427510296215434ca5629b","count":1,"label":"masové kuličky","posId":"P102","price":9900,"isExtra":false},{"id":"ed2821f5147c44e417ef0b42","count":1,"label":"Balné","posId":"K0000","price":1500,"isExtra":true}]</t>
  </si>
  <si>
    <t>2026-05-14T00:45:11.327+02:00</t>
  </si>
  <si>
    <t>2026-05-14T00:53:02.610+02:00</t>
  </si>
  <si>
    <t>[{"id":"69427510296215434ca56263","count":1,"label":"Quattro Formaggi 32cm","posId":"123","price":24900,"isExtra":false},{"id":"ed2821f5147c44e417ef0b42","count":1,"label":"Balné","posId":"K0000","price":1500,"isExtra":true}]</t>
  </si>
  <si>
    <t>2026-05-14T00:33:49.219+02:00</t>
  </si>
  <si>
    <t>2026-05-14T00:43:48.660+02:00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</si>
  <si>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32cm","posId":"123","price":24900,"isExtra":false},{"id":"55199557","note":"","count":1,"label":"Balné","posId":"K0000","price":1500,"isExtra":true},{"id":"59555726","note":"","count":1,"label":"Rajčatový základ","posId":"ZSR32","price":0,"isExtra":true}]</t>
  </si>
  <si>
    <t>2026-05-14T00:25:52.960+02:00</t>
  </si>
  <si>
    <t>2026-05-14T00:35:57.649+02:00</t>
  </si>
  <si>
    <t>2026-05-14T00:11:47.026+02:00</t>
  </si>
  <si>
    <t>2026-05-14T00:19:44.788+02:00</t>
  </si>
  <si>
    <t>[{"id":"59589466","note":"","size":"Veggieballs 32cm 🌶️🌶️","count":1,"label":"Veggieballs 32cm 🌶️🌶️","posId":"117","price":24900,"isExtra":false},{"id":"55199557","note":"","count":1,"label":"Balné","posId":"K0000","price":1500,"isExtra":true},{"id":"55199627","note":"","count":1,"label":"Bez jalapenos","posId":"X102","price":0,"KDSTags":["redhighlight"],"isExtra":true}]</t>
  </si>
  <si>
    <t>2026-05-13T23:57:02.354+02:00</t>
  </si>
  <si>
    <t>2026-05-14T00:14:23.569+02:00</t>
  </si>
  <si>
    <t>[{"id":"109","note":"Více propečena - křupavá ","count":1,"label":"Comeback 40cm 🌶️","posId":"109","price":30900,"isExtra":false},{"id":"K0000","note":"","count":1,"label":"Balné","posId":"K0000","price":2000,"isExtra":true}]</t>
  </si>
  <si>
    <t>2026-05-13T23:40:25.367+02:00</t>
  </si>
  <si>
    <t>2026-05-13T23:50:41.344+02:00</t>
  </si>
  <si>
    <t>[{"id":"59589463","note":"","size":"Hawai 32cm","count":1,"label":"Hawai 32cm","posId":"114","price":24900,"isExtra":false},{"id":"55199557","note":"","count":1,"label":"Balné","posId":"K0000","price":1500,"isExtra":true},{"id":"55199586","note":"","count":1,"label":"okraj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</si>
  <si>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2026-05-13T23:07:38.209+02:00</t>
  </si>
  <si>
    <t>2026-05-13T23:22:29.137+02:00</t>
  </si>
  <si>
    <t>[{"id":"122","note":"","count":1,"label":"Hot &amp; Spicy 32cm 🌶️🌶️","posId":"122","price":24900,"isExtra":false},{"id":"K0000","note":"","count":1,"label":"Balné","posId":"K0000","price":1500,"isExtra":true},{"id":"P104","note":"","count":1,"label":"česnekový chléb","posId":"P104","price":7900,"isExtra":false},{"id":"K0000","note":"","count":1,"label":"Balné","posId":"K0000","price":1500,"isExtra":true},{"id":"P107","note":"","count":1,"label":"Dip Jalapeňos","posId":"P107","price":2000,"isExtra":false},{"id":"K0000","note":"","count":1,"label":"Balné","posId":"K0000","price":1500,"isExtra":true}]</t>
  </si>
  <si>
    <t>2026-05-13T22:49:32.560+02:00</t>
  </si>
  <si>
    <t>2026-05-13T23:03:28.170+02:00</t>
  </si>
  <si>
    <t>Sam Dušek</t>
  </si>
  <si>
    <t>2026-05-13T22:47:03.951+02:00</t>
  </si>
  <si>
    <t>2026-05-13T22:59:25.097+02:00</t>
  </si>
  <si>
    <t>2026-05-13T23:08:08.321+02:00</t>
  </si>
  <si>
    <t>2026-05-13T22:47:04.067+02:00</t>
  </si>
  <si>
    <t>[{"id":"35e045f9-bc36-46e9-8142-6579de78a05b","note":"","count":1,"label":"Comeback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🌶️","posId":"121","price":24900,"isExtra":false},{"id":"c8019f80-065c-4f09-9e80-65b85dae2ae1","note":"","count":1,"label":"Kukuřice","posId":"B115","price":2500,"KDSTags":["greenhighlight"],"isExtra":true}]</t>
  </si>
  <si>
    <t>2026-05-13T22:46:42.408+02:00</t>
  </si>
  <si>
    <t>2026-05-13T22:48:18.863+02:00</t>
  </si>
  <si>
    <t>[{"id":"YTg3ID5hRb2ecyVNQ_dzu","count":1,"label":"BBQ Texas 32cm","posId":"119","price":24900,"isExtra":false,"creatorId":"ewTwWZ1ptOInM_wSK3vjg","isPackging":0,"actualLabel":"BBQ Texas 32cm"},{"id":"53sf-YTdyM_f0xBrJMQx-","count":1,"label":"okraj mozzarella, bbq omáčka","posId":"A123","price":5700,"isExtra":true,"mainItemId":"YTg3ID5hRb2ecyVNQ_dzu"}]</t>
  </si>
  <si>
    <t>2026-05-13T22:37:28.208+02:00</t>
  </si>
  <si>
    <t>2026-05-13T22:51:47.141+02:00</t>
  </si>
  <si>
    <t>[{"id":"69427510296215434ca5624d","count":1,"label":"Comeback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bylinky","posId":"A122","price":6500,"isExtra":true},{"id":"69427510296215434ca562bf","count":1,"label":"Pepsi zero sugar 1l","posId":"N125","price":5900,"isExtra":false},{"id":"69427510296215434ca562a7","count":1,"label":"Jalapenos Rolls","posId":"jpr200","price":8900,"isExtra":false},{"id":"ed2821f5147c44e417ef0b42","count":1,"label":"Balné","posId":"K0000","price":1500,"isExtra":true}]</t>
  </si>
  <si>
    <t>2026-05-13T22:31:09.971+02:00</t>
  </si>
  <si>
    <t>2026-05-13T22:45:58.466+02:00</t>
  </si>
  <si>
    <t>2026-05-13T22:08:38.786+02:00</t>
  </si>
  <si>
    <t>2026-05-13T22:19:08.835+02:00</t>
  </si>
  <si>
    <t>2026-05-13T22:02:54.680+02:00</t>
  </si>
  <si>
    <t>2026-05-13T22:10:40.858+02:00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</si>
  <si>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🌶️🌶️","posId":"122","price":24900,"isExtra":false},{"id":"55199557","note":"","count":1,"label":"Balné","posId":"K0000","price":1500,"isExtra":true},{"id":"57405742","note":"","size":"Pepsi 1l","count":1,"label":"Pepsi 1l","posId":"N124","price":5900,"isExtra":false}]</t>
  </si>
  <si>
    <t>2026-05-13T21:20:04.383+02:00</t>
  </si>
  <si>
    <t>2026-05-13T21:32:58.725+02:00</t>
  </si>
  <si>
    <t>2026-05-13T22:05:08.192+02:00</t>
  </si>
  <si>
    <t>2026-05-13T21:20:04.516+02:00</t>
  </si>
  <si>
    <t>[{"id":"f4d7b9ad-ce62-498d-a90b-8016ab1e3604","note":"","count":1,"label":"Quattro Formaggi 32 cm","posId":"147","price":24900,"isExtra":false},{"id":"f2ca88ba-7288-4f05-a925-149da2e2137e","note":"","count":1,"label":"okraj hotdog, bbq omáčka","posId":"A119","price":5700,"isExtra":true},{"id":"1da47ebe-2592-435a-b854-8cbe80b56263","note":"","count":1,"label":"Hawai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bylinky","posId":"A121","price":5700,"isExtra":true}]</t>
  </si>
  <si>
    <t>2026-05-13T21:05:04.761+02:00</t>
  </si>
  <si>
    <t>2026-05-13T21:17:19.536+02:00</t>
  </si>
  <si>
    <t>2026-05-13T21:34:18.063+02:00</t>
  </si>
  <si>
    <t>2026-05-13T21:05:04.915+02:00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</si>
  <si>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</si>
  <si>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2026-05-13T20:54:28.091+02:00</t>
  </si>
  <si>
    <t>2026-05-13T21:06:38.501+02:00</t>
  </si>
  <si>
    <t>2026-05-13T21:18:52.445+02:00</t>
  </si>
  <si>
    <t>2026-05-13T20:54:28.225+02:00</t>
  </si>
  <si>
    <t>[{"id":"y4Ud58ITso9ISpwqJmsZm","count":1,"label":"Pepperoni 40cm 🌶️🌶️","posId":"108","price":30900,"isExtra":false,"creatorId":"LXjg-1el9KJKIXTUfpS9f","isPackging":0,"actualLabel":"Pepperoni 40cm 🌶️🌶️"}]</t>
  </si>
  <si>
    <t>2026-05-13T20:50:59.218+02:00</t>
  </si>
  <si>
    <t>2026-05-13T21:03:33.705+02:00</t>
  </si>
  <si>
    <t>2026-05-13T20:45:20.312+02:00</t>
  </si>
  <si>
    <t>2026-05-13T21:01:36.755+02:00</t>
  </si>
  <si>
    <t>[{"id":"55199479","note":"","size":"Hawai 40cm","count":1,"label":"Hawai 40cm","posId":"102","price":30900,"isExtra":false},{"id":"55199547","note":"","count":1,"label":"Balné","posId":"K0000","price":2000,"isExtra":true},{"id":"59589459","note":"","size":"Pepperoni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</si>
  <si>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2026-05-13T20:41:52.506+02:00</t>
  </si>
  <si>
    <t>2026-05-13T20:55:31.611+02:00</t>
  </si>
  <si>
    <t>2026-05-13T20:37:04.590+02:00</t>
  </si>
  <si>
    <t>2026-05-13T20:48:21.355+02:00</t>
  </si>
  <si>
    <t>2026-05-13T20:55:56.799+02:00</t>
  </si>
  <si>
    <t>2026-05-13T20:37:04.757+02:00</t>
  </si>
  <si>
    <t>[{"id":"8c704055-e242-493d-b754-bb711e5a6c0b","note":"","count":1,"label":"Hawai 40cm","posId":"102","price":30900,"isExtra":false},{"id":"57c816b2-3e3f-46c2-b126-b09910d79cb0","note":"","count":1,"label":"změna na Smetanový základ","posId":"57c816b2-3e3f-46c2-b126-b09910d79cb0","price":0,"isExtra":true},{"id":"614269dd-2dbe-47e4-81f8-670c7ef03e2f","note":"","count":1,"label":"Pepperoni salám","posId":"C109","price":4000,"KDSTags":["greenhighlight"],"isExtra":true},{"id":"28b3f739-f42a-4ef9-8499-ad66cad79c40","note":"","count":1,"label":"Hot &amp; Spicy 18cm 🌶️🌶️","posId":"134","price":11900,"isExtra":false}]</t>
  </si>
  <si>
    <t>2026-05-13T20:31:03.423+02:00</t>
  </si>
  <si>
    <t>2026-05-13T20:50:18.413+02:00</t>
  </si>
  <si>
    <t>2026-05-13T21:12:58.308+02:00</t>
  </si>
  <si>
    <t>2026-05-13T20:31:03.595+02:00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</si>
  <si>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bylinky","posId":"A121","price":5700,"isExtra":true},{"id":"1da47ebe-2592-435a-b854-8cbe80b56263","note":"","count":1,"label":"Hawai 32 cm","posId":"138","price":24900,"isExtra":false}]</t>
  </si>
  <si>
    <t>2026-05-13T20:28:45.770+02:00</t>
  </si>
  <si>
    <t>2026-05-13T20:42:10.529+02:00</t>
  </si>
  <si>
    <t>2026-05-13T20:28:04.763+02:00</t>
  </si>
  <si>
    <t>2026-05-13T20:49:02.440+02:00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</si>
  <si>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bylinky","posId":"A122","price":6500,"isExtra":true},{"id":"8c704055-e242-493d-b754-bb711e5a6c0b","note":"","count":1,"label":"Hawai 40cm","posId":"102","price":30900,"isExtra":false}]</t>
  </si>
  <si>
    <t>2026-05-13T20:27:13.456+02:00</t>
  </si>
  <si>
    <t>2026-05-13T20:42:08.661+02:00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</si>
  <si>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🌶️🌶️","posId":"108","price":30900,"isExtra":false},{"id":"55199547","note":"","count":1,"label":"Balné","posId":"K0000","price":2000,"isExtra":true},{"id":"55199515","note":"","size":"Pepperoni Rolls 🌶️","count":2,"label":"Pepperoni Rolls 🌶️","posId":"P100","price":8900,"isExtra":false},{"id":"55199557","note":"","count":2,"label":"Balné","posId":"K0000","price":1500,"isExtra":true},{"id":"55199516","note":"","size":"Česnekový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</si>
  <si>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2026-05-13T20:27:07.728+02:00</t>
  </si>
  <si>
    <t>2026-05-13T20:43:07.344+02:00</t>
  </si>
  <si>
    <t>2026-05-13T21:04:46.095+02:00</t>
  </si>
  <si>
    <t>2026-05-13T20:27:08.572+02:00</t>
  </si>
  <si>
    <t>[{"id":"80cdc162-f69f-4138-b690-77917e93790e","note":"","count":1,"label":"SPICY MENU COMEBACK","posId":"","price":34900,"isExtra":false},{"id":"afd61b76-df61-45ee-8ce6-ef96d680c04b","note":"","count":1,"label":"BBQ Meteor","posId":"Y118","price":0,"isExtra":true},{"id":"741f56e1-4be0-4a48-9425-3dc6aa7f97c3","note":"","count":1,"label":"Italské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základ","posId":"3901ddb1-2253-4d68-9f6f-e201beb3810a","price":0,"isExtra":true},{"id":"9044268d-9567-4604-8129-9d32c7630f2b","note":"","count":1,"label":"masové kuličky","posId":"P102","price":0,"isExtra":true},{"id":"6e68f040-29a6-48c8-a026-db49646663c5","note":"","count":1,"label":"Pepsi 1l","posId":"N124","price":0,"isExtra":true}]</t>
  </si>
  <si>
    <t>2026-05-13T20:12:34.002+02:00</t>
  </si>
  <si>
    <t>2026-05-13T20:30:41.584+02:00</t>
  </si>
  <si>
    <t>[{"id":"69427510296215434ca56259","count":1,"label":"Capricciosa 40cm","posId":"101","price":30900,"isExtra":false},{"id":"c71f71bd04444e93fe083c01","count":1,"label":"Balné","posId":"K0000","price":2000,"isExtra":true},{"id":"1ed1ad9866010ae50d5c6383","count":1,"label":"okraj hotdog, hořčice","posId":"A118","price":6500,"isExtra":true},{"id":"69427510296215434ca562bf","count":1,"label":"Pepsi zero sugar 1l","posId":"N125","price":5900,"isExtra":false}]</t>
  </si>
  <si>
    <t>2026-05-13T20:08:01.804+02:00</t>
  </si>
  <si>
    <t>2026-05-13T20:25:18.736+02:00</t>
  </si>
  <si>
    <t>2026-05-13T19:54:03.280+02:00</t>
  </si>
  <si>
    <t>2026-05-13T20:03:41.288+02:00</t>
  </si>
  <si>
    <t>2026-05-13T20:35:33.620+02:00</t>
  </si>
  <si>
    <t>2026-05-13T19:54:03.391+02:00</t>
  </si>
  <si>
    <t>[{"id":"35e045f9-bc36-46e9-8142-6579de78a05b","count":1,"label":"Comeback 32cm 🌶️","posId":"121","price":24900,"isExtra":false},{"id":"3a8b6a85-3b5c-4ee4-be2d-261ab8731d6e","count":1,"label":"Česnekový dip","posId":"P106","price":2000,"isExtra":false}]</t>
  </si>
  <si>
    <t>2026-05-13T19:50:03.687+02:00</t>
  </si>
  <si>
    <t>2026-05-13T20:03:48.410+02:00</t>
  </si>
  <si>
    <t>[{"id":"e8f571e6-dd36-42d7-8826-52c90315986b","note":"","count":1,"label":"Baby špenát &amp; kuře 40cm","posId":"104","price":30900,"isExtra":false}]</t>
  </si>
  <si>
    <t>2026-05-13T19:45:03.758+02:00</t>
  </si>
  <si>
    <t>2026-05-13T20:00:01.237+02:00</t>
  </si>
  <si>
    <t>2026-05-13T20:18:10.163+02:00</t>
  </si>
  <si>
    <t>2026-05-13T19:45:04.174+02:00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</si>
  <si>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oliv","posId":"X112","price":0,"KDSTags":["redhighlight"],"isExtra":true},{"id":"e7501e4e-7b75-458f-8655-4ba5ba9c5990","note":"","count":1,"label":"Dip Jalapeňos","posId":"P107","price":2000,"isExtra":false}]</t>
  </si>
  <si>
    <t>2026-05-13T19:44:18.631+02:00</t>
  </si>
  <si>
    <t>2026-05-13T19:55:07.490+02:00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</si>
  <si>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</si>
  <si>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2026-05-13T19:24:06.291+02:00</t>
  </si>
  <si>
    <t>2026-05-13T19:31:55.413+02:00</t>
  </si>
  <si>
    <t>2026-05-13T19:09:33.994+02:00</t>
  </si>
  <si>
    <t>2026-05-13T19:10:23.806+02:00</t>
  </si>
  <si>
    <t>[{"id":"yHgmhgtyHsa83CeT0bnGl","count":1,"label":"Hawai 40cm","posId":"102","price":30900,"isExtra":false,"creatorId":"yf7Al8HtjK61nPvms1OAU","isPackging":0,"actualLabel":"Hawai 40cm"},{"id":"extra_20230331101812_92","count":1,"label":"Olivy","posId":"C112","price":3500,"KDSTags":["greenhighlight"],"isExtra":true,"mainItemId":"yHgmhgtyHsa83CeT0bnGl"}]</t>
  </si>
  <si>
    <t>2026-05-13T19:08:34.996+02:00</t>
  </si>
  <si>
    <t>2026-05-13T19:22:05.341+02:00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</si>
  <si>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55199650","note":"","count":1,"label":"Kukuřice","posId":"C115","price":3500,"KDSTags":["greenhighlight"],"isExtra":true}]</t>
  </si>
  <si>
    <t>2026-05-13T19:08:02.857+02:00</t>
  </si>
  <si>
    <t>2026-05-13T19:18:27.401+02:00</t>
  </si>
  <si>
    <t>2026-05-13T19:44:40.024+02:00</t>
  </si>
  <si>
    <t>2026-05-13T19:08:03.042+02:00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</si>
  <si>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základ","posId":"f61b7339-3b20-4583-b2b8-12e48de2876d","price":0,"isExtra":true}]</t>
  </si>
  <si>
    <t>2026-05-13T19:00:45.757+02:00</t>
  </si>
  <si>
    <t>2026-05-13T19:16:28.920+02:00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</si>
  <si>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🌶️","posId":"121","price":24900,"isExtra":false},{"id":"55199557","note":"","count":1,"label":"Balné","posId":"K0000","price":1500,"isExtra":true},{"id":"57279344","note":"","count":1,"label":"BBQ základ","posId":"ZRB32","price":0,"isExtra":true},{"id":"55199622","note":"","count":1,"label":"okraj hotdog, bbq omáčka","posId":"A119","price":5700,"isExtra":true},{"id":"55199680","note":"","count":1,"label":"Grana padano, pecorino, parmazán","posId":"B130","price":3000,"KDSTags":["greenhighlight"],"isExtra":true},{"id":"55199516","note":"","size":"Česnekový dip","count":1,"label":"Česnekový dip","posId":"P106","price":2000,"isExtra":false}]</t>
  </si>
  <si>
    <t>2026-05-13T19:00:45.371+02:00</t>
  </si>
  <si>
    <t>2026-05-13T19:10:21.079+02:00</t>
  </si>
  <si>
    <t>[{"id":"59589464","note":"","size":"Capricciosa 32cm","count":1,"label":"Capricciosa 32cm","posId":"113","price":24900,"isExtra":false},{"id":"55199557","note":"","count":1,"label":"Balné","posId":"K0000","price":1500,"isExtra":true},{"id":"57279339","note":"","count":1,"label":"Smetanový základ","posId":"ZRS32","price":0,"isExtra":true},{"id":"55199635","note":"","count":1,"label":"okraj hotdog, bez omáčky","posId":"A125","price":5700,"isExtra":true},{"id":"59589460","note":"","size":"BBQ Texas 32cm","count":1,"label":"BBQ Texas 32cm","posId":"119","price":24900,"isExtra":false},{"id":"55199557","note":"","count":1,"label":"Balné","posId":"K0000","price":1500,"isExtra":true}]</t>
  </si>
  <si>
    <t>2026-05-13T18:43:17.959+02:00</t>
  </si>
  <si>
    <t>2026-05-13T18:55:43.947+02:00</t>
  </si>
  <si>
    <t>[{"id":"121","note":"","count":1,"label":"Comeback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</si>
  <si>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2026-05-13T18:39:03.874+02:00</t>
  </si>
  <si>
    <t>2026-05-13T18:53:22.770+02:00</t>
  </si>
  <si>
    <t>2026-05-13T19:11:56.252+02:00</t>
  </si>
  <si>
    <t>2026-05-13T18:39:04.000+02:00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</si>
  <si>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10b1ebcf-eda6-410e-81f0-6a9182a548db","note":"","count":1,"label":"Slanina","posId":"C108","price":4000,"KDSTags":["greenhighlight"],"isExtra":true}]</t>
  </si>
  <si>
    <t>2026-05-13T18:27:10.195+02:00</t>
  </si>
  <si>
    <t>2026-05-13T18:39:34.074+02:00</t>
  </si>
  <si>
    <t>[{"id":"55199516","note":"","size":"Česnekový dip","count":1,"label":"Česnekový dip","posId":"P106","price":2000,"isExtra":false},{"id":"55199557","note":"","count":1,"label":"Balné","posId":"K0000","price":1500,"isExtra":true},{"id":"55199474","note":"","size":"Pepperoni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,{"id":"55199616","note":"","count":1,"label":"Olivy","posId":"C112","price":3500,"KDSTags":["greenhighlight"],"isExtra":true},{"id":"55199669","note":"","count":1,"label":"Slanina","posId":"C108","price":4000,"KDSTags":["greenhighlight"],"isExtra":true}]</t>
  </si>
  <si>
    <t>2026-05-13T18:11:00.914+02:00</t>
  </si>
  <si>
    <t>2026-05-13T18:34:12.973+02:00</t>
  </si>
  <si>
    <t>[{"id":"59589457","note":"","size":"Hot &amp; Spicy 32cm 🌶️🌶️","count":2,"label":"Hot &amp; Spicy 32cm 🌶️🌶️","posId":"122","price":24900,"isExtra":false},{"id":"55199557","note":"","count":2,"label":"Balné","posId":"K0000","price":1500,"isExtra":true}]</t>
  </si>
  <si>
    <t>2026-05-13T18:08:03.534+02:00</t>
  </si>
  <si>
    <t>2026-05-13T18:25:14.877+02:00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</si>
  <si>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bylinky","posId":"A122","price":6500,"isExtra":true},{"id":"169906cc-98ac-4101-a361-79ae530758c3","note":"","count":1,"label":"Bez cibule","posId":"X103","price":0,"KDSTags":["redhighlight"],"isExtra":true},{"id":"19647242-c7ae-4948-97a4-fe55e47b6f96","note":"","count":1,"label":"Bez salámu","posId":"X109","price":0,"KDSTags":["redhighlight"],"isExtra":true},{"id":"211d85d0-839e-41d0-89e3-ea177ad7489e","note":"","count":1,"label":"Česnekový dip","posId":"P106","price":2000,"isExtra":false}]</t>
  </si>
  <si>
    <t>2026-05-13T18:05:03.471+02:00</t>
  </si>
  <si>
    <t>2026-05-13T18:27:45.678+02:00</t>
  </si>
  <si>
    <t>2026-05-13T18:35:28.933+02:00</t>
  </si>
  <si>
    <t>2026-05-13T18:05:03.637+02:00</t>
  </si>
  <si>
    <t>2026-05-13T18:04:00.892+02:00</t>
  </si>
  <si>
    <t>2026-05-13T18:18:25.983+02:00</t>
  </si>
  <si>
    <t>2026-05-13T18:03:29.487+02:00</t>
  </si>
  <si>
    <t>2026-05-13T18:17:02.225+02:00</t>
  </si>
  <si>
    <t>[{"id":"69427510296215434ca56261","count":1,"label":"Margherita 32cm","posId":"112","price":20900,"isExtra":false},{"id":"ed2821f5147c44e417ef0b42","count":1,"label":"Balné","posId":"K0000","price":1500,"isExtra":true},{"id":"a3e2b9098574d6ada70d6837","count":1,"label":"Jalapeňos","posId":"B102","price":2500,"KDSTags":["greenhighlight"],"isExtra":true},{"id":"69427510296215434ca56273","count":1,"label":"Capricciosa 32cm","posId":"113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69427510296215434ca562bf","count":1,"label":"Pepsi zero sugar 1l","posId":"N125","price":5900,"isExtra":false}]</t>
  </si>
  <si>
    <t>2026-05-13T18:00:04.188+02:00</t>
  </si>
  <si>
    <t>2026-05-13T18:00:24.680+02:00</t>
  </si>
  <si>
    <t>[{"id":"C20ygzQOlr3mE8J1awXgY","count":1,"label":"Comeback 40cm 🌶️","posId":"109","price":30900,"isExtra":false,"creatorId":"gvhFrqU_AZy-_5EZbmsOk","isPackging":0,"actualLabel":"Comeback 40cm 🌶️"},{"id":"extra_20230331101812_3","count":1,"label":"okraj mozzarella, bylinky","posId":"A122","price":6500,"isExtra":true,"mainItemId":"C20ygzQOlr3mE8J1awXgY"}]</t>
  </si>
  <si>
    <t>2026-05-13T17:56:54.540+02:00</t>
  </si>
  <si>
    <t>2026-05-13T18:08:54.862+02:00</t>
  </si>
  <si>
    <t>[{"id":"69427510296215434ca5624d","count":1,"label":"Comeback 40cm 🌶️","posId":"109","price":30900,"isExtra":false},{"id":"c71f71bd04444e93fe083c01","count":1,"label":"Balné","posId":"K0000","price":2000,"isExtra":true},{"id":"69427510296215434ca562a3","count":1,"label":"Česnekový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</si>
  <si>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Semen</t>
  </si>
  <si>
    <t>2026-05-13T17:33:08.657+02:00</t>
  </si>
  <si>
    <t>2026-05-13T17:57:26.086+02:00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</si>
  <si>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těsto","posId":"17","price":1000,"isExtra":true},{"id":"A125","note":"","count":1,"label":"okraj hotdog, bez omáčky","posId":"A125","price":5700,"isExtra":true},{"id":"119","note":"","count":1,"label":"BBQ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těsto","posId":"17","price":1000,"isExtra":true},{"id":"A117","note":"","count":1,"label":"okraj hotdog, hořčice","posId":"A117","price":5700,"isExtra":true}]</t>
  </si>
  <si>
    <t>2026-05-13T17:28:23.591+02:00</t>
  </si>
  <si>
    <t>2026-05-13T17:38:30.811+02:00</t>
  </si>
  <si>
    <t>[{"id":"69427510296215434ca56261","count":1,"label":"Margherita 32cm","posId":"112","price":20900,"isExtra":false},{"id":"ed2821f5147c44e417ef0b42","count":1,"label":"Balné","posId":"K0000","price":1500,"isExtra":true},{"id":"2c0f597d3afb8c80df48f8ff","count":1,"label":"USA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bylinky","posId":"A121","price":5700,"isExtra":true},{"id":"216519e2411a0b808e5e66a5","count":1,"label":"Šunka","posId":"B106","price":3000,"KDSTags":["greenhighlight"],"isExtra":true},{"id":"69427510296215434ca562a3","count":1,"label":"Česnekový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</si>
  <si>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2026-05-13T16:56:58.521+02:00</t>
  </si>
  <si>
    <t>2026-05-13T17:10:05.910+02:00</t>
  </si>
  <si>
    <t>[{"id":"69427510296215434ca56257","count":1,"label":"Hawai 40cm","posId":"102","price":30900,"isExtra":false},{"id":"c71f71bd04444e93fe083c01","count":1,"label":"Balné","posId":"K0000","price":2000,"isExtra":true},{"id":"7fb02288c83312d366102cd1","count":1,"label":"Mozzarella","posId":"C113","price":4000,"KDSTags":["greenhighlight"],"isExtra":true},{"id":"69427510296215434ca5625b","count":1,"label":"Baby špenát &amp; kuře 40cm","posId":"104","price":30900,"isExtra":false},{"id":"c71f71bd04444e93fe083c01","count":1,"label":"Balné","posId":"K0000","price":2000,"isExtra":true},{"id":"8d55eafca74e85a8dee122d9","count":1,"label":"okraj mozzarella, bylinky","posId":"A122","price":6500,"isExtra":true},{"id":"3db396a7f9fec069121521ec","count":1,"label":"Bez kuřete","posId":"X114","price":0,"KDSTags":["redhighlight"],"isExtra":true},{"id":"69427510296215434ca5629d","count":1,"label":"pečené brambory","posId":"P103","price":6900,"isExtra":false},{"id":"ed2821f5147c44e417ef0b42","count":1,"label":"Balné","posId":"K0000","price":1500,"isExtra":true},{"id":"69427510296215434ca562ad","count":1,"label":"Jablečno-skořicové rolls","posId":"18","price":8900,"isExtra":false},{"id":"ed2821f5147c44e417ef0b42","count":1,"label":"Balné","posId":"K0000","price":1500,"isExtra":true}]</t>
  </si>
  <si>
    <t>2026-05-13T16:49:03.171+02:00</t>
  </si>
  <si>
    <t>2026-05-13T17:02:01.427+02:00</t>
  </si>
  <si>
    <t>2026-05-13T17:27:18.949+02:00</t>
  </si>
  <si>
    <t>2026-05-13T16:49:03.302+02:00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</si>
  <si>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bylinky","posId":"A122","price":6500,"isExtra":true}]</t>
  </si>
  <si>
    <t>2026-05-13T16:44:02.644+02:00</t>
  </si>
  <si>
    <t>2026-05-13T17:33:52.518+02:00</t>
  </si>
  <si>
    <t>Oleksii</t>
  </si>
  <si>
    <t>2026-05-13T16:38:52.124+02:00</t>
  </si>
  <si>
    <t>2026-05-13T16:45:08.016+02:00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</si>
  <si>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základ","posId":"ZRB40","price":0,"isExtra":true}]</t>
  </si>
  <si>
    <t>2026-05-13T16:37:02.737+02:00</t>
  </si>
  <si>
    <t>2026-05-13T17:42:13.782+02:00</t>
  </si>
  <si>
    <t>2026-05-13T17:45:07.699+02:00</t>
  </si>
  <si>
    <t>2026-05-13T16:37:02.862+02:00</t>
  </si>
  <si>
    <t>Jaromír</t>
  </si>
  <si>
    <t>2026-05-13T16:33:48.764+02:00</t>
  </si>
  <si>
    <t>2026-05-13T16:40:58.636+02:00</t>
  </si>
  <si>
    <t>2026-05-13T16:32:27.227+02:00</t>
  </si>
  <si>
    <t>2026-05-13T16:32:28.748+02:00</t>
  </si>
  <si>
    <t>[{"id":"scNMX-fJkYN-GmQuKNUL0","count":1,"label":"Guarana classic","posId":"N142","price":5500,"isExtra":false,"discount":{"type":"absolute","value":35},"creatorId":"YVMoOwOTYfKR49HZ3U7o7","isPackging":0,"actualLabel":"Guarana classic"}]</t>
  </si>
  <si>
    <t>2026-05-13T16:18:03.400+02:00</t>
  </si>
  <si>
    <t>2026-05-13T16:25:00.594+02:00</t>
  </si>
  <si>
    <t>2026-05-13T16:32:57.195+02:00</t>
  </si>
  <si>
    <t>2026-05-13T16:18:03.530+02:00</t>
  </si>
  <si>
    <t>2026-05-13T15:54:49.316+02:00</t>
  </si>
  <si>
    <t>2026-05-13T16:11:26.529+02:00</t>
  </si>
  <si>
    <t>[{"id":"69427510296215434ca56253","count":1,"label":"BBQ Meteor 40cm","posId":"106","price":30900,"isExtra":false},{"id":"c71f71bd04444e93fe083c01","count":1,"label":"Balné","posId":"K0000","price":2000,"isExtra":true},{"id":"69427510296215434ca562bd","count":1,"label":"Pepsi 1l","posId":"N124","price":5900,"isExtra":false}]</t>
  </si>
  <si>
    <t>2026-05-13T14:50:21.980+02:00</t>
  </si>
  <si>
    <t>2026-05-13T15:00:52.311+02:00</t>
  </si>
  <si>
    <t>[{"id":"55199473","note":"Na pizzu prosím dat méně tomata. Děkuji","size":"Comeback 40cm 🌶️","count":1,"label":"Comeback 40cm 🌶️","posId":"109","price":30900,"isExtra":false},{"id":"55199547","note":"","count":1,"label":"Balné","posId":"K0000","price":2000,"isExtra":true},{"id":"55199632","note":"","count":1,"label":"Bez cibule","posId":"X103","price":0,"KDSTags":["redhighlight"],"isExtra":true},{"id":"57405742","note":"","size":"Pepsi 1l","count":1,"label":"Pepsi 1l","posId":"N124","price":5900,"isExtra":false}]</t>
  </si>
  <si>
    <t>2026-05-13T14:48:03.186+02:00</t>
  </si>
  <si>
    <t>2026-05-13T14:58:41.321+02:00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</si>
  <si>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</si>
  <si>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2026-05-13T14:12:33.669+02:00</t>
  </si>
  <si>
    <t>2026-05-13T14:20:41.156+02:00</t>
  </si>
  <si>
    <t>[{"id":"69427510296215434ca56267","count":1,"label":"Comeback 32cm 🌶️","posId":"121","price":24900,"isExtra":false},{"id":"ed2821f5147c44e417ef0b42","count":1,"label":"Balné","posId":"K0000","price":1500,"isExtra":true},{"id":"987bfd69b1586254c4704730","count":1,"label":"Žampiony","posId":"B105","price":2500,"KDSTags":["greenhighlight"],"isExtra":true}]</t>
  </si>
  <si>
    <t>2026-05-13T13:55:03.718+02:00</t>
  </si>
  <si>
    <t>2026-05-13T14:02:05.990+02:00</t>
  </si>
  <si>
    <t>2026-05-13T13:14:04.448+02:00</t>
  </si>
  <si>
    <t>2026-05-13T13:20:39.733+02:00</t>
  </si>
  <si>
    <t>[{"id":"yHgmhgtyHsa83CeT0bnGl","count":1,"label":"Hawai 40cm","posId":"102","price":30900,"isExtra":false,"creatorId":"sjGIfmp3O2lLDmbFH8Ok0","isPackging":0,"actualLabel":"Hawai 40cm"}]</t>
  </si>
  <si>
    <t>2026-05-13T13:09:32.718+02:00</t>
  </si>
  <si>
    <t>2026-05-13T13:21:43.933+02:00</t>
  </si>
  <si>
    <t>2026-05-13T13:02:03.356+02:00</t>
  </si>
  <si>
    <t>2026-05-13T13:17:48.696+02:00</t>
  </si>
  <si>
    <t>2026-05-13T13:29:40.564+02:00</t>
  </si>
  <si>
    <t>2026-05-13T13:02:03.529+02:00</t>
  </si>
  <si>
    <t>[{"id":"1fae666b-4102-4ed0-b317-2a07b21ae279","note":"","count":1,"label":"Hot &amp; Spicy 40cm 🌶️🌶️","posId":"110","price":30900,"isExtra":false},{"id":"ee394832-8137-440a-84b7-b9e0df42a9ab","note":"","count":1,"label":"Hawai 32cm","posId":"114","price":24900,"isExtra":false},{"id":"c8019f80-065c-4f09-9e80-65b85dae2ae1","note":"","count":1,"label":"Kukuřice","posId":"B115","price":2500,"KDSTags":["greenhighlight"],"isExtra":true},{"id":"007c7303-045c-4866-882d-38e13564ff34","note":"","count":1,"label":"Bez ananasu","posId":"X100","price":0,"KDSTags":["redhighlight"],"isExtra":true}]</t>
  </si>
  <si>
    <t>2026-05-13T13:02:00.224+02:00</t>
  </si>
  <si>
    <t>2026-05-13T13:25:56.969+02:00</t>
  </si>
  <si>
    <t>2026-05-13T12:40:03.752+02:00</t>
  </si>
  <si>
    <t>2026-05-13T12:49:03.917+02:00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</si>
  <si>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bylinky","posId":"A121","price":5700,"isExtra":true},{"id":"dba0d6ed-9e38-4f33-8ec2-cc6e2ff8f1a9","note":"","count":1,"label":"Gorgonzola","posId":"B101","price":3000,"KDSTags":["greenhighlight"],"isExtra":true}]</t>
  </si>
  <si>
    <t>2026-05-13T11:56:02.331+02:00</t>
  </si>
  <si>
    <t>2026-05-13T12:18:20.272+02:00</t>
  </si>
  <si>
    <t>2026-05-13T12:27:00.682+02:00</t>
  </si>
  <si>
    <t>2026-05-13T11:56:02.466+02:00</t>
  </si>
  <si>
    <t>[{"id":"f9a8b09a-bed1-496c-b9fc-0dd1ce05cc0c","note":"","count":1,"label":"Veggieballs 40cm 🌶️🌶️","posId":"105","price":30900,"isExtra":false},{"id":"eb426525-9181-4714-9963-380f5c0ae0e5","note":"","count":1,"label":"okraj mozzarella, bylinky","posId":"A122","price":6500,"isExtra":true},{"id":"0ea52415-fdb3-497f-b216-7fd5802f2e0f","note":"","count":1,"label":"Quattro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dip","posId":"P106","price":2000,"isExtra":false},{"id":"c1383a56-9eef-4159-8de6-52ba98917da4","note":"","count":1,"label":"Pepperoni Rolls 🌶️","posId":"P100","price":8900,"isExtra":false}]</t>
  </si>
  <si>
    <t>2026-05-13T11:37:04.549+02:00</t>
  </si>
  <si>
    <t>2026-05-13T11:50:13.176+02:00</t>
  </si>
  <si>
    <t>2026-05-13T12:04:27.424+02:00</t>
  </si>
  <si>
    <t>2026-05-13T11:37:04.744+02:00</t>
  </si>
  <si>
    <t>[{"id":"bf8dc38b-6c8e-42b6-9da3-3170253a57d4","note":"","count":1,"label":"Hot &amp; Spicy 32cm 🌶️🌶️","posId":"122","price":24900,"isExtra":false}]</t>
  </si>
  <si>
    <t>2026-05-13T11:01:53.128+02:00</t>
  </si>
  <si>
    <t>2026-05-13T11:11:37.334+02:00</t>
  </si>
  <si>
    <t>2026-05-13T10:49:03.886+02:00</t>
  </si>
  <si>
    <t>2026-05-13T11:14:21.105+02:00</t>
  </si>
  <si>
    <t>2026-05-13T11:37:47.728+02:00</t>
  </si>
  <si>
    <t>2026-05-13T10:49:04.013+02:00</t>
  </si>
  <si>
    <t>[{"id":"b6658da4-b777-42a2-94b6-5ce20ff49587","note":"","count":2,"label":"Pepperoni 32 cm","posId":"144","price":24900,"isExtra":false}]</t>
  </si>
  <si>
    <t>2026-05-13T10:01:02.772+02:00</t>
  </si>
  <si>
    <t>2026-05-13T11:09:48.038+02:00</t>
  </si>
  <si>
    <t>2026-05-13T11:23:20.298+02:00</t>
  </si>
  <si>
    <t>2026-05-13T10:01:03.256+02:00</t>
  </si>
  <si>
    <t>[{"id":"aef5aaf8-2acf-4f20-91be-c8829f11cd0c","note":"","count":1,"label":"Capricciosa 40cm","posId":"101","price":30900,"isExtra":false},{"id":"35e045f9-bc36-46e9-8142-6579de78a05b","note":"","count":1,"label":"Comeback 32cm 🌶️","posId":"121","price":24900,"isExtra":false}]</t>
  </si>
  <si>
    <t>2026-05-13T09:28:03.018+02:00</t>
  </si>
  <si>
    <t>2026-05-13T11:05:58.028+02:00</t>
  </si>
  <si>
    <t>2026-05-13T11:32:29.293+02:00</t>
  </si>
  <si>
    <t>2026-05-13T09:50:00.129+02:00</t>
  </si>
  <si>
    <t>[{"id":"bf8dc38b-6c8e-42b6-9da3-3170253a57d4","note":"","count":2,"label":"Hot &amp; Spicy 32cm 🌶️🌶️","posId":"122","price":24900,"isExtra":false},{"id":"a4efa812-1470-4ea2-a19d-39843abed3be","note":"","count":1,"label":"Comeback 32 cm","posId":"145","price":24900,"isExtra":false},{"id":"85dc195f-7d7b-4fb5-b41d-eb1c9c76b3a3","note":"","count":1,"label":"Hot &amp; Spicy 32 cm","posId":"146","price":24900,"isExtra":false}]</t>
  </si>
  <si>
    <t>2026-05-13T01:00:07.800+02:00</t>
  </si>
  <si>
    <t>2026-05-13T01:00:25.051+02:00</t>
  </si>
  <si>
    <t>[{"id":"yHgmhgtyHsa83CeT0bnGl","count":1,"label":"Hawai 40cm","posId":"102","price":30900,"isExtra":false,"creatorId":"i-w3uEA0HZW-KHbUjyLaQ","isPackging":0,"actualLabel":"Hawai 40cm"},{"id":"extra_20230331101812_3","count":1,"label":"okraj mozzarella, bylinky","posId":"A122","price":6500,"isExtra":true,"mainItemId":"yHgmhgtyHsa83CeT0bnGl"}]</t>
  </si>
  <si>
    <t>2026-05-13T00:48:33.368+02:00</t>
  </si>
  <si>
    <t>2026-05-13T00:48:42.732+02:00</t>
  </si>
  <si>
    <t>[{"id":"FpCyJ5ZRNiPuO590BQzUC","count":1,"label":"Pepsi 1l","posId":"N124","price":5900,"isExtra":false,"creatorId":"xQdSBRM7Madyqp9ZRXuvw","isPackging":0,"actualLabel":"Pepsi 1l"},{"id":"wEUR72S1ReLATJbnOf1v3","count":1,"label":"Mirinda 1l","posId":"N126","price":5900,"isExtra":false,"creatorId":"ojl3a0uYkIGzqoL056Iq4","isPackging":0,"actualLabel":"Mirinda 1l"}]</t>
  </si>
  <si>
    <t>2026-05-13T00:27:14.433+02:00</t>
  </si>
  <si>
    <t>2026-05-13T00:40:25.218+02:00</t>
  </si>
  <si>
    <t>2026-05-13T00:18:14.483+02:00</t>
  </si>
  <si>
    <t>2026-05-13T00:35:21.289+02:00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</si>
  <si>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🌶️🌶️","posId":"110","price":30900,"isExtra":false},{"id":"55199547","note":"","count":1,"label":"Balné","posId":"K0000","price":2000,"isExtra":true}]</t>
  </si>
  <si>
    <t>2026-05-13T00:17:33.727+02:00</t>
  </si>
  <si>
    <t>2026-05-13T00:29:14.268+02:00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</si>
  <si>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32cm","posId":"123","price":24900,"isExtra":false},{"id":"55199557","note":"","count":1,"label":"Balné","posId":"K0000","price":1500,"isExtra":true},{"id":"59555726","note":"","count":1,"label":"Rajčatový základ","posId":"ZSR32","price":0,"isExtra":true},{"id":"55199648","note":"","count":1,"label":"Kukuřice","posId":"B115","price":2500,"KDSTags":["greenhighlight"],"isExtra":true}]</t>
  </si>
  <si>
    <t>2026-05-13T00:10:05.422+02:00</t>
  </si>
  <si>
    <t>2026-05-13T00:24:54.348+02:00</t>
  </si>
  <si>
    <t>2026-05-13T00:09:33.206+02:00</t>
  </si>
  <si>
    <t>2026-05-13T00:22:15.390+02:00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</si>
  <si>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55199669","note":"","count":1,"label":"Slanina","posId":"C108","price":4000,"KDSTags":["greenhighlight"],"isExtra":true},{"id":"57405746","note":"","size":"Poděbradská malinovka 0,5l","count":1,"label":"Poděbradská malinovka 0,5l","posId":"N129","price":4900,"isExtra":false}]</t>
  </si>
  <si>
    <t>2026-05-13T00:05:00.962+02:00</t>
  </si>
  <si>
    <t>2026-05-13T00:18:58.242+02:00</t>
  </si>
  <si>
    <t>[{"id":"69427510296215434ca5624d","count":1,"label":"Comeback 40cm 🌶️","posId":"109","price":30900,"isExtra":false},{"id":"c71f71bd04444e93fe083c01","count":1,"label":"Balné","posId":"K0000","price":2000,"isExtra":true},{"id":"15d48fba0016db7394ccdeab","count":1,"label":"Bez cibule","posId":"X103","price":0,"KDSTags":["redhighlight"],"isExtra":true},{"id":"6d30c23536beeaabedce6a33","count":1,"label":"Kukuřice","posId":"C115","price":3500,"KDSTags":["greenhighlight"],"isExtra":true}]</t>
  </si>
  <si>
    <t>2026-05-12T23:30:45.275+02:00</t>
  </si>
  <si>
    <t>2026-05-12T23:50:07.082+02:00</t>
  </si>
  <si>
    <t>[{"id":"69427510296215434ca5629d","count":1,"label":"pečené brambory","posId":"P103","price":6900,"isExtra":false},{"id":"ed2821f5147c44e417ef0b42","count":1,"label":"Balné","posId":"K0000","price":1500,"isExtra":true},{"id":"69427510296215434ca56299","count":1,"label":"spicy wings 🌶️","posId":"P101","price":11900,"isExtra":false},{"id":"ed2821f5147c44e417ef0b42","count":1,"label":"Balné","posId":"K0000","price":1500,"isExtra":true},{"id":"69427510296215434ca562b7","count":1,"label":"Aquilla černý čaj a broskev","posId":"N120","price":4900,"isExtra":false}]</t>
  </si>
  <si>
    <t>2026-05-12T22:45:49.746+02:00</t>
  </si>
  <si>
    <t>2026-05-12T23:24:36.267+02:00</t>
  </si>
  <si>
    <t>2026-05-12T23:57:51.652+02:00</t>
  </si>
  <si>
    <t>2026-05-12T22:45:49.917+02:00</t>
  </si>
  <si>
    <t>[{"id":"86umMSfQbEitEGzr29rq9","count":1,"label":"Hot &amp; Spicy 40cm 🌶️🌶️","posId":"110","price":30900,"isExtra":false,"creatorId":"x5XQ49tjlUumafEbM_ime","isPackging":0,"actualLabel":"Hot &amp; Spicy 40cm 🌶️🌶️"},{"id":"extra_20230331101812_3","count":1,"label":"okraj mozzarella, bylinky","posId":"A122","price":6500,"isExtra":true,"mainItemId":"86umMSfQbEitEGzr29rq9"},{"id":"C20ygzQOlr3mE8J1awXgY","count":1,"label":"Comeback 40cm 🌶️","posId":"109","price":30900,"isExtra":false,"creatorId":"7n5AbgHkTM-vdFInjmos_","isPackging":0,"actualLabel":"Comeback 40cm 🌶️"},{"id":"extra_20230331101812_3","count":1,"label":"okraj mozzarella, bylinky","posId":"A122","price":6500,"isExtra":true,"mainItemId":"C20ygzQOlr3mE8J1awXgY"}]</t>
  </si>
  <si>
    <t>2026-05-12T22:43:04.943+02:00</t>
  </si>
  <si>
    <t>2026-05-12T23:13:20.385+02:00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</si>
  <si>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55199576","note":"","count":1,"label":"Jalapeňos","posId":"C102","price":3500,"KDSTags":["greenhighlight"],"isExtra":true},{"id":"55199598","note":"","count":1,"label":"Žampiony","posId":"C105","price":3500,"KDSTags":["greenhighlight"],"isExtra":true},{"id":"55199662","note":"","count":1,"label":"Šunka","posId":"C106","price":4000,"KDSTags":["greenhighlight"],"isExtra":true}]</t>
  </si>
  <si>
    <t>2026-05-12T22:40:59.585+02:00</t>
  </si>
  <si>
    <t>2026-05-12T23:08:03.955+02:00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</si>
  <si>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základ","posId":"ZBR40","price":0,"isExtra":true},{"id":"X108","note":"","count":1,"label":"Bez slaniny","posId":"X108","price":0,"KDSTags":["redhighlight"],"isExtra":true}]</t>
  </si>
  <si>
    <t>2026-05-12T22:31:06.394+02:00</t>
  </si>
  <si>
    <t>2026-05-12T23:04:46.137+02:00</t>
  </si>
  <si>
    <t>2026-05-12T22:23:04.620+02:00</t>
  </si>
  <si>
    <t>2026-05-12T22:42:01.881+02:00</t>
  </si>
  <si>
    <t>[{"id":"35e045f9-bc36-46e9-8142-6579de78a05b","note":"","count":1,"label":"Comeback 32cm 🌶️","posId":"121","price":24900,"isExtra":false},{"id":"a4efa812-1470-4ea2-a19d-39843abed3be","note":"","count":1,"label":"Comeback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a8b6a85-3b5c-4ee4-be2d-261ab8731d6e","note":"","count":1,"label":"Česnekový dip","posId":"P106","price":2000,"isExtra":false},{"id":"7bd52058-f7b0-4320-9d6c-79598e7d9b5f","note":"","count":1,"label":"Hawai 18cm","posId":"126","price":11900,"isExtra":false}]</t>
  </si>
  <si>
    <t>2026-05-12T22:20:24.664+02:00</t>
  </si>
  <si>
    <t>2026-05-12T22:40:48.203+02:00</t>
  </si>
  <si>
    <t>[{"id":"55199516","note":"","size":"Česnekový dip","count":1,"label":"Česnekový dip","posId":"P106","price":2000,"isExtra":false},{"id":"55199557","note":"","count":1,"label":"Balné","posId":"K0000","price":1500,"isExtra":true},{"id":"59589459","note":"","size":"Pepperoni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🌶️🌶️","posId":"120","price":24900,"isExtra":false},{"id":"55199557","note":"","count":1,"label":"Balné","posId":"K0000","price":1500,"isExtra":true},{"id":"55199586","note":"","count":1,"label":"okraj mozzarella, bylinky","posId":"A121","price":5700,"isExtra":true},{"id":"55199685","note":"","count":1,"label":"Párek","posId":"B110","price":3000,"KDSTags":["greenhighlight"],"isExtra":true}]</t>
  </si>
  <si>
    <t>2026-05-12T22:20:24.511+02:00</t>
  </si>
  <si>
    <t>2026-05-12T22:33:07.100+02:00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</si>
  <si>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bylinky","posId":"A121","price":5700,"isExtra":true},{"id":"55199648","note":"","count":1,"label":"Kukuřice","posId":"B115","price":2500,"KDSTags":["greenhighlight"],"isExtra":true},{"id":"55199680","note":"","count":1,"label":"Grana padano, pecorino, parmazán","posId":"B130","price":3000,"KDSTags":["greenhighlight"],"isExtra":true},{"id":"55199515","note":"","size":"Pepperoni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</si>
  <si>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2026-05-12T21:48:04.186+02:00</t>
  </si>
  <si>
    <t>2026-05-12T21:51:58.698+02:00</t>
  </si>
  <si>
    <t>2026-05-12T22:16:56.904+02:00</t>
  </si>
  <si>
    <t>2026-05-12T21:48:04.431+02:00</t>
  </si>
  <si>
    <t>[{"id":"f9a8b09a-bed1-496c-b9fc-0dd1ce05cc0c","note":"","count":1,"label":"Veggieballs 40cm 🌶️🌶️","posId":"105","price":30900,"isExtra":false}]</t>
  </si>
  <si>
    <t>2026-05-12T21:38:03.912+02:00</t>
  </si>
  <si>
    <t>2026-05-12T22:06:47.762+02:00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</si>
  <si>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0f32557d-3b00-4445-b026-75e05c963906","note":"","count":1,"label":"Jalapeňos","posId":"C102","price":3500,"KDSTags":["greenhighlight"],"isExtra":true},{"id":"739ceea4-4275-4f09-8cf5-ae08fe640a77","note":"","count":2,"label":"Pepsi 1l","posId":"N124","price":5900,"isExtra":false},{"id":"006048bf-893b-433f-ad75-dea70393a052","note":"","count":1,"label":"Opočno pistáciová","posId":"D109","price":12900,"isExtra":false},{"id":"0ea52415-fdb3-497f-b216-7fd5802f2e0f","note":"","count":1,"label":"Quattro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,{"id":"d1e9623b-89c9-4caa-a2ba-cbaafad1a883","note":"","count":1,"label":"Slanina","posId":"B108","price":3000,"KDSTags":["greenhighlight"],"isExtra":true},{"id":"c8019f80-065c-4f09-9e80-65b85dae2ae1","note":"","count":1,"label":"Kukuřice","posId":"B115","price":2500,"KDSTags":["greenhighlight"],"isExtra":true},{"id":"8bae78a6-219b-4027-bb89-2829c70113f3","note":"","count":1,"label":"Opočno čokoládová","posId":"D107","price":12900,"isExtra":false}]</t>
  </si>
  <si>
    <t>2026-05-12T21:33:23.675+02:00</t>
  </si>
  <si>
    <t>2026-05-12T21:47:13.735+02:00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</si>
  <si>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32cm","posId":"123","price":24900,"isExtra":false},{"id":"ed2821f5147c44e417ef0b42","count":1,"label":"Balné","posId":"K0000","price":1500,"isExtra":true},{"id":"69427510296215434ca562bd","count":1,"label":"Pepsi 1l","posId":"N124","price":5900,"isExtra":false}]</t>
  </si>
  <si>
    <t>2026-05-12T21:28:12.288+02:00</t>
  </si>
  <si>
    <t>2026-05-12T21:45:10.775+02:00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</si>
  <si>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🌶️🌶️","posId":"122","price":24900,"isExtra":false},{"id":"55199557","note":"","count":1,"label":"Balné","posId":"K0000","price":1500,"isExtra":true},{"id":"55199586","note":"","count":1,"label":"okraj mozzarella, bylinky","posId":"A121","price":5700,"isExtra":true},{"id":"55199516","note":"","size":"Česnekový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</si>
  <si>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2026-05-12T21:23:02.692+02:00</t>
  </si>
  <si>
    <t>2026-05-12T21:41:59.484+02:00</t>
  </si>
  <si>
    <t>2026-05-12T21:52:14.850+02:00</t>
  </si>
  <si>
    <t>2026-05-12T21:23:02.844+02:00</t>
  </si>
  <si>
    <t>2026-05-12T21:07:03.892+02:00</t>
  </si>
  <si>
    <t>2026-05-12T21:15:52.456+02:00</t>
  </si>
  <si>
    <t>2026-05-12T21:49:07.360+02:00</t>
  </si>
  <si>
    <t>2026-05-12T21:07:04.040+02:00</t>
  </si>
  <si>
    <t>2026-05-12T21:06:03.592+02:00</t>
  </si>
  <si>
    <t>2026-05-12T21:13:58.483+02:00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</si>
  <si>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3a8b6a85-3b5c-4ee4-be2d-261ab8731d6e","note":"","count":4,"label":"Česnekový dip","posId":"P106","price":2000,"isExtra":false}]</t>
  </si>
  <si>
    <t>2026-05-12T20:57:07.217+02:00</t>
  </si>
  <si>
    <t>2026-05-12T21:12:06.840+02:00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</si>
  <si>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🌶️🌶️","posId":"108","price":30900,"isExtra":false},{"id":"55199547","note":"","count":1,"label":"Balné","posId":"K0000","price":2000,"isExtra":true},{"id":"59555716","note":"","count":1,"label":"Smetanový základ","posId":"ZRS40","price":0,"isExtra":true},{"id":"55199641","note":"","count":1,"label":"okraj hotdog, bez omáčky","posId":"A126","price":6500,"isExtra":true}]</t>
  </si>
  <si>
    <t>2026-05-12T20:36:14.030+02:00</t>
  </si>
  <si>
    <t>2026-05-12T20:45:56.793+02:00</t>
  </si>
  <si>
    <t>[{"id":"69427510296215434ca5624f","count":1,"label":"Pepperoni 40cm 🌶️🌶️","posId":"108","price":30900,"isExtra":false},{"id":"c71f71bd04444e93fe083c01","count":1,"label":"Balné","posId":"K0000","price":2000,"isExtra":true},{"id":"8d55eafca74e85a8dee122d9","count":1,"label":"okraj mozzarella, bylinky","posId":"A122","price":6500,"isExtra":true},{"id":"69427510296215434ca562a3","count":1,"label":"Česnekový dip","posId":"P106","price":2000,"isExtra":false},{"id":"ed2821f5147c44e417ef0b42","count":1,"label":"Balné","posId":"K0000","price":1500,"isExtra":true}]</t>
  </si>
  <si>
    <t>Hocine</t>
  </si>
  <si>
    <t>2026-05-12T20:30:38.461+02:00</t>
  </si>
  <si>
    <t>2026-05-12T20:42:27.967+02:00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</si>
  <si>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základ","posId":"ZRB32","price":0,"isExtra":true},{"id":"X103","note":"","count":1,"label":"Bez cibule","posId":"X103","price":0,"KDSTags":["redhighlight"],"isExtra":true}]</t>
  </si>
  <si>
    <t>Mikuláš</t>
  </si>
  <si>
    <t>2026-05-12T20:25:58.443+02:00</t>
  </si>
  <si>
    <t>2026-05-12T20:40:45.749+02:00</t>
  </si>
  <si>
    <t>[{"id":"115","note":"","count":1,"label":"Zeleninová 32cm","posId":"115","price":24900,"isExtra":false},{"id":"K0000","note":"","count":1,"label":"Balné","posId":"K0000","price":1500,"isExtra":true},{"id":"P106","note":"","count":1,"label":"Česnekový dip","posId":"P106","price":2000,"isExtra":false},{"id":"K0000","note":"","count":1,"label":"Balné","posId":"K0000","price":1500,"isExtra":true},{"id":"N142","note":"","count":1,"label":"Guarana classic","posId":"N142","price":5500,"isExtra":false}]</t>
  </si>
  <si>
    <t>2026-05-12T20:22:09.030+02:00</t>
  </si>
  <si>
    <t>2026-05-12T20:39:32.688+02:00</t>
  </si>
  <si>
    <t>2026-05-12T20:18:08.519+02:00</t>
  </si>
  <si>
    <t>2026-05-12T20:37:32.627+02:00</t>
  </si>
  <si>
    <t>[{"id":"55199479","note":"","size":"Hawai 40cm","count":1,"label":"Hawai 40cm","posId":"102","price":30900,"isExtra":false},{"id":"55199547","note":"","count":1,"label":"Balné","posId":"K0000","price":2000,"isExtra":true}]</t>
  </si>
  <si>
    <t>2026-05-12T20:14:42.835+02:00</t>
  </si>
  <si>
    <t>2026-05-12T20:29:39.651+02:00</t>
  </si>
  <si>
    <t>[{"id":"59589455","note":"","size":"Margherita 32cm","count":1,"label":"Margherita 32cm","posId":"112","price":20900,"isExtra":false},{"id":"55199557","note":"","count":1,"label":"Balné","posId":"K0000","price":1500,"isExtra":true},{"id":"55199512","note":"","size":"Masové kuličky","count":1,"label":"masové kuličky","posId":"P102","price":9900,"isExtra":false},{"id":"55199557","note":"","count":1,"label":"Balné","posId":"K0000","price":1500,"isExtra":true},{"id":"57405746","note":"","size":"Poděbradská malinovka 0,5l","count":2,"label":"Poděbradská malinovka 0,5l","posId":"N129","price":4900,"isExtra":false}]</t>
  </si>
  <si>
    <t>2026-05-12T20:14:31.441+02:00</t>
  </si>
  <si>
    <t>2026-05-12T20:14:34.282+02:00</t>
  </si>
  <si>
    <t>[{"id":"puwZHQ224EjXMazdlBSIW","count":1,"label":"Margherita 32cm","posId":"112","price":20900,"isExtra":false,"creatorId":"i46_7dH1SBu6cVehnuYk6","isPackging":0,"actualLabel":"Margherita 32cm"},{"id":"3Gv5NKbbBgu-6YM-NU2Ww","count":1,"label":"BBQ Meteor 40cm","posId":"106","price":30900,"isExtra":false,"creatorId":"YM_3FwZBQVzY6d3kHfZna","isPackging":0,"actualLabel":"BBQ Meteor 40cm"}]</t>
  </si>
  <si>
    <t>2026-05-12T20:13:38.751+02:00</t>
  </si>
  <si>
    <t>2026-05-12T20:13:41.113+02:00</t>
  </si>
  <si>
    <t>[{"id":"LmNkmpTLXWZL8rfgt8xa0","count":1,"label":"Hawai 32cm","posId":"114","price":24900,"isExtra":false,"creatorId":"sdxeNn8GP7vWELh6Vj17L","isPackging":0,"actualLabel":"Hawai 32cm"},{"id":"LmNkmpTLXWZL8rfgt8xa0","count":1,"label":"Hawai 32cm","posId":"114","price":24900,"isExtra":false,"creatorId":"iS0N0UB2ed0Sd3givbp3v","isPackging":0,"actualLabel":"Hawai 32cm"},{"id":"LmNkmpTLXWZL8rfgt8xa0","count":1,"label":"Hawai 32cm","posId":"114","price":24900,"isExtra":false,"creatorId":"zsGuhm-YymC62Gz18DLO4","isPackging":0,"actualLabel":"Hawai 32cm"},{"id":"IgpRlx1Q10jZ_70uyPQ1q","count":1,"label":"Hot &amp; Spicy 32cm 🌶️🌶️","posId":"122","price":24900,"isExtra":false,"creatorId":"uikiej4DTd7q88k_I_8zG","isPackging":0,"actualLabel":"Hot &amp; Spicy 32cm 🌶️🌶️"}]</t>
  </si>
  <si>
    <t>2026-05-12T20:12:00.114+02:00</t>
  </si>
  <si>
    <t>2026-05-12T20:28:47.047+02:00</t>
  </si>
  <si>
    <t>[{"id":"69427510296215434ca56259","count":1,"label":"Capricciosa 40cm","posId":"101","price":30900,"isExtra":false},{"id":"c71f71bd04444e93fe083c01","count":1,"label":"Balné","posId":"K0000","price":2000,"isExtra":true},{"id":"69427510296215434ca56249","count":1,"label":"Quattro Formaggi 40cm","posId":"111","price":30900,"isExtra":false},{"id":"c71f71bd04444e93fe083c01","count":1,"label":"Balné","posId":"K0000","price":2000,"isExtra":true},{"id":"69427510296215434ca562bd","count":1,"label":"Pepsi 1l","posId":"N124","price":5900,"isExtra":false},{"id":"69427510296215434ca562a3","count":2,"label":"Česnekový dip","posId":"P106","price":2000,"isExtra":false},{"id":"ed2821f5147c44e417ef0b42","count":2,"label":"Balné","posId":"K0000","price":1500,"isExtra":true}]</t>
  </si>
  <si>
    <t>2026-05-12T20:00:04.285+02:00</t>
  </si>
  <si>
    <t>2026-05-12T20:14:40.348+02:00</t>
  </si>
  <si>
    <t>2026-05-12T20:41:02.333+02:00</t>
  </si>
  <si>
    <t>2026-05-12T20:00:04.479+02:00</t>
  </si>
  <si>
    <t>[{"id":"f1315fc0-dfbb-459c-9f31-49d8e60875f4","note":"","count":1,"label":"Pepperoni 40cm 🌶️🌶️","posId":"108","price":30900,"isExtra":false},{"id":"0ea52415-fdb3-497f-b216-7fd5802f2e0f","note":"","count":1,"label":"Quattro Formaggi 32cm","posId":"123","price":24900,"isExtra":false},{"id":"e4c90673-8957-4c9c-a784-3a1d0b3b4124","note":"","count":1,"label":"pečené brambory","posId":"P103","price":6900,"isExtra":false}]</t>
  </si>
  <si>
    <t>2026-05-12T19:45:03.634+02:00</t>
  </si>
  <si>
    <t>2026-05-12T20:14:38.146+02:00</t>
  </si>
  <si>
    <t>2026-05-12T20:36:07.236+02:00</t>
  </si>
  <si>
    <t>2026-05-12T19:45:03.781+02:00</t>
  </si>
  <si>
    <t>[{"id":"8c704055-e242-493d-b754-bb711e5a6c0b","note":"","count":1,"label":"Hawai 40cm","posId":"102","price":30900,"isExtra":false},{"id":"3a8b6a85-3b5c-4ee4-be2d-261ab8731d6e","note":"","count":1,"label":"Česnekový dip","posId":"P106","price":2000,"isExtra":false}]</t>
  </si>
  <si>
    <t>2026-05-12T19:37:46.183+02:00</t>
  </si>
  <si>
    <t>2026-05-12T19:48:04.793+02:00</t>
  </si>
  <si>
    <t>[{"id":"69427510296215434ca56297","count":1,"label":"Spicy menu Comeback","posId":"M100","price":34900,"isExtra":false},{"id":"48b98a74f25fd3fe9562dfd2","count":1,"label":"Balné","posId":"K0000","price":3000,"isExtra":true},{"id":"c500a2202dd8542241edec10","count":1,"label":"Pepperoni","posId":"Y120","price":0,"isExtra":true},{"id":"4d20acafa95763f3c432c8f6","count":1,"label":"spicy wings 🌶️","posId":"P101","price":0,"isExtra":true},{"id":"ddc6344ed82f485e5eed0c98","count":1,"label":"Mirinda 1l","posId":"N126","price":0,"isExtra":true},{"id":"69427510296215434ca56269","count":1,"label":"Pepperoni 32cm 🌶️🌶️","posId":"120","price":24900,"isExtra":false},{"id":"ed2821f5147c44e417ef0b42","count":1,"label":"Balné","posId":"K0000","price":1500,"isExtra":true},{"id":"70ab452879208b8e2c790c0d","count":1,"label":"okraj hotdog, bez omáčky","posId":"A125","price":5700,"isExtra":true},{"id":"ae6773d8c8a578aa7f7526f0","count":1,"label":"Párek","posId":"B110","price":3000,"KDSTags":["greenhighlight"],"isExtra":true}]</t>
  </si>
  <si>
    <t>2026-05-12T19:36:03.768+02:00</t>
  </si>
  <si>
    <t>2026-05-12T19:51:41.352+02:00</t>
  </si>
  <si>
    <t>2026-05-12T20:02:45.561+02:00</t>
  </si>
  <si>
    <t>2026-05-12T19:36:03.892+02:00</t>
  </si>
  <si>
    <t>[{"id":"1fae666b-4102-4ed0-b317-2a07b21ae279","note":"","count":1,"label":"Hot &amp; Spicy 40cm 🌶️🌶️","posId":"110","price":30900,"isExtra":false},{"id":"169906cc-98ac-4101-a361-79ae530758c3","note":"","count":1,"label":"Bez cibule","posId":"X103","price":0,"KDSTags":["redhighlight"],"isExtra":true},{"id":"5b1f2843-926a-4dd1-a5f0-4fddc7b45013","note":"","count":1,"label":"Margherita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základ","posId":"a3d62a5d-2e1d-48db-874e-d64becff7059","price":0,"isExtra":true},{"id":"7bf5fb6e-17f1-4e62-b7d1-e31d7c483eb9","note":"","count":1,"label":"Cibule","posId":"B103","price":2500,"KDSTags":["greenhighlight"],"isExtra":true}]</t>
  </si>
  <si>
    <t>2026-05-12T19:10:06.985+02:00</t>
  </si>
  <si>
    <t>2026-05-12T19:24:40.743+02:00</t>
  </si>
  <si>
    <t>2026-05-12T19:40:01.780+02:00</t>
  </si>
  <si>
    <t>2026-05-12T19:10:07.414+02:00</t>
  </si>
  <si>
    <t>[{"id":"ad7c292a-48c9-48db-b64c-0f7f8ebced7f","note":"","count":1,"label":"BBQ Meteor 40cm","posId":"106","price":30900,"isExtra":false},{"id":"211d85d0-839e-41d0-89e3-ea177ad7489e","note":"","count":1,"label":"Česnekový dip","posId":"P106","price":2000,"isExtra":false}]</t>
  </si>
  <si>
    <t>2026-05-12T19:07:59.406+02:00</t>
  </si>
  <si>
    <t>2026-05-12T19:21:32.809+02:00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</si>
  <si>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32cm","posId":"112","price":20900,"isExtra":false},{"id":"55199557","note":"","count":1,"label":"Balné","posId":"K0000","price":1500,"isExtra":true}]</t>
  </si>
  <si>
    <t>2026-05-12T19:07:00.460+02:00</t>
  </si>
  <si>
    <t>2026-05-12T19:17:03.473+02:00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</si>
  <si>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55199650","note":"","count":1,"label":"Kukuřice","posId":"C115","price":3500,"KDSTags":["greenhighlight"],"isExtra":true},{"id":"55199658","note":"","count":1,"label":"Mozzarella","posId":"C113","price":4000,"KDSTags":["greenhighlight"],"isExtra":true},{"id":"55199669","note":"","count":1,"label":"Slanina","posId":"C108","price":4000,"KDSTags":["greenhighlight"],"isExtra":true}]</t>
  </si>
  <si>
    <t>2026-05-12T18:57:02.175+02:00</t>
  </si>
  <si>
    <t>2026-05-12T19:09:26.740+02:00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</si>
  <si>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</si>
  <si>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2026-05-12T18:52:38.161+02:00</t>
  </si>
  <si>
    <t>2026-05-12T19:07:17.832+02:00</t>
  </si>
  <si>
    <t>[{"id":"55199513","note":"","size":"Pečené brambory","count":1,"label":"pečené brambory","posId":"P103","price":6900,"isExtra":false},{"id":"55199557","note":"","count":1,"label":"Balné","posId":"K0000","price":1500,"isExtra":true},{"id":"55199511","note":"","size":"Spicy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32cm","posId":"112","price":20900,"isExtra":false},{"id":"55199557","note":"","count":1,"label":"Balné","posId":"K0000","price":1500,"isExtra":true},{"id":"57279344","note":"","count":1,"label":"BBQ základ","posId":"ZRB32","price":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</si>
  <si>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2026-05-12T18:43:34.224+02:00</t>
  </si>
  <si>
    <t>2026-05-12T18:43:42.158+02:00</t>
  </si>
  <si>
    <t>[{"id":"scNMX-fJkYN-GmQuKNUL0","count":1,"label":"Guarana classic","posId":"N142","price":5500,"isExtra":false,"creatorId":"LCXlWE3KX0AONxJMygJzL","isPackging":0,"actualLabel":"Guarana classic"},{"id":"scNMX-fJkYN-GmQuKNUL0","count":1,"label":"Guarana classic","posId":"N142","price":5500,"isExtra":false,"creatorId":"gR9BLsR7_jMKQ0fweXFIA","isPackging":0,"actualLabel":"Guarana classic"},{"id":"r1hrAHLtk-DvPQxcr1eH_","count":1,"label":"Guarana classic zero","posId":"N143","price":5500,"isExtra":false,"creatorId":"ctZWvDftrTf8Hux3GPpPQ","isPackging":0,"actualLabel":"Guarana classic zero"},{"id":"7aBj0yr8ehZGT_Y-fZEHI","count":1,"label":"Guarana kiwi a jablko","posId":"N144","price":5500,"isExtra":false,"creatorId":"ilIVp2aD3h4WP0ynlrPSk","isPackging":0,"actualLabel":"Guarana kiwi a jablko"},{"id":"7aBj0yr8ehZGT_Y-fZEHI","count":1,"label":"Guarana kiwi a jablko","posId":"N144","price":5500,"isExtra":false,"creatorId":"nfi3Zd3_B_K27h1BKQfmw","isPackging":0,"actualLabel":"Guarana kiwi a jablko"}]</t>
  </si>
  <si>
    <t>2026-05-12T18:23:02.818+02:00</t>
  </si>
  <si>
    <t>2026-05-12T18:37:04.380+02:00</t>
  </si>
  <si>
    <t>2026-05-12T19:00:35.892+02:00</t>
  </si>
  <si>
    <t>2026-05-12T18:23:02.960+02:00</t>
  </si>
  <si>
    <t>[{"id":"a4efa812-1470-4ea2-a19d-39843abed3be","note":"","count":1,"label":"Comeback 32 cm","posId":"145","price":24900,"isExtra":false},{"id":"35e045f9-bc36-46e9-8142-6579de78a05b","note":"","count":1,"label":"Comeback 32cm 🌶️","posId":"121","price":24900,"isExtra":false}]</t>
  </si>
  <si>
    <t>2026-05-12T18:21:42.637+02:00</t>
  </si>
  <si>
    <t>2026-05-12T18:31:25.428+02:00</t>
  </si>
  <si>
    <t>2026-05-12T17:59:34.713+02:00</t>
  </si>
  <si>
    <t>2026-05-12T18:20:31.433+02:00</t>
  </si>
  <si>
    <t>[{"id":"69427510296215434ca56267","count":1,"label":"Comeback 32cm 🌶️","posId":"121","price":24900,"isExtra":false},{"id":"ed2821f5147c44e417ef0b42","count":1,"label":"Balné","posId":"K0000","price":1500,"isExtra":true},{"id":"2c0f597d3afb8c80df48f8ff","count":1,"label":"USA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základ","posId":"ZRB32","price":0,"isExtra":true},{"id":"9ee1d6724717b6cc0fc41c1b","count":1,"label":"okraj mozzarella, bylinky","posId":"A121","price":5700,"isExtra":true}]</t>
  </si>
  <si>
    <t>2026-05-12T17:42:04.250+02:00</t>
  </si>
  <si>
    <t>2026-05-12T17:52:00.223+02:00</t>
  </si>
  <si>
    <t>2026-05-12T18:10:44.148+02:00</t>
  </si>
  <si>
    <t>2026-05-12T17:42:04.387+02:00</t>
  </si>
  <si>
    <t>[{"id":"e525f614-2c06-459a-8d22-623546aa83fc","note":"","count":1,"label":"BBQ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základ","posId":"f61b7339-3b20-4583-b2b8-12e48de2876d","price":0,"isExtra":true}]</t>
  </si>
  <si>
    <t>2026-05-12T17:38:28.518+02:00</t>
  </si>
  <si>
    <t>2026-05-12T17:47:24.399+02:00</t>
  </si>
  <si>
    <t>2026-05-12T17:35:03.177+02:00</t>
  </si>
  <si>
    <t>2026-05-12T17:52:44.060+02:00</t>
  </si>
  <si>
    <t>[{"id":"2b9f361b-4416-409b-9b50-c5e648e65b24","note":"","count":1,"label":"Zeleninová 40cm","posId":"103","price":30900,"isExtra":false},{"id":"eb426525-9181-4714-9963-380f5c0ae0e5","note":"","count":1,"label":"okraj mozzarella, bylinky","posId":"A122","price":6500,"isExtra":true}]</t>
  </si>
  <si>
    <t>2026-05-12T17:29:03.206+02:00</t>
  </si>
  <si>
    <t>2026-05-12T18:17:57.332+02:00</t>
  </si>
  <si>
    <t>2026-05-12T18:31:14.917+02:00</t>
  </si>
  <si>
    <t>2026-05-12T17:29:03.310+02:00</t>
  </si>
  <si>
    <t>[{"id":"03ade9ce-5d0f-4499-a6a3-340b58ae4468","note":"","count":1,"label":"Capricciosa 32cm","posId":"113","price":24900,"isExtra":false},{"id":"35e045f9-bc36-46e9-8142-6579de78a05b","note":"","count":1,"label":"Comeback 32cm 🌶️","posId":"121","price":24900,"isExtra":false}]</t>
  </si>
  <si>
    <t>2026-05-12T17:28:50.586+02:00</t>
  </si>
  <si>
    <t>2026-05-12T17:37:30.318+02:00</t>
  </si>
  <si>
    <t>[{"id":"69427510296215434ca56259","count":1,"label":"Capricciosa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</si>
  <si>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2026-05-12T17:09:04.271+02:00</t>
  </si>
  <si>
    <t>2026-05-12T17:20:32.946+02:00</t>
  </si>
  <si>
    <t>2026-05-12T17:38:15.067+02:00</t>
  </si>
  <si>
    <t>2026-05-12T17:09:04.671+02:00</t>
  </si>
  <si>
    <t>2026-05-12T16:41:21.420+02:00</t>
  </si>
  <si>
    <t>2026-05-12T16:50:02.231+02:00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</si>
  <si>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🌶️🌶️","posId":"110","price":30900,"isExtra":false},{"id":"55199547","note":"","count":1,"label":"Balné","posId":"K0000","price":2000,"isExtra":true},{"id":"55199470","note":"","size":"Margherita 40cm","count":1,"label":"Margherita 40cm","posId":"100","price":26900,"isExtra":false},{"id":"55199547","note":"","count":1,"label":"Balné","posId":"K0000","price":2000,"isExtra":true},{"id":"55199662","note":"","count":1,"label":"Šunka","posId":"C106","price":4000,"KDSTags":["greenhighlight"],"isExtra":true}]</t>
  </si>
  <si>
    <t>2026-05-12T16:16:07.782+02:00</t>
  </si>
  <si>
    <t>2026-05-12T16:25:35.513+02:00</t>
  </si>
  <si>
    <t>[{"id":"55199511","note":"","size":"Spicy Wings 🌶️","count":1,"label":"spicy wings 🌶️","posId":"P101","price":11900,"isExtra":false},{"id":"55199557","note":"","count":1,"label":"Balné","posId":"K0000","price":1500,"isExtra":true},{"id":"57405742","note":"","size":"Pepsi 1l","count":1,"label":"Pepsi 1l","posId":"N124","price":5900,"isExtra":false},{"id":"55199474","note":"","size":"Pepperoni 40cm 🌶️🌶️","count":1,"label":"Pepperoni 40cm 🌶️🌶️","posId":"108","price":30900,"isExtra":false},{"id":"55199547","note":"","count":1,"label":"Balné","posId":"K0000","price":2000,"isExtra":true}]</t>
  </si>
  <si>
    <t>2026-05-12T15:42:55.580+02:00</t>
  </si>
  <si>
    <t>2026-05-12T16:01:03.075+02:00</t>
  </si>
  <si>
    <t>[{"id":"59589460","note":"","size":"BBQ Texas 32cm","count":1,"label":"BBQ Texas 32cm","posId":"119","price":24900,"isExtra":false},{"id":"55199557","note":"","count":1,"label":"Balné","posId":"K0000","price":1500,"isExtra":true}]</t>
  </si>
  <si>
    <t>2026-05-12T15:40:02.757+02:00</t>
  </si>
  <si>
    <t>2026-05-12T15:40:06.125+02:00</t>
  </si>
  <si>
    <t>[{"id":"wEUR72S1ReLATJbnOf1v3","count":1,"label":"Mirinda 1l","posId":"N126","price":5900,"isExtra":false,"creatorId":"iQ3m4181rLTS8nKThsuOw","isPackging":0,"actualLabel":"Mirinda 1l"}]</t>
  </si>
  <si>
    <t>2026-05-12T15:22:04.206+02:00</t>
  </si>
  <si>
    <t>2026-05-12T15:26:21.288+02:00</t>
  </si>
  <si>
    <t>2026-05-12T15:26:35.787+02:00</t>
  </si>
  <si>
    <t>2026-05-12T15:22:04.352+02:00</t>
  </si>
  <si>
    <t>2026-05-12T15:01:02.773+02:00</t>
  </si>
  <si>
    <t>2026-05-12T15:12:30.653+02:00</t>
  </si>
  <si>
    <t>2026-05-12T14:51:26.448+02:00</t>
  </si>
  <si>
    <t>2026-05-12T15:07:54.839+02:00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</si>
  <si>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základ","posId":"ZBR32","price":0,"isExtra":true}]</t>
  </si>
  <si>
    <t>2026-05-12T14:42:02.457+02:00</t>
  </si>
  <si>
    <t>2026-05-12T19:27:46.271+02:00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</si>
  <si>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3a8b6a85-3b5c-4ee4-be2d-261ab8731d6e","note":"","count":3,"label":"Česnekový dip","posId":"P106","price":2000,"isExtra":false},{"id":"1da47ebe-2592-435a-b854-8cbe80b56263","note":"","count":1,"label":"Hawai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bylinky","posId":"A121","price":5700,"isExtra":true},{"id":"2f5e6647-81e9-4b87-979a-d1df9153229a","note":"","count":1,"label":"Jalapeňos","posId":"B102","price":2500,"KDSTags":["greenhighlight"],"isExtra":true}]</t>
  </si>
  <si>
    <t>2026-05-12T13:50:04.603+02:00</t>
  </si>
  <si>
    <t>2026-05-12T13:56:57.467+02:00</t>
  </si>
  <si>
    <t>[{"id":"b0d5792c-72a3-41ec-9f78-3fedc41c2a8a","note":"","count":1,"label":"VEGGIE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těsto","posId":"15","price":0,"isExtra":true},{"id":"a0a20d0c-4422-439d-8c33-27905ee0699b","note":"","count":1,"label":"Smetanový základ","posId":"a0a20d0c-4422-439d-8c33-27905ee0699b","price":0,"isExtra":true},{"id":"3b33c28b-4eed-4a0e-a3fd-e50f37d1c9f3","note":"","count":1,"label":"pečené brambory","posId":"P103","price":0,"isExtra":true},{"id":"65e367a6-b856-4c75-9de5-e4736b316a65","note":"","count":1,"label":"Poděbradská malinovka 0,5l","posId":"N129","price":0,"isExtra":true},{"id":"3a8b6a85-3b5c-4ee4-be2d-261ab8731d6e","note":"","count":1,"label":"Česnekový dip","posId":"P106","price":2000,"isExtra":false}]</t>
  </si>
  <si>
    <t>2026-05-12T13:48:50.516+02:00</t>
  </si>
  <si>
    <t>2026-05-12T13:54:35.724+02:00</t>
  </si>
  <si>
    <t>[{"id":"69427510296215434ca5624f","count":1,"label":"Pepperoni 40cm 🌶️🌶️","posId":"108","price":30900,"isExtra":false},{"id":"c71f71bd04444e93fe083c01","count":1,"label":"Balné","posId":"K0000","price":2000,"isExtra":true},{"id":"69427510296215434ca562bd","count":1,"label":"Pepsi 1l","posId":"N124","price":5900,"isExtra":false}]</t>
  </si>
  <si>
    <t>2026-05-12T13:39:27.737+02:00</t>
  </si>
  <si>
    <t>2026-05-12T13:44:33.606+02:00</t>
  </si>
  <si>
    <t>2026-05-12T13:34:03.592+02:00</t>
  </si>
  <si>
    <t>2026-05-12T13:51:11.401+02:00</t>
  </si>
  <si>
    <t>2026-05-12T14:19:13.054+02:00</t>
  </si>
  <si>
    <t>2026-05-12T13:34:03.724+02:00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</si>
  <si>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základ","posId":"57c816b2-3e3f-46c2-b126-b09910d79cb0","price":0,"isExtra":true},{"id":"2585f58b-88a9-4cf3-bee9-d0f178b1877c","note":"","count":1,"label":"okraj hotdog, bez omáčky","posId":"A125","price":5700,"isExtra":true},{"id":"e7501e4e-7b75-458f-8655-4ba5ba9c5990","note":"","count":1,"label":"Dip Jalapeňos","posId":"P107","price":2000,"isExtra":false}]</t>
  </si>
  <si>
    <t>2026-05-12T13:32:39.491+02:00</t>
  </si>
  <si>
    <t>2026-05-12T13:41:50.008+02:00</t>
  </si>
  <si>
    <t>[{"id":"69427510296215434ca5626f","count":1,"label":"Zeleninová 32cm","posId":"115","price":24900,"isExtra":false},{"id":"ed2821f5147c44e417ef0b42","count":1,"label":"Balné","posId":"K0000","price":1500,"isExtra":true},{"id":"84e4b48cb1bf1b04bc7feb09","count":1,"label":"Smetanový základ","posId":"ZRS32","price":0,"isExtra":true},{"id":"1c7298db47eb05e8b94d15e6","count":1,"label":"okraj hotdog, hořčice","posId":"A117","price":5700,"isExtra":true}]</t>
  </si>
  <si>
    <t>2026-05-12T13:20:03.430+02:00</t>
  </si>
  <si>
    <t>2026-05-12T13:29:34.651+02:00</t>
  </si>
  <si>
    <t>2026-05-12T13:55:10.899+02:00</t>
  </si>
  <si>
    <t>2026-05-12T13:20:03.587+02:00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</si>
  <si>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těsto","posId":"15","price":0,"isExtra":true},{"id":"8caf43fd-6a2c-427b-858a-17f37d37c439","note":"","count":1,"label":"spicy wings 🌶️","posId":"P101","price":0,"isExtra":true},{"id":"c551affb-c3ec-4cb9-81ff-e8172bee980c","note":"","count":1,"label":"Aquilla černý čaj a broskev","posId":"N120","price":0,"isExtra":true},{"id":"3a8b6a85-3b5c-4ee4-be2d-261ab8731d6e","note":"","count":1,"label":"Česnekový dip","posId":"P106","price":2000,"isExtra":false}]</t>
  </si>
  <si>
    <t>2026-05-12T13:15:03.144+02:00</t>
  </si>
  <si>
    <t>2026-05-12T13:31:12.065+02:00</t>
  </si>
  <si>
    <t>2026-05-12T13:54:45.772+02:00</t>
  </si>
  <si>
    <t>2026-05-12T13:15:03.273+02:00</t>
  </si>
  <si>
    <t>[{"id":"5b1f2843-926a-4dd1-a5f0-4fddc7b45013","note":"","count":1,"label":"Margherita 32cm","posId":"112","price":20900,"isExtra":false},{"id":"6e9ef16b-b5cb-40a1-ad72-f28a9276a0f7","note":"","count":1,"label":"Kuře","posId":"B114","price":3000,"KDSTags":["greenhighlight"],"isExtra":true},{"id":"03dae282-4cd4-4fa2-9169-2178ea3ed325","note":"","count":1,"label":"Quattro Formaggi 40cm","posId":"111","price":30900,"isExtra":false}]</t>
  </si>
  <si>
    <t>2026-05-12T13:13:05.640+02:00</t>
  </si>
  <si>
    <t>2026-05-12T13:26:33.447+02:00</t>
  </si>
  <si>
    <t>2026-05-12T13:52:19.632+02:00</t>
  </si>
  <si>
    <t>2026-05-12T13:13:05.967+02:00</t>
  </si>
  <si>
    <t>2026-05-12T12:47:04.778+02:00</t>
  </si>
  <si>
    <t>2026-05-12T12:56:48.406+02:00</t>
  </si>
  <si>
    <t>2026-05-12T13:11:41.926+02:00</t>
  </si>
  <si>
    <t>2026-05-12T12:47:04.912+02:00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</si>
  <si>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oliv","posId":"X112","price":0,"KDSTags":["redhighlight"],"isExtra":true},{"id":"03ade9ce-5d0f-4499-a6a3-340b58ae4468","note":"","count":1,"label":"Capricciosa 32cm","posId":"113","price":24900,"isExtra":false}]</t>
  </si>
  <si>
    <t>2026-05-12T12:46:59.689+02:00</t>
  </si>
  <si>
    <t>2026-05-12T12:53:51.914+02:00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</si>
  <si>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🌶️🌶️","posId":"120","price":24900,"isExtra":false},{"id":"55199557","note":"","count":1,"label":"Balné","posId":"K0000","price":1500,"isExtra":true},{"id":"55199586","note":"","count":1,"label":"okraj mozzarella, bylinky","posId":"A121","price":5700,"isExtra":true},{"id":"55199615","note":"","count":1,"label":"Olivy","posId":"B112","price":2500,"KDSTags":["greenhighlight"],"isExtra":true}]</t>
  </si>
  <si>
    <t>Miroslav</t>
  </si>
  <si>
    <t>2026-05-12T12:33:08.524+02:00</t>
  </si>
  <si>
    <t>2026-05-12T12:38:16.617+02:00</t>
  </si>
  <si>
    <t>[{"id":"112","note":"","count":1,"label":"Margherita 32cm","posId":"112","price":20900,"isExtra":false},{"id":"K0000","note":"","count":1,"label":"Balné","posId":"K0000","price":1500,"isExtra":true},{"id":"B115","note":"","count":2,"label":"Kukuřice","posId":"B115","price":2500,"KDSTags":["greenhighlight"],"isExtra":true}]</t>
  </si>
  <si>
    <t>2026-05-12T11:53:35.394+02:00</t>
  </si>
  <si>
    <t>2026-05-12T12:07:22.813+02:00</t>
  </si>
  <si>
    <t>[{"id":"P101","note":"","count":1,"label":"spicy wings 🌶️","posId":"P101","price":11900,"isExtra":false},{"id":"K0000","note":"","count":1,"label":"Balné","posId":"K0000","price":1500,"isExtra":true},{"id":"111","note":"","count":1,"label":"Quattro Formaggi 40cm","posId":"111","price":30900,"isExtra":false},{"id":"K0000","note":"","count":1,"label":"Balné","posId":"K0000","price":2000,"isExtra":true}]</t>
  </si>
  <si>
    <t>2026-05-12T11:40:36.243+02:00</t>
  </si>
  <si>
    <t>2026-05-12T11:50:21.207+02:00</t>
  </si>
  <si>
    <t>[{"id":"111","note":"","count":1,"label":"Quattro Formaggi 40cm","posId":"111","price":30900,"isExtra":false},{"id":"K0000","note":"","count":1,"label":"Balné","posId":"K0000","price":2000,"isExtra":true},{"id":"C105","note":"","count":1,"label":"Žampiony","posId":"C105","price":3500,"KDSTags":["greenhighlight"],"isExtra":true}]</t>
  </si>
  <si>
    <t>2026-05-12T11:35:51.348+02:00</t>
  </si>
  <si>
    <t>2026-05-12T11:41:15.897+02:00</t>
  </si>
  <si>
    <t>[{"id":"GFBt2KNCq5A2q_jdzSjFA","count":1,"label":"BBQ Meteor 32cm","posId":"118","price":24900,"isExtra":false,"discount":{"type":"percentage","value":50},"creatorId":"LGMeVJ9RmoQxlIrjmmerq","isPackging":0,"actualLabel":"BBQ Meteor 32cm"}]</t>
  </si>
  <si>
    <t>2026-05-12T11:31:03.082+02:00</t>
  </si>
  <si>
    <t>2026-05-12T11:54:42.009+02:00</t>
  </si>
  <si>
    <t>2026-05-12T12:11:24.453+02:00</t>
  </si>
  <si>
    <t>2026-05-12T11:31:03.515+02:00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</si>
  <si>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</si>
  <si>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2026-05-12T11:20:09.475+02:00</t>
  </si>
  <si>
    <t>2026-05-12T11:36:05.998+02:00</t>
  </si>
  <si>
    <t>2026-05-12T11:18:03.851+02:00</t>
  </si>
  <si>
    <t>2026-05-12T11:34:02.921+02:00</t>
  </si>
  <si>
    <t>[{"id":"03ade9ce-5d0f-4499-a6a3-340b58ae4468","note":"","count":1,"label":"Capricciosa 32cm","posId":"113","price":24900,"isExtra":false},{"id":"3a8b6a85-3b5c-4ee4-be2d-261ab8731d6e","note":"","count":1,"label":"Česnekový dip","posId":"P106","price":2000,"isExtra":false},{"id":"8c704055-e242-493d-b754-bb711e5a6c0b","note":"","count":1,"label":"Hawai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bylinky","posId":"A122","price":6500,"isExtra":true},{"id":"ee394832-8137-440a-84b7-b9e0df42a9ab","note":"","count":1,"label":"Hawai 32cm","posId":"114","price":24900,"isExtra":false},{"id":"211d85d0-839e-41d0-89e3-ea177ad7489e","note":"","count":2,"label":"Česnekový dip","posId":"P106","price":2000,"isExtra":false}]</t>
  </si>
  <si>
    <t>2026-05-12T00:41:18.105+02:00</t>
  </si>
  <si>
    <t>2026-05-12T00:43:33.411+02:00</t>
  </si>
  <si>
    <t>[{"id":"104","note":"","count":1,"label":"Baby špenát &amp; kuře 40cm","posId":"104","price":30900,"isExtra":false},{"id":"K0000","note":"","count":1,"label":"Balné","posId":"K0000","price":2000,"isExtra":true},{"id":"A120","note":"","count":1,"label":"okraj hotdog, bbq omáčka","posId":"A120","price":6500,"isExtra":true},{"id":"C114","note":"","count":1,"label":"Kuře","posId":"C114","price":4000,"KDSTags":["greenhighlight"],"isExtra":true}]</t>
  </si>
  <si>
    <t>2026-05-12T00:09:54.032+02:00</t>
  </si>
  <si>
    <t>2026-05-12T00:17:54.408+02:00</t>
  </si>
  <si>
    <t>[{"id":"69427510296215434ca5624f","count":1,"label":"Pepperoni 40cm 🌶️🌶️","posId":"108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d948edabdc62b6e89e10c5b0","count":1,"label":"Gorgonzola","posId":"C101","price":4000,"KDSTags":["greenhighlight"],"isExtra":true},{"id":"f57d0560307c7e328ce7a0a4","count":1,"label":"Pepperoni salám","posId":"C109","price":4000,"KDSTags":["greenhighlight"],"isExtra":true},{"id":"69427510296215434ca562a3","count":1,"label":"Česnekový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</si>
  <si>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2026-05-11T23:51:07.662+02:00</t>
  </si>
  <si>
    <t>2026-05-12T00:02:00.431+02:00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</si>
  <si>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40cm","posId":"104","price":30900,"isExtra":false},{"id":"55199547","note":"","count":1,"label":"Balné","posId":"K0000","price":2000,"isExtra":true},{"id":"55199581","note":"","count":1,"label":"okraj mozzarella, bylinky","posId":"A122","price":6500,"isExtra":true},{"id":"55199652","note":"","count":1,"label":"Špenát s česnekem","posId":"C107","price":3500,"KDSTags":["greenhighlight"],"isExtra":true},{"id":"55199669","note":"","count":1,"label":"Slanina","posId":"C108","price":4000,"KDSTags":["greenhighlight"],"isExtra":true},{"id":"55199516","note":"","size":"Česnekový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</si>
  <si>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2026-05-11T23:42:07.848+02:00</t>
  </si>
  <si>
    <t>2026-05-11T23:55:16.072+02:00</t>
  </si>
  <si>
    <t>2026-05-12T00:18:58.673+02:00</t>
  </si>
  <si>
    <t>2026-05-11T23:42:41.225+02:00</t>
  </si>
  <si>
    <t>[{"id":"5b1f2843-926a-4dd1-a5f0-4fddc7b45013","note":"","count":1,"label":"Margherita 32cm","posId":"112","price":20900,"isExtra":false},{"id":"57c816b2-3e3f-46c2-b126-b09910d79cb0","note":"","count":1,"label":"změna na Smetanový základ","posId":"57c816b2-3e3f-46c2-b126-b09910d79cb0","price":0,"isExtra":true},{"id":"5b1f2843-926a-4dd1-a5f0-4fddc7b45013","note":"","count":1,"label":"Margherita 32cm","posId":"112","price":20900,"isExtra":false},{"id":"57c816b2-3e3f-46c2-b126-b09910d79cb0","note":"","count":1,"label":"změna na Smetanový základ","posId":"57c816b2-3e3f-46c2-b126-b09910d79cb0","price":0,"isExtra":true}]</t>
  </si>
  <si>
    <t>2026-05-11T23:41:27.460+02:00</t>
  </si>
  <si>
    <t>2026-05-11T23:54:18.248+02:00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</si>
  <si>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🌶️","posId":"121","price":24900,"isExtra":false},{"id":"55199557","note":"","count":1,"label":"Balné","posId":"K0000","price":1500,"isExtra":true},{"id":"55199632","note":"","count":1,"label":"Bez cibule","posId":"X103","price":0,"KDSTags":["redhighlight"],"isExtra":true},{"id":"59589464","note":"","size":"Capricciosa 32cm","count":1,"label":"Capricciosa 32cm","posId":"113","price":24900,"isExtra":false},{"id":"55199557","note":"","count":1,"label":"Balné","posId":"K0000","price":1500,"isExtra":true},{"id":"55199648","note":"","count":1,"label":"Kukuřice","posId":"B115","price":2500,"KDSTags":["greenhighlight"],"isExtra":true},{"id":"55199513","note":"","size":"Pečené brambory","count":2,"label":"pečené brambory","posId":"P103","price":6900,"isExtra":false},{"id":"55199557","note":"","count":2,"label":"Balné","posId":"K0000","price":1500,"isExtra":true},{"id":"55199516","note":"","size":"Česnekový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</si>
  <si>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2026-05-11T23:35:21.840+02:00</t>
  </si>
  <si>
    <t>2026-05-11T23:41:00.177+02:00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</si>
  <si>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těsto","posId":"17","price":1000,"isExtra":true},{"id":"X113","note":"","count":1,"label":"Bez mozzarelly","posId":"X113","price":0,"KDSTags":["redhighlight"],"isExtra":true},{"id":"B130","note":"","count":1,"label":"Grana padano, pecorino, parmazán","posId":"B130","price":3000,"KDSTags":["greenhighlight"],"isExtra":true}]</t>
  </si>
  <si>
    <t>2026-05-11T23:21:28.126+02:00</t>
  </si>
  <si>
    <t>2026-05-11T23:33:45.261+02:00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</si>
  <si>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32cm","posId":"112","price":20900,"isExtra":false},{"id":"ed2821f5147c44e417ef0b42","count":1,"label":"Balné","posId":"K0000","price":1500,"isExtra":true},{"id":"69427510296215434ca562b7","count":1,"label":"Aquilla černý čaj a broskev","posId":"N120","price":4900,"isExtra":false}]</t>
  </si>
  <si>
    <t>2026-05-11T22:57:14.341+02:00</t>
  </si>
  <si>
    <t>2026-05-11T23:04:44.756+02:00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</si>
  <si>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základ","posId":"ZRB32","price":0,"isExtra":true},{"id":"X103","note":"","count":1,"label":"Bez cibule","posId":"X103","price":0,"KDSTags":["redhighlight"],"isExtra":true},{"id":"B102","note":"","count":1,"label":"Jalapeňos","posId":"B102","price":2500,"KDSTags":["greenhighlight"],"isExtra":true}]</t>
  </si>
  <si>
    <t>2026-05-11T22:37:47.477+02:00</t>
  </si>
  <si>
    <t>2026-05-11T22:44:50.906+02:00</t>
  </si>
  <si>
    <t>[{"id":"ZDsHw4EOo-fiR4QNEWdIL","count":1,"label":"Hot &amp; Spicy 18cm 🌶️🌶️","posId":"134","price":11900,"isExtra":false,"creatorId":"022jccMX4mEknyhTFphH-","isPackging":0,"actualLabel":"Hot &amp; Spicy 18cm 🌶️🌶️"},{"id":"gSe5NqiGCNv-cA1G9AkKf","count":1,"label":"Comeback 18cm 🌶️","posId":"133","price":11900,"isExtra":false,"creatorId":"DyoCY_NAzUtTPhQ0ZyTiD","isPackging":0,"actualLabel":"Comeback 18cm 🌶️"},{"id":"qDn96ATbqHd_7vbQ_cZWe","count":1,"label":"Česnekový dip","posId":"P106","price":2000,"isExtra":false,"creatorId":"wBXGmRC2wQm-lC19WioEV","isPackging":0,"actualLabel":"Česnekový dip"}]</t>
  </si>
  <si>
    <t>2026-05-11T22:33:05.276+02:00</t>
  </si>
  <si>
    <t>2026-05-11T22:38:48.063+02:00</t>
  </si>
  <si>
    <t>[{"id":"5b1f2843-926a-4dd1-a5f0-4fddc7b45013","note":"","count":1,"label":"Margherita 32cm","posId":"112","price":20900,"isExtra":false},{"id":"38de8e38-e51e-422d-9a89-960ebc505f1b","note":"","count":1,"label":"Šunka","posId":"B106","price":3000,"KDSTags":["greenhighlight"],"isExtra":true}]</t>
  </si>
  <si>
    <t>2026-05-11T22:23:29.571+02:00</t>
  </si>
  <si>
    <t>2026-05-11T22:38:47.287+02:00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</si>
  <si>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základ","posId":"ZBR32","price":0,"isExtra":true},{"id":"N126","note":"","count":1,"label":"Mirinda 1l","posId":"N126","price":5900,"isExtra":false}]</t>
  </si>
  <si>
    <t>2026-05-11T21:55:53.605+02:00</t>
  </si>
  <si>
    <t>2026-05-11T22:06:58.224+02:00</t>
  </si>
  <si>
    <t>[{"id":"59589464","note":"","size":"Capricciosa 32cm","count":1,"label":"Capricciosa 32cm","posId":"113","price":24900,"isExtra":false},{"id":"55199557","note":"","count":1,"label":"Balné","posId":"K0000","price":1500,"isExtra":true},{"id":"57279339","note":"","count":1,"label":"Smetanový základ","posId":"ZRS32","price":0,"isExtra":true}]</t>
  </si>
  <si>
    <t>2026-05-11T21:51:03.204+02:00</t>
  </si>
  <si>
    <t>2026-05-11T22:03:55.993+02:00</t>
  </si>
  <si>
    <t>2026-05-11T22:15:32.210+02:00</t>
  </si>
  <si>
    <t>2026-05-11T21:51:03.307+02:00</t>
  </si>
  <si>
    <t>[{"id":"5b1f2843-926a-4dd1-a5f0-4fddc7b45013","note":"","count":1,"label":"Margherita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0ea52415-fdb3-497f-b216-7fd5802f2e0f","note":"","count":1,"label":"Quattro Formaggi 32cm","posId":"123","price":24900,"isExtra":false}]</t>
  </si>
  <si>
    <t>2026-05-11T21:47:22.562+02:00</t>
  </si>
  <si>
    <t>2026-05-11T21:55:14.837+02:00</t>
  </si>
  <si>
    <t>[{"id":"sQnjhSaGUJdm7C4dquW2M","count":1,"label":"Comeback 32cm 🌶️","posId":"121","price":24900,"isExtra":false,"creatorId":"v6tmNolqhA74bC_CETJj-","isPackging":0,"actualLabel":"Comeback 32cm 🌶️"},{"id":"LmNkmpTLXWZL8rfgt8xa0","count":1,"label":"Hawai 32cm","posId":"114","price":24900,"isExtra":false,"creatorId":"6OeX40Ip0la3-fuRbEGt5","isPackging":0,"actualLabel":"Hawai 32cm"},{"id":"h5yk65QO4_hMCQUPqObr6","count":1,"label":"Aquilla zelený čaj/citron","posId":"N121","price":4900,"isExtra":false,"creatorId":"f-zMK5481Vsw3SlauceO2","isPackging":0,"actualLabel":"Aquilla zelený čaj/citron 0,5l"},{"id":"iz6RbEHyL8Y44wJvaf5iI","count":1,"label":"Pilsner Urquell 12","posId":"N20","price":6500,"isExtra":false,"creatorId":"V1W3CSDUAw0-10jNEi7dQ","isPackging":0,"actualLabel":"Pilsner Urquell 12"}]</t>
  </si>
  <si>
    <t>2026-05-11T21:45:48.700+02:00</t>
  </si>
  <si>
    <t>2026-05-11T21:58:23.131+02:00</t>
  </si>
  <si>
    <t>2026-05-11T21:41:49.265+02:00</t>
  </si>
  <si>
    <t>2026-05-11T21:50:35.251+02:00</t>
  </si>
  <si>
    <t>[{"id":"FpCyJ5ZRNiPuO590BQzUC","count":1,"label":"Pepsi 1l","posId":"N124","price":5900,"isExtra":false,"creatorId":"DQelNRkwwAR30m-PScYdf","isPackging":0,"actualLabel":"Pepsi 1l"}]</t>
  </si>
  <si>
    <t>2026-05-11T21:35:48.432+02:00</t>
  </si>
  <si>
    <t>2026-05-11T21:44:02.145+02:00</t>
  </si>
  <si>
    <t>2026-05-11T21:34:46.600+02:00</t>
  </si>
  <si>
    <t>2026-05-11T21:42:30.019+02:00</t>
  </si>
  <si>
    <t>[{"id":"69427510296215434ca56253","count":1,"label":"BBQ Meteor 40cm","posId":"106","price":30900,"isExtra":false},{"id":"c71f71bd04444e93fe083c01","count":1,"label":"Balné","posId":"K0000","price":2000,"isExtra":true},{"id":"4c8f233558e34763ff1b9365","count":1,"label":"Rajčatový základ","posId":"ZBR40","price":0,"isExtra":true},{"id":"ee35b0952cba0489f4191222","count":1,"label":"Bez masových kuliček","posId":"X116","price":0,"KDSTags":["redhighlight"],"isExtra":true},{"id":"69427510296215434ca562c9","count":1,"label":"Guarana classic","posId":"N142","price":5500,"isExtra":false}]</t>
  </si>
  <si>
    <t>2026-05-11T21:25:03.558+02:00</t>
  </si>
  <si>
    <t>2026-05-11T21:35:40.855+02:00</t>
  </si>
  <si>
    <t>2026-05-11T21:49:35.096+02:00</t>
  </si>
  <si>
    <t>2026-05-11T21:25:03.702+02:00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</si>
  <si>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bylinky","posId":"A122","price":6500,"isExtra":true}]</t>
  </si>
  <si>
    <t>2026-05-11T21:20:02.853+02:00</t>
  </si>
  <si>
    <t>2026-05-11T21:28:36.806+02:00</t>
  </si>
  <si>
    <t>[{"id":"e8f571e6-dd36-42d7-8826-52c90315986b","note":"","count":1,"label":"Baby špenát &amp; kuře 40cm","posId":"104","price":30900,"isExtra":false},{"id":"74b60a0c-fcbc-4171-95e9-291adbfbe523","note":"","count":1,"label":"Cibule","posId":"C103","price":3500,"KDSTags":["greenhighlight"],"isExtra":true},{"id":"d5c01305-5b81-4931-8ef0-14413da22bab","note":"","count":1,"label":"Kukuřice","posId":"C115","price":3500,"KDSTags":["greenhighlight"],"isExtra":true},{"id":"78a6e98d-57cb-4e2c-9a3c-9d40f7b79583","note":"","count":1,"label":"Gorgonzola","posId":"C101","price":4000,"KDSTags":["greenhighlight"],"isExtra":true}]</t>
  </si>
  <si>
    <t>2026-05-11T21:19:30.362+02:00</t>
  </si>
  <si>
    <t>2026-05-11T21:33:04.038+02:00</t>
  </si>
  <si>
    <t>[{"id":"69427510296215434ca562ab","count":1,"label":"Dip Jalapeňos","posId":"P107","price":2000,"isExtra":false},{"id":"ed2821f5147c44e417ef0b42","count":1,"label":"Balné","posId":"K0000","price":1500,"isExtra":true},{"id":"69427510296215434ca562a9","count":1,"label":"Choco Rolls","posId":"chr100","price":8900,"isExtra":false},{"id":"ed2821f5147c44e417ef0b42","count":1,"label":"Balné","posId":"K0000","price":1500,"isExtra":true},{"id":"69427510296215434ca562a3","count":1,"label":"Česnekový dip","posId":"P106","price":2000,"isExtra":false},{"id":"ed2821f5147c44e417ef0b42","count":1,"label":"Balné","posId":"K0000","price":1500,"isExtra":true},{"id":"69427510296215434ca56251","count":1,"label":"BBQ Texas 40cm","posId":"107","price":30900,"isExtra":false},{"id":"c71f71bd04444e93fe083c01","count":1,"label":"Balné","posId":"K0000","price":2000,"isExtra":true},{"id":"1ed1ad9866010ae50d5c6383","count":1,"label":"okraj hotdog, hořčice","posId":"A118","price":6500,"isExtra":true},{"id":"d62aef6124509719c1fb3929","count":1,"label":"Bez papriky","posId":"X111","price":0,"KDSTags":["redhighlight"],"isExtra":true}]</t>
  </si>
  <si>
    <t>2026-05-11T21:14:03.969+02:00</t>
  </si>
  <si>
    <t>2026-05-11T21:23:08.774+02:00</t>
  </si>
  <si>
    <t>2026-05-11T21:26:42.639+02:00</t>
  </si>
  <si>
    <t>2026-05-11T21:14:04.222+02:00</t>
  </si>
  <si>
    <t>[{"id":"f59b90ea-5e33-470c-9864-9b5a80873c77","note":"","count":1,"label":"Zeleninová 32 cm","posId":"139","price":24900,"isExtra":false},{"id":"21fd0686-e8d1-43f1-84c9-d96f5842a3ca","note":"","count":1,"label":"okraj mozzarella, bylinky","posId":"A121","price":5700,"isExtra":true},{"id":"68d93a2c-5ce2-44a5-857b-6d579cd1f445","note":"","count":1,"label":"Žampiony","posId":"B105","price":2500,"KDSTags":["greenhighlight"],"isExtra":true},{"id":"38de8e38-e51e-422d-9a89-960ebc505f1b","note":"","count":1,"label":"Šunka","posId":"B106","price":3000,"KDSTags":["greenhighlight"],"isExtra":true},{"id":"2f5e6647-81e9-4b87-979a-d1df9153229a","note":"","count":1,"label":"Jalapeňos","posId":"B102","price":2500,"KDSTags":["greenhighlight"],"isExtra":true},{"id":"cf590a42-3894-4cb1-9be7-6da354b8453d","note":"","count":1,"label":"Olivy","posId":"B112","price":2500,"KDSTags":["greenhighlight"],"isExtra":true},{"id":"dba0d6ed-9e38-4f33-8ec2-cc6e2ff8f1a9","note":"","count":1,"label":"Gorgonzola","posId":"B101","price":3000,"KDSTags":["greenhighlight"],"isExtra":true}]</t>
  </si>
  <si>
    <t>2026-05-11T20:41:38.236+02:00</t>
  </si>
  <si>
    <t>2026-05-11T20:59:23.934+02:00</t>
  </si>
  <si>
    <t>[{"id":"69427510296215434ca562ad","count":1,"label":"Jablečno-skořicové rolls","posId":"18","price":8900,"isExtra":false},{"id":"ed2821f5147c44e417ef0b42","count":1,"label":"Balné","posId":"K0000","price":1500,"isExtra":true},{"id":"69427510296215434ca56299","count":1,"label":"spicy wings 🌶️","posId":"P101","price":11900,"isExtra":false},{"id":"ed2821f5147c44e417ef0b42","count":1,"label":"Balné","posId":"K0000","price":1500,"isExtra":true},{"id":"69427510296215434ca5624d","count":1,"label":"Comeback 40cm 🌶️","posId":"109","price":30900,"isExtra":false},{"id":"c71f71bd04444e93fe083c01","count":1,"label":"Balné","posId":"K0000","price":2000,"isExtra":true}]</t>
  </si>
  <si>
    <t>2026-05-11T20:37:10.465+02:00</t>
  </si>
  <si>
    <t>2026-05-11T20:53:05.910+02:00</t>
  </si>
  <si>
    <t>[{"id":"59589460","note":"","size":"BBQ Texas 32cm","count":1,"label":"BBQ Texas 32cm","posId":"119","price":24900,"isExtra":false},{"id":"55199557","note":"","count":1,"label":"Balné","posId":"K0000","price":1500,"isExtra":true},{"id":"55199595","note":"","count":1,"label":"okraj mozzarella, bbq omáčka","posId":"A123","price":5700,"isExtra":true},{"id":"55199597","note":"","count":1,"label":"Žampiony","posId":"B105","price":2500,"KDSTags":["greenhighlight"],"isExtra":true},{"id":"59589458","note":"","size":"Comeback 32cm 🌶️","count":1,"label":"Comeback 32cm 🌶️","posId":"121","price":24900,"isExtra":false},{"id":"55199557","note":"","count":1,"label":"Balné","posId":"K0000","price":1500,"isExtra":true},{"id":"57279344","note":"","count":1,"label":"BBQ základ","posId":"ZRB32","price":0,"isExtra":true},{"id":"55199597","note":"","count":1,"label":"Žampiony","posId":"B105","price":2500,"KDSTags":["greenhighlight"],"isExtra":true},{"id":"55199675","note":"","count":1,"label":"Kuře","posId":"B114","price":3000,"KDSTags":["greenhighlight"],"isExtra":true}]</t>
  </si>
  <si>
    <t>2026-05-11T20:30:48.099+02:00</t>
  </si>
  <si>
    <t>2026-05-11T20:36:27.852+02:00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</si>
  <si>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🌶️🌶️","posId":"122","price":24900,"isExtra":false},{"id":"55199557","note":"","count":1,"label":"Balné","posId":"K0000","price":1500,"isExtra":true},{"id":"57405742","note":"","size":"Pepsi 1l","count":1,"label":"Pepsi 1l","posId":"N124","price":5900,"isExtra":false},{"id":"55199516","note":"","size":"Česnekový dip","count":1,"label":"Česnekový dip","posId":"P106","price":2000,"isExtra":false},{"id":"55199557","note":"","count":1,"label":"Balné","posId":"K0000","price":1500,"isExtra":true}]</t>
  </si>
  <si>
    <t>2026-05-11T20:28:04.317+02:00</t>
  </si>
  <si>
    <t>2026-05-11T20:32:02.020+02:00</t>
  </si>
  <si>
    <t>[{"id":"03ade9ce-5d0f-4499-a6a3-340b58ae4468","note":"","count":1,"label":"Capricciosa 32cm","posId":"113","price":24900,"isExtra":false},{"id":"c8019f80-065c-4f09-9e80-65b85dae2ae1","note":"","count":1,"label":"Kukuřice","posId":"B115","price":2500,"KDSTags":["greenhighlight"],"isExtra":true},{"id":"3a8b6a85-3b5c-4ee4-be2d-261ab8731d6e","note":"","count":1,"label":"Česnekový dip","posId":"P106","price":2000,"isExtra":false}]</t>
  </si>
  <si>
    <t>2026-05-11T20:23:32.437+02:00</t>
  </si>
  <si>
    <t>2026-05-11T20:32:04.984+02:00</t>
  </si>
  <si>
    <t>[{"id":"69427510296215434ca56253","count":1,"label":"BBQ Meteor 40cm","posId":"106","price":30900,"isExtra":false},{"id":"c71f71bd04444e93fe083c01","count":1,"label":"Balné","posId":"K0000","price":2000,"isExtra":true},{"id":"8d55eafca74e85a8dee122d9","count":1,"label":"okraj mozzarella, bylinky","posId":"A122","price":6500,"isExtra":true},{"id":"ee35b0952cba0489f4191222","count":1,"label":"Bez masových kuliček","posId":"X116","price":0,"KDSTags":["redhighlight"],"isExtra":true},{"id":"69427510296215434ca562a3","count":1,"label":"Česnekový dip","posId":"P106","price":2000,"isExtra":false},{"id":"ed2821f5147c44e417ef0b42","count":1,"label":"Balné","posId":"K0000","price":1500,"isExtra":true}]</t>
  </si>
  <si>
    <t>Amandeep</t>
  </si>
  <si>
    <t>2026-05-11T20:19:10.859+02:00</t>
  </si>
  <si>
    <t>2026-05-11T20:27:42.879+02:00</t>
  </si>
  <si>
    <t>[{"id":"116","note":"","count":1,"label":"Baby Špenát &amp; kuře 32cm","posId":"116","price":24900,"isExtra":false},{"id":"K0000","note":"","count":1,"label":"Balné","posId":"K0000","price":1500,"isExtra":true},{"id":"17","note":"","count":1,"label":"USA těsto","posId":"17","price":1000,"isExtra":true}]</t>
  </si>
  <si>
    <t>2026-05-11T20:17:28.773+02:00</t>
  </si>
  <si>
    <t>2026-05-11T20:24:31.791+02:00</t>
  </si>
  <si>
    <t>[{"id":"69427510296215434ca5626d","count":1,"label":"BBQ Meteor 32cm","posId":"118","price":24900,"isExtra":false},{"id":"ed2821f5147c44e417ef0b42","count":1,"label":"Balné","posId":"K0000","price":1500,"isExtra":true}]</t>
  </si>
  <si>
    <t>2026-05-11T20:10:59.000+02:00</t>
  </si>
  <si>
    <t>2026-05-11T20:20:30.854+02:00</t>
  </si>
  <si>
    <t>[{"id":"69427510296215434ca5624d","count":1,"label":"Comeback 40cm 🌶️","posId":"109","price":30900,"isExtra":false},{"id":"c71f71bd04444e93fe083c01","count":1,"label":"Balné","posId":"K0000","price":2000,"isExtra":true},{"id":"6d30c23536beeaabedce6a33","count":1,"label":"Kukuřice","posId":"C115","price":3500,"KDSTags":["greenhighlight"],"isExtra":true}]</t>
  </si>
  <si>
    <t>2026-05-11T19:49:05.141+02:00</t>
  </si>
  <si>
    <t>2026-05-11T20:56:40.788+02:00</t>
  </si>
  <si>
    <t>[{"id":"f1315fc0-dfbb-459c-9f31-49d8e60875f4","note":"","count":1,"label":"Pepperoni 40cm 🌶️🌶️","posId":"108","price":30900,"isExtra":false},{"id":"a3d62a5d-2e1d-48db-874e-d64becff7059","note":"","count":1,"label":"změna na BBQ základ","posId":"a3d62a5d-2e1d-48db-874e-d64becff7059","price":0,"isExtra":true}]</t>
  </si>
  <si>
    <t>2026-05-11T19:48:40.970+02:00</t>
  </si>
  <si>
    <t>2026-05-11T19:55:13.776+02:00</t>
  </si>
  <si>
    <t>[{"id":"69427510296215434ca562a3","count":1,"label":"Česnekový dip","posId":"P106","price":2000,"isExtra":false},{"id":"ed2821f5147c44e417ef0b42","count":1,"label":"Balné","posId":"K0000","price":1500,"isExtra":true},{"id":"69427510296215434ca56267","count":1,"label":"Comeback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🌶️","posId":"121","price":24900,"isExtra":false},{"id":"ed2821f5147c44e417ef0b42","count":1,"label":"Balné","posId":"K0000","price":1500,"isExtra":true}]</t>
  </si>
  <si>
    <t>2026-05-11T19:32:07.249+02:00</t>
  </si>
  <si>
    <t>2026-05-11T19:43:38.909+02:00</t>
  </si>
  <si>
    <t>[{"id":"69427510296215434ca56247","count":1,"label":"Margherita 40cm","posId":"100","price":26900,"isExtra":false},{"id":"c71f71bd04444e93fe083c01","count":1,"label":"Balné","posId":"K0000","price":2000,"isExtra":true},{"id":"69427510296215434ca56257","count":1,"label":"Hawai 40cm","posId":"102","price":30900,"isExtra":false},{"id":"c71f71bd04444e93fe083c01","count":1,"label":"Balné","posId":"K0000","price":2000,"isExtra":true}]</t>
  </si>
  <si>
    <t>2026-05-11T19:25:44.192+02:00</t>
  </si>
  <si>
    <t>2026-05-11T19:25:45.653+02:00</t>
  </si>
  <si>
    <t>[{"id":"r1hrAHLtk-DvPQxcr1eH_","count":1,"label":"Guarana classic zero","posId":"N143","price":5500,"isExtra":false,"creatorId":"PtWYvgl6jCCzpHoSldCkJ","isPackging":0,"actualLabel":"Guarana classic zero"}]</t>
  </si>
  <si>
    <t>2026-05-11T19:11:27.452+02:00</t>
  </si>
  <si>
    <t>2026-05-11T19:24:47.812+02:00</t>
  </si>
  <si>
    <t>[{"id":"69427510296215434ca56265","count":1,"label":"Hot &amp; Spicy 32cm 🌶️🌶️","posId":"122","price":24900,"isExtra":false},{"id":"ed2821f5147c44e417ef0b42","count":1,"label":"Balné","posId":"K0000","price":1500,"isExtra":true},{"id":"69427510296215434ca56271","count":1,"label":"Hawai 32cm","posId":"114","price":24900,"isExtra":false},{"id":"ed2821f5147c44e417ef0b42","count":1,"label":"Balné","posId":"K0000","price":1500,"isExtra":true}]</t>
  </si>
  <si>
    <t>2026-05-11T19:07:20.666+02:00</t>
  </si>
  <si>
    <t>2026-05-11T19:23:21.665+02:00</t>
  </si>
  <si>
    <t>[{"id":"69427510296215434ca56257","count":1,"label":"Hawai 40cm","posId":"102","price":30900,"isExtra":false},{"id":"c71f71bd04444e93fe083c01","count":1,"label":"Balné","posId":"K0000","price":2000,"isExtra":true},{"id":"c52e5d335958c879af628612","count":1,"label":"Ananas","posId":"C100","price":3500,"KDSTags":["greenhighlight"],"isExtra":true},{"id":"f9b6d4880d4fe21f259f1a27","count":1,"label":"Cibule","posId":"C103","price":3500,"KDSTags":["greenhighlight"],"isExtra":true},{"id":"69427510296215434ca56275","count":1,"label":"Baby Špenát &amp; kuře 32cm","posId":"116","price":24900,"isExtra":false},{"id":"ed2821f5147c44e417ef0b42","count":1,"label":"Balné","posId":"K0000","price":1500,"isExtra":true},{"id":"69427510296215434ca5629d","count":1,"label":"pečené brambory","posId":"P103","price":6900,"isExtra":false},{"id":"ed2821f5147c44e417ef0b42","count":1,"label":"Balné","posId":"K0000","price":1500,"isExtra":true},{"id":"69427510296215434ca56299","count":1,"label":"spicy wings 🌶️","posId":"P101","price":11900,"isExtra":false},{"id":"ed2821f5147c44e417ef0b42","count":1,"label":"Balné","posId":"K0000","price":1500,"isExtra":true},{"id":"69427510296215434ca562a3","count":1,"label":"Česnekový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</si>
  <si>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2026-05-11T18:56:02.932+02:00</t>
  </si>
  <si>
    <t>2026-05-11T19:03:54.998+02:00</t>
  </si>
  <si>
    <t>2026-05-11T19:09:46.348+02:00</t>
  </si>
  <si>
    <t>2026-05-11T18:56:03.054+02:00</t>
  </si>
  <si>
    <t>[{"id":"36ea3088-07fd-428f-b871-c4a5ee9cef7b","note":"","count":1,"label":"Comeback 40cm 🌶️","posId":"109","price":30900,"isExtra":false},{"id":"eae0baf6-2c0e-4081-8ab5-5266bc363ee5","note":"","count":1,"label":"okraj mozzarella, bbq omáčka","posId":"A124","price":6500,"isExtra":true}]</t>
  </si>
  <si>
    <t>Amina</t>
  </si>
  <si>
    <t>2026-05-11T18:53:17.055+02:00</t>
  </si>
  <si>
    <t>2026-05-11T19:01:52.099+02:00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</si>
  <si>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základ","posId":"ZRB40","price":0,"isExtra":true}]</t>
  </si>
  <si>
    <t>2026-05-11T18:44:37.331+02:00</t>
  </si>
  <si>
    <t>2026-05-11T18:55:52.448+02:00</t>
  </si>
  <si>
    <t>[{"id":"69427510296215434ca56261","count":1,"label":"Margherita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]</t>
  </si>
  <si>
    <t>2026-05-11T18:33:10.530+02:00</t>
  </si>
  <si>
    <t>2026-05-11T18:50:50.099+02:00</t>
  </si>
  <si>
    <t>[{"id":"59589460","note":"","size":"BBQ Texas 32cm","count":1,"label":"BBQ Texas 32cm","posId":"119","price":24900,"isExtra":false},{"id":"55199557","note":"","count":1,"label":"Balné","posId":"K0000","price":1500,"isExtra":true},{"id":"57279347","note":"","count":1,"label":"Rajčatový základ","posId":"ZBR32","price":0,"isExtra":true},{"id":"55199586","note":"","count":1,"label":"okraj mozzarella, bylinky","posId":"A121","price":5700,"isExtra":true},{"id":"55199617","note":"","count":1,"label":"Bez papriky","posId":"X111","price":0,"KDSTags":["redhighlight"],"isExtra":true}]</t>
  </si>
  <si>
    <t>2026-05-11T18:31:12.523+02:00</t>
  </si>
  <si>
    <t>2026-05-11T18:46:47.143+02:00</t>
  </si>
  <si>
    <t>2026-05-11T18:31:10.695+02:00</t>
  </si>
  <si>
    <t>2026-05-11T18:46:06.293+02:00</t>
  </si>
  <si>
    <t>[{"id":"55199510","note":"","size":"Veggie menu Comeback","count":1,"label":"Veggie menu Comeback","posId":"M200","price":34900,"isExtra":false},{"id":"55199605","note":"","count":1,"label":"Comeback","posId":"Y121","price":0,"isExtra":true},{"id":"55199538","note":"","count":1,"label":"Balné","posId":"K0000","price":3000,"isExtra":true},{"id":"55199543","note":"","count":1,"label":"pečené brambory","posId":"P103","price":0,"isExtra":true},{"id":"57405756","note":"","count":1,"label":"Mirinda 1l","posId":"N126","price":0,"isExtra":true},{"id":"57279339","note":"","count":1,"label":"Smetanový základ","posId":"ZRS32","price":0,"isExtra":true}]</t>
  </si>
  <si>
    <t>2026-05-11T18:28:00.338+02:00</t>
  </si>
  <si>
    <t>2026-05-11T18:38:04.988+02:00</t>
  </si>
  <si>
    <t>[{"id":"59589463","note":"","size":"Hawai 32cm","count":1,"label":"Hawai 32cm","posId":"114","price":24900,"isExtra":false},{"id":"55199557","note":"","count":1,"label":"Balné","posId":"K0000","price":1500,"isExtra":true},{"id":"55199648","note":"","count":1,"label":"Kukuřice","posId":"B115","price":2500,"KDSTags":["greenhighlight"],"isExtra":true},{"id":"55199517","note":"","size":"BBQ dip","count":2,"label":"BBQ dip","posId":"P105","price":2000,"isExtra":false},{"id":"55199557","note":"","count":2,"label":"Balné","posId":"K0000","price":1500,"isExtra":true},{"id":"55199480","note":"","size":"Capricciosa 40cm","count":1,"label":"Capricciosa 40cm","posId":"101","price":30900,"isExtra":false},{"id":"55199547","note":"","count":1,"label":"Balné","posId":"K0000","price":2000,"isExtra":true},{"id":"55199511","note":"","size":"Spicy Wings 🌶️","count":1,"label":"spicy wings 🌶️","posId":"P101","price":11900,"isExtra":false},{"id":"55199557","note":"","count":1,"label":"Balné","posId":"K0000","price":1500,"isExtra":true},{"id":"55199512","note":"","size":"Masové kuličky","count":1,"label":"masové kuličky","posId":"P102","price":9900,"isExtra":false},{"id":"55199557","note":"","count":1,"label":"Balné","posId":"K0000","price":1500,"isExtra":true}]</t>
  </si>
  <si>
    <t>2026-05-11T18:12:43.900+02:00</t>
  </si>
  <si>
    <t>2026-05-11T18:20:05.191+02:00</t>
  </si>
  <si>
    <t>2026-05-11T17:59:17.341+02:00</t>
  </si>
  <si>
    <t>2026-05-11T18:12:50.099+02:00</t>
  </si>
  <si>
    <t>[{"id":"55199510","note":"","size":"Veggie menu Comeback","count":1,"label":"Veggie menu Comeback","posId":"M200","price":34900,"isExtra":false},{"id":"55199647","note":"","count":1,"label":"Špenát &amp; kuře","posId":"Y116","price":0,"isExtra":true},{"id":"55199538","note":"","count":1,"label":"Balné","posId":"K0000","price":3000,"isExtra":true},{"id":"55199567","note":"","count":1,"label":"česnekový chléb","posId":"P104","price":0,"isExtra":true},{"id":"57405754","note":"","count":1,"label":"Pepsi 1l","posId":"N124","price":0,"isExtra":true},{"id":"57279339","note":"","count":1,"label":"Smetanový základ","posId":"ZRS32","price":0,"isExtra":true},{"id":"55199516","note":"","size":"Česnekový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</si>
  <si>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2026-05-11T17:57:32.890+02:00</t>
  </si>
  <si>
    <t>2026-05-11T18:08:16.108+02:00</t>
  </si>
  <si>
    <t>2026-05-11T17:57:32.812+02:00</t>
  </si>
  <si>
    <t>2026-05-11T18:06:24.112+02:00</t>
  </si>
  <si>
    <t>[{"id":"57405743","note":"","size":"Pepsi zero sugar 1l","count":1,"label":"Pepsi zero sugar 1l","posId":"N125","price":5900,"isExtra":false},{"id":"59589456","note":"","size":"Quattro Formaggi 32cm","count":1,"label":"Quattro Formaggi 32cm","posId":"123","price":24900,"isExtra":false},{"id":"55199557","note":"","count":1,"label":"Balné","posId":"K0000","price":1500,"isExtra":true},{"id":"55199615","note":"","count":1,"label":"Olivy","posId":"B112","price":2500,"KDSTags":["greenhighlight"],"isExtra":true},{"id":"55199665","note":"","count":1,"label":"Šunka","posId":"B106","price":3000,"KDSTags":["greenhighlight"],"isExtra":true},{"id":"55199679","note":"","count":1,"label":"Pepperoni salám","posId":"B109","price":3000,"KDSTags":["greenhighlight"],"isExtra":true}]</t>
  </si>
  <si>
    <t>2026-05-11T17:41:03.208+02:00</t>
  </si>
  <si>
    <t>2026-05-11T17:57:12.774+02:00</t>
  </si>
  <si>
    <t>2026-05-11T17:36:04.201+02:00</t>
  </si>
  <si>
    <t>2026-05-11T17:43:36.871+02:00</t>
  </si>
  <si>
    <t>2026-05-11T17:50:07.160+02:00</t>
  </si>
  <si>
    <t>2026-05-11T17:36:04.310+02:00</t>
  </si>
  <si>
    <t>[{"id":"fcbcf6b6-34c6-4d5f-ac5b-f6ece72e0953","note":"","count":1,"label":"BBQ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základ","posId":"f61b7339-3b20-4583-b2b8-12e48de2876d","price":0,"isExtra":true},{"id":"21fd0686-e8d1-43f1-84c9-d96f5842a3ca","note":"","count":1,"label":"okraj mozzarella, bylinky","posId":"A121","price":5700,"isExtra":true},{"id":"f917a1e8-52b4-4621-aa24-89b06c89e060","note":"","count":1,"label":"Bez slaniny","posId":"X108","price":0,"KDSTags":["redhighlight"],"isExtra":true}]</t>
  </si>
  <si>
    <t>2026-05-11T17:35:15.128+02:00</t>
  </si>
  <si>
    <t>2026-05-11T17:54:44.995+02:00</t>
  </si>
  <si>
    <t>[{"id":"69427510296215434ca56267","count":1,"label":"Comeback 32cm 🌶️","posId":"121","price":24900,"isExtra":false},{"id":"ed2821f5147c44e417ef0b42","count":1,"label":"Balné","posId":"K0000","price":1500,"isExtra":true},{"id":"15d48fba0016db7394ccdeab","count":1,"label":"Bez cibule","posId":"X103","price":0,"KDSTags":["redhighlight"],"isExtra":true},{"id":"987bfd69b1586254c4704730","count":1,"label":"Žampiony","posId":"B105","price":2500,"KDSTags":["greenhighlight"],"isExtra":true},{"id":"69427510296215434ca5626d","count":1,"label":"BBQ Meteor 32cm","posId":"118","price":24900,"isExtra":false},{"id":"ed2821f5147c44e417ef0b42","count":1,"label":"Balné","posId":"K0000","price":1500,"isExtra":true},{"id":"227ce6b79bd9d7f4b749139b","count":1,"label":"Rajčatový základ","posId":"ZBR32","price":0,"isExtra":true},{"id":"987bfd69b1586254c4704730","count":1,"label":"Žampiony","posId":"B105","price":2500,"KDSTags":["greenhighlight"],"isExtra":true},{"id":"69427510296215434ca562ad","count":1,"label":"Jablečno-skořicové rolls","posId":"18","price":8900,"isExtra":false},{"id":"ed2821f5147c44e417ef0b42","count":1,"label":"Balné","posId":"K0000","price":1500,"isExtra":true},{"id":"69427510296215434ca562bf","count":1,"label":"Pepsi zero sugar 1l","posId":"N125","price":5900,"isExtra":false}]</t>
  </si>
  <si>
    <t>2026-05-11T17:35:02.537+02:00</t>
  </si>
  <si>
    <t>2026-05-11T17:46:08.909+02:00</t>
  </si>
  <si>
    <t>[{"id":"59589455","note":"","size":"Margherita 32cm","count":1,"label":"Margherita 32cm","posId":"112","price":20900,"isExtra":false},{"id":"55199557","note":"","count":1,"label":"Balné","posId":"K0000","price":1500,"isExtra":true},{"id":"59589459","note":"","size":"Pepperoni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</si>
  <si>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2026-05-11T17:29:03.816+02:00</t>
  </si>
  <si>
    <t>2026-05-11T17:40:08.721+02:00</t>
  </si>
  <si>
    <t>2026-05-11T18:08:19.230+02:00</t>
  </si>
  <si>
    <t>2026-05-11T17:29:03.961+02:00</t>
  </si>
  <si>
    <t>[{"id":"7bd52058-f7b0-4320-9d6c-79598e7d9b5f","note":"","count":1,"label":"Hawai 18cm","posId":"126","price":11900,"isExtra":false},{"id":"35e045f9-bc36-46e9-8142-6579de78a05b","note":"","count":1,"label":"Comeback 32cm 🌶️","posId":"121","price":24900,"isExtra":false},{"id":"fcbcf6b6-34c6-4d5f-ac5b-f6ece72e0953","note":"","count":1,"label":"BBQ Meteor 32cm","posId":"118","price":24900,"isExtra":false}]</t>
  </si>
  <si>
    <t>2026-05-11T17:21:16.686+02:00</t>
  </si>
  <si>
    <t>2026-05-11T17:34:35.695+02:00</t>
  </si>
  <si>
    <t>[{"id":"103","note":"","count":1,"label":"Zeleninová 40cm","posId":"103","price":30900,"isExtra":false},{"id":"K0000","note":"","count":1,"label":"Balné","posId":"K0000","price":2000,"isExtra":true},{"id":"X115","note":"","count":1,"label":"Bez kukuřice","posId":"X115","price":0,"KDSTags":["redhighlight"],"isExtra":true},{"id":"102","note":"","count":1,"label":"Hawai 40cm","posId":"102","price":30900,"isExtra":false},{"id":"K0000","note":"","count":1,"label":"Balné","posId":"K0000","price":2000,"isExtra":true},{"id":"100","note":"","count":1,"label":"Margherita 40cm","posId":"100","price":26900,"isExtra":false},{"id":"K0000","note":"","count":1,"label":"Balné","posId":"K0000","price":2000,"isExtra":true},{"id":"P106","note":"","count":1,"label":"Česnekový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32cm","posId":"119","price":24900,"isExtra":false},{"id":"K0000","note":"","count":1,"label":"Balné","posId":"K0000","price":1500,"isExtra":true}]</t>
  </si>
  <si>
    <t>2026-05-11T17:13:03.504+02:00</t>
  </si>
  <si>
    <t>2026-05-11T17:41:02.600+02:00</t>
  </si>
  <si>
    <t>2026-05-11T18:00:30.875+02:00</t>
  </si>
  <si>
    <t>2026-05-11T17:13:03.663+02:00</t>
  </si>
  <si>
    <t>[{"id":"8c704055-e242-493d-b754-bb711e5a6c0b","note":"","count":1,"label":"Hawai 40cm","posId":"102","price":30900,"isExtra":false},{"id":"e7501e4e-7b75-458f-8655-4ba5ba9c5990","note":"","count":1,"label":"Dip Jalapeňos","posId":"P107","price":2000,"isExtra":false}]</t>
  </si>
  <si>
    <t>2026-05-11T17:10:05.113+02:00</t>
  </si>
  <si>
    <t>2026-05-11T18:41:38.030+02:00</t>
  </si>
  <si>
    <t>[{"id":"95bce60f-e62f-4ae7-90e9-e09260893da5","note":"","count":1,"label":"Baby špenát &amp; kuře 18cm","posId":"128","price":11900,"isExtra":false},{"id":"7b8670b5-c06f-4a04-a7cd-97b786bd11ac","note":"","count":1,"label":"Žampiony","posId":"A105","price":1500,"isExtra":true},{"id":"9579f3b5-1ac6-43ac-b132-28666e0777ec","note":"","count":1,"label":"Sweet Passion 18 cm","posId":"30","price":11900,"isExtra":false}]</t>
  </si>
  <si>
    <t>2026-05-11T16:46:55.069+02:00</t>
  </si>
  <si>
    <t>2026-05-11T16:54:25.492+02:00</t>
  </si>
  <si>
    <t>[{"id":"LmNkmpTLXWZL8rfgt8xa0","count":1,"label":"Hawai 32cm","posId":"114","price":24900,"isExtra":false,"creatorId":"TswAhcwsyF-9a7T2jgBQ-","isPackging":0,"actualLabel":"Hawai 32cm"},{"id":"aEhGN0F1eP1ffk52R-6IM","count":1,"label":"okraj mozzarella, bylinky","posId":"A121","price":5700,"isExtra":true,"mainItemId":"LmNkmpTLXWZL8rfgt8xa0"},{"id":"RjnzJvFGQ7bViwxWS8fAW","count":1,"label":"Bez ananasu","posId":"X100","price":0,"KDSTags":["redhighlight"],"isExtra":true,"mainItemId":"LmNkmpTLXWZL8rfgt8xa0"}]</t>
  </si>
  <si>
    <t>2026-05-11T16:43:08.484+02:00</t>
  </si>
  <si>
    <t>2026-05-11T16:50:21.949+02:00</t>
  </si>
  <si>
    <t>[{"id":"LmNkmpTLXWZL8rfgt8xa0","count":1,"label":"Hawai 32cm","posId":"114","price":24900,"isExtra":false,"creatorId":"Dr7jOROlR6K8cTBvqqhys","isPackging":0,"actualLabel":"Hawai 32cm"},{"id":"aEhGN0F1eP1ffk52R-6IM","count":1,"label":"okraj mozzarella, bylinky","posId":"A121","price":5700,"isExtra":true,"mainItemId":"LmNkmpTLXWZL8rfgt8xa0"},{"id":"RjnzJvFGQ7bViwxWS8fAW","count":1,"label":"Bez ananasu","posId":"X100","price":0,"KDSTags":["redhighlight"],"isExtra":true,"mainItemId":"LmNkmpTLXWZL8rfgt8xa0"}]</t>
  </si>
  <si>
    <t>2026-05-11T16:21:02.899+02:00</t>
  </si>
  <si>
    <t>2026-05-11T16:41:09.352+02:00</t>
  </si>
  <si>
    <t>[{"id":"d63e9120-8ffe-444c-ba51-6c942a13f4fc","note":"","count":1,"label":"Margherita 40cm","posId":"100","price":26900,"isExtra":false},{"id":"932d1eab-8f45-4992-b460-cc5099f91e14","note":"","count":1,"label":"okraj hotdog, bbq omáčka","posId":"A120","price":6500,"isExtra":true}]</t>
  </si>
  <si>
    <t>2026-05-11T15:36:45.334+02:00</t>
  </si>
  <si>
    <t>2026-05-11T15:44:14.123+02:00</t>
  </si>
  <si>
    <t>[{"id":"OhswTPe3KqQ_nGAYfacNQ","count":1,"label":"Pizza Hawai 32 cm 0,5","posId":"H114","price":12450,"isExtra":false,"creatorId":"eJ-DW8cqwi5xVGy2_evfh","isPackging":0,"actualLabel":"Pizza Hawai 32 cm 0,5"},{"id":"RjnzJvFGQ7bViwxWS8fAW","count":1,"label":"Bez ananasu","posId":"X100","price":0,"KDSTags":["redhighlight"],"isExtra":true,"mainItemId":"OhswTPe3KqQ_nGAYfacNQ"},{"id":"oRChrdkeBEPeyswFcy-GT","count":1,"label":"Okraj mozzarella, bylinky 32 0,5","posId":"HH121","price":2850,"isExtra":true,"mainItemId":"OhswTPe3KqQ_nGAYfacNQ"},{"id":"aRPAiqbCW3Z9trz5KoEBF","count":1,"label":"Těsto italské","posId":"H32","price":0,"isExtra":true,"mainItemId":"OhswTPe3KqQ_nGAYfacNQ"},{"id":"-C-qidx52oOtzbHGmSRs_","count":1,"label":"Pizza BBQ Texas 32 0,5","posId":"H119","price":12450,"isExtra":false,"creatorId":"ewW_oDUSKXvbRT4LPBpJq","isPackging":0,"actualLabel":"Pizza BBQ Texas 32 0,5"},{"id":"0w6UIFyOJwK_Ua87mvctT","count":1,"label":"Bez kuřete","posId":"X114","price":0,"KDSTags":["redhighlight"],"isExtra":true,"mainItemId":"-C-qidx52oOtzbHGmSRs_"},{"id":"oRChrdkeBEPeyswFcy-GT","count":1,"label":"Okraj mozzarella, bylinky 32 0,5","posId":"HH121","price":2850,"isExtra":true,"mainItemId":"-C-qidx52oOtzbHGmSRs_"},{"id":"aRPAiqbCW3Z9trz5KoEBF","count":1,"label":"Těsto italské","posId":"H32","price":0,"isExtra":true,"mainItemId":"-C-qidx52oOtzbHGmSRs_"},{"id":"XrHs5kYJ1hs27XsM3qWys","count":1,"label":"Šunka 0,5","posId":"HB106","price":1500,"KDSTags":["greenhighlight"],"isExtra":true,"mainItemId":"-C-qidx52oOtzbHGmSRs_"},{"id":"qDn96ATbqHd_7vbQ_cZWe","count":1,"label":"Česnekový dip","posId":"P106","price":2000,"isExtra":false,"creatorId":"2-h89tpb7rVaPC8-5oZSy","isPackging":0,"actualLabel":"Česnekový dip"}]</t>
  </si>
  <si>
    <t>2026-05-11T15:21:02.584+02:00</t>
  </si>
  <si>
    <t>2026-05-11T15:28:09.053+02:00</t>
  </si>
  <si>
    <t>2026-05-11T15:42:57.059+02:00</t>
  </si>
  <si>
    <t>2026-05-11T15:21:02.718+02:00</t>
  </si>
  <si>
    <t>[{"id":"d63e9120-8ffe-444c-ba51-6c942a13f4fc","note":"","count":1,"label":"Margherita 40cm","posId":"100","price":26900,"isExtra":false},{"id":"3a8b6a85-3b5c-4ee4-be2d-261ab8731d6e","note":"","count":1,"label":"Česnekový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</si>
  <si>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Doniyor</t>
  </si>
  <si>
    <t>2026-05-11T15:12:16.119+02:00</t>
  </si>
  <si>
    <t>2026-05-11T15:18:58.997+02:00</t>
  </si>
  <si>
    <t>[{"id":"N124","note":"","count":2,"label":"Pepsi 1l","posId":"N124","price":5900,"isExtra":false},{"id":"108","note":"","count":1,"label":"Pepperoni 40cm 🌶️🌶️","posId":"108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</si>
  <si>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2026-05-11T14:50:37.749+02:00</t>
  </si>
  <si>
    <t>2026-05-11T15:06:39.104+02:00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</si>
  <si>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40cm","posId":"101","price":30900,"isExtra":false},{"id":"55199547","note":"","count":1,"label":"Balné","posId":"K0000","price":2000,"isExtra":true},{"id":"55199471","note":"","size":"Quattro Formaggi 40cm","count":1,"label":"Quattro Formaggi 40cm","posId":"111","price":30900,"isExtra":false},{"id":"55199547","note":"","count":1,"label":"Balné","posId":"K0000","price":2000,"isExtra":true}]</t>
  </si>
  <si>
    <t>2026-05-11T14:22:04.049+02:00</t>
  </si>
  <si>
    <t>2026-05-11T14:29:33.832+02:00</t>
  </si>
  <si>
    <t>2026-05-11T14:47:19.746+02:00</t>
  </si>
  <si>
    <t>2026-05-11T14:22:04.199+02:00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</si>
  <si>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česnekem","posId":"B107","price":2500,"KDSTags":["greenhighlight"],"isExtra":true},{"id":"3a8b6a85-3b5c-4ee4-be2d-261ab8731d6e","note":"","count":1,"label":"Česnekový dip","posId":"P106","price":2000,"isExtra":false}]</t>
  </si>
  <si>
    <t>2026-05-11T13:55:01.734+02:00</t>
  </si>
  <si>
    <t>2026-05-11T14:03:34.722+02:00</t>
  </si>
  <si>
    <t>[{"id":"knVYG7n-YfgalDKLvtO0u","count":1,"label":"Quattro Formaggi 40cm","posId":"111","price":30900,"isExtra":false,"creatorId":"AgQG1TTfGVsMSXfbaIfwq","isPackging":0,"actualLabel":"Quattro Formaggi 40cm"}]</t>
  </si>
  <si>
    <t>2026-05-11T13:17:05.127+02:00</t>
  </si>
  <si>
    <t>2026-05-11T13:24:50.492+02:00</t>
  </si>
  <si>
    <t>2026-05-11T13:35:49.293+02:00</t>
  </si>
  <si>
    <t>2026-05-11T13:17:05.282+02:00</t>
  </si>
  <si>
    <t>2026-05-11T13:11:55.705+02:00</t>
  </si>
  <si>
    <t>2026-05-11T13:18:20.681+02:00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</si>
  <si>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🌶️🌶️","posId":"120","price":24900,"isExtra":false},{"id":"ed2821f5147c44e417ef0b42","count":1,"label":"Balné","posId":"K0000","price":1500,"isExtra":true},{"id":"69427510296215434ca562bd","count":1,"label":"Pepsi 1l","posId":"N124","price":5900,"isExtra":false}]</t>
  </si>
  <si>
    <t>2026-05-11T13:02:45.876+02:00</t>
  </si>
  <si>
    <t>2026-05-11T13:11:06.840+02:00</t>
  </si>
  <si>
    <t>[{"id":"69427510296215434ca56297","count":1,"label":"Spicy menu Comeback","posId":"M100","price":34900,"isExtra":false},{"id":"48b98a74f25fd3fe9562dfd2","count":1,"label":"Balné","posId":"K0000","price":3000,"isExtra":true},{"id":"2056460f148b46428f219848","count":1,"label":"Quattro Formaggi","posId":"Y123","price":0,"isExtra":true},{"id":"84e4b48cb1bf1b04bc7feb09","count":1,"label":"Smetanový základ","posId":"ZRS32","price":0,"isExtra":true},{"id":"4d20acafa95763f3c432c8f6","count":1,"label":"spicy wings 🌶️","posId":"P101","price":0,"isExtra":true},{"id":"d3a1261cfecf42255c82c66a","count":1,"label":"Pepsi 1l","posId":"N124","price":0,"isExtra":true},{"id":"69427510296215434ca562a3","count":1,"label":"Česnekový dip","posId":"P106","price":2000,"isExtra":false},{"id":"ed2821f5147c44e417ef0b42","count":1,"label":"Balné","posId":"K0000","price":1500,"isExtra":true}]</t>
  </si>
  <si>
    <t>2026-05-11T12:50:03.155+02:00</t>
  </si>
  <si>
    <t>2026-05-11T12:57:27.524+02:00</t>
  </si>
  <si>
    <t>2026-05-11T13:08:05.374+02:00</t>
  </si>
  <si>
    <t>2026-05-11T12:50:06.316+02:00</t>
  </si>
  <si>
    <t>[{"id":"0b867b16-3995-4b4a-9deb-1c0d8cecf8d6","note":"","count":1,"label":"Pepperoni 32cm 🌶️🌶️","posId":"120","price":24900,"isExtra":false},{"id":"739ceea4-4275-4f09-8cf5-ae08fe640a77","note":"","count":1,"label":"Pepsi 1l","posId":"N124","price":5900,"isExtra":false}]</t>
  </si>
  <si>
    <t>2026-05-11T12:25:30.114+02:00</t>
  </si>
  <si>
    <t>2026-05-11T12:34:33.290+02:00</t>
  </si>
  <si>
    <t>[{"id":"QrPXGH88jpwyWX5vSck7H","count":1,"label":"Zeleninová 32cm","posId":"115","price":24900,"isExtra":false,"creatorId":"tioIItJVtRCSSXzBYx3ar","isPackging":0,"actualLabel":"Zeleninová 32cm"},{"id":"qDn96ATbqHd_7vbQ_cZWe","count":1,"label":"Česnekový dip","posId":"P106","price":2000,"isExtra":false,"creatorId":"doR4hWSFvmufi32aVBePD","isPackging":0,"actualLabel":"Česnekový dip"},{"id":"NLxJXmyNjssMNomrek9P0","count":1,"label":"pečené brambory","posId":"P103","price":6900,"isExtra":false,"creatorId":"WXptQGVgf6w1lJ7dSnL09","isPackging":0,"actualLabel":"Pečené brambory"}]</t>
  </si>
  <si>
    <t>2026-05-11T12:00:00.324+02:00</t>
  </si>
  <si>
    <t>2026-05-11T12:14:14.525+02:00</t>
  </si>
  <si>
    <t>[{"id":"57405742","note":"","size":"Pepsi 1l","count":1,"label":"Pepsi 1l","posId":"N124","price":5900,"isExtra":false},{"id":"59589460","note":"","size":"BBQ Texas 32cm","count":1,"label":"BBQ Texas 32cm","posId":"119","price":24900,"isExtra":false},{"id":"55199557","note":"","count":1,"label":"Balné","posId":"K0000","price":1500,"isExtra":true},{"id":"55199628","note":"","count":1,"label":"Bez cibule","posId":"X103","price":0,"KDSTags":["redhighlight"],"isExtra":true}]</t>
  </si>
  <si>
    <t>2026-05-11T11:59:41.766+02:00</t>
  </si>
  <si>
    <t>2026-05-11T12:11:38.299+02:00</t>
  </si>
  <si>
    <t>[{"id":"86umMSfQbEitEGzr29rq9","count":1,"label":"Hot &amp; Spicy 40cm 🌶️🌶️","posId":"110","price":30900,"isExtra":false,"creatorId":"yZU-CVSYKkh0Qa_PU-ZXw","isPackging":0,"actualLabel":"Hot &amp; Spicy 40cm 🌶️🌶️"}]</t>
  </si>
  <si>
    <t>2026-05-11T11:52:49.297+02:00</t>
  </si>
  <si>
    <t>2026-05-11T12:07:58.472+02:00</t>
  </si>
  <si>
    <t>[{"id":"114","note":"","count":1,"label":"Hawai 32cm","posId":"114","price":24900,"isExtra":false},{"id":"K0000","note":"","count":1,"label":"Balné","posId":"K0000","price":1500,"isExtra":true},{"id":"122","note":"","count":1,"label":"Hot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</si>
  <si>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2026-05-11T11:34:03.138+02:00</t>
  </si>
  <si>
    <t>2026-05-11T11:53:23.196+02:00</t>
  </si>
  <si>
    <t>[{"id":"36ea3088-07fd-428f-b871-c4a5ee9cef7b","note":"","count":1,"label":"Comeback 40cm 🌶️","posId":"109","price":30900,"isExtra":false},{"id":"03dae282-4cd4-4fa2-9169-2178ea3ed325","note":"","count":1,"label":"Quattro Formaggi 40cm","posId":"111","price":30900,"isExtra":false},{"id":"d63e9120-8ffe-444c-ba51-6c942a13f4fc","note":"","count":1,"label":"Margherita 40cm","posId":"100","price":26900,"isExtra":false}]</t>
  </si>
  <si>
    <t>2026-05-11T11:24:49.432+02:00</t>
  </si>
  <si>
    <t>2026-05-11T11:43:20.305+02:00</t>
  </si>
  <si>
    <t>[{"id":"69427510296215434ca56251","count":1,"label":"BBQ Texas 40cm","posId":"107","price":30900,"isExtra":false},{"id":"c71f71bd04444e93fe083c01","count":1,"label":"Balné","posId":"K0000","price":2000,"isExtra":true},{"id":"4c8f233558e34763ff1b9365","count":1,"label":"Rajčatový základ","posId":"ZBR40","price":0,"isExtra":true},{"id":"d62aef6124509719c1fb3929","count":1,"label":"Bez papriky","posId":"X111","price":0,"KDSTags":["redhighlight"],"isExtra":true},{"id":"69427510296215434ca5624f","count":1,"label":"Pepperoni 40cm 🌶️🌶️","posId":"108","price":30900,"isExtra":false},{"id":"c71f71bd04444e93fe083c01","count":1,"label":"Balné","posId":"K0000","price":2000,"isExtra":true},{"id":"1db368dc30d4faea4c65f1c9","count":1,"label":"BBQ základ","posId":"ZRB40","price":0,"isExtra":true}]</t>
  </si>
  <si>
    <t>2026-05-11T11:15:38.417+02:00</t>
  </si>
  <si>
    <t>2026-05-11T11:35:01.467+02:00</t>
  </si>
  <si>
    <t>[{"id":"69427510296215434ca56253","count":1,"label":"BBQ Meteor 40cm","posId":"106","price":30900,"isExtra":false},{"id":"c71f71bd04444e93fe083c01","count":1,"label":"Balné","posId":"K0000","price":2000,"isExtra":true},{"id":"69427510296215434ca56263","count":1,"label":"Quattro Formaggi 32cm","posId":"123","price":24900,"isExtra":false},{"id":"ed2821f5147c44e417ef0b42","count":1,"label":"Balné","posId":"K0000","price":1500,"isExtra":true},{"id":"69427510296215434ca56269","count":1,"label":"Pepperoni 32cm 🌶️🌶️","posId":"120","price":24900,"isExtra":false},{"id":"ed2821f5147c44e417ef0b42","count":1,"label":"Balné","posId":"K0000","price":1500,"isExtra":true}]</t>
  </si>
  <si>
    <t>2026-05-11T11:12:26.272+02:00</t>
  </si>
  <si>
    <t>2026-05-11T11:21:11.629+02:00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</si>
  <si>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🌶️🌶️","posId":"122","price":24900,"isExtra":false},{"id":"55199557","note":"","count":1,"label":"Balné","posId":"K0000","price":1500,"isExtra":true},{"id":"57279339","note":"","count":1,"label":"Smetanový základ","posId":"ZRS32","price":0,"isExtra":true},{"id":"55199610","note":"","count":1,"label":"Bez cibule","posId":"X103","price":0,"KDSTags":["redhighlight"],"isExtra":true},{"id":"55199665","note":"","count":1,"label":"Šunka","posId":"B106","price":3000,"KDSTags":["greenhighlight"],"isExtra":true},{"id":"55199680","note":"","count":1,"label":"Grana padano, pecorino, parmazán","posId":"B130","price":3000,"KDSTags":["greenhighlight"],"isExtra":true},{"id":"57405743","note":"","size":"Pepsi zero sugar 1l","count":1,"label":"Pepsi zero sugar 1l","posId":"N125","price":5900,"isExtra":false}]</t>
  </si>
  <si>
    <t>2026-05-11T10:57:04.509+02:00</t>
  </si>
  <si>
    <t>2026-05-11T11:28:58.133+02:00</t>
  </si>
  <si>
    <t>2026-05-17T23:38:36.237+02:00</t>
  </si>
  <si>
    <t>2026-05-17T23:38:40.962+02:00</t>
  </si>
  <si>
    <t>[{"id":"db512a49-05d7-4924-a817-5d5d5968a844","count":1,"label":"Pizza Capricciosa 32","posId":"113","price":24900,"isExtra":false,"creatorId":"M2wqD2zFTPvaGfeW7WZOV","isPackging":0,"actualLabel":"Pizza Capricciosa 32"}]</t>
  </si>
  <si>
    <t>2026-05-17T23:27:30.636+02:00</t>
  </si>
  <si>
    <t>2026-05-17T23:36:14.284+02:00</t>
  </si>
  <si>
    <t>Pizza Comeback Malešice New</t>
  </si>
  <si>
    <t>[{"id":"6942755309e364dceebaa288","count":1,"label":"BBQ Meteor 40cm","posId":"106","price":30900,"isExtra":false},{"id":"9c3e5446ef3ded7b358f7c2a","count":1,"label":"Balné","posId":"K0000","price":2000,"isExtra":true},{"id":"6942755309e364dceebaa2d8","count":1,"label":"Česnekový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</si>
  <si>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2026-05-17T23:27:05.479+02:00</t>
  </si>
  <si>
    <t>2026-05-17T23:27:07.488+02:00</t>
  </si>
  <si>
    <t>[{"id":"54557298-f136-4688-9ef9-750635cbf01a","count":1,"label":"Mirinda 1l","posId":"N126","price":5900,"isExtra":false,"creatorId":"5DDQVtU9AW28szkwXflcl","isPackging":0,"actualLabel":"Mirinda 1l"}]</t>
  </si>
  <si>
    <t>2026-05-17T23:25:06.089+02:00</t>
  </si>
  <si>
    <t>2026-05-17T23:25:07.797+02:00</t>
  </si>
  <si>
    <t>[{"id":"6fb8e78b-888c-4b9f-a799-a2c2f0622697","count":1,"label":"Pizza Margherita 18","posId":"124","price":11900,"isExtra":false,"creatorId":"QcQLs9xfI6pfy680ZxuoM","isPackging":0,"actualLabel":"Pizza Margherita 18"}]</t>
  </si>
  <si>
    <t>2026-05-17T23:14:37.496+02:00</t>
  </si>
  <si>
    <t>2026-05-17T23:14:42.783+02:00</t>
  </si>
  <si>
    <t>[{"id":"7f90f634-ae03-48d9-9ac8-27405c0fc737","count":1,"label":"Poděbradská malinovka 0,5l","posId":"N129","price":4900,"isExtra":false,"creatorId":"Jd6TRZjoHfXzG3BUic_Hr","isPackging":0,"actualLabel":"Poděbradská malinovka 0,5l"},{"id":"7f90f634-ae03-48d9-9ac8-27405c0fc737","count":1,"label":"Poděbradská malinovka 0,5l","posId":"N129","price":4900,"isExtra":false,"creatorId":"vyD4gDCe38q4PEFaZWW2G","isPackging":0,"actualLabel":"Poděbradská malinovka 0,5l"}]</t>
  </si>
  <si>
    <t>2026-05-17T23:01:26.159+02:00</t>
  </si>
  <si>
    <t>2026-05-17T23:12:59.136+02:00</t>
  </si>
  <si>
    <t>Pizza Comeback Malešice</t>
  </si>
  <si>
    <t>[{"id":"121","note":"","count":1,"label":"Comeback 32cm 🌶️","posId":"121","price":24900,"isExtra":false},{"id":"K0000","note":"","count":1,"label":"Balné","posId":"K0000","price":1500,"isExtra":true},{"id":"N129","note":"","count":1,"label":"Poděbradská malinovka 0,5l","posId":"N129","price":4900,"isExtra":false}]</t>
  </si>
  <si>
    <t>2026-05-17T22:59:59.850+02:00</t>
  </si>
  <si>
    <t>2026-05-17T23:00:03.245+02:00</t>
  </si>
  <si>
    <t>[{"id":"2bf8f112-0fd9-496d-b326-6e53a904651b","count":1,"label":"Pizza Hot &amp; Spicy 32","posId":"122","price":24900,"isExtra":false,"creatorId":"teCP2w6HwlagpjTdZyaeI","isPackging":0,"actualLabel":"Pizza Hot &amp; Spicy 32"},{"id":"2bf8f112-0fd9-496d-b326-6e53a904651b","count":1,"label":"Pizza Hot &amp; Spicy 32","posId":"122","price":24900,"isExtra":false,"creatorId":"p8vydHS8gocuEkfnNi04r","isPackging":0,"actualLabel":"Pizza Hot &amp; Spicy 32"},{"id":"db512a49-05d7-4924-a817-5d5d5968a844","count":1,"label":"Pizza Capricciosa 32","posId":"113","price":24900,"isExtra":false,"creatorId":"KTFzEXvCgRIt8_5YDP_wu","isPackging":0,"actualLabel":"Pizza Capricciosa 32"}]</t>
  </si>
  <si>
    <t>2026-05-17T22:56:12.350+02:00</t>
  </si>
  <si>
    <t>2026-05-17T23:04:58.636+02:00</t>
  </si>
  <si>
    <t>[{"id":"6942755309e364dceebaa29c","count":1,"label":"Comeback 32cm 🌶️","posId":"121","price":24900,"isExtra":false},{"id":"2f43df7dedb312c2f3c829b9","count":1,"label":"Balné","posId":"K0000","price":1500,"isExtra":true},{"id":"9b88e1a9c34bea0540c84786","count":1,"label":"BBQ základ","posId":"ZRB32","price":0,"isExtra":true},{"id":"b79674a8749d7a797a90cc5b","count":1,"label":"okraj mozzarella, bylinky","posId":"A121","price":5700,"isExtra":true}]</t>
  </si>
  <si>
    <t>2026-05-17T22:55:41.895+02:00</t>
  </si>
  <si>
    <t>2026-05-17T23:09:42.060+02:00</t>
  </si>
  <si>
    <t>[{"id":"6942755309e364dceebaa2d8","count":3,"label":"Česnekový dip","posId":"P106","price":2000,"isExtra":false},{"id":"2f43df7dedb312c2f3c829b9","count":3,"label":"Balné","posId":"K0000","price":1500,"isExtra":true},{"id":"6942755309e364dceebaa2f2","count":1,"label":"Pepsi 1l","posId":"N124","price":4900,"isExtra":false},{"id":"6942755309e364dceebaa2a6","count":1,"label":"Hawai 32cm","posId":"114","price":24900,"isExtra":false},{"id":"2f43df7dedb312c2f3c829b9","count":1,"label":"Balné","posId":"K0000","price":1500,"isExtra":true},{"id":"6942755309e364dceebaa288","count":1,"label":"BBQ Meteor 40cm","posId":"106","price":30900,"isExtra":false},{"id":"9c3e5446ef3ded7b358f7c2a","count":1,"label":"Balné","posId":"K0000","price":2000,"isExtra":true},{"id":"8fc7fed4d5a91e6ffd5c3149","count":1,"label":"Rajčatový základ","posId":"ZBR40","price":0,"isExtra":true}]</t>
  </si>
  <si>
    <t>2026-05-17T22:55:30.955+02:00</t>
  </si>
  <si>
    <t>2026-05-17T22:55:59.042+02:00</t>
  </si>
  <si>
    <t>[{"id":"1aae8c1b-f7a7-48cb-b109-40c8793f3bbf","count":1,"label":"Pepsi 1l","posId":"N124","price":5900,"isExtra":false,"creatorId":"AAkMoCSewI0XzR4vusuL7","isPackging":0,"actualLabel":"Pepsi 1l"}]</t>
  </si>
  <si>
    <t>2026-05-17T22:43:02.110+02:00</t>
  </si>
  <si>
    <t>2026-05-17T22:58:35.824+02:00</t>
  </si>
  <si>
    <t>[{"id":"f35574a5-a84f-4d98-b052-e5fa6c8cd60f","note":"","count":1,"label":"BBQ Meteor 32 cm","posId":"142","price":24900,"isExtra":false},{"id":"57c816b2-3e3f-46c2-b126-b09910d79cb0","note":"","count":1,"label":"změna na Smetanový základ","posId":"A129","price":0,"isExtra":true},{"id":"f2ca88ba-7288-4f05-a925-149da2e2137e","note":"","count":1,"label":"okraj Hotdog, BBQ","posId":"A119","price":5700,"isExtra":true}]</t>
  </si>
  <si>
    <t>2026-05-17T22:38:15.419+02:00</t>
  </si>
  <si>
    <t>2026-05-17T22:53:14.075+02:00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</si>
  <si>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40cm","posId":"111","price":30900,"isExtra":false},{"id":"54684827","note":"","count":1,"label":"Balné","posId":"K0000","price":2000,"isExtra":true},{"id":"59555760","note":"","count":1,"label":"Rajčatový základ","posId":"ZSR40","price":0,"isExtra":true},{"id":"54684825","note":"","count":1,"label":"bez plněných okrajů","posId":"X1000","price":0,"isExtra":true},{"id":"54684930","note":"","count":1,"label":"Kukuřice","posId":"C115","price":3500,"KDSTags":["greenhighlight"],"isExtra":true}]</t>
  </si>
  <si>
    <t>2026-05-17T22:32:11.820+02:00</t>
  </si>
  <si>
    <t>2026-05-17T22:45:45.048+02:00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</si>
  <si>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</si>
  <si>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2026-05-17T22:30:14.649+02:00</t>
  </si>
  <si>
    <t>2026-05-17T22:48:08.026+02:00</t>
  </si>
  <si>
    <t>[{"id":"54684759","note":"","size":"Hawai 40cm","count":1,"label":"Hawai 40cm","posId":"102","price":30900,"isExtra":false},{"id":"54684827","note":"","count":1,"label":"Balné","posId":"K0000","price":2000,"isExtra":true},{"id":"54684861","note":"","count":1,"label":"okraj mozzarella, bylinky","posId":"A122","price":6500,"isExtra":true},{"id":"54684872","note":"","count":1,"label":"Bez ananasu","posId":"X100","price":0,"KDSTags":["redhighlight"],"isExtra":true},{"id":"57405761","note":"","size":"Aquilla černý čaj a broskev 0,5l","count":1,"label":"Aquilla černý čaj a broskev 0,5l","posId":"N120","price":4900,"isExtra":false},{"id":"57405768","note":"","size":"Mirinda 1l","count":1,"label":"Mirinda 1l","posId":"N126","price":5900,"isExtra":false},{"id":"54684796","note":"","size":"Česnekový dip","count":4,"label":"Česnekový dip","posId":"P106","price":2000,"isExtra":false},{"id":"54684837","note":"","count":4,"label":"Balné","posId":"K0000","price":1500,"isExtra":true}]</t>
  </si>
  <si>
    <t>2026-05-17T22:27:15.791+02:00</t>
  </si>
  <si>
    <t>2026-05-17T22:41:20.091+02:00</t>
  </si>
  <si>
    <t>[{"id":"54684751","note":"Prosim Napul s hot&amp;spicy","size":"Quattro Formaggi 40cm","count":1,"label":"Quattro Formaggi 40cm","posId":"111","price":30900,"isExtra":false},{"id":"54684827","note":"","count":1,"label":"Balné","posId":"K0000","price":2000,"isExtra":true}]</t>
  </si>
  <si>
    <t>2026-05-17T22:23:46.663+02:00</t>
  </si>
  <si>
    <t>2026-05-17T22:36:50.936+02:00</t>
  </si>
  <si>
    <t>[{"id":"6942755309e364dceebaa2a8","count":1,"label":"Capricciosa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d8fab1ab80f9a391b5317464","count":1,"label":"Cibule","posId":"B103","price":2500,"KDSTags":["greenhighlight"],"isExtra":true},{"id":"5329159316727e06e4d822ec","count":1,"label":"Kukuřice","posId":"B115","price":2500,"KDSTags":["greenhighlight"],"isExtra":true}]</t>
  </si>
  <si>
    <t>Mayank</t>
  </si>
  <si>
    <t>2026-05-17T22:23:17.975+02:00</t>
  </si>
  <si>
    <t>2026-05-17T22:35:57.354+02:00</t>
  </si>
  <si>
    <t>[{"id":"104","note":"","count":1,"label":"Baby špenát &amp; kuře 40cm","posId":"104","price":30900,"isExtra":false},{"id":"K0000","note":"","count":1,"label":"Balné","posId":"K0000","price":2000,"isExtra":true}]</t>
  </si>
  <si>
    <t>Rostislav</t>
  </si>
  <si>
    <t>2026-05-17T22:16:03.539+02:00</t>
  </si>
  <si>
    <t>2026-05-17T22:30:56.237+02:00</t>
  </si>
  <si>
    <t>2026-05-17T22:44:47.901+02:00</t>
  </si>
  <si>
    <t>2026-05-17T22:16:04.119+02:00</t>
  </si>
  <si>
    <t>[{"id":"dd5d901d-3787-43d0-9efe-85e31e1c5def","note":"","count":1,"label":"Pepperoni 32 cm","posId":"120","price":24900,"isExtra":false},{"id":"6d3c9c59-6320-4a7e-8d79-75ab75e77cd3","note":"","count":1,"label":"BBQ Texas 32 cm","posId":"119","price":24900,"isExtra":false}]</t>
  </si>
  <si>
    <t>2026-05-17T22:12:30.483+02:00</t>
  </si>
  <si>
    <t>2026-05-17T22:21:13.968+02:00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</si>
  <si>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🌶️🌶️","posId":"122","price":24900,"isExtra":false},{"id":"54684837","note":"","count":1,"label":"Balné","posId":"K0000","price":1500,"isExtra":true}]</t>
  </si>
  <si>
    <t>2026-05-17T22:06:40.175+02:00</t>
  </si>
  <si>
    <t>2026-05-17T22:14:52.901+02:00</t>
  </si>
  <si>
    <t>[{"id":"6942755309e364dceebaa29c","count":1,"label":"Comeback 32cm 🌶️","posId":"121","price":24900,"isExtra":false},{"id":"2f43df7dedb312c2f3c829b9","count":1,"label":"Balné","posId":"K0000","price":1500,"isExtra":true}]</t>
  </si>
  <si>
    <t>2026-05-17T21:56:35.894+02:00</t>
  </si>
  <si>
    <t>2026-05-17T22:07:36.018+02:00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</si>
  <si>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32cm","posId":"113","price":24900,"isExtra":false},{"id":"2f43df7dedb312c2f3c829b9","count":1,"label":"Balné","posId":"K0000","price":1500,"isExtra":true},{"id":"6942755309e364dceebaa2e8","count":1,"label":"Opočno vanilková","posId":"D108","price":12900,"isExtra":false}]</t>
  </si>
  <si>
    <t>2026-05-17T21:43:03.738+02:00</t>
  </si>
  <si>
    <t>2026-05-17T21:52:17.805+02:00</t>
  </si>
  <si>
    <t>[{"id":"59592161","note":"","size":"Margherita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okrajů","posId":"X1000","price":0,"isExtra":true},{"id":"57405767","note":"","size":"Pepsi zero sugar 1l","count":1,"label":"Pepsi zero sugar 1l","posId":"N125","price":5900,"isExtra":false}]</t>
  </si>
  <si>
    <t>2026-05-17T21:39:03.338+02:00</t>
  </si>
  <si>
    <t>2026-05-17T21:53:24.408+02:00</t>
  </si>
  <si>
    <t>2026-05-17T22:11:01.699+02:00</t>
  </si>
  <si>
    <t>2026-05-17T21:39:04.393+02:00</t>
  </si>
  <si>
    <t>[{"id":"50d0c33c-440a-47e3-8208-1c68574950af","note":"","count":1,"label":"Capricciosa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bylinky","posId":"A121","price":5700,"isExtra":true},{"id":"248252c5-4f49-43ec-9d7c-c3f582fe912d","note":"","count":1,"label":"Mirinda 1l","posId":"N126","price":5900,"isExtra":false}]</t>
  </si>
  <si>
    <t>2026-05-17T21:37:54.448+02:00</t>
  </si>
  <si>
    <t>2026-05-17T21:51:37.834+02:00</t>
  </si>
  <si>
    <t>[{"id":"54684760","note":"","size":"Capricciosa 40cm","count":1,"label":"Capricciosa 40cm","posId":"101","price":30900,"isExtra":false},{"id":"54684827","note":"","count":1,"label":"Balné","posId":"K0000","price":2000,"isExtra":true}]</t>
  </si>
  <si>
    <t>2026-05-17T21:27:55.569+02:00</t>
  </si>
  <si>
    <t>2026-05-17T21:49:31.890+02:00</t>
  </si>
  <si>
    <t>[{"id":"116","note":"","count":1,"label":"Baby Špenát &amp; kuře 32cm","posId":"116","price":24900,"isExtra":false},{"id":"K0000","note":"","count":1,"label":"Balné","posId":"K0000","price":1500,"isExtra":true},{"id":"118","note":"","count":1,"label":"BBQ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základ","posId":"ZBR32","price":0,"isExtra":true}]</t>
  </si>
  <si>
    <t>2026-05-17T21:26:11.414+02:00</t>
  </si>
  <si>
    <t>2026-05-17T21:29:33.864+02:00</t>
  </si>
  <si>
    <t>[{"id":"738aa3ae-d2dd-4b3d-a30a-44f2259be94b","count":1,"label":"Pizza BBQ Meteor 18","posId":"130","price":11900,"isExtra":false,"creatorId":"aW2QYRh0oCGAzbup00BHe","isPackging":0,"actualLabel":"Pizza BBQ Meteor 18"},{"id":"17ad363f-96ef-4e94-9246-dbc72c9ef474","count":1,"label":"Dip česnekový","posId":"P106","price":2000,"isExtra":false,"creatorId":"C_rqgRtFTYRkM_-c39uIL","isPackging":0,"actualLabel":"Dip česnekový"}]</t>
  </si>
  <si>
    <t>2026-05-17T21:25:54.580+02:00</t>
  </si>
  <si>
    <t>2026-05-17T21:41:14.462+02:00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</si>
  <si>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40cm","posId":"104","price":30900,"isExtra":false},{"id":"54684827","note":"","count":1,"label":"Balné","posId":"K0000","price":2000,"isExtra":true},{"id":"54684825","note":"","count":1,"label":"bez plněných okrajů","posId":"X1000","price":0,"isExtra":true}]</t>
  </si>
  <si>
    <t>2026-05-17T21:25:49.331+02:00</t>
  </si>
  <si>
    <t>2026-05-17T21:44:35.934+02:00</t>
  </si>
  <si>
    <t>[{"id":"6942755309e364dceebaa288","count":1,"label":"BBQ Meteor 40cm","posId":"106","price":30900,"isExtra":false},{"id":"9c3e5446ef3ded7b358f7c2a","count":1,"label":"Balné","posId":"K0000","price":2000,"isExtra":true},{"id":"8fc7fed4d5a91e6ffd5c3149","count":1,"label":"Rajčatový základ","posId":"ZBR40","price":0,"isExtra":true},{"id":"c2f0d4a2510fbdafed8c4f00","count":1,"label":"bez plněných okrajů","posId":"X1000","price":0,"isExtra":true}]</t>
  </si>
  <si>
    <t>2026-05-17T21:25:36.880+02:00</t>
  </si>
  <si>
    <t>2026-05-17T21:29:30.967+02:00</t>
  </si>
  <si>
    <t>[{"id":"6fb8e78b-888c-4b9f-a799-a2c2f0622697","count":1,"label":"Pizza Margherita 18","posId":"124","price":11900,"isExtra":false,"creatorId":"0eeXiWyjGllRnMmjVeZCB","isPackging":0,"actualLabel":"Pizza Margherita 18"}]</t>
  </si>
  <si>
    <t>2026-05-17T21:25:07.384+02:00</t>
  </si>
  <si>
    <t>[{"id":"7f6f7195-5469-4c2e-90b4-8731c390745b","count":1,"label":"Pizza Margherita 32","posId":"112","price":20900,"isExtra":false,"creatorId":"Vhyg6gdoy80AQ49ZAGBvM","isPackging":0,"actualLabel":"Pizza Margherita 32"}]</t>
  </si>
  <si>
    <t>Nagyija</t>
  </si>
  <si>
    <t>2026-05-17T21:16:46.562+02:00</t>
  </si>
  <si>
    <t>2026-05-17T21:38:38.771+02:00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</si>
  <si>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</si>
  <si>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Filip Kalina</t>
  </si>
  <si>
    <t>2026-05-17T21:11:02.866+02:00</t>
  </si>
  <si>
    <t>2026-05-17T21:28:25.508+02:00</t>
  </si>
  <si>
    <t>2026-05-17T21:45:39.863+02:00</t>
  </si>
  <si>
    <t>2026-05-17T21:11:03.681+02:00</t>
  </si>
  <si>
    <t>[{"id":"f991b551-d418-40dc-886d-2413cfe0e20e","note":"","count":1,"label":"Margherita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,{"id":"cb1b8132-0c9b-419f-9b1c-568c16576a0c","note":"","count":1,"label":"Pepperoni 40 cm","posId":"108","price":30900,"isExtra":false},{"id":"0c454cc7-3f38-4dea-9e0e-7220d9ba6ce0","note":"","count":1,"label":"Dip česnekový","posId":"P106","price":2000,"isExtra":false}]</t>
  </si>
  <si>
    <t>2026-05-17T21:10:51.091+02:00</t>
  </si>
  <si>
    <t>2026-05-17T21:10:54.604+02:00</t>
  </si>
  <si>
    <t>[{"id":"cd554f59-2f29-413f-b9d0-9b4574f37e42","count":1,"label":"Jablečno-skořicové rolls","posId":"18","price":8900,"isExtra":false,"creatorId":"aVy6qnmZK5v6BBf37oqRW","isPackging":0,"actualLabel":"Jablečno-skořicové rolls"}]</t>
  </si>
  <si>
    <t>2026-05-17T21:08:32.924+02:00</t>
  </si>
  <si>
    <t>2026-05-17T21:32:21.620+02:00</t>
  </si>
  <si>
    <t>2026-05-17T21:47:53.714+02:00</t>
  </si>
  <si>
    <t>2026-05-17T21:08:33.621+02:00</t>
  </si>
  <si>
    <t>[{"id":"a0148f4d-e608-4061-b0cf-421635d1867d","count":1,"label":"Spicy Wings","posId":"P101","price":11900,"isExtra":false,"creatorId":"kEC9nhGOyyd-ywdNnJy4N","isPackging":1500,"actualLabel":"Spicy Wings"},{"id":"a0148f4d-e608-4061-b0cf-421635d1867d","count":1,"label":"Spicy Wings","posId":"P101","price":11900,"isExtra":false,"creatorId":"O074xZUhsX1nkoGWjQrTt","isPackging":1500,"actualLabel":"Spicy Wings"},{"id":"a0148f4d-e608-4061-b0cf-421635d1867d","count":1,"label":"Spicy Wings","posId":"P101","price":11900,"isExtra":false,"creatorId":"O0G0ms7N-PmdkAc_RJr3M","isPackging":1500,"actualLabel":"Spicy Wings"},{"id":"a0148f4d-e608-4061-b0cf-421635d1867d","count":1,"label":"Spicy Wings","posId":"P101","price":11900,"isExtra":false,"creatorId":"lRc-eBxWfm5iyeCpNO6GO","isPackging":1500,"actualLabel":"Spicy Wings"},{"id":"cd554f59-2f29-413f-b9d0-9b4574f37e42","count":1,"label":"Jablečno-skořicové rolls","posId":"18","price":8900,"isExtra":false,"creatorId":"9JosCGNnLPgxB9MdvdDGu","isPackging":1500,"actualLabel":"Jablečno-skořicové rolls"},{"id":"cd554f59-2f29-413f-b9d0-9b4574f37e42","count":1,"label":"Jablečno-skořicové rolls","posId":"18","price":8900,"isExtra":false,"creatorId":"7rW-4HvK5xdtLwXoZxJDY","isPackging":1500,"actualLabel":"Jablečno-skořicové rolls"}]</t>
  </si>
  <si>
    <t>2026-05-17T21:05:39.849+02:00</t>
  </si>
  <si>
    <t>2026-05-17T21:26:32.856+02:00</t>
  </si>
  <si>
    <t>2026-05-17T21:05:06.377+02:00</t>
  </si>
  <si>
    <t>2026-05-17T21:20:29.741+02:00</t>
  </si>
  <si>
    <t>[{"id":"6942755309e364dceebaa284","count":1,"label":"Pepperoni 40cm 🌶️🌶️","posId":"108","price":30900,"isExtra":false},{"id":"9c3e5446ef3ded7b358f7c2a","count":1,"label":"Balné","posId":"K0000","price":2000,"isExtra":true},{"id":"a643f2457d9ae387f1a87824","count":1,"label":"okraj mozzarella, bbq omáčka","posId":"A124","price":6500,"isExtra":true}]</t>
  </si>
  <si>
    <t>2026-05-17T20:56:02.423+02:00</t>
  </si>
  <si>
    <t>2026-05-17T21:34:39.580+02:00</t>
  </si>
  <si>
    <t>2026-05-17T21:50:41.464+02:00</t>
  </si>
  <si>
    <t>2026-05-17T20:56:02.938+02:00</t>
  </si>
  <si>
    <t>[{"id":"8929f51d-818c-4c09-96c6-0164428500a2","note":"","count":1,"label":"Baby špenát &amp; kuře 32 cm","posId":"140","price":24900,"isExtra":false},{"id":"a3d62a5d-2e1d-48db-874e-d64becff7059","note":"","count":1,"label":"změna na BBQ základ","posId":"A128","price":0,"isExtra":true}]</t>
  </si>
  <si>
    <t>2026-05-17T20:49:42.408+02:00</t>
  </si>
  <si>
    <t>2026-05-17T21:03:44.578+02:00</t>
  </si>
  <si>
    <t>[{"id":"fce7aff3-cfca-4148-9121-d3a0f5d2e0fc","count":1,"label":"Pizza Hot &amp; Spicy 32 0,5","posId":"H122","price":12450,"isExtra":false,"creatorId":"wYvwjd2k3GEMezlKFR6Sw","isPackging":0,"actualLabel":"Pizza Hot &amp; Spicy 32 0,5"},{"id":"ZMn0kE3IRVJjsfXstBxZb","count":1,"label":"Bez plněných okrajů","posId":"X1000","price":0,"isExtra":true,"mainItemId":"fce7aff3-cfca-4148-9121-d3a0f5d2e0fc"},{"id":"aRPAiqbCW3Z9trz5KoEBF","count":1,"label":"Těsto italské","posId":"H32","price":0,"isExtra":true,"mainItemId":"fce7aff3-cfca-4148-9121-d3a0f5d2e0fc"},{"id":"b288019d-b834-4eef-8736-42740e60cff7","count":1,"label":"Pizza Zeleninová 32 cm 0,5","posId":"H115","price":12450,"isExtra":false,"creatorId":"A_R9i2xNRRR-4U4KK95cm","isPackging":0,"actualLabel":"Pizza Zeleninová 32 cm 0,5"},{"id":"ZMn0kE3IRVJjsfXstBxZb","count":1,"label":"Bez plněných okrajů","posId":"X1000","price":0,"isExtra":true,"mainItemId":"b288019d-b834-4eef-8736-42740e60cff7"},{"id":"aRPAiqbCW3Z9trz5KoEBF","count":1,"label":"Těsto italské","posId":"H32","price":0,"isExtra":true,"mainItemId":"b288019d-b834-4eef-8736-42740e60cff7"},{"id":"17ad363f-96ef-4e94-9246-dbc72c9ef474","count":1,"label":"Dip česnekový","posId":"P106","price":2000,"isExtra":false,"creatorId":"DmYaijAigtsXVph4Mybmp","isPackging":0,"actualLabel":"Dip česnekový"}]</t>
  </si>
  <si>
    <t>2026-05-17T20:43:03.087+02:00</t>
  </si>
  <si>
    <t>2026-05-17T21:06:34.023+02:00</t>
  </si>
  <si>
    <t>[{"id":"554b5341-3de7-4a69-b579-50bb01af629a","note":"","count":1,"label":"Quattro Formaggi 40 cm","posId":"111","price":30900,"isExtra":false},{"id":"eae0baf6-2c0e-4081-8ab5-5266bc363ee5","note":"","count":1,"label":"Okraj mozzarella, BBQ omáčka","posId":"A124","price":6500,"isExtra":true},{"id":"10b1ebcf-eda6-410e-81f0-6a9182a548db","note":"","count":1,"label":"Slanina","posId":"C108","price":4000,"KDSTags":["greenhighlight"],"isExtra":true},{"id":"0c454cc7-3f38-4dea-9e0e-7220d9ba6ce0","note":"","count":2,"label":"Dip česnekový","posId":"P106","price":2000,"isExtra":false},{"id":"554b5341-3de7-4a69-b579-50bb01af629a","note":"","count":1,"label":"Quattro Formaggi 40 cm","posId":"111","price":30900,"isExtra":false},{"id":"eae0baf6-2c0e-4081-8ab5-5266bc363ee5","note":"","count":1,"label":"Okraj mozzarella, BBQ omáčka","posId":"A124","price":6500,"isExtra":true},{"id":"10b1ebcf-eda6-410e-81f0-6a9182a548db","note":"","count":1,"label":"Slanina","posId":"C108","price":4000,"KDSTags":["greenhighlight"],"isExtra":true},{"id":"d2940aff-8a5c-41f7-b075-b1eaa7b358e7","note":"","count":1,"label":"Dip BBQ","posId":"P105","price":2000,"isExtra":false},{"id":"9da77a77-b741-4be5-8ca1-8de18601259c","note":"","count":1,"label":"Spicy Wings","posId":"P101","price":11900,"isExtra":false},{"id":"1259035b-bb9c-4781-bd3f-6114a4a72dd6","note":"","count":1,"label":"Baby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bylinky","posId":"A122","price":6500,"isExtra":true},{"id":"248252c5-4f49-43ec-9d7c-c3f582fe912d","note":"","count":1,"label":"Mirinda 1l","posId":"N126","price":5900,"isExtra":false}]</t>
  </si>
  <si>
    <t>2026-05-17T20:42:29.339+02:00</t>
  </si>
  <si>
    <t>2026-05-17T20:58:05.690+02:00</t>
  </si>
  <si>
    <t>[{"id":"6942755309e364dceebaa284","count":1,"label":"Pepperoni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bylinky","posId":"A122","price":6500,"isExtra":true},{"id":"6942755309e364dceebaa2f2","count":1,"label":"Pepsi 1l","posId":"N124","price":4900,"isExtra":false}]</t>
  </si>
  <si>
    <t>2026-05-17T20:39:27.444+02:00</t>
  </si>
  <si>
    <t>2026-05-17T21:02:39.757+02:00</t>
  </si>
  <si>
    <t>[{"id":"6942755309e364dceebaa288","count":1,"label":"BBQ Meteor 40cm","posId":"106","price":30900,"isExtra":false},{"id":"9c3e5446ef3ded7b358f7c2a","count":1,"label":"Balné","posId":"K0000","price":2000,"isExtra":true},{"id":"6942755309e364dceebaa2f2","count":1,"label":"Pepsi 1l","posId":"N124","price":4900,"isExtra":false}]</t>
  </si>
  <si>
    <t>2026-05-17T20:37:02.779+02:00</t>
  </si>
  <si>
    <t>2026-05-17T20:47:38.575+02:00</t>
  </si>
  <si>
    <t>[{"id":"df65c440-9414-439e-8f8e-b4f30f154296","note":"","count":1,"label":"Hawai 40 cm","posId":"102","price":30900,"isExtra":false},{"id":"63d3d8e2-08ad-42e7-bee2-0e2c8e2248bf","note":"","count":1,"label":"BBQ Texas 40 cm","posId":"107","price":30900,"isExtra":false},{"id":"f61b7339-3b20-4583-b2b8-12e48de2876d","note":"","count":1,"label":"změna na Rajčatový základ","posId":"A127","price":0,"isExtra":true}]</t>
  </si>
  <si>
    <t>2026-05-17T20:36:03.534+02:00</t>
  </si>
  <si>
    <t>2026-05-17T20:43:50.534+02:00</t>
  </si>
  <si>
    <t>2026-05-17T21:07:32.689+02:00</t>
  </si>
  <si>
    <t>2026-05-17T20:36:04.092+02:00</t>
  </si>
  <si>
    <t>[{"id":"f932f643-9a56-4a16-90b3-20349063a042","note":"","count":1,"label":"Capricciosa 32 cm","posId":"113","price":24900,"isExtra":false},{"id":"0c454cc7-3f38-4dea-9e0e-7220d9ba6ce0","note":"","count":1,"label":"Dip česnekový","posId":"P106","price":2000,"isExtra":false},{"id":"5e57993d-26f3-465c-aa35-1e3806b0b477","note":"","count":1,"label":"Hot &amp; Spicy 32 cm","posId":"122","price":24900,"isExtra":false}]</t>
  </si>
  <si>
    <t>Kobilkhon</t>
  </si>
  <si>
    <t>2026-05-17T20:31:31.487+02:00</t>
  </si>
  <si>
    <t>2026-05-17T20:38:30.643+02:00</t>
  </si>
  <si>
    <t>[{"id":"122","note":"Poprosím sundat jalapenos z jedne poloviny pizzy","count":1,"label":"Hot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</si>
  <si>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2026-05-17T20:12:03.465+02:00</t>
  </si>
  <si>
    <t>2026-05-17T20:28:02.847+02:00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</si>
  <si>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🌶️","posId":"109","price":30900,"isExtra":false},{"id":"9c3e5446ef3ded7b358f7c2a","count":1,"label":"Balné","posId":"K0000","price":2000,"isExtra":true},{"id":"6942755309e364dceebaa28c","count":1,"label":"Hawai 40cm","posId":"102","price":30900,"isExtra":false},{"id":"9c3e5446ef3ded7b358f7c2a","count":1,"label":"Balné","posId":"K0000","price":2000,"isExtra":true}]</t>
  </si>
  <si>
    <t>2026-05-17T20:10:04.107+02:00</t>
  </si>
  <si>
    <t>2026-05-17T20:24:36.495+02:00</t>
  </si>
  <si>
    <t>2026-05-17T20:31:02.849+02:00</t>
  </si>
  <si>
    <t>2026-05-17T20:10:04.692+02:00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</si>
  <si>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10b1ebcf-eda6-410e-81f0-6a9182a548db","note":"","count":1,"label":"Slanina","posId":"C108","price":4000,"KDSTags":["greenhighlight"],"isExtra":true},{"id":"9b2f55c3-0087-4629-b0c1-59214a3144f7","note":"","count":1,"label":"Masové kuličky","posId":"C116","price":8900,"KDSTags":["greenhighlight"],"isExtra":true},{"id":"16f2a985-9b85-4073-a2d6-13a6de5f989c","note":"","count":1,"label":"Hawai 32 cm","posId":"138","price":24900,"isExtra":false},{"id":"0db154f2-3e4e-4be4-a078-0aab9a29cd72","note":"","count":1,"label":"masové kuličky","posId":"B116","price":5900,"KDSTags":["greenhighlight"],"isExtra":true},{"id":"0c454cc7-3f38-4dea-9e0e-7220d9ba6ce0","note":"","count":2,"label":"Dip česnekový","posId":"P106","price":2000,"isExtra":false}]</t>
  </si>
  <si>
    <t>2026-05-17T20:04:14.399+02:00</t>
  </si>
  <si>
    <t>2026-05-17T20:17:18.621+02:00</t>
  </si>
  <si>
    <t>[{"id":"59592161","note":"","size":"Margherita 32cm","count":1,"label":"Margherita 32cm","posId":"112","price":20900,"isExtra":false},{"id":"54684837","note":"","count":1,"label":"Balné","posId":"K0000","price":1500,"isExtra":true},{"id":"54684945","note":"","count":1,"label":"Šunka","posId":"B106","price":3000,"KDSTags":["greenhighlight"],"isExtra":true},{"id":"54684948","note":"","count":1,"label":"Slanina","posId":"B108","price":3000,"KDSTags":["greenhighlight"],"isExtra":true},{"id":"57405766","note":"","size":"Pepsi 1l","count":1,"label":"Pepsi 1l","posId":"N124","price":4900,"isExtra":false},{"id":"57405768","note":"","size":"Mirinda 1l","count":1,"label":"Mirinda 1l","posId":"N126","price":5900,"isExtra":false},{"id":"59592161","note":"","size":"Margherita 32cm","count":1,"label":"Margherita 32cm","posId":"112","price":20900,"isExtra":false},{"id":"54684837","note":"","count":1,"label":"Balné","posId":"K0000","price":1500,"isExtra":true},{"id":"54684895","note":"","count":1,"label":"Olivy","posId":"B112","price":2500,"KDSTags":["greenhighlight"],"isExtra":true},{"id":"54684924","note":"","count":1,"label":"Cibule","posId":"B103","price":2500,"KDSTags":["greenhighlight"]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</si>
  <si>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2026-05-17T20:04:13.669+02:00</t>
  </si>
  <si>
    <t>2026-05-17T20:16:02.845+02:00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</si>
  <si>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</si>
  <si>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2026-05-17T20:03:04.900+02:00</t>
  </si>
  <si>
    <t>2026-05-17T20:16:14.586+02:00</t>
  </si>
  <si>
    <t>[{"id":"de98d79b-6c49-4cdb-95cc-bb1fdc05a45b","count":1,"label":"Pizza Quattro Formaggi 32 0,5","posId":"H123","price":12450,"isExtra":false,"creatorId":"gKBiWTExfdOlI8kRgJdDM","isPackging":0,"actualLabel":"Pizza Quattro Formaggi 32 0,5"},{"id":"ZMn0kE3IRVJjsfXstBxZb","count":1,"label":"Bez plněných okrajů","posId":"X1000","price":0,"isExtra":true,"mainItemId":"de98d79b-6c49-4cdb-95cc-bb1fdc05a45b"},{"id":"aRPAiqbCW3Z9trz5KoEBF","count":1,"label":"Těsto italské","posId":"H32","price":0,"isExtra":true,"mainItemId":"de98d79b-6c49-4cdb-95cc-bb1fdc05a45b"},{"id":"44f3cdb6-a419-494d-b8de-697378c24e02","count":1,"label":"Pizza Comeback 32 0,5","posId":"H121","price":12450,"isExtra":false,"creatorId":"C1QuREmjm1GvfeJLGK2K0","isPackging":0,"actualLabel":"Pizza Comeback 32 0,5"},{"id":"ymBOCn5TmdXromQHrpfrr","count":1,"label":"Smetanový základ","posId":"ZRS32","price":0,"isExtra":true,"mainItemId":"44f3cdb6-a419-494d-b8de-697378c24e02"},{"id":"ZMn0kE3IRVJjsfXstBxZb","count":1,"label":"Bez plněných okrajů","posId":"X1000","price":0,"isExtra":true,"mainItemId":"44f3cdb6-a419-494d-b8de-697378c24e02"},{"id":"aRPAiqbCW3Z9trz5KoEBF","count":1,"label":"Těsto italské","posId":"H32","price":0,"isExtra":true,"mainItemId":"44f3cdb6-a419-494d-b8de-697378c24e02"}]</t>
  </si>
  <si>
    <t>2026-05-17T20:03:02.240+02:00</t>
  </si>
  <si>
    <t>2026-05-17T20:41:57.487+02:00</t>
  </si>
  <si>
    <t>[{"id":"2cc0a9fe-ea2a-41e4-be86-6376b8437c33","note":"","count":1,"label":"Capricciosa 40 cm","posId":"101","price":30900,"isExtra":false}]</t>
  </si>
  <si>
    <t>2026-05-17T19:56:10.262+02:00</t>
  </si>
  <si>
    <t>2026-05-17T20:10:21.589+02:00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</si>
  <si>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🌶️","posId":"121","price":24900,"isExtra":false},{"id":"54684837","note":"","count":1,"label":"Balné","posId":"K0000","price":1500,"isExtra":true},{"id":"54684898","note":"","count":1,"label":"okraj hotdog, hořčice","posId":"A117","price":5700,"isExtra":true},{"id":"54684796","note":"","size":"Česnekový dip","count":1,"label":"Česnekový dip","posId":"P106","price":2000,"isExtra":false},{"id":"54684837","note":"","count":1,"label":"Balné","posId":"K0000","price":1500,"isExtra":true},{"id":"54684750","note":"","size":"Margherita 40cm","count":1,"label":"Margherita 40cm","posId":"100","price":26900,"isExtra":false},{"id":"54684827","note":"","count":1,"label":"Balné","posId":"K0000","price":2000,"isExtra":true},{"id":"54684825","note":"","count":1,"label":"bez plněných okrajů","posId":"X1000","price":0,"isExtra":true},{"id":"54684942","note":"","count":1,"label":"Šunka","posId":"C106","price":4000,"KDSTags":["greenhighlight"],"isExtra":true},{"id":"57405766","note":"","size":"Pepsi 1l","count":1,"label":"Pepsi 1l","posId":"N124","price":4900,"isExtra":false}]</t>
  </si>
  <si>
    <t>2026-05-17T19:54:53.432+02:00</t>
  </si>
  <si>
    <t>2026-05-17T20:04:38.430+02:00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</si>
  <si>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🌶️🌶️","posId":"110","price":30900,"isExtra":false},{"id":"54684827","note":"","count":1,"label":"Balné","posId":"K0000","price":2000,"isExtra":true},{"id":"54684825","note":"","count":1,"label":"bez plněných okrajů","posId":"X1000","price":0,"isExtra":true},{"id":"54684930","note":"","count":1,"label":"Kukuřice","posId":"C115","price":3500,"KDSTags":["greenhighlight"],"isExtra":true}]</t>
  </si>
  <si>
    <t>2026-05-17T19:54:53.118+02:00</t>
  </si>
  <si>
    <t>2026-05-17T20:05:25.790+02:00</t>
  </si>
  <si>
    <t>[{"id":"54684750","note":"","size":"Margherita 40cm","count":1,"label":"Margherita 40cm","posId":"100","price":26900,"isExtra":false},{"id":"54684827","note":"","count":1,"label":"Balné","posId":"K0000","price":2000,"isExtra":true}]</t>
  </si>
  <si>
    <t>Marian</t>
  </si>
  <si>
    <t>2026-05-17T19:42:17.849+02:00</t>
  </si>
  <si>
    <t>2026-05-17T20:04:26.593+02:00</t>
  </si>
  <si>
    <t>[{"id":"122","note":"","count":1,"label":"Hot &amp; Spicy 32cm 🌶️🌶️","posId":"122","price":24900,"isExtra":false},{"id":"K0000","note":"","count":1,"label":"Balné","posId":"K0000","price":1500,"isExtra":true},{"id":"109","note":"","count":1,"label":"Comeback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🌶️","posId":"109","price":30900,"isExtra":false},{"id":"K0000","note":"","count":1,"label":"Balné","posId":"K0000","price":2000,"isExtra":true}]</t>
  </si>
  <si>
    <t>2026-05-17T19:40:02.862+02:00</t>
  </si>
  <si>
    <t>2026-05-17T19:53:31.298+02:00</t>
  </si>
  <si>
    <t>2026-05-17T20:08:06.844+02:00</t>
  </si>
  <si>
    <t>2026-05-17T19:40:03.895+02:00</t>
  </si>
  <si>
    <t>[{"id":"3171e692-1adb-4333-8054-b1a7b136b69f","note":"","count":1,"label":"Pepperoni 32 cm","posId":"144","price":24900,"isExtra":false},{"id":"a3d62a5d-2e1d-48db-874e-d64becff7059","note":"","count":1,"label":"změna na BBQ základ","posId":"A128","price":0,"isExtra":true},{"id":"fe90afa4-a02c-4a85-8b9e-5f997e31adfb","note":"","count":1,"label":"Česnekový chléb","posId":"P104","price":7900,"isExtra":false}]</t>
  </si>
  <si>
    <t>2026-05-17T19:38:15.401+02:00</t>
  </si>
  <si>
    <t>2026-05-17T19:38:18.544+02:00</t>
  </si>
  <si>
    <t>[{"id":"9be51987-8c67-4b48-952e-a12681721f42","count":1,"label":"Pizza Zeleninová 32 cm","posId":"115","price":24900,"isExtra":false,"creatorId":"2d1aefOywqjJaEvq-VK_p","isPackging":0,"actualLabel":"Pizza Zeleninová 32 cm"},{"id":"17ad363f-96ef-4e94-9246-dbc72c9ef474","count":1,"label":"Dip česnekový","posId":"P106","price":2000,"isExtra":false,"creatorId":"jAQECzHSBpbAtUe9N4_E7","isPackging":0,"actualLabel":"Dip česnekový"}]</t>
  </si>
  <si>
    <t>2026-05-17T19:37:02.774+02:00</t>
  </si>
  <si>
    <t>2026-05-17T19:52:35.238+02:00</t>
  </si>
  <si>
    <t>2026-05-17T19:59:18.608+02:00</t>
  </si>
  <si>
    <t>2026-05-17T19:37:03.608+02:00</t>
  </si>
  <si>
    <t>[{"id":"424aec40-766b-4a2f-bcc0-a9d6737ba762","note":"","count":1,"label":"Hawai 32 cm","posId":"114","price":24900,"isExtra":false},{"id":"e23025fe-8411-4655-8cbb-498cd7ee8f68","note":"","count":1,"label":"jalapeños","posId":"B102","price":2500,"KDSTags":["greenhighlight"],"isExtra":true},{"id":"0c454cc7-3f38-4dea-9e0e-7220d9ba6ce0","note":"","count":1,"label":"Dip česnekový","posId":"P106","price":2000,"isExtra":false},{"id":"2127b414-f29d-445a-a728-4dd62c008892","note":"","count":1,"label":"Capricciosa 18 cm","posId":"125","price":11900,"isExtra":false},{"id":"fe90afa4-a02c-4a85-8b9e-5f997e31adfb","note":"","count":1,"label":"Česnekový chléb","posId":"P104","price":7900,"isExtra":false}]</t>
  </si>
  <si>
    <t>2026-05-17T19:34:40.895+02:00</t>
  </si>
  <si>
    <t>2026-05-17T19:58:43.565+02:00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</si>
  <si>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fa663af1037263b7615b2b04","count":1,"label":"Šunka","posId":"B106","price":3000,"KDSTags":["greenhighlight"],"isExtra":true},{"id":"6942755309e364dceebaa2e0","count":1,"label":"Dip Jalapeňos","posId":"P107","price":2000,"isExtra":false},{"id":"2f43df7dedb312c2f3c829b9","count":1,"label":"Balné","posId":"K0000","price":1500,"isExtra":true}]</t>
  </si>
  <si>
    <t>2026-05-17T19:29:48.195+02:00</t>
  </si>
  <si>
    <t>2026-05-17T19:40:13.583+02:00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</si>
  <si>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</si>
  <si>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2026-05-17T19:25:31.099+02:00</t>
  </si>
  <si>
    <t>2026-05-17T19:46:47.438+02:00</t>
  </si>
  <si>
    <t>[{"id":"6942755309e364dceebaa296","count":1,"label":"Margherita 32cm","posId":"112","price":20900,"isExtra":false},{"id":"2f43df7dedb312c2f3c829b9","count":1,"label":"Balné","posId":"K0000","price":1500,"isExtra":true},{"id":"4f9d18ef8cf2c6764d412bb4","count":1,"label":"okraj hotdog, bez omáčky","posId":"A125","price":5700,"isExtra":true},{"id":"fa663af1037263b7615b2b04","count":1,"label":"Šunka","posId":"B106","price":3000,"KDSTags":["greenhighlight"],"isExtra":true},{"id":"6524e41264c1c7bf5325225c","count":1,"label":"Grana padano, pecorino, parmazán","posId":"B130","price":3000,"KDSTags":["greenhighlight"],"isExtra":true},{"id":"6942755309e364dceebaa2aa","count":1,"label":"Baby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omáčky","posId":"A125","price":5700,"isExtra":true},{"id":"6942755309e364dceebaa2e2","count":1,"label":"Jablečno-skořicové rolls","posId":"18","price":8900,"isExtra":false},{"id":"2f43df7dedb312c2f3c829b9","count":1,"label":"Balné","posId":"K0000","price":1500,"isExtra":true}]</t>
  </si>
  <si>
    <t>2026-05-17T19:19:24.108+02:00</t>
  </si>
  <si>
    <t>2026-05-17T19:34:50.512+02:00</t>
  </si>
  <si>
    <t>[{"id":"6942755309e364dceebaa298","count":1,"label":"Quattro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základ","posId":"ZSR32","price":0,"isExtra":true},{"id":"13bc34972a864e03558263de","count":1,"label":"bez plněných okrajů","posId":"X1000","price":0,"isExtra":true},{"id":"b7477ef8b16abc6ca0a47c1e","count":1,"label":"Pepperoni salám","posId":"B109","price":3000,"KDSTags":["greenhighlight"],"isExtra":true}]</t>
  </si>
  <si>
    <t>2026-05-17T19:18:02.164+02:00</t>
  </si>
  <si>
    <t>2026-05-17T19:27:25.132+02:00</t>
  </si>
  <si>
    <t>[{"id":"f932f643-9a56-4a16-90b3-20349063a042","note":"","count":1,"label":"Capricciosa 32 cm","posId":"113","price":24900,"isExtra":false},{"id":"ac575c49-bae3-4ee1-943f-d9f988468f7f","note":"","count":1,"label":"ananas","posId":"B100","price":2500,"KDSTags":["greenhighlight"],"isExtra":true},{"id":"2725a3d1-b696-46fb-83aa-c7691209afce","note":"","count":1,"label":"Zeleninová 32 cm","posId":"115","price":24900,"isExtra":false},{"id":"b019e49c-8abf-4c78-a7cb-040722477356","note":"","count":1,"label":"slanina","posId":"B108","price":3000,"KDSTags":["greenhighlight"],"isExtra":true}]</t>
  </si>
  <si>
    <t>2026-05-17T19:17:25.475+02:00</t>
  </si>
  <si>
    <t>2026-05-17T19:34:46.317+02:00</t>
  </si>
  <si>
    <t>[{"id":"6942755309e364dceebaa2aa","count":1,"label":"Baby Špenát &amp; kuře 32cm","posId":"116","price":24900,"isExtra":false},{"id":"2f43df7dedb312c2f3c829b9","count":1,"label":"Balné","posId":"K0000","price":1500,"isExtra":true},{"id":"13bc34972a864e03558263de","count":1,"label":"bez plněných okrajů","posId":"X1000","price":0,"isExtra":true},{"id":"56304d06bb683243e454ed33","count":1,"label":"Bez špenátu s česnekem","posId":"X107","price":0,"KDSTags":["redhighlight"],"isExtra":true},{"id":"fa663af1037263b7615b2b04","count":1,"label":"Šunka","posId":"B106","price":3000,"KDSTags":["greenhighlight"],"isExtra":true},{"id":"0b5e75d3e136a01f64b6f0b6","count":1,"label":"Gorgonzola","posId":"B101","price":3000,"KDSTags":["greenhighlight"],"isExtra":true}]</t>
  </si>
  <si>
    <t>2026-05-17T19:10:02.882+02:00</t>
  </si>
  <si>
    <t>2026-05-17T19:17:44.054+02:00</t>
  </si>
  <si>
    <t>[{"id":"f932f643-9a56-4a16-90b3-20349063a042","note":"","count":1,"label":"Capricciosa 32 cm","posId":"113","price":24900,"isExtra":false},{"id":"8915e1ca-f30b-45dc-9ba0-235201606490","note":"","count":1,"label":"BEZ -žampiony","posId":"X105","price":0,"KDSTags":["redhighlight"],"isExtra":true}]</t>
  </si>
  <si>
    <t>2026-05-17T19:04:02.779+02:00</t>
  </si>
  <si>
    <t>2026-05-17T19:20:06.967+02:00</t>
  </si>
  <si>
    <t>2026-05-17T19:26:54.168+02:00</t>
  </si>
  <si>
    <t>2026-05-17T19:04:03.867+02:00</t>
  </si>
  <si>
    <t>[{"id":"1aa4b142-e6d7-4d61-ba94-40298841a888","note":"","count":1,"label":"Quattro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b019e49c-8abf-4c78-a7cb-040722477356","note":"","count":1,"label":"slanina","posId":"B108","price":3000,"KDSTags":["greenhighlight"],"isExtra":true},{"id":"0da7d7b4-1298-429f-91f6-31f0a2fcfa45","note":"","count":1,"label":"BEZ -gorgonzola","posId":"X101","price":0,"KDSTags":["redhighlight"],"isExtra":true},{"id":"0c454cc7-3f38-4dea-9e0e-7220d9ba6ce0","note":"","count":1,"label":"Dip česnekový","posId":"P106","price":2000,"isExtra":false}]</t>
  </si>
  <si>
    <t>2026-05-17T18:59:03.303+02:00</t>
  </si>
  <si>
    <t>2026-05-17T19:06:51.539+02:00</t>
  </si>
  <si>
    <t>2026-05-17T19:17:22.747+02:00</t>
  </si>
  <si>
    <t>2026-05-17T18:59:03.842+02:00</t>
  </si>
  <si>
    <t>[{"id":"6a406468-94b2-4aab-8b3e-c490dfbbdf08","note":"","count":1,"label":"Hot &amp; Spicy 40 cm","posId":"110","price":30900,"isExtra":false},{"id":"78a6e98d-57cb-4e2c-9a3c-9d40f7b79583","note":"","count":1,"label":"Gorgonzola","posId":"C101","price":4000,"KDSTags":["greenhighlight"],"isExtra":true},{"id":"5972eec0-ca59-4f52-b279-96c9f5c3eb67","note":"","count":1,"label":"BEZ -cibule","posId":"X103","price":0,"KDSTags":["redhighlight"],"isExtra":true}]</t>
  </si>
  <si>
    <t>2026-05-17T18:54:45.364+02:00</t>
  </si>
  <si>
    <t>2026-05-17T19:15:37.967+02:00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</si>
  <si>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🌶️","posId":"121","price":24900,"isExtra":false},{"id":"54684837","note":"","count":1,"label":"Balné","posId":"K0000","price":1500,"isExtra":true},{"id":"54684866","note":"","count":1,"label":"okraj mozzarella, bylinky","posId":"A121","price":5700,"isExtra":true},{"id":"59592166","note":"","size":"BBQ Texas 32cm","count":1,"label":"BBQ Texas 32cm","posId":"119","price":24900,"isExtra":false},{"id":"54684837","note":"","count":1,"label":"Balné","posId":"K0000","price":1500,"isExtra":true},{"id":"54684866","note":"","count":1,"label":"okraj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</si>
  <si>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2026-05-17T18:52:03.042+02:00</t>
  </si>
  <si>
    <t>2026-05-17T18:58:43.208+02:00</t>
  </si>
  <si>
    <t>2026-05-17T19:10:25.347+02:00</t>
  </si>
  <si>
    <t>2026-05-17T18:52:03.792+02:00</t>
  </si>
  <si>
    <t>[{"id":"16f2a985-9b85-4073-a2d6-13a6de5f989c","note":"","count":1,"label":"Hawai 32 cm","posId":"138","price":24900,"isExtra":false},{"id":"1b08b308-0e41-4187-95e1-e91f28926f51","note":"","count":1,"label":"mozzarella","posId":"B113","price":3000,"KDSTags":["greenhighlight"],"isExtra":true},{"id":"0c454cc7-3f38-4dea-9e0e-7220d9ba6ce0","note":"","count":1,"label":"Dip česnekový","posId":"P106","price":2000,"isExtra":false}]</t>
  </si>
  <si>
    <t>2026-05-17T18:45:32.492+02:00</t>
  </si>
  <si>
    <t>2026-05-17T19:04:16.616+02:00</t>
  </si>
  <si>
    <t>[{"id":"6942755309e364dceebaa2a0","count":1,"label":"BBQ Texas 32cm","posId":"119","price":24900,"isExtra":false},{"id":"2f43df7dedb312c2f3c829b9","count":1,"label":"Balné","posId":"K0000","price":1500,"isExtra":true},{"id":"6942755309e364dceebaa29e","count":1,"label":"Pepperoni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🌶️🌶️","posId":"120","price":24900,"isExtra":false},{"id":"2f43df7dedb312c2f3c829b9","count":1,"label":"Balné","posId":"K0000","price":1500,"isExtra":true},{"id":"9b88e1a9c34bea0540c84786","count":1,"label":"BBQ základ","posId":"ZRB32","price":0,"isExtra":true}]</t>
  </si>
  <si>
    <t>2026-05-17T18:43:02.374+02:00</t>
  </si>
  <si>
    <t>2026-05-17T19:16:55.583+02:00</t>
  </si>
  <si>
    <t>[{"id":"63675afb-9d1b-42b2-9d42-9e80500fdd28","note":"","count":1,"label":"Comeback 40 cm","posId":"109","price":30900,"isExtra":false},{"id":"3f15a32f-4d5b-4afb-ae1b-12f68224d029","note":"","count":1,"label":"Olivy","posId":"C112","price":3500,"KDSTags":["greenhighlight"],"isExtra":true},{"id":"fe90afa4-a02c-4a85-8b9e-5f997e31adfb","note":"","count":1,"label":"Česnekový chléb","posId":"P104","price":7900,"isExtra":false}]</t>
  </si>
  <si>
    <t>2026-05-17T18:39:28.777+02:00</t>
  </si>
  <si>
    <t>2026-05-17T18:54:34.584+02:00</t>
  </si>
  <si>
    <t>[{"id":"6942755309e364dceebaa296","count":1,"label":"Margherita 32cm","posId":"112","price":20900,"isExtra":false},{"id":"2f43df7dedb312c2f3c829b9","count":1,"label":"Balné","posId":"K0000","price":1500,"isExtra":true}]</t>
  </si>
  <si>
    <t>2026-05-17T18:36:27.979+02:00</t>
  </si>
  <si>
    <t>2026-05-17T19:03:33.494+02:00</t>
  </si>
  <si>
    <t>[{"id":"6942755309e364dceebaa282","count":1,"label":"Comeback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bylinky","posId":"A122","price":6500,"isExtra":true},{"id":"a7ec8d811c9dbe6381ccf34a","count":1,"label":"Bez salámu","posId":"X109","price":0,"KDSTags":["redhighlight"],"isExtra":true},{"id":"c72973a96879fc2d4a45d18e","count":1,"label":"Kukuřice","posId":"C115","price":3500,"KDSTags":["greenhighlight"],"isExtra":true},{"id":"6942755309e364dceebaa2d8","count":3,"label":"Česnekový dip","posId":"P106","price":2000,"isExtra":false},{"id":"2f43df7dedb312c2f3c829b9","count":3,"label":"Balné","posId":"K0000","price":1500,"isExtra":true}]</t>
  </si>
  <si>
    <t>2026-05-17T18:35:57.396+02:00</t>
  </si>
  <si>
    <t>2026-05-17T18:55:33.440+02:00</t>
  </si>
  <si>
    <t>[{"id":"59592172","note":"","size":"Veggieballs 32cm 🌶️🌶️","count":2,"label":"Veggieballs 32cm 🌶️🌶️","posId":"117","price":24900,"isExtra":false},{"id":"54684837","note":"","count":2,"label":"Balné","posId":"K0000","price":1500,"isExtra":true},{"id":"54684794","note":"","size":"Česnekový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</si>
  <si>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2026-05-17T18:33:02.896+02:00</t>
  </si>
  <si>
    <t>2026-05-17T18:45:11.720+02:00</t>
  </si>
  <si>
    <t>[{"id":"dd5d901d-3787-43d0-9efe-85e31e1c5def","note":"","count":1,"label":"Pepperoni 32 cm","posId":"120","price":24900,"isExtra":false},{"id":"f932f643-9a56-4a16-90b3-20349063a042","note":"","count":1,"label":"Capricciosa 32 cm","posId":"113","price":24900,"isExtra":false}]</t>
  </si>
  <si>
    <t>2026-05-17T18:29:02.706+02:00</t>
  </si>
  <si>
    <t>2026-05-17T18:45:14.645+02:00</t>
  </si>
  <si>
    <t>2026-05-17T19:06:08.550+02:00</t>
  </si>
  <si>
    <t>2026-05-17T18:29:03.416+02:00</t>
  </si>
  <si>
    <t>[{"id":"49e8d1c4-1e97-4089-9514-2970c15092b6","note":"","count":1,"label":"BBQ Meteor 40 cm","posId":"106","price":30900,"isExtra":false},{"id":"554b5341-3de7-4a69-b579-50bb01af629a","note":"","count":1,"label":"Quattro Formaggi 40 cm","posId":"111","price":30900,"isExtra":false},{"id":"04393824-6434-40a1-bc0f-7e9637e70a6b","note":"","count":1,"label":"Pečené brambory","posId":"P103","price":6900,"isExtra":false},{"id":"fe90afa4-a02c-4a85-8b9e-5f997e31adfb","note":"","count":1,"label":"Česnekový chléb","posId":"P104","price":7900,"isExtra":false}]</t>
  </si>
  <si>
    <t>2026-05-17T18:23:46.990+02:00</t>
  </si>
  <si>
    <t>2026-05-17T18:42:04.477+02:00</t>
  </si>
  <si>
    <t>[{"id":"6942755309e364dceebaa29e","count":2,"label":"Pepperoni 32cm 🌶️🌶️","posId":"120","price":24900,"isExtra":false},{"id":"2f43df7dedb312c2f3c829b9","count":2,"label":"Balné","posId":"K0000","price":1500,"isExtra":true}]</t>
  </si>
  <si>
    <t>2026-05-17T18:20:02.723+02:00</t>
  </si>
  <si>
    <t>2026-05-17T18:38:00.384+02:00</t>
  </si>
  <si>
    <t>[{"id":"1259035b-bb9c-4781-bd3f-6114a4a72dd6","note":"","count":1,"label":"Baby špenát &amp; kuře 40 cm","posId":"104","price":30900,"isExtra":false}]</t>
  </si>
  <si>
    <t>2026-05-17T18:19:44.485+02:00</t>
  </si>
  <si>
    <t>2026-05-17T18:28:07.513+02:00</t>
  </si>
  <si>
    <t>[{"id":"6942755309e364dceebaa27e","count":1,"label":"Quattro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9998472a45e5db2fd530c62b","count":1,"label":"Žampiony","posId":"C105","price":3500,"KDSTags":["greenhighlight"],"isExtra":true},{"id":"af4a444b755ede3e534307ff","count":1,"label":"Šunka","posId":"C106","price":4000,"KDSTags":["greenhighlight"],"isExtra":true}]</t>
  </si>
  <si>
    <t>2026-05-17T18:17:37.359+02:00</t>
  </si>
  <si>
    <t>2026-05-17T18:38:22.466+02:00</t>
  </si>
  <si>
    <t>[{"id":"6942755309e364dceebaa296","count":1,"label":"Margherita 32cm","posId":"112","price":20900,"isExtra":false},{"id":"2f43df7dedb312c2f3c829b9","count":1,"label":"Balné","posId":"K0000","price":1500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,{"id":"6942755309e364dceebaa29e","count":1,"label":"Pepperoni 32cm 🌶️🌶️","posId":"120","price":24900,"isExtra":false},{"id":"2f43df7dedb312c2f3c829b9","count":1,"label":"Balné","posId":"K0000","price":1500,"isExtra":true},{"id":"6942755309e364dceebaa27c","count":1,"label":"Margherita 40cm","posId":"100","price":26900,"isExtra":false},{"id":"9c3e5446ef3ded7b358f7c2a","count":1,"label":"Balné","posId":"K0000","price":2000,"isExtra":true},{"id":"6942755309e364dceebaa2a2","count":1,"label":"BBQ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těsto","posId":"17","price":1000,"isExtra":true}]</t>
  </si>
  <si>
    <t>2026-05-17T18:17:08.017+02:00</t>
  </si>
  <si>
    <t>2026-05-17T18:28:13.323+02:00</t>
  </si>
  <si>
    <t>[{"id":"61818010","note":"","size":"Guarana classic","count":4,"label":"Guarana classic","posId":"N142","price":5500,"isExtra":false},{"id":"59592169","note":"","size":"Hawai 32cm","count":1,"label":"Hawai 32cm","posId":"114","price":24900,"isExtra":false},{"id":"54684837","note":"","count":1,"label":"Balné","posId":"K0000","price":1500,"isExtra":true},{"id":"54684928","note":"","count":1,"label":"Kukuřice","posId":"B115","price":2500,"KDSTags":["greenhighlight"],"isExtra":true},{"id":"59592162","note":"","size":"Quattro Formaggi 32cm","count":1,"label":"Quattro Formaggi 32cm","posId":"123","price":24900,"isExtra":false},{"id":"54684837","note":"","count":1,"label":"Balné","posId":"K0000","price":1500,"isExtra":true},{"id":"57405766","note":"","size":"Pepsi 1l","count":1,"label":"Pepsi 1l","posId":"N124","price":4900,"isExtra":false}]</t>
  </si>
  <si>
    <t>2026-05-17T18:13:02.806+02:00</t>
  </si>
  <si>
    <t>2026-05-17T18:31:18.135+02:00</t>
  </si>
  <si>
    <t>2026-05-17T18:43:02.914+02:00</t>
  </si>
  <si>
    <t>2026-05-17T18:13:03.646+02:00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</si>
  <si>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základ","posId":"A129","price":0,"isExtra":true}]</t>
  </si>
  <si>
    <t>2026-05-17T18:04:50.118+02:00</t>
  </si>
  <si>
    <t>2026-05-17T18:17:56.359+02:00</t>
  </si>
  <si>
    <t>[{"id":"54684760","note":"","size":"Capricciosa 40cm","count":1,"label":"Capricciosa 40cm","posId":"101","price":30900,"isExtra":false},{"id":"54684827","note":"","count":1,"label":"Balné","posId":"K0000","price":2000,"isExtra":true},{"id":"59555762","note":"","count":1,"label":"BBQ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</si>
  <si>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2026-05-17T18:03:39.177+02:00</t>
  </si>
  <si>
    <t>2026-05-17T18:24:49.874+02:00</t>
  </si>
  <si>
    <t>[{"id":"54684798","note":"","size":"Jalapenos Rolls","count":1,"label":"Jalapenos Rolls","posId":"jpr200","price":8900,"isExtra":false},{"id":"54684837","note":"","count":1,"label":"Balné","posId":"K0000","price":1500,"isExtra":true},{"id":"54684753","note":"","size":"Comeback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základ","posId":"ZRB40","price":0,"isExtra":true},{"id":"54684904","note":"","count":1,"label":"okraj hotdog, bbq omáčka","posId":"A120","price":6500,"isExtra":true},{"id":"54684796","note":"","size":"Česnekový dip","count":1,"label":"Česnekový dip","posId":"P106","price":2000,"isExtra":false},{"id":"54684837","note":"","count":1,"label":"Balné","posId":"K0000","price":1500,"isExtra":true}]</t>
  </si>
  <si>
    <t>Abhishek</t>
  </si>
  <si>
    <t>2026-05-17T18:03:16.948+02:00</t>
  </si>
  <si>
    <t>2026-05-17T18:12:24.208+02:00</t>
  </si>
  <si>
    <t>[{"id":"P107","note":"","count":1,"label":"Dip Jalapeňos","posId":"P107","price":2000,"isExtra":false},{"id":"K0000","note":"","count":1,"label":"Balné","posId":"K0000","price":1500,"isExtra":true},{"id":"118","note":"","count":1,"label":"BBQ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základ","posId":"ZBR32","price":0,"isExtra":true},{"id":"B130","note":"","count":1,"label":"Grana padano, pecorino, parmazán","posId":"B130","price":3000,"KDSTags":["greenhighlight"],"isExtra":true}]</t>
  </si>
  <si>
    <t>2026-05-17T17:58:48.834+02:00</t>
  </si>
  <si>
    <t>2026-05-17T18:08:27.945+02:00</t>
  </si>
  <si>
    <t>[{"id":"4a20dc15-9932-4890-a338-4b8782bfca29","count":1,"label":"Pizza Comeback 40","posId":"109","price":30900,"isExtra":false,"creatorId":"zLdndq86gi_KZbAYvRy2v","isPackging":0,"actualLabel":"Pizza Comeback 40"}]</t>
  </si>
  <si>
    <t>2026-05-17T17:56:27.027+02:00</t>
  </si>
  <si>
    <t>2026-05-17T18:13:36.400+02:00</t>
  </si>
  <si>
    <t>[{"id":"6942755309e364dceebaa2a8","count":1,"label":"Capricciosa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bylinky","posId":"A121","price":5700,"isExtra":true},{"id":"6942755309e364dceebaa2a6","count":1,"label":"Hawai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</si>
  <si>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2026-05-17T17:52:02.794+02:00</t>
  </si>
  <si>
    <t>2026-05-17T18:04:33.126+02:00</t>
  </si>
  <si>
    <t>2026-05-17T18:32:24.311+02:00</t>
  </si>
  <si>
    <t>2026-05-17T17:52:03.650+02:00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</si>
  <si>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základ","posId":"A128","price":0,"isExtra":true},{"id":"932d1eab-8f45-4992-b460-cc5099f91e14","note":"","count":1,"label":"Okraj Hotdog, BBQ","posId":"A120","price":6500,"isExtra":true},{"id":"0c454cc7-3f38-4dea-9e0e-7220d9ba6ce0","note":"","count":2,"label":"Dip česnekový","posId":"P106","price":2000,"isExtra":false},{"id":"424aec40-766b-4a2f-bcc0-a9d6737ba762","note":"","count":1,"label":"Hawai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</si>
  <si>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2026-05-17T17:46:54.881+02:00</t>
  </si>
  <si>
    <t>2026-05-17T17:49:54.273+02:00</t>
  </si>
  <si>
    <t>[{"id":"c46bb160-b35c-42ed-8482-ed85f1391e51","count":1,"label":"Pizza Hawai 32 cm","posId":"114","price":24900,"isExtra":false,"creatorId":"WwNy_WbINPojcp2tR0kR6","isPackging":0,"actualLabel":"Pizza Hawai 32 cm"},{"id":"aEhGN0F1eP1ffk52R-6IM","count":1,"label":"okraj mozzarella, bylinky","posId":"A121","price":5700,"isExtra":true,"mainItemId":"c46bb160-b35c-42ed-8482-ed85f1391e51"}]</t>
  </si>
  <si>
    <t>2026-05-17T17:44:02.366+02:00</t>
  </si>
  <si>
    <t>2026-05-17T18:01:33.867+02:00</t>
  </si>
  <si>
    <t>2026-05-17T18:11:51.117+02:00</t>
  </si>
  <si>
    <t>2026-05-17T17:44:03.136+02:00</t>
  </si>
  <si>
    <t>[{"id":"cb1b8132-0c9b-419f-9b1c-568c16576a0c","note":"","count":1,"label":"Pepperoni 40 cm","posId":"108","price":30900,"isExtra":false},{"id":"6a406468-94b2-4aab-8b3e-c490dfbbdf08","note":"","count":1,"label":"Hot &amp; Spicy 40 cm","posId":"110","price":30900,"isExtra":false}]</t>
  </si>
  <si>
    <t>2026-05-17T17:41:29.188+02:00</t>
  </si>
  <si>
    <t>2026-05-17T17:55:46.098+02:00</t>
  </si>
  <si>
    <t>[{"id":"54684750","note":"","size":"Margherita 40cm","count":1,"label":"Margherita 40cm","posId":"100","price":26900,"isExtra":false},{"id":"54684827","note":"","count":1,"label":"Balné","posId":"K0000","price":2000,"isExtra":true},{"id":"59555762","note":"","count":1,"label":"BBQ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okrajů","posId":"X1000","price":0,"isExtra":true},{"id":"54684832","note":"","count":1,"label":"Bez mozzarelly","posId":"X113","price":0,"KDSTags":["redhighlight"],"isExtra":true},{"id":"59278281","note":"","size":"Spicy Wings 🌶️","count":1,"label":"Spicy Wings 🌶️","posId":"P101","price":11900,"isExtra":false},{"id":"54684837","note":"","count":1,"label":"Balné","posId":"K0000","price":1500,"isExtra":true},{"id":"57405767","note":"","size":"Pepsi zero sugar 1l","count":1,"label":"Pepsi zero sugar 1l","posId":"N125","price":5900,"isExtra":false}]</t>
  </si>
  <si>
    <t>2026-05-17T17:35:02.701+02:00</t>
  </si>
  <si>
    <t>2026-05-17T18:05:14.970+02:00</t>
  </si>
  <si>
    <t>2026-05-17T18:19:26.436+02:00</t>
  </si>
  <si>
    <t>2026-05-17T17:35:03.255+02:00</t>
  </si>
  <si>
    <t>2026-05-17T17:24:16.013+02:00</t>
  </si>
  <si>
    <t>2026-05-17T17:27:01.498+02:00</t>
  </si>
  <si>
    <t>[{"id":"93a1ada8-f6d7-45bd-bf51-de6aea045604","count":1,"label":"Guarana classic","posId":"N142","price":5500,"isExtra":false,"discount":{"type":"absolute","value":35},"creatorId":"MdBt5P8UiYZRQ-jraWWVR","isPackging":0,"actualLabel":"Guarana classic"}]</t>
  </si>
  <si>
    <t>2026-05-17T17:17:04.158+02:00</t>
  </si>
  <si>
    <t>2026-05-17T17:24:34.880+02:00</t>
  </si>
  <si>
    <t>2026-05-17T17:33:32.562+02:00</t>
  </si>
  <si>
    <t>2026-05-17T17:17:04.919+02:00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</si>
  <si>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d191a2a2-dbf7-43e1-9eae-453a92f5bdc2","note":"","count":1,"label":"BEZ -ananas","posId":"X100","price":0,"KDSTags":["redhighlight"],"isExtra":true}]</t>
  </si>
  <si>
    <t>2026-05-17T17:07:03.105+02:00</t>
  </si>
  <si>
    <t>2026-05-17T17:21:04.891+02:00</t>
  </si>
  <si>
    <t>2026-05-17T18:12:34.519+02:00</t>
  </si>
  <si>
    <t>2026-05-17T17:07:03.613+02:00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</si>
  <si>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jalapenos","posId":"P107","price":2000,"isExtra":false}]</t>
  </si>
  <si>
    <t>2026-05-17T17:04:02.886+02:00</t>
  </si>
  <si>
    <t>2026-05-17T17:13:18.789+02:00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</si>
  <si>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bylinky","posId":"A121","price":5700,"isExtra":true},{"id":"5972eec0-ca59-4f52-b279-96c9f5c3eb67","note":"","count":1,"label":"BEZ -cibule","posId":"X103","price":0,"KDSTags":["redhighlight"],"isExtra":true}]</t>
  </si>
  <si>
    <t>2026-05-17T16:51:02.756+02:00</t>
  </si>
  <si>
    <t>2026-05-17T17:00:37.819+02:00</t>
  </si>
  <si>
    <t>2026-05-17T17:17:27.489+02:00</t>
  </si>
  <si>
    <t>2026-05-17T16:51:03.404+02:00</t>
  </si>
  <si>
    <t>[{"id":"424aec40-766b-4a2f-bcc0-a9d6737ba762","note":"","count":1,"label":"Hawai 32 cm","posId":"114","price":24900,"isExtra":false},{"id":"be5c7908-f592-4704-987f-cd7d7281f32e","note":"","count":1,"label":"Comeback 32 cm","posId":"121","price":24900,"isExtra":false},{"id":"eaf5673a-2acd-457a-bff6-8e65ba4050c9","note":"","count":1,"label":"dip jalapenos","posId":"P107","price":2000,"isExtra":false}]</t>
  </si>
  <si>
    <t>2026-05-17T16:32:56.127+02:00</t>
  </si>
  <si>
    <t>2026-05-17T16:51:14.960+02:00</t>
  </si>
  <si>
    <t>[{"id":"59592161","note":"","size":"Margherita 32cm","count":2,"label":"Margherita 32cm","posId":"112","price":20900,"isExtra":false},{"id":"54684837","note":"","count":2,"label":"Balné","posId":"K0000","price":1500,"isExtra":true}]</t>
  </si>
  <si>
    <t>2026-05-17T16:30:05.412+02:00</t>
  </si>
  <si>
    <t>2026-05-17T16:46:22.007+02:00</t>
  </si>
  <si>
    <t>[{"id":"6942755309e364dceebaa2f6","count":1,"label":"Mirinda 1l","posId":"N126","price":5900,"isExtra":false},{"id":"6942755309e364dceebaa29a","count":1,"label":"Hot &amp; Spicy 32cm 🌶️🌶️","posId":"122","price":24900,"isExtra":false},{"id":"2f43df7dedb312c2f3c829b9","count":1,"label":"Balné","posId":"K0000","price":1500,"isExtra":true}]</t>
  </si>
  <si>
    <t>2026-05-17T16:24:12.672+02:00</t>
  </si>
  <si>
    <t>2026-05-17T16:41:00.926+02:00</t>
  </si>
  <si>
    <t>[{"id":"59592168","note":"","size":"Zeleninová 32cm","count":1,"label":"Zeleninová 32cm","posId":"115","price":24900,"isExtra":false},{"id":"54684837","note":"","count":1,"label":"Balné","posId":"K0000","price":1500,"isExtra":true},{"id":"59592174","note":"","count":1,"label":"USA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okrajů","posId":"X1000","price":0,"isExtra":true},{"id":"54684848","note":"","count":1,"label":"Jalapeňos","posId":"B102","price":2500,"KDSTags":["greenhighlight"],"isExtra":true},{"id":"59592169","note":"","size":"Hawai 32cm","count":1,"label":"Hawai 32cm","posId":"114","price":24900,"isExtra":false},{"id":"54684837","note":"","count":1,"label":"Balné","posId":"K0000","price":1500,"isExtra":true},{"id":"54684866","note":"","count":1,"label":"okraj mozzarella, bylinky","posId":"A121","price":5700,"isExtra":true},{"id":"54684895","note":"","count":1,"label":"Olivy","posId":"B112","price":2500,"KDSTags":["greenhighlight"],"isExtra":true},{"id":"59592165","note":"","size":"Pepperoni 32cm 🌶️🌶️","count":2,"label":"Pepperoni 32cm 🌶️🌶️","posId":"120","price":24900,"isExtra":false},{"id":"54684837","note":"","count":2,"label":"Balné","posId":"K0000","price":1500,"isExtra":true},{"id":"59592174","note":"","count":2,"label":"USA těsto","posId":"17","price":1000,"isExtra":true},{"id":"54684866","note":"","count":2,"label":"okraj mozzarella, bylinky","posId":"A121","price":5700,"isExtra":true},{"id":"59592166","note":"","size":"BBQ Texas 32cm","count":1,"label":"BBQ Texas 32cm","posId":"119","price":24900,"isExtra":false},{"id":"54684837","note":"","count":1,"label":"Balné","posId":"K0000","price":1500,"isExtra":true},{"id":"54684875","note":"","count":1,"label":"okraj mozzarella, bbq omáčka","posId":"A123","price":5700,"isExtra":true},{"id":"54684883","note":"","count":1,"label":"Bez kuřete","posId":"X114","price":0,"KDSTags":["redhighlight"],"isExtra":true},{"id":"54684877","note":"","count":1,"label":"Žampiony","posId":"B105","price":2500,"KDSTags":["greenhighlight"],"isExtra":true},{"id":"54684959","note":"","count":1,"label":"Pepperoni salám","posId":"B109","price":3000,"KDSTags":["greenhighlight"],"isExtra":true}]</t>
  </si>
  <si>
    <t>2026-05-17T16:17:51.109+02:00</t>
  </si>
  <si>
    <t>2026-05-17T16:28:52.846+02:00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</si>
  <si>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bylinky","posId":"A121","price":5700,"isExtra":true}]</t>
  </si>
  <si>
    <t>2026-05-17T16:13:32.080+02:00</t>
  </si>
  <si>
    <t>2026-05-17T16:24:16.863+02:00</t>
  </si>
  <si>
    <t>[{"id":"57405766","note":"","size":"Pepsi 1l","count":2,"label":"Pepsi 1l","posId":"N124","price":4900,"isExtra":false},{"id":"57423462","note":"","size":"Dip Jalapeňos","count":4,"label":"Dip Jalapeňos","posId":"P107","price":2000,"isExtra":false},{"id":"54684837","note":"","count":4,"label":"Balné","posId":"K0000","price":1500,"isExtra":true},{"id":"59592167","note":"","size":"BBQ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základ","posId":"ZBR32","price":0,"isExtra":true},{"id":"54684898","note":"","count":1,"label":"okraj hotdog, hořčice","posId":"A117","price":5700,"isExtra":true},{"id":"54684851","note":"","count":1,"label":"Bez slaniny","posId":"X108","price":0,"KDSTags":["redhighlight"],"isExtra":true},{"id":"54684848","note":"","count":1,"label":"Jalapeňos","posId":"B102","price":2500,"KDSTags":["greenhighlight"],"isExtra":true},{"id":"54684928","note":"","count":1,"label":"Kukuřice","posId":"B115","price":2500,"KDSTags":["greenhighlight"],"isExtra":true},{"id":"54684939","note":"","count":1,"label":"Mozzarella","posId":"B113","price":3000,"KDSTags":["greenhighlight"],"isExtra":true}]</t>
  </si>
  <si>
    <t>2026-05-17T15:52:25.204+02:00</t>
  </si>
  <si>
    <t>2026-05-17T16:03:57.883+02:00</t>
  </si>
  <si>
    <t>[{"id":"59592169","note":"","size":"Hawai 32cm","count":1,"label":"Hawai 32cm","posId":"114","price":24900,"isExtra":false},{"id":"54684837","note":"","count":1,"label":"Balné","posId":"K0000","price":1500,"isExtra":true},{"id":"59592174","note":"","count":1,"label":"USA těsto","posId":"17","price":1000,"isExtra":true}]</t>
  </si>
  <si>
    <t>2026-05-17T15:27:49.876+02:00</t>
  </si>
  <si>
    <t>2026-05-17T15:39:43.855+02:00</t>
  </si>
  <si>
    <t>[{"id":"6942755309e364dceebaa28e","count":1,"label":"Capricciosa 40cm","posId":"101","price":30900,"isExtra":false},{"id":"9c3e5446ef3ded7b358f7c2a","count":1,"label":"Balné","posId":"K0000","price":2000,"isExtra":true},{"id":"c2f0d4a2510fbdafed8c4f00","count":1,"label":"bez plněných okrajů","posId":"X1000","price":0,"isExtra":true},{"id":"af4a444b755ede3e534307ff","count":1,"label":"Šunka","posId":"C106","price":4000,"KDSTags":["greenhighlight"],"isExtra":true},{"id":"6942755309e364dceebaa2fa","count":1,"label":"Aquilla jemně perlivá","posId":"N141","price":3900,"isExtra":false}]</t>
  </si>
  <si>
    <t>2026-05-17T15:11:17.354+02:00</t>
  </si>
  <si>
    <t>2026-05-17T15:24:20.550+02:00</t>
  </si>
  <si>
    <t>[{"id":"54684750","note":"","size":"Margherita 40cm","count":1,"label":"Margherita 40cm","posId":"100","price":26900,"isExtra":false},{"id":"54684827","note":"","count":1,"label":"Balné","posId":"K0000","price":2000,"isExtra":true},{"id":"54684861","note":"","count":1,"label":"okraj mozzarella, bylinky","posId":"A122","price":6500,"isExtra":true},{"id":"54684942","note":"","count":1,"label":"Šunka","posId":"C106","price":4000,"KDSTags":["greenhighlight"],"isExtra":true},{"id":"54684796","note":"","size":"Česnekový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</si>
  <si>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2026-05-17T15:08:02.947+02:00</t>
  </si>
  <si>
    <t>2026-05-17T15:13:35.249+02:00</t>
  </si>
  <si>
    <t>2026-05-17T15:32:58.837+02:00</t>
  </si>
  <si>
    <t>2026-05-17T15:08:04.080+02:00</t>
  </si>
  <si>
    <t>[{"id":"0c454cc7-3f38-4dea-9e0e-7220d9ba6ce0","note":"","count":1,"label":"Dip česnekový","posId":"P106","price":2000,"isExtra":false},{"id":"f932f643-9a56-4a16-90b3-20349063a042","note":"","count":1,"label":"Capricciosa 32 cm","posId":"113","price":24900,"isExtra":false}]</t>
  </si>
  <si>
    <t>2026-05-17T15:02:44.753+02:00</t>
  </si>
  <si>
    <t>2026-05-17T15:16:08.882+02:00</t>
  </si>
  <si>
    <t>[{"id":"54684755","note":"","size":"BBQ Texas 40cm","count":1,"label":"BBQ Texas 40cm","posId":"107","price":30900,"isExtra":false},{"id":"54684827","note":"","count":1,"label":"Balné","posId":"K0000","price":2000,"isExtra":true}]</t>
  </si>
  <si>
    <t>2026-05-17T14:52:02.931+02:00</t>
  </si>
  <si>
    <t>2026-05-17T15:12:05.553+02:00</t>
  </si>
  <si>
    <t>2026-05-17T15:23:51.710+02:00</t>
  </si>
  <si>
    <t>2026-05-17T14:52:03.556+02:00</t>
  </si>
  <si>
    <t>[{"id":"c37883bc-1dd4-4f99-812d-f89a299ee1f5","note":"","count":1,"label":"Margherita 40 cm","posId":"100","price":26900,"isExtra":false},{"id":"57448080-8b2a-4b80-a180-66777b6d7d4b","note":"","count":2,"label":"Jalapenos Rolls, 6 ks","posId":"jpr200","price":8900,"isExtra":false},{"id":"04393824-6434-40a1-bc0f-7e9637e70a6b","note":"","count":1,"label":"Pečené brambory","posId":"P103","price":6900,"isExtra":false},{"id":"eaf5673a-2acd-457a-bff6-8e65ba4050c9","note":"","count":1,"label":"dip jalapenos","posId":"P107","price":2000,"isExtra":false}]</t>
  </si>
  <si>
    <t>2026-05-17T14:47:29.671+02:00</t>
  </si>
  <si>
    <t>2026-05-17T15:06:22.811+02:00</t>
  </si>
  <si>
    <t>Omkar</t>
  </si>
  <si>
    <t>2026-05-17T14:42:30.037+02:00</t>
  </si>
  <si>
    <t>2026-05-17T15:02:43.855+02:00</t>
  </si>
  <si>
    <t>[{"id":"116","note":"","count":2,"label":"Baby Špenát &amp; kuře 32cm","posId":"116","price":24900,"isExtra":false},{"id":"K0000","note":"","count":2,"label":"Balné","posId":"K0000","price":1500,"isExtra":true},{"id":"17","note":"","count":2,"label":"USA těsto","posId":"17","price":1000,"isExtra":true},{"id":"A121","note":"","count":2,"label":"okraj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základ","posId":"ZRS32","price":0,"isExtra":true},{"id":"A123","note":"","count":1,"label":"okraj mozzarella, bbq omáčka","posId":"A123","price":5700,"isExtra":true}]</t>
  </si>
  <si>
    <t>2026-05-17T14:40:03.832+02:00</t>
  </si>
  <si>
    <t>2026-05-17T14:50:03.506+02:00</t>
  </si>
  <si>
    <t>[{"id":"6d80fcec-2088-4df1-b35b-3de60046f4e1","note":"","count":1,"label":"Hot &amp; Spicy 32 cm","posId":"146","price":24900,"isExtra":false}]</t>
  </si>
  <si>
    <t>Zdeněk</t>
  </si>
  <si>
    <t>2026-05-17T14:00:42.569+02:00</t>
  </si>
  <si>
    <t>2026-05-17T14:12:28.525+02:00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</si>
  <si>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základ","posId":"ZRS40","price":0,"isExtra":true},{"id":"P106","note":"","count":2,"label":"Česnekový dip","posId":"P106","price":2000,"isExtra":false},{"id":"K0000","note":"","count":2,"label":"Balné","posId":"K0000","price":1500,"isExtra":true},{"id":"N124","note":"","count":1,"label":"Pepsi 1l","posId":"N124","price":4900,"isExtra":false}]</t>
  </si>
  <si>
    <t>2026-05-17T13:55:38.203+02:00</t>
  </si>
  <si>
    <t>2026-05-17T14:11:08.443+02:00</t>
  </si>
  <si>
    <t>[{"id":"c46bb160-b35c-42ed-8482-ed85f1391e51","count":1,"label":"Pizza Hawai 32 cm","posId":"114","price":24900,"isExtra":false,"creatorId":"cJerGWkI8uxrbkiB0gYE6","isPackging":0,"actualLabel":"Pizza Hawai 32 cm"}]</t>
  </si>
  <si>
    <t>2026-05-17T13:34:32.706+02:00</t>
  </si>
  <si>
    <t>2026-05-17T13:34:35.058+02:00</t>
  </si>
  <si>
    <t>[{"id":"cd22e00e-e758-4363-9254-340728f271d9","count":1,"label":"Pizza Hawai 18 cm","posId":"126","price":11900,"isExtra":false,"creatorId":"JlRrvmXTK1lSNAK7zhoe3","isPackging":0,"actualLabel":"Pizza Hawai 18 cm"}]</t>
  </si>
  <si>
    <t>2026-05-17T13:34:11.105+02:00</t>
  </si>
  <si>
    <t>2026-05-17T13:34:28.235+02:00</t>
  </si>
  <si>
    <t>[{"id":"de7b8b77-1f01-4637-9b4b-1c1fe7287d5c","count":1,"label":"Pizza Quattro Formaggi 18","posId":"135","price":11900,"isExtra":false,"creatorId":"mohzEz5i2PtLRr9X_7kYk","isPackging":0,"actualLabel":"Pizza Quattro Formaggi 18"}]</t>
  </si>
  <si>
    <t>2026-05-17T13:33:50.644+02:00</t>
  </si>
  <si>
    <t>2026-05-17T13:33:58.874+02:00</t>
  </si>
  <si>
    <t>[{"id":"db512a49-05d7-4924-a817-5d5d5968a844","count":1,"label":"Pizza Capricciosa 32","posId":"113","price":24900,"isExtra":false,"creatorId":"x6VqRvmn7R_jo3J_63wqk","isPackging":0,"actualLabel":"Pizza Capricciosa 32"},{"id":"db512a49-05d7-4924-a817-5d5d5968a844","count":1,"label":"Pizza Capricciosa 32","posId":"113","price":24900,"isExtra":false,"creatorId":"CkDVGgFOUza05rgkgGrUm","isPackging":0,"actualLabel":"Pizza Capricciosa 32"}]</t>
  </si>
  <si>
    <t>2026-05-17T13:32:03.445+02:00</t>
  </si>
  <si>
    <t>2026-05-17T13:34:56.197+02:00</t>
  </si>
  <si>
    <t>2026-05-17T14:02:17.518+02:00</t>
  </si>
  <si>
    <t>2026-05-17T13:34:45.827+02:00</t>
  </si>
  <si>
    <t>[{"id":"306cfd4b-8e53-4c39-a094-3a7609370ef0","note":"","count":1,"label":"Hawai 18 cm","posId":"126","price":11900,"isExtra":false},{"id":"6d80fcec-2088-4df1-b35b-3de60046f4e1","note":"","count":1,"label":"Hot &amp; Spicy 32 cm","posId":"146","price":24900,"isExtra":false},{"id":"be5c7908-f592-4704-987f-cd7d7281f32e","note":"","count":1,"label":"Comeback 32 cm","posId":"121","price":24900,"isExtra":false}]</t>
  </si>
  <si>
    <t>2026-05-17T13:16:02.772+02:00</t>
  </si>
  <si>
    <t>2026-05-17T13:31:05.317+02:00</t>
  </si>
  <si>
    <t>2026-05-17T13:56:41.958+02:00</t>
  </si>
  <si>
    <t>2026-05-17T13:16:03.876+02:00</t>
  </si>
  <si>
    <t>[{"id":"2d3d5617-9c58-43de-9934-040859ce552d","note":"","count":1,"label":"BBQ Meteor 32 cm","posId":"118","price":24900,"isExtra":false},{"id":"6d3c9c59-6320-4a7e-8d79-75ab75e77cd3","note":"","count":1,"label":"BBQ Texas 32 cm","posId":"119","price":24900,"isExtra":false},{"id":"b019e49c-8abf-4c78-a7cb-040722477356","note":"","count":1,"label":"slanina","posId":"B108","price":3000,"KDSTags":["greenhighlight"],"isExtra":true},{"id":"dd5d901d-3787-43d0-9efe-85e31e1c5def","note":"","count":1,"label":"Pepperoni 32 cm","posId":"120","price":24900,"isExtra":false}]</t>
  </si>
  <si>
    <t>2026-05-17T13:00:02.709+02:00</t>
  </si>
  <si>
    <t>2026-05-17T13:27:56.719+02:00</t>
  </si>
  <si>
    <t>2026-05-17T13:38:46.192+02:00</t>
  </si>
  <si>
    <t>2026-05-17T13:00:03.339+02:00</t>
  </si>
  <si>
    <t>[{"id":"f35574a5-a84f-4d98-b052-e5fa6c8cd60f","note":"","count":1,"label":"BBQ Meteor 32 cm","posId":"142","price":24900,"isExtra":false},{"id":"f61b7339-3b20-4583-b2b8-12e48de2876d","note":"","count":1,"label":"změna na Rajčatový základ","posId":"A127","price":0,"isExtra":true},{"id":"21fd0686-e8d1-43f1-84c9-d96f5842a3ca","note":"","count":1,"label":"okraj mozzarella, bylinky","posId":"A121","price":5700,"isExtra":true}]</t>
  </si>
  <si>
    <t>2026-05-17T12:58:13.556+02:00</t>
  </si>
  <si>
    <t>2026-05-17T13:07:19.521+02:00</t>
  </si>
  <si>
    <t>[{"id":"6942755309e364dceebaa284","count":1,"label":"Pepperoni 40cm 🌶️🌶️","posId":"108","price":30900,"isExtra":false},{"id":"9c3e5446ef3ded7b358f7c2a","count":1,"label":"Balné","posId":"K0000","price":2000,"isExtra":true},{"id":"40940e9c82f589802164be0d","count":1,"label":"Jalapeňos","posId":"C102","price":3500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</si>
  <si>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2026-05-17T12:57:57.992+02:00</t>
  </si>
  <si>
    <t>2026-05-17T13:17:25.601+02:00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</si>
  <si>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🌶️","posId":"P100","price":8900,"isExtra":false},{"id":"54684837","note":"","count":1,"label":"Balné","posId":"K0000","price":1500,"isExtra":true},{"id":"54684750","note":"","size":"Margherita 40cm","count":1,"label":"Margherita 40cm","posId":"100","price":26900,"isExtra":false},{"id":"54684827","note":"","count":1,"label":"Balné","posId":"K0000","price":2000,"isExtra":true},{"id":"54684942","note":"","count":1,"label":"Šunka","posId":"C106","price":4000,"KDSTags":["greenhighlight"]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🌶️🌶️","posId":"108","price":30900,"isExtra":false},{"id":"54684827","note":"","count":1,"label":"Balné","posId":"K0000","price":2000,"isExtra":true},{"id":"54684891","note":"","count":1,"label":"okraj hotdog, hořčice","posId":"A118","price":6500,"isExtra":true}]</t>
  </si>
  <si>
    <t>2026-05-17T12:55:44.894+02:00</t>
  </si>
  <si>
    <t>2026-05-17T13:05:54.510+02:00</t>
  </si>
  <si>
    <t>[{"id":"6942755309e364dceebaa282","count":1,"label":"Comeback 40cm 🌶️","posId":"109","price":30900,"isExtra":false},{"id":"9c3e5446ef3ded7b358f7c2a","count":1,"label":"Balné","posId":"K0000","price":2000,"isExtra":true},{"id":"348a7fd696b72b2ee84a2e9c","count":1,"label":"Bez cibule","posId":"X103","price":0,"KDSTags":["redhighlight"],"isExtra":true}]</t>
  </si>
  <si>
    <t>2026-05-17T12:46:40.645+02:00</t>
  </si>
  <si>
    <t>2026-05-17T13:03:31.381+02:00</t>
  </si>
  <si>
    <t>[{"id":"6942755309e364dceebaa282","count":1,"label":"Comeback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</si>
  <si>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2026-05-17T12:46:02.929+02:00</t>
  </si>
  <si>
    <t>2026-05-17T12:57:11.205+02:00</t>
  </si>
  <si>
    <t>2026-05-17T13:14:26.496+02:00</t>
  </si>
  <si>
    <t>2026-05-17T12:46:03.891+02:00</t>
  </si>
  <si>
    <t>[{"id":"df65c440-9414-439e-8f8e-b4f30f154296","note":"","count":1,"label":"Hawai 40 cm","posId":"102","price":30900,"isExtra":false},{"id":"0f32557d-3b00-4445-b026-75e05c963906","note":"","count":1,"label":"Jalapeños","posId":"C102","price":3500,"KDSTags":["greenhighlight"],"isExtra":true}]</t>
  </si>
  <si>
    <t>2026-05-17T12:38:02.533+02:00</t>
  </si>
  <si>
    <t>2026-05-17T12:54:29.346+02:00</t>
  </si>
  <si>
    <t>2026-05-17T13:06:45.427+02:00</t>
  </si>
  <si>
    <t>2026-05-17T12:38:03.026+02:00</t>
  </si>
  <si>
    <t>[{"id":"1aa4b142-e6d7-4d61-ba94-40298841a888","note":"","count":1,"label":"Quattro Formaggi 32 cm","posId":"123","price":24900,"isExtra":false},{"id":"65f00180-9c8f-4569-8062-acb5d5b8efb2","note":"","count":1,"label":"Pepsi 1l","posId":"N124","price":5900,"isExtra":false}]</t>
  </si>
  <si>
    <t>2026-05-17T12:31:23.365+02:00</t>
  </si>
  <si>
    <t>2026-05-17T12:46:39.298+02:00</t>
  </si>
  <si>
    <t>[{"id":"116","note":"","count":1,"label":"Baby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</si>
  <si>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2026-05-17T12:15:46.512+02:00</t>
  </si>
  <si>
    <t>2026-05-17T12:27:28.263+02:00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</si>
  <si>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</si>
  <si>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2026-05-17T12:14:30.466+02:00</t>
  </si>
  <si>
    <t>2026-05-17T12:24:29.348+02:00</t>
  </si>
  <si>
    <t>[{"id":"6942755309e364dceebaa2a8","count":1,"label":"Capricciosa 32cm","posId":"113","price":24900,"isExtra":false},{"id":"2f43df7dedb312c2f3c829b9","count":1,"label":"Balné","posId":"K0000","price":1500,"isExtra":true}]</t>
  </si>
  <si>
    <t>2026-05-17T11:53:25.481+02:00</t>
  </si>
  <si>
    <t>2026-05-17T12:12:54.349+02:00</t>
  </si>
  <si>
    <t>[{"id":"54684750","note":"","size":"Margherita 40cm","count":1,"label":"Margherita 40cm","posId":"100","price":26900,"isExtra":false},{"id":"54684827","note":"","count":1,"label":"Balné","posId":"K0000","price":2000,"isExtra":true},{"id":"54684861","note":"","count":1,"label":"okraj mozzarella, bylinky","posId":"A122","price":6500,"isExtra":true},{"id":"54684938","note":"","count":1,"label":"Mozzarella","posId":"C113","price":4000,"KDSTags":["greenhighlight"],"isExtra":true},{"id":"54684760","note":"","size":"Capricciosa 40cm","count":2,"label":"Capricciosa 40cm","posId":"101","price":30900,"isExtra":false},{"id":"54684827","note":"","count":2,"label":"Balné","posId":"K0000","price":2000,"isExtra":true},{"id":"54684750","note":"","size":"Margherita 40cm","count":2,"label":"Margherita 40cm","posId":"100","price":26900,"isExtra":false},{"id":"54684827","note":"","count":2,"label":"Balné","posId":"K0000","price":2000,"isExtra":true},{"id":"54684942","note":"","count":2,"label":"Šunka","posId":"C106","price":4000,"KDSTags":["greenhighlight"],"isExtra":true},{"id":"54684750","note":"","size":"Margherita 40cm","count":1,"label":"Margherita 40cm","posId":"100","price":26900,"isExtra":false},{"id":"54684827","note":"","count":1,"label":"Balné","posId":"K0000","price":2000,"isExtra":true},{"id":"54684957","note":"","count":1,"label":"Pepperoni salám","posId":"C109","price":4000,"KDSTags":["greenhighlight"],"isExtra":true}]</t>
  </si>
  <si>
    <t>2026-05-17T11:53:02.643+02:00</t>
  </si>
  <si>
    <t>2026-05-17T12:03:38.336+02:00</t>
  </si>
  <si>
    <t>2026-05-17T12:19:57.884+02:00</t>
  </si>
  <si>
    <t>2026-05-17T11:53:03.833+02:00</t>
  </si>
  <si>
    <t>[{"id":"cb1b8132-0c9b-419f-9b1c-568c16576a0c","note":"","count":1,"label":"Pepperoni 40 cm","posId":"108","price":30900,"isExtra":false},{"id":"d5c01305-5b81-4931-8ef0-14413da22bab","note":"","count":1,"label":"Kukuřice","posId":"C115","price":3500,"KDSTags":["greenhighlight"],"isExtra":true}]</t>
  </si>
  <si>
    <t>2026-05-17T11:45:03.968+02:00</t>
  </si>
  <si>
    <t>2026-05-17T12:26:11.240+02:00</t>
  </si>
  <si>
    <t>[{"id":"df65c440-9414-439e-8f8e-b4f30f154296","note":"","count":1,"label":"Hawai 40 cm","posId":"102","price":30900,"isExtra":false}]</t>
  </si>
  <si>
    <t>2026-05-17T11:40:50.191+02:00</t>
  </si>
  <si>
    <t>2026-05-17T11:40:53.084+02:00</t>
  </si>
  <si>
    <t>[{"id":"7f90f634-ae03-48d9-9ac8-27405c0fc737","count":1,"label":"Poděbradská malinovka 0,5l","posId":"N129","price":4900,"isExtra":false,"creatorId":"7YRQi2Uj_bquwMS2GZeFf","isPackging":0,"actualLabel":"Poděbradská malinovka 0,5l"}]</t>
  </si>
  <si>
    <t>2026-05-17T11:40:24.394+02:00</t>
  </si>
  <si>
    <t>2026-05-17T12:00:28.291+02:00</t>
  </si>
  <si>
    <t>[{"id":"6942755309e364dceebaa29c","count":1,"label":"Comeback 32cm 🌶️","posId":"121","price":24900,"isExtra":false},{"id":"2f43df7dedb312c2f3c829b9","count":1,"label":"Balné","posId":"K0000","price":1500,"isExtra":true},{"id":"ce6f9717e21b4a79f0b40c10","count":1,"label":"okraj mozzarella, bbq omáčka","posId":"A123","price":5700,"isExtra":true},{"id":"6942755309e364dceebaa29c","count":1,"label":"Comeback 32cm 🌶️","posId":"121","price":24900,"isExtra":false},{"id":"2f43df7dedb312c2f3c829b9","count":1,"label":"Balné","posId":"K0000","price":1500,"isExtra":true},{"id":"ce6f9717e21b4a79f0b40c10","count":1,"label":"okraj mozzarella, bbq omáčka","posId":"A123","price":5700,"isExtra":true},{"id":"01e72685876a6622f5378cba","count":1,"label":"Žampiony","posId":"B105","price":2500,"KDSTags":["greenhighlight"],"isExtra":true}]</t>
  </si>
  <si>
    <t>2026-05-17T11:18:06.560+02:00</t>
  </si>
  <si>
    <t>2026-05-17T11:38:45.121+02:00</t>
  </si>
  <si>
    <t>[{"id":"6942755309e364dceebaa2f4","count":1,"label":"Pepsi zero sugar 1l","posId":"N125","price":5900,"isExtra":false},{"id":"6942755309e364dceebaa2aa","count":1,"label":"Baby Špenát &amp; kuře 32cm","posId":"116","price":24900,"isExtra":false},{"id":"2f43df7dedb312c2f3c829b9","count":1,"label":"Balné","posId":"K0000","price":1500,"isExtra":true},{"id":"6942755309e364dceebaa298","count":1,"label":"Quattro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32cm","posId":"123","price":24900,"isExtra":false},{"id":"2f43df7dedb312c2f3c829b9","count":1,"label":"Balné","posId":"K0000","price":1500,"isExtra":true}]</t>
  </si>
  <si>
    <t>2026-05-17T11:16:50.589+02:00</t>
  </si>
  <si>
    <t>2026-05-17T11:36:28.095+02:00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</si>
  <si>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32cm","posId":"113","price":24900,"isExtra":false},{"id":"2f43df7dedb312c2f3c829b9","count":1,"label":"Balné","posId":"K0000","price":1500,"isExtra":true},{"id":"6942755309e364dceebaa2d6","count":1,"label":"Pepperoni Rolls 🌶️","posId":"P100","price":8900,"isExtra":false},{"id":"2f43df7dedb312c2f3c829b9","count":1,"label":"Balné","posId":"K0000","price":1500,"isExtra":true}]</t>
  </si>
  <si>
    <t>2026-05-17T11:10:58.879+02:00</t>
  </si>
  <si>
    <t>2026-05-17T11:29:07.190+02:00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</si>
  <si>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🌶️🌶️","posId":"122","price":24900,"isExtra":false},{"id":"54684837","note":"","count":1,"label":"Balné","posId":"K0000","price":1500,"isExtra":true},{"id":"59592174","note":"","count":1,"label":"USA těsto","posId":"17","price":1000,"isExtra":true},{"id":"54684902","note":"","count":1,"label":"okraj hotdog, bbq omáčka","posId":"A119","price":5700,"isExtra":true}]</t>
  </si>
  <si>
    <t>2026-05-17T11:05:33.021+02:00</t>
  </si>
  <si>
    <t>2026-05-17T11:26:02.055+02:00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</si>
  <si>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omáčka","posId":"A124","price":6500,"isExtra":true},{"id":"C113","note":"","count":1,"label":"Mozzarella","posId":"C113","price":4000,"KDSTags":["greenhighlight"],"isExtra":true},{"id":"123","note":"","count":1,"label":"Quattro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základ","posId":"ZSB32","price":0,"isExtra":true}]</t>
  </si>
  <si>
    <t>2026-05-17T02:32:07.642+02:00</t>
  </si>
  <si>
    <t>2026-05-17T02:48:23.470+02:00</t>
  </si>
  <si>
    <t>[{"id":"6942755309e364dceebaa288","count":1,"label":"BBQ Meteor 40cm","posId":"106","price":30900,"isExtra":false},{"id":"9c3e5446ef3ded7b358f7c2a","count":1,"label":"Balné","posId":"K0000","price":2000,"isExtra":true},{"id":"8fc7fed4d5a91e6ffd5c3149","count":1,"label":"Rajčatový základ","posId":"ZBR40","price":0,"isExtra":true},{"id":"7d507d4da65ad79ed6d24352","count":1,"label":"okraj hotdog, bez omáčky","posId":"A126","price":6500,"isExtra":true}]</t>
  </si>
  <si>
    <t>2026-05-17T02:21:38.387+02:00</t>
  </si>
  <si>
    <t>2026-05-17T02:29:03.380+02:00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</si>
  <si>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</si>
  <si>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2026-05-17T02:10:18.157+02:00</t>
  </si>
  <si>
    <t>2026-05-17T02:16:05.360+02:00</t>
  </si>
  <si>
    <t>[{"id":"54684759","note":"","size":"Hawai 40cm","count":1,"label":"Hawai 40cm","posId":"102","price":30900,"isExtra":false},{"id":"54684827","note":"","count":1,"label":"Balné","posId":"K0000","price":2000,"isExtra":true},{"id":"59555759","note":"","count":1,"label":"Smetanový základ","posId":"ZRS40","price":0,"isExtra":true},{"id":"57405766","note":"","size":"Pepsi 1l","count":1,"label":"Pepsi 1l","posId":"N124","price":4900,"isExtra":false}]</t>
  </si>
  <si>
    <t>2026-05-17T02:08:11.709+02:00</t>
  </si>
  <si>
    <t>2026-05-17T02:21:12.401+02:00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</si>
  <si>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okrajů","posId":"X1000","price":0,"isExtra":true}]</t>
  </si>
  <si>
    <t>2026-05-17T02:01:46.755+02:00</t>
  </si>
  <si>
    <t>2026-05-17T02:12:34.272+02:00</t>
  </si>
  <si>
    <t>[{"id":"6942755309e364dceebaa2ce","count":1,"label":"Spicy Wings 🌶️","posId":"P101","price":11900,"isExtra":false},{"id":"2f43df7dedb312c2f3c829b9","count":1,"label":"Balné","posId":"K0000","price":1500,"isExtra":true},{"id":"6942755309e364dceebaa2d2","count":1,"label":"Pečené brambory","posId":"P103","price":6900,"isExtra":false},{"id":"2f43df7dedb312c2f3c829b9","count":1,"label":"Balné","posId":"K0000","price":1500,"isExtra":true}]</t>
  </si>
  <si>
    <t>2026-05-17T01:58:56.849+02:00</t>
  </si>
  <si>
    <t>2026-05-17T02:09:09.394+02:00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</si>
  <si>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32cm","posId":"113","price":24900,"isExtra":false},{"id":"54684837","note":"","count":1,"label":"Balné","posId":"K0000","price":1500,"isExtra":true},{"id":"54684831","note":"","count":1,"label":"bez plněných okrajů","posId":"X1000","price":0,"isExtra":true},{"id":"61818012","note":"","size":"Guarana kiwi a jablko","count":1,"label":"Guarana kiwi a jablko","posId":"N144","price":5500,"isExtra":false}]</t>
  </si>
  <si>
    <t>Filip Hanibal</t>
  </si>
  <si>
    <t>2026-05-17T01:56:04.445+02:00</t>
  </si>
  <si>
    <t>2026-05-17T02:08:57.163+02:00</t>
  </si>
  <si>
    <t>2026-05-17T02:19:45.917+02:00</t>
  </si>
  <si>
    <t>2026-05-17T01:56:05.265+02:00</t>
  </si>
  <si>
    <t>[{"id":"9113385a-d4b6-407a-b0f4-d904f93de010","note":"","count":1,"label":"Baby špenát &amp; kuře 32 cm","posId":"116","price":24900,"isExtra":false},{"id":"0c454cc7-3f38-4dea-9e0e-7220d9ba6ce0","note":"","count":1,"label":"Dip česnekový","posId":"P106","price":2000,"isExtra":false},{"id":"b3425d12-6506-4fce-a18b-1932458b7c87","note":"","count":1,"label":"Aquilla tea černý čaj/broskev 0,5l","posId":"N120","price":4900,"isExtra":false}]</t>
  </si>
  <si>
    <t>2026-05-17T01:41:42.202+02:00</t>
  </si>
  <si>
    <t>2026-05-17T01:49:59.265+02:00</t>
  </si>
  <si>
    <t>[{"id":"6942755309e364dceebaa2d8","count":1,"label":"Česnekový dip","posId":"P106","price":2000,"isExtra":false},{"id":"2f43df7dedb312c2f3c829b9","count":1,"label":"Balné","posId":"K0000","price":1500,"isExtra":true},{"id":"6942755309e364dceebaa282","count":1,"label":"Comeback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okrajů","posId":"X1000","price":0,"isExtra":true}]</t>
  </si>
  <si>
    <t>2026-05-17T01:37:47.960+02:00</t>
  </si>
  <si>
    <t>2026-05-17T01:45:48.158+02:00</t>
  </si>
  <si>
    <t>[{"id":"6ac0aec8-6f40-4afb-9f56-025e046f3100","count":1,"label":"Pizza Hot &amp; Spicy 40","posId":"110","price":30900,"isExtra":false,"creatorId":"N0kuDSvVUE_mTkl6pPEKf","isPackging":0,"actualLabel":"Pizza Hot &amp; Spicy 40"}]</t>
  </si>
  <si>
    <t>2026-05-17T01:35:31.236+02:00</t>
  </si>
  <si>
    <t>2026-05-17T01:43:14.016+02:00</t>
  </si>
  <si>
    <t>[{"id":"d3981599-dbd5-4b15-8c00-c3417243bbbe","count":1,"label":"Dip BBQ","posId":"P105","price":2000,"isExtra":false,"creatorId":"OYtaBXDfb0U3d13ZyCX0v","isPackging":0,"actualLabel":"Dip BBQ"}]</t>
  </si>
  <si>
    <t>2026-05-17T01:32:37.476+02:00</t>
  </si>
  <si>
    <t>2026-05-17T01:47:09.223+02:00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</si>
  <si>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</si>
  <si>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2026-05-17T01:26:06.597+02:00</t>
  </si>
  <si>
    <t>2026-05-17T01:43:38.292+02:00</t>
  </si>
  <si>
    <t>[{"id":"6942755309e364dceebaa27c","count":1,"label":"Margherita 40cm","posId":"100","price":26900,"isExtra":false},{"id":"9c3e5446ef3ded7b358f7c2a","count":1,"label":"Balné","posId":"K0000","price":2000,"isExtra":true}]</t>
  </si>
  <si>
    <t>2026-05-17T01:15:55.356+02:00</t>
  </si>
  <si>
    <t>2026-05-17T01:42:59.346+02:00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</si>
  <si>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🌶️🌶️","posId":"120","price":24900,"isExtra":false},{"id":"54684837","note":"","count":1,"label":"Balné","posId":"K0000","price":1500,"isExtra":true},{"id":"57179851","note":"","count":1,"label":"Smetanový základ","posId":"ZRS32","price":0,"isExtra":true}]</t>
  </si>
  <si>
    <t>2026-05-17T01:14:02.680+02:00</t>
  </si>
  <si>
    <t>2026-05-17T01:29:21.693+02:00</t>
  </si>
  <si>
    <t>[{"id":"c37883bc-1dd4-4f99-812d-f89a299ee1f5","note":"","count":1,"label":"Margherita 40 cm","posId":"100","price":26900,"isExtra":false}]</t>
  </si>
  <si>
    <t>2026-05-17T01:13:15.399+02:00</t>
  </si>
  <si>
    <t>2026-05-17T01:36:33.348+02:00</t>
  </si>
  <si>
    <t>[{"id":"59592167","note":"","size":"BBQ Meteor 32cm","count":1,"label":"BBQ Meteor 32cm","posId":"118","price":24900,"isExtra":false},{"id":"54684837","note":"","count":1,"label":"Balné","posId":"K0000","price":1500,"isExtra":true},{"id":"59592174","note":"","count":1,"label":"USA těsto","posId":"17","price":1000,"isExtra":true},{"id":"54684794","note":"","size":"Česnekový chléb 18cm","count":1,"label":"Česnekový chléb 18cm","posId":"P104","price":7900,"isExtra":false},{"id":"54684837","note":"","count":1,"label":"Balné","posId":"K0000","price":1500,"isExtra":true},{"id":"54684795","note":"","size":"Pepperoni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</si>
  <si>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2026-05-17T01:07:59.885+02:00</t>
  </si>
  <si>
    <t>2026-05-17T01:27:50.406+02:00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</si>
  <si>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</si>
  <si>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Etibor</t>
  </si>
  <si>
    <t>2026-05-17T00:56:36.742+02:00</t>
  </si>
  <si>
    <t>2026-05-17T01:11:41.412+02:00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</si>
  <si>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bylinky","posId":"A122","price":6500,"isExtra":true},{"id":"C115","note":"","count":1,"label":"Kukuřice","posId":"C115","price":3500,"KDSTags":["greenhighlight"],"isExtra":true},{"id":"N126","note":"","count":1,"label":"Mirinda 1l","posId":"N126","price":5900,"isExtra":false}]</t>
  </si>
  <si>
    <t>2026-05-17T00:51:14.682+02:00</t>
  </si>
  <si>
    <t>2026-05-17T01:08:32.126+02:00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</si>
  <si>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bylinky","posId":"A121","price":5700,"isExtra":true},{"id":"X103","note":"","count":1,"label":"Bez cibule","posId":"X103","price":0,"KDSTags":["redhighlight"],"isExtra":true},{"id":"P106","note":"","count":1,"label":"Česnekový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</si>
  <si>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2026-05-17T00:50:19.304+02:00</t>
  </si>
  <si>
    <t>2026-05-17T01:02:31.257+02:00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</si>
  <si>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32cm","posId":"123","price":24900,"isExtra":false},{"id":"2f43df7dedb312c2f3c829b9","count":1,"label":"Balné","posId":"K0000","price":1500,"isExtra":true},{"id":"6942755309e364dceebaa2ce","count":1,"label":"Spicy Wings 🌶️","posId":"P101","price":11900,"isExtra":false},{"id":"2f43df7dedb312c2f3c829b9","count":1,"label":"Balné","posId":"K0000","price":1500,"isExtra":true},{"id":"6942755309e364dceebaa2d2","count":1,"label":"Pečené brambory","posId":"P103","price":6900,"isExtra":false},{"id":"2f43df7dedb312c2f3c829b9","count":1,"label":"Balné","posId":"K0000","price":1500,"isExtra":true}]</t>
  </si>
  <si>
    <t>2026-05-17T00:49:00.663+02:00</t>
  </si>
  <si>
    <t>2026-05-17T00:58:38.240+02:00</t>
  </si>
  <si>
    <t>2026-05-17T00:45:12.909+02:00</t>
  </si>
  <si>
    <t>2026-05-17T00:53:11.318+02:00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</si>
  <si>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</si>
  <si>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2026-05-17T00:45:02.406+02:00</t>
  </si>
  <si>
    <t>2026-05-17T00:57:15.013+02:00</t>
  </si>
  <si>
    <t>[{"id":"bf1ca81d-de2b-4d6c-b720-bc21d05d5afe","note":"","count":1,"label":"Pepperoni Rolls, 6 ks","posId":"P100","price":8900,"isExtra":false},{"id":"6fac1de4-9c86-46df-a533-30c3e57f53c0","note":"","count":1,"label":"BBQ Texas 32 cm","posId":"143","price":24900,"isExtra":false},{"id":"21fd0686-e8d1-43f1-84c9-d96f5842a3ca","note":"","count":1,"label":"okraj mozzarella, bylinky","posId":"A121","price":5700,"isExtra":true},{"id":"d3fbee6e-254b-46e7-885e-b580d0e6b445","note":"","count":1,"label":"žampiony","posId":"B105","price":2500,"KDSTags":["greenhighlight"],"isExtra":true},{"id":"eaf5673a-2acd-457a-bff6-8e65ba4050c9","note":"","count":1,"label":"dip jalapenos","posId":"P107","price":2000,"isExtra":false}]</t>
  </si>
  <si>
    <t>2026-05-17T00:31:31.634+02:00</t>
  </si>
  <si>
    <t>2026-05-17T00:42:21.205+02:00</t>
  </si>
  <si>
    <t>[{"id":"59592166","note":"","size":"BBQ Texas 32cm","count":1,"label":"BBQ Texas 32cm","posId":"119","price":24900,"isExtra":false},{"id":"54684837","note":"","count":1,"label":"Balné","posId":"K0000","price":1500,"isExtra":true},{"id":"57179859","note":"","count":1,"label":"Rajčatový základ","posId":"ZBR32","price":0,"isExtra":true},{"id":"54684831","note":"","count":1,"label":"bez plněných okrajů","posId":"X1000","price":0,"isExtra":true},{"id":"59592169","note":"","size":"Hawai 32cm","count":1,"label":"Hawai 32cm","posId":"114","price":24900,"isExtra":false},{"id":"54684837","note":"","count":1,"label":"Balné","posId":"K0000","price":1500,"isExtra":true},{"id":"57179851","note":"","count":1,"label":"Smetanový základ","posId":"ZRS32","price":0,"isExtra":true},{"id":"59592170","note":"","size":"Capricciosa 32cm","count":1,"label":"Capricciosa 32cm","posId":"113","price":24900,"isExtra":false},{"id":"54684837","note":"","count":1,"label":"Balné","posId":"K0000","price":1500,"isExtra":true},{"id":"57179851","note":"","count":1,"label":"Smetanový základ","posId":"ZRS32","price":0,"isExtra":true},{"id":"59592162","note":"","size":"Quattro Formaggi 32cm","count":1,"label":"Quattro Formaggi 32cm","posId":"123","price":24900,"isExtra":false},{"id":"54684837","note":"","count":1,"label":"Balné","posId":"K0000","price":1500,"isExtra":true},{"id":"59555777","note":"","count":1,"label":"Rajčatový základ","posId":"ZSR32","price":0,"isExtra":true}]</t>
  </si>
  <si>
    <t>2026-05-17T00:31:07.940+02:00</t>
  </si>
  <si>
    <t>2026-05-17T00:36:57.137+02:00</t>
  </si>
  <si>
    <t>2026-05-17T00:26:30.662+02:00</t>
  </si>
  <si>
    <t>2026-05-17T00:37:15.082+02:00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</si>
  <si>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40cm","posId":"111","price":30900,"isExtra":false},{"id":"54684827","note":"","count":1,"label":"Balné","posId":"K0000","price":2000,"isExtra":true},{"id":"54684750","note":"","size":"Margherita 40cm","count":1,"label":"Margherita 40cm","posId":"100","price":26900,"isExtra":false},{"id":"54684827","note":"","count":1,"label":"Balné","posId":"K0000","price":2000,"isExtra":true},{"id":"59592162","note":"","size":"Quattro Formaggi 32cm","count":1,"label":"Quattro Formaggi 32cm","posId":"123","price":24900,"isExtra":false},{"id":"54684837","note":"","count":1,"label":"Balné","posId":"K0000","price":1500,"isExtra":true},{"id":"59278281","note":"","size":"Spicy Wings 🌶️","count":1,"label":"Spicy Wings 🌶️","posId":"P101","price":11900,"isExtra":false},{"id":"54684837","note":"","count":1,"label":"Balné","posId":"K0000","price":1500,"isExtra":true}]</t>
  </si>
  <si>
    <t>Sajid</t>
  </si>
  <si>
    <t>2026-05-17T00:23:51.202+02:00</t>
  </si>
  <si>
    <t>2026-05-17T00:34:34.242+02:00</t>
  </si>
  <si>
    <t>[{"id":"118","note":"","count":1,"label":"BBQ Meteor 32cm","posId":"118","price":24900,"isExtra":false},{"id":"K0000","note":"","count":1,"label":"Balné","posId":"K0000","price":1500,"isExtra":true},{"id":"P106","note":"","count":1,"label":"Česnekový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</si>
  <si>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2026-05-17T00:21:28.584+02:00</t>
  </si>
  <si>
    <t>2026-05-17T00:33:17.061+02:00</t>
  </si>
  <si>
    <t>[{"id":"107","note":"","count":1,"label":"BBQ Texas 40cm","posId":"107","price":30900,"isExtra":false},{"id":"K0000","note":"","count":1,"label":"Balné","posId":"K0000","price":2000,"isExtra":true},{"id":"N126","note":"","count":1,"label":"Mirinda 1l","posId":"N126","price":5900,"isExtra":false}]</t>
  </si>
  <si>
    <t>2026-05-17T00:19:45.992+02:00</t>
  </si>
  <si>
    <t>2026-05-17T00:31:00.000+02:00</t>
  </si>
  <si>
    <t>[{"id":"7ab930e6-0c0e-4177-b8ba-83503741e8b0","count":1,"label":"Pizza Pepperoni 32","posId":"120","price":24900,"isExtra":false,"creatorId":"fWjTcnlvpwaAqaO-l2nnG","isPackging":0,"actualLabel":"Pizza Pepperoni 32"},{"id":"664bd2b5-40f0-4839-a4f1-3cec89afae33","count":1,"label":"Pizza Quattro Formaggi 32","posId":"123","price":24900,"isExtra":false,"creatorId":"ajgKdjRv6bowhHPQSs9uT","isPackging":0,"actualLabel":"Pizza Quattro Formaggi 32"}]</t>
  </si>
  <si>
    <t>2026-05-17T00:02:03.010+02:00</t>
  </si>
  <si>
    <t>2026-05-17T00:16:02.770+02:00</t>
  </si>
  <si>
    <t>2026-05-17T00:25:25.158+02:00</t>
  </si>
  <si>
    <t>2026-05-17T00:05:36.767+02:00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</si>
  <si>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</si>
  <si>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2026-05-16T23:59:55.584+02:00</t>
  </si>
  <si>
    <t>2026-05-17T00:11:55.059+02:00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</si>
  <si>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32cm","posId":"113","price":24900,"isExtra":false},{"id":"2f43df7dedb312c2f3c829b9","count":1,"label":"Balné","posId":"K0000","price":1500,"isExtra":true},{"id":"6942755309e364dceebaa29a","count":1,"label":"Hot &amp; Spicy 32cm 🌶️🌶️","posId":"122","price":24900,"isExtra":false},{"id":"2f43df7dedb312c2f3c829b9","count":1,"label":"Balné","posId":"K0000","price":1500,"isExtra":true}]</t>
  </si>
  <si>
    <t>2026-05-16T23:58:55.496+02:00</t>
  </si>
  <si>
    <t>2026-05-17T00:05:41.963+02:00</t>
  </si>
  <si>
    <t>[{"id":"6942755309e364dceebaa288","count":1,"label":"BBQ Meteor 40cm","posId":"106","price":30900,"isExtra":false},{"id":"9c3e5446ef3ded7b358f7c2a","count":1,"label":"Balné","posId":"K0000","price":2000,"isExtra":true}]</t>
  </si>
  <si>
    <t>2026-05-16T23:54:42.099+02:00</t>
  </si>
  <si>
    <t>2026-05-17T00:03:16.046+02:00</t>
  </si>
  <si>
    <t>[{"id":"6942755309e364dceebaa2a8","count":1,"label":"Capricciosa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oliv","posId":"X112","price":0,"KDSTags":["redhighlight"],"isExtra":true}]</t>
  </si>
  <si>
    <t>2026-05-16T23:48:40.581+02:00</t>
  </si>
  <si>
    <t>2026-05-16T23:56:52.980+02:00</t>
  </si>
  <si>
    <t>[{"id":"6942755309e364dceebaa282","count":1,"label":"Comeback 40cm 🌶️","posId":"109","price":30900,"isExtra":false},{"id":"9c3e5446ef3ded7b358f7c2a","count":1,"label":"Balné","posId":"K0000","price":2000,"isExtra":true},{"id":"5b3afaeafd2920f059f48916","count":1,"label":"Gorgonzola","posId":"C101","price":4000,"KDSTags":["greenhighlight"],"isExtra":true},{"id":"6942755309e364dceebaa2e8","count":1,"label":"Opočno vanilková","posId":"D108","price":12900,"isExtra":false}]</t>
  </si>
  <si>
    <t>2026-05-16T23:45:37.597+02:00</t>
  </si>
  <si>
    <t>2026-05-16T23:55:13.063+02:00</t>
  </si>
  <si>
    <t>[{"id":"6942755309e364dceebaa29e","count":1,"label":"Pepperoni 32cm 🌶️🌶️","posId":"120","price":24900,"isExtra":false},{"id":"2f43df7dedb312c2f3c829b9","count":1,"label":"Balné","posId":"K0000","price":1500,"isExtra":true},{"id":"2179c22089126fe6683fee77","count":1,"label":"Smetanový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bylinky","posId":"A121","price":5700,"isExtra":true},{"id":"5329159316727e06e4d822ec","count":1,"label":"Kukuřice","posId":"B115","price":2500,"KDSTags":["greenhighlight"],"isExtra":true}]</t>
  </si>
  <si>
    <t>Adil</t>
  </si>
  <si>
    <t>2026-05-16T23:43:42.438+02:00</t>
  </si>
  <si>
    <t>2026-05-16T23:48:54.870+02:00</t>
  </si>
  <si>
    <t>[{"id":"120","note":"","count":1,"label":"Pepperoni 32cm 🌶️🌶️","posId":"120","price":24900,"isExtra":false},{"id":"K0000","note":"","count":1,"label":"Balné","posId":"K0000","price":1500,"isExtra":true},{"id":"P106","note":"","count":1,"label":"Česnekový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</si>
  <si>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2026-05-16T23:38:36.259+02:00</t>
  </si>
  <si>
    <t>2026-05-16T23:44:58.908+02:00</t>
  </si>
  <si>
    <t>[{"id":"6942755309e364dceebaa29e","count":1,"label":"Pepperoni 32cm 🌶️🌶️","posId":"120","price":24900,"isExtra":false},{"id":"2f43df7dedb312c2f3c829b9","count":1,"label":"Balné","posId":"K0000","price":1500,"isExtra":true},{"id":"ce6f9717e21b4a79f0b40c10","count":1,"label":"okraj mozzarella, bbq omáčka","posId":"A123","price":5700,"isExtra":true}]</t>
  </si>
  <si>
    <t>2026-05-16T23:35:37.511+02:00</t>
  </si>
  <si>
    <t>2026-05-16T23:41:23.868+02:00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</si>
  <si>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🌶️🌶️","posId":"110","price":30900,"isExtra":false},{"id":"54684827","note":"","count":1,"label":"Balné","posId":"K0000","price":2000,"isExtra":true},{"id":"54684825","note":"","count":1,"label":"bez plněných okrajů","posId":"X1000","price":0,"isExtra":true}]</t>
  </si>
  <si>
    <t>2026-05-16T23:34:49.912+02:00</t>
  </si>
  <si>
    <t>2026-05-16T23:46:41.082+02:00</t>
  </si>
  <si>
    <t>[{"id":"54684756","note":"","size":"BBQ Meteor 40cm","count":1,"label":"BBQ Meteor 40cm","posId":"106","price":30900,"isExtra":false},{"id":"54684827","note":"","count":1,"label":"Balné","posId":"K0000","price":2000,"isExtra":true},{"id":"59555758","note":"","count":1,"label":"Rajčatový základ","posId":"ZBR40","price":0,"isExtra":true},{"id":"54684868","note":"","count":1,"label":"okraj mozzarella, bbq omáčka","posId":"A124","price":6500,"isExtra":true},{"id":"57405768","note":"","size":"Mirinda 1l","count":1,"label":"Mirinda 1l","posId":"N126","price":5900,"isExtra":false},{"id":"61818012","note":"","size":"Guarana kiwi a jablko","count":1,"label":"Guarana kiwi a jablko","posId":"N144","price":5500,"isExtra":false}]</t>
  </si>
  <si>
    <t>2026-05-16T23:28:07.800+02:00</t>
  </si>
  <si>
    <t>2026-05-16T23:40:29.290+02:00</t>
  </si>
  <si>
    <t>[{"id":"54684756","note":"","size":"BBQ Meteor 40cm","count":1,"label":"BBQ Meteor 40cm","posId":"106","price":30900,"isExtra":false},{"id":"54684827","note":"","count":1,"label":"Balné","posId":"K0000","price":2000,"isExtra":true}]</t>
  </si>
  <si>
    <t>2026-05-16T23:27:03.346+02:00</t>
  </si>
  <si>
    <t>2026-05-16T23:35:59.648+02:00</t>
  </si>
  <si>
    <t>2026-05-16T23:47:35.010+02:00</t>
  </si>
  <si>
    <t>2026-05-16T23:27:03.970+02:00</t>
  </si>
  <si>
    <t>[{"id":"4aed5471-c8ca-405d-bfd1-1a7601f72348","note":"","count":1,"label":"Quattro Formaggi 32 cm","posId":"147","price":24900,"isExtra":false},{"id":"a3d62a5d-2e1d-48db-874e-d64becff7059","note":"","count":1,"label":"změna na BBQ základ","posId":"A128","price":0,"isExtra":true},{"id":"e2500e14-36a7-442f-9e4c-8df3f05db108","note":"","count":1,"label":"pepperoni salám","posId":"B109","price":3000,"KDSTags":["greenhighlight"],"isExtra":true}]</t>
  </si>
  <si>
    <t>2026-05-16T23:23:56.464+02:00</t>
  </si>
  <si>
    <t>2026-05-16T23:31:44.811+02:00</t>
  </si>
  <si>
    <t>[{"id":"6942755309e364dceebaa27e","count":1,"label":"Quattro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základ","posId":"ZSR40","price":0,"isExtra":true}]</t>
  </si>
  <si>
    <t>2026-05-16T23:20:28.227+02:00</t>
  </si>
  <si>
    <t>2026-05-16T23:29:51.869+02:00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</si>
  <si>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32cm","posId":"116","price":24900,"isExtra":false},{"id":"54684837","note":"","count":1,"label":"Balné","posId":"K0000","price":1500,"isExtra":true},{"id":"59278282","note":"","size":"Masové kuličky","count":1,"label":"Masové kuličky","posId":"P102","price":9900,"isExtra":false},{"id":"54684837","note":"","count":1,"label":"Balné","posId":"K0000","price":1500,"isExtra":true}]</t>
  </si>
  <si>
    <t>2026-05-16T23:15:27.508+02:00</t>
  </si>
  <si>
    <t>2026-05-16T23:28:29.016+02:00</t>
  </si>
  <si>
    <t>[{"id":"59592166","note":"","size":"BBQ Texas 32cm","count":1,"label":"BBQ Texas 32cm","posId":"119","price":24900,"isExtra":false},{"id":"54684837","note":"","count":1,"label":"Balné","posId":"K0000","price":1500,"isExtra":true},{"id":"59592174","note":"","count":1,"label":"USA těsto","posId":"17","price":1000,"isExtra":true},{"id":"54684796","note":"","size":"Česnekový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</si>
  <si>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2026-05-16T23:15:19.421+02:00</t>
  </si>
  <si>
    <t>2026-05-16T23:27:08.322+02:00</t>
  </si>
  <si>
    <t>2026-05-16T23:13:20.553+02:00</t>
  </si>
  <si>
    <t>2026-05-16T23:24:52.878+02:00</t>
  </si>
  <si>
    <t>[{"id":"6942755309e364dceebaa28e","count":1,"label":"Capricciosa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okrajů","posId":"X1000","price":0,"isExtra":true},{"id":"6942755309e364dceebaa2d8","count":2,"label":"Česnekový dip","posId":"P106","price":2000,"isExtra":false},{"id":"2f43df7dedb312c2f3c829b9","count":2,"label":"Balné","posId":"K0000","price":1500,"isExtra":true}]</t>
  </si>
  <si>
    <t>2026-05-16T23:06:07.567+02:00</t>
  </si>
  <si>
    <t>2026-05-16T23:22:09.407+02:00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</si>
  <si>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základ","posId":"ZRS32","price":0,"isExtra":true},{"id":"54684866","note":"","count":1,"label":"okraj mozzarella, bylinky","posId":"A121","price":5700,"isExtra":true}]</t>
  </si>
  <si>
    <t>2026-05-16T23:00:44.564+02:00</t>
  </si>
  <si>
    <t>2026-05-16T23:12:28.771+02:00</t>
  </si>
  <si>
    <t>[{"id":"6942755309e364dceebaa2a0","count":1,"label":"BBQ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základ","posId":"ZBR32","price":0,"isExtra":true},{"id":"b5d31817c8dbb90bccca1f9d","count":1,"label":"okraj hotdog, bbq omáčka","posId":"A119","price":5700,"isExtra":true}]</t>
  </si>
  <si>
    <t>2026-05-16T23:00:02.762+02:00</t>
  </si>
  <si>
    <t>2026-05-16T23:19:05.632+02:00</t>
  </si>
  <si>
    <t>[{"id":"63675afb-9d1b-42b2-9d42-9e80500fdd28","note":"","count":1,"label":"Comeback 40 cm","posId":"109","price":30900,"isExtra":false},{"id":"932d1eab-8f45-4992-b460-cc5099f91e14","note":"","count":1,"label":"Okraj Hotdog, BBQ","posId":"A120","price":6500,"isExtra":true},{"id":"0f32557d-3b00-4445-b026-75e05c963906","note":"","count":1,"label":"Jalapeños","posId":"C102","price":3500,"KDSTags":["greenhighlight"],"isExtra":true},{"id":"fe90afa4-a02c-4a85-8b9e-5f997e31adfb","note":"","count":1,"label":"Česnekový chléb","posId":"P104","price":7900,"isExtra":false},{"id":"57448080-8b2a-4b80-a180-66777b6d7d4b","note":"","count":1,"label":"Jalapenos Rolls, 6 ks","posId":"jpr200","price":8900,"isExtra":false},{"id":"d2940aff-8a5c-41f7-b075-b1eaa7b358e7","note":"","count":1,"label":"Dip BBQ","posId":"P105","price":2000,"isExtra":false},{"id":"eaf5673a-2acd-457a-bff6-8e65ba4050c9","note":"","count":1,"label":"dip jalapenos","posId":"P107","price":2000,"isExtra":false},{"id":"9113385a-d4b6-407a-b0f4-d904f93de010","note":"","count":1,"label":"Baby špenát &amp; kuře 32 cm","posId":"116","price":24900,"isExtra":false}]</t>
  </si>
  <si>
    <t>Naresh</t>
  </si>
  <si>
    <t>2026-05-16T22:47:23.620+02:00</t>
  </si>
  <si>
    <t>2026-05-16T22:55:18.094+02:00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</si>
  <si>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</si>
  <si>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2026-05-16T22:46:02.945+02:00</t>
  </si>
  <si>
    <t>2026-05-16T22:55:30.634+02:00</t>
  </si>
  <si>
    <t>[{"id":"b50718f8-6f2b-4ced-b4b5-eee0c4e24ba3","note":"","count":1,"label":"Zeleninová 18 cm","posId":"127","price":11900,"isExtra":false}]</t>
  </si>
  <si>
    <t>2026-05-16T22:33:53.951+02:00</t>
  </si>
  <si>
    <t>2026-05-16T22:43:30.706+02:00</t>
  </si>
  <si>
    <t>[{"id":"6942755309e364dceebaa2a6","count":1,"label":"Hawai 32cm","posId":"114","price":24900,"isExtra":false},{"id":"2f43df7dedb312c2f3c829b9","count":1,"label":"Balné","posId":"K0000","price":1500,"isExtra":true},{"id":"6942755309e364dceebaa29e","count":1,"label":"Pepperoni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🌶️🌶️","posId":"120","price":24900,"isExtra":false},{"id":"2f43df7dedb312c2f3c829b9","count":1,"label":"Balné","posId":"K0000","price":1500,"isExtra":true}]</t>
  </si>
  <si>
    <t>Praveen</t>
  </si>
  <si>
    <t>2026-05-16T22:23:51.515+02:00</t>
  </si>
  <si>
    <t>2026-05-16T22:37:04.154+02:00</t>
  </si>
  <si>
    <t>[{"id":"102","note":"","count":1,"label":"Hawai 40cm","posId":"102","price":30900,"isExtra":false},{"id":"K0000","note":"","count":1,"label":"Balné","posId":"K0000","price":2000,"isExtra":true},{"id":"C113","note":"","count":1,"label":"Mozzarella","posId":"C113","price":4000,"KDSTags":["greenhighlight"],"isExtra":true},{"id":"C106","note":"","count":1,"label":"Šunka","posId":"C106","price":4000,"KDSTags":["greenhighlight"],"isExtra":true}]</t>
  </si>
  <si>
    <t>2026-05-16T22:15:18.551+02:00</t>
  </si>
  <si>
    <t>2026-05-16T22:34:13.683+02:00</t>
  </si>
  <si>
    <t>[{"id":"6942755309e364dceebaa298","count":1,"label":"Quattro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bylinky","posId":"A121","price":5700,"isExtra":true},{"id":"6942755309e364dceebaa2a8","count":1,"label":"Capricciosa 32cm","posId":"113","price":24900,"isExtra":false},{"id":"2f43df7dedb312c2f3c829b9","count":1,"label":"Balné","posId":"K0000","price":1500,"isExtra":true},{"id":"9b88e1a9c34bea0540c84786","count":1,"label":"BBQ základ","posId":"ZRB32","price":0,"isExtra":true},{"id":"b79674a8749d7a797a90cc5b","count":1,"label":"okraj mozzarella, bylinky","posId":"A121","price":5700,"isExtra":true}]</t>
  </si>
  <si>
    <t>Nitin</t>
  </si>
  <si>
    <t>2026-05-16T22:08:39.728+02:00</t>
  </si>
  <si>
    <t>2026-05-16T22:19:01.578+02:00</t>
  </si>
  <si>
    <t>2026-05-16T22:07:26.219+02:00</t>
  </si>
  <si>
    <t>2026-05-16T22:16:57.615+02:00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</si>
  <si>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základ","posId":"ZBR32","price":0,"isExtra":true}]</t>
  </si>
  <si>
    <t>2026-05-16T22:07:26.196+02:00</t>
  </si>
  <si>
    <t>2026-05-16T22:14:13.772+02:00</t>
  </si>
  <si>
    <t>[{"id":"59592171","note":"bez špenaty ale udelajte 40 cm a ja to zaplatim hotove na miste diky","size":"Baby Špenát &amp; kuře 32cm","count":1,"label":"Baby Špenát &amp; kuře 32cm","posId":"116","price":24900,"isExtra":false},{"id":"54684837","note":"","count":1,"label":"Balné","posId":"K0000","price":1500,"isExtra":true},{"id":"59555777","note":"","count":1,"label":"Rajčatový základ","posId":"ZSR32","price":0,"isExtra":true},{"id":"54684831","note":"","count":1,"label":"bez plněných okrajů","posId":"X1000","price":0,"isExtra":true},{"id":"54684945","note":"","count":1,"label":"Šunka","posId":"B106","price":3000,"KDSTags":["greenhighlight"],"isExtra":true},{"id":"54684948","note":"","count":1,"label":"Slanina","posId":"B108","price":3000,"KDSTags":["greenhighlight"],"isExtra":true}]</t>
  </si>
  <si>
    <t>2026-05-16T22:03:02.428+02:00</t>
  </si>
  <si>
    <t>2026-05-16T22:13:30.435+02:00</t>
  </si>
  <si>
    <t>2026-05-16T22:32:23.452+02:00</t>
  </si>
  <si>
    <t>2026-05-16T22:05:33.773+02:00</t>
  </si>
  <si>
    <t>2026-05-16T21:59:55.378+02:00</t>
  </si>
  <si>
    <t>2026-05-16T22:08:30.672+02:00</t>
  </si>
  <si>
    <t>[{"id":"6942755309e364dceebaa2a0","count":1,"label":"BBQ Texas 32cm","posId":"119","price":24900,"isExtra":false},{"id":"2f43df7dedb312c2f3c829b9","count":1,"label":"Balné","posId":"K0000","price":1500,"isExtra":true},{"id":"6942755309e364dceebaa2d8","count":1,"label":"Česnekový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</si>
  <si>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2026-05-16T21:55:23.384+02:00</t>
  </si>
  <si>
    <t>2026-05-16T22:01:15.552+02:00</t>
  </si>
  <si>
    <t>[{"id":"6942755309e364dceebaa28e","count":1,"label":"Capricciosa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základ","posId":"ZRS40","price":0,"isExtra":true}]</t>
  </si>
  <si>
    <t>2026-05-16T21:52:19.570+02:00</t>
  </si>
  <si>
    <t>2026-05-16T22:06:28.603+02:00</t>
  </si>
  <si>
    <t>[{"id":"6942755309e364dceebaa28e","count":1,"label":"Capricciosa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bylinky","posId":"A122","price":6500,"isExtra":true},{"id":"6942755309e364dceebaa28c","count":1,"label":"Hawai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bylinky","posId":"A122","price":6500,"isExtra":true},{"id":"6942755309e364dceebaa2f2","count":1,"label":"Pepsi 1l","posId":"N124","price":4900,"isExtra":false}]</t>
  </si>
  <si>
    <t>2026-05-16T21:50:31.431+02:00</t>
  </si>
  <si>
    <t>2026-05-16T22:00:02.683+02:00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</si>
  <si>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113","note":"","count":1,"label":"Mozzarella","posId":"C113","price":4000,"KDSTags":["greenhighlight"],"isExtra":true},{"id":"C106","note":"","count":1,"label":"Šunka","posId":"C106","price":4000,"KDSTags":["greenhighlight"],"isExtra":true}]</t>
  </si>
  <si>
    <t>2026-05-16T21:50:19.900+02:00</t>
  </si>
  <si>
    <t>2026-05-16T21:57:06.558+02:00</t>
  </si>
  <si>
    <t>[{"id":"6942755309e364dceebaa29e","count":1,"label":"Pepperoni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okrajů","posId":"X1000","price":0,"isExtra":true},{"id":"5329159316727e06e4d822ec","count":1,"label":"Kukuřice","posId":"B115","price":2500,"KDSTags":["greenhighlight"],"isExtra":true}]</t>
  </si>
  <si>
    <t>2026-05-16T21:42:13.133+02:00</t>
  </si>
  <si>
    <t>2026-05-16T21:50:06.889+02:00</t>
  </si>
  <si>
    <t>[{"id":"6942755309e364dceebaa2a6","count":1,"label":"Hawai 32cm","posId":"114","price":24900,"isExtra":false},{"id":"2f43df7dedb312c2f3c829b9","count":1,"label":"Balné","posId":"K0000","price":1500,"isExtra":true}]</t>
  </si>
  <si>
    <t>2026-05-16T21:35:10.227+02:00</t>
  </si>
  <si>
    <t>2026-05-16T21:45:03.250+02:00</t>
  </si>
  <si>
    <t>[{"id":"6942755309e364dceebaa282","count":1,"label":"Comeback 40cm 🌶️","posId":"109","price":30900,"isExtra":false},{"id":"9c3e5446ef3ded7b358f7c2a","count":1,"label":"Balné","posId":"K0000","price":2000,"isExtra":true}]</t>
  </si>
  <si>
    <t>2026-05-16T21:32:02.981+02:00</t>
  </si>
  <si>
    <t>2026-05-16T21:46:32.401+02:00</t>
  </si>
  <si>
    <t>2026-05-16T21:52:05.518+02:00</t>
  </si>
  <si>
    <t>2026-05-16T21:35:16.445+02:00</t>
  </si>
  <si>
    <t>[{"id":"5e57993d-26f3-465c-aa35-1e3806b0b477","note":"","count":1,"label":"Hot &amp; Spicy 32 cm","posId":"122","price":24900,"isExtra":false}]</t>
  </si>
  <si>
    <t>2026-05-16T21:31:35.186+02:00</t>
  </si>
  <si>
    <t>2026-05-16T21:38:24.598+02:00</t>
  </si>
  <si>
    <t>[{"id":"6942755309e364dceebaa27e","count":1,"label":"Quattro Formaggi 40cm","posId":"111","price":30900,"isExtra":false},{"id":"9c3e5446ef3ded7b358f7c2a","count":1,"label":"Balné","posId":"K0000","price":2000,"isExtra":true}]</t>
  </si>
  <si>
    <t>2026-05-16T21:30:05.372+02:00</t>
  </si>
  <si>
    <t>2026-05-16T21:41:50.566+02:00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</si>
  <si>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32cm","posId":"113","price":24900,"isExtra":false},{"id":"2f43df7dedb312c2f3c829b9","count":1,"label":"Balné","posId":"K0000","price":1500,"isExtra":true}]</t>
  </si>
  <si>
    <t>Sandeep</t>
  </si>
  <si>
    <t>2026-05-16T21:29:53.252+02:00</t>
  </si>
  <si>
    <t>2026-05-16T21:40:34.178+02:00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</si>
  <si>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okrajů","posId":"X1000","price":0,"isExtra":true}]</t>
  </si>
  <si>
    <t>2026-05-16T21:20:54.868+02:00</t>
  </si>
  <si>
    <t>2026-05-16T21:30:28.202+02:00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</si>
  <si>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🌶️🌶️","posId":"120","price":24900,"isExtra":false},{"id":"2f43df7dedb312c2f3c829b9","count":1,"label":"Balné","posId":"K0000","price":1500,"isExtra":true},{"id":"6942755309e364dceebaa2a6","count":1,"label":"Hawai 32cm","posId":"114","price":24900,"isExtra":false},{"id":"2f43df7dedb312c2f3c829b9","count":1,"label":"Balné","posId":"K0000","price":1500,"isExtra":true},{"id":"6942755309e364dceebaa2a8","count":1,"label":"Capricciosa 32cm","posId":"113","price":24900,"isExtra":false},{"id":"2f43df7dedb312c2f3c829b9","count":1,"label":"Balné","posId":"K0000","price":1500,"isExtra":true}]</t>
  </si>
  <si>
    <t>2026-05-16T21:20:02.576+02:00</t>
  </si>
  <si>
    <t>2026-05-16T21:32:42.517+02:00</t>
  </si>
  <si>
    <t>2026-05-16T21:55:23.179+02:00</t>
  </si>
  <si>
    <t>2026-05-16T21:20:33.376+02:00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</si>
  <si>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</si>
  <si>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2026-05-16T21:19:24.414+02:00</t>
  </si>
  <si>
    <t>2026-05-16T21:29:48.331+02:00</t>
  </si>
  <si>
    <t>2026-05-16T21:38:31.598+02:00</t>
  </si>
  <si>
    <t>2026-05-16T21:20:28.494+02:00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</si>
  <si>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bylinky","posId":"A121","price":5700,"isExtra":true}]</t>
  </si>
  <si>
    <t>2026-05-16T21:14:17.806+02:00</t>
  </si>
  <si>
    <t>2026-05-16T21:23:26.093+02:00</t>
  </si>
  <si>
    <t>[{"id":"6942755309e364dceebaa27c","count":1,"label":"Margherita 40cm","posId":"100","price":26900,"isExtra":false},{"id":"9c3e5446ef3ded7b358f7c2a","count":1,"label":"Balné","posId":"K0000","price":2000,"isExtra":true},{"id":"c2f0d4a2510fbdafed8c4f00","count":1,"label":"bez plněných okrajů","posId":"X1000","price":0,"isExtra":true}]</t>
  </si>
  <si>
    <t>2026-05-16T21:13:48.905+02:00</t>
  </si>
  <si>
    <t>2026-05-16T21:18:51.648+02:00</t>
  </si>
  <si>
    <t>[{"id":"6942755309e364dceebaa2a6","count":1,"label":"Hawai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okrajů","posId":"X1000","price":0,"isExtra":true},{"id":"bbc8859cc665220ad219a4cd","count":1,"label":"Bez ananasu","posId":"X100","price":0,"KDSTags":["redhighlight"],"isExtra":true},{"id":"6942755309e364dceebaa29c","count":1,"label":"Comeback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</si>
  <si>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2026-05-16T21:09:46.185+02:00</t>
  </si>
  <si>
    <t>2026-05-16T21:23:34.587+02:00</t>
  </si>
  <si>
    <t>[{"id":"6942755309e364dceebaa2aa","count":1,"label":"Baby Špenát &amp; kuře 32cm","posId":"116","price":24900,"isExtra":false},{"id":"2f43df7dedb312c2f3c829b9","count":1,"label":"Balné","posId":"K0000","price":1500,"isExtra":true},{"id":"6942755309e364dceebaa2f4","count":1,"label":"Pepsi zero sugar 1l","posId":"N125","price":5900,"isExtra":false}]</t>
  </si>
  <si>
    <t>2026-05-16T21:08:29.924+02:00</t>
  </si>
  <si>
    <t>2026-05-16T21:13:49.456+02:00</t>
  </si>
  <si>
    <t>2026-05-16T21:38:59.424+02:00</t>
  </si>
  <si>
    <t>2026-05-16T21:08:31.170+02:00</t>
  </si>
  <si>
    <t>[{"id":"a0148f4d-e608-4061-b0cf-421635d1867d","count":1,"label":"Spicy Wings","posId":"P101","price":11900,"isExtra":false,"creatorId":"itgJqBOzs5NgHiRX4iuFb","isPackging":1500,"actualLabel":"Spicy Wings"},{"id":"a0148f4d-e608-4061-b0cf-421635d1867d","count":1,"label":"Spicy Wings","posId":"P101","price":11900,"isExtra":false,"creatorId":"nhtUMA6Enu4FDrQhBUi2T","isPackging":1500,"actualLabel":"Spicy Wings"},{"id":"a0148f4d-e608-4061-b0cf-421635d1867d","count":1,"label":"Spicy Wings","posId":"P101","price":11900,"isExtra":false,"creatorId":"E9lcU1w7zUgeJOp-WUsyW","isPackging":1500,"actualLabel":"Spicy Wings"},{"id":"a0148f4d-e608-4061-b0cf-421635d1867d","count":1,"label":"Spicy Wings","posId":"P101","price":11900,"isExtra":false,"creatorId":"ZcTwBgcjSshh-teoCmLhb","isPackging":1500,"actualLabel":"Spicy Wings"},{"id":"738593a0-8f57-4362-a091-9d91c6577149","count":1,"label":"Pizza BBQ Texas 40","posId":"107","price":30900,"isExtra":false,"creatorId":"_JStixmAVcslf7NCSOAln","isPackging":0,"actualLabel":"Pizza BBQ Texas 40"},{"id":"c2eae2bb-a701-4741-8180-ef6bd455d86d","count":1,"label":"Pepsi zero sugar 1l","posId":"N125","price":5900,"isExtra":false,"creatorId":"AuVmbQ2XZoTLws4tdTMr7","isPackging":0,"actualLabel":"Pepsi zero sugar 1l"},{"id":"c2eae2bb-a701-4741-8180-ef6bd455d86d","count":1,"label":"Pepsi zero sugar 1l","posId":"N125","price":5900,"isExtra":false,"creatorId":"Th14XT0bWfh0-44AfRabp","isPackging":0,"actualLabel":"Pepsi zero sugar 1l"},{"id":"c2eae2bb-a701-4741-8180-ef6bd455d86d","count":1,"label":"Pepsi zero sugar 1l","posId":"N125","price":5900,"isExtra":false,"creatorId":"tOjlYkutTH9JUn2yDj59L","isPackging":0,"actualLabel":"Pepsi zero sugar 1l"},{"id":"c2eae2bb-a701-4741-8180-ef6bd455d86d","count":1,"label":"Pepsi zero sugar 1l","posId":"N125","price":5900,"isExtra":false,"creatorId":"9XhtCmvhdapbFRJy8bl0M","isPackging":0,"actualLabel":"Pepsi zero sugar 1l"}]</t>
  </si>
  <si>
    <t>2026-05-16T21:06:04.874+02:00</t>
  </si>
  <si>
    <t>2026-05-16T21:17:27.519+02:00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</si>
  <si>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</si>
  <si>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2026-05-16T20:58:03.288+02:00</t>
  </si>
  <si>
    <t>2026-05-16T21:26:01.410+02:00</t>
  </si>
  <si>
    <t>2026-05-16T21:41:21.870+02:00</t>
  </si>
  <si>
    <t>2026-05-16T21:02:35.951+02:00</t>
  </si>
  <si>
    <t>[{"id":"6a406468-94b2-4aab-8b3e-c490dfbbdf08","note":"","count":1,"label":"Hot &amp; Spicy 40 cm","posId":"110","price":30900,"isExtra":false},{"id":"5972eec0-ca59-4f52-b279-96c9f5c3eb67","note":"","count":1,"label":"BEZ -cibule","posId":"X103","price":0,"KDSTags":["redhighlight"],"isExtra":true}]</t>
  </si>
  <si>
    <t>2026-05-16T20:57:04.254+02:00</t>
  </si>
  <si>
    <t>2026-05-16T21:12:06.299+02:00</t>
  </si>
  <si>
    <t>2026-05-16T21:29:53.467+02:00</t>
  </si>
  <si>
    <t>2026-05-16T20:57:05.164+02:00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</si>
  <si>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základ","posId":"A127","price":0,"isExtra":true},{"id":"614269dd-2dbe-47e4-81f8-670c7ef03e2f","note":"","count":1,"label":"Pepperoni salám","posId":"C109","price":4000,"KDSTags":["greenhighlight"],"isExtra":true}]</t>
  </si>
  <si>
    <t>2026-05-16T20:56:02.260+02:00</t>
  </si>
  <si>
    <t>2026-05-16T21:21:15.434+02:00</t>
  </si>
  <si>
    <t>2026-05-16T21:47:16.648+02:00</t>
  </si>
  <si>
    <t>2026-05-16T20:56:02.946+02:00</t>
  </si>
  <si>
    <t>2026-05-16T20:53:49.211+02:00</t>
  </si>
  <si>
    <t>2026-05-16T21:12:03.648+02:00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</si>
  <si>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</si>
  <si>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2026-05-16T20:53:49.094+02:00</t>
  </si>
  <si>
    <t>2026-05-16T21:09:08.596+02:00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</si>
  <si>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bylinky","posId":"A122","price":6500,"isExtra":true}]</t>
  </si>
  <si>
    <t>Nazim</t>
  </si>
  <si>
    <t>2026-05-16T20:45:59.167+02:00</t>
  </si>
  <si>
    <t>2026-05-16T20:53:33.380+02:00</t>
  </si>
  <si>
    <t>2026-05-16T20:37:15.684+02:00</t>
  </si>
  <si>
    <t>2026-05-16T20:46:24.585+02:00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</si>
  <si>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</si>
  <si>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2026-05-16T20:33:03.755+02:00</t>
  </si>
  <si>
    <t>2026-05-16T20:39:10.602+02:00</t>
  </si>
  <si>
    <t>[{"id":"6942755309e364dceebaa29c","count":1,"label":"Comeback 32cm 🌶️","posId":"121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]</t>
  </si>
  <si>
    <t>2026-05-16T20:26:47.515+02:00</t>
  </si>
  <si>
    <t>2026-05-16T20:33:17.358+02:00</t>
  </si>
  <si>
    <t>2026-05-16T20:15:03.486+02:00</t>
  </si>
  <si>
    <t>2026-05-16T20:38:11.197+02:00</t>
  </si>
  <si>
    <t>2026-05-16T20:56:07.974+02:00</t>
  </si>
  <si>
    <t>2026-05-16T20:15:04.132+02:00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</si>
  <si>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česnekový","posId":"P106","price":2000,"isExtra":false},{"id":"eaf5673a-2acd-457a-bff6-8e65ba4050c9","note":"","count":1,"label":"dip jalapenos","posId":"P107","price":2000,"isExtra":false},{"id":"9da77a77-b741-4be5-8ca1-8de18601259c","note":"","count":1,"label":"Spicy Wings","posId":"P101","price":11900,"isExtra":false}]</t>
  </si>
  <si>
    <t>2026-05-16T20:14:52.641+02:00</t>
  </si>
  <si>
    <t>2026-05-16T20:32:50.486+02:00</t>
  </si>
  <si>
    <t>[{"id":"6942755309e364dceebaa284","count":1,"label":"Pepperoni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okrajů","posId":"X1000","price":0,"isExtra":true}]</t>
  </si>
  <si>
    <t>Vasyl</t>
  </si>
  <si>
    <t>2026-05-16T20:13:24.959+02:00</t>
  </si>
  <si>
    <t>2026-05-16T20:29:11.288+02:00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</si>
  <si>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</si>
  <si>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2026-05-16T20:12:36.529+02:00</t>
  </si>
  <si>
    <t>2026-05-16T20:27:28.734+02:00</t>
  </si>
  <si>
    <t>[{"id":"54684750","note":"","size":"Margherita 40cm","count":1,"label":"Margherita 40cm","posId":"100","price":26900,"isExtra":false},{"id":"54684827","note":"","count":1,"label":"Balné","posId":"K0000","price":2000,"isExtra":true},{"id":"54684796","note":"","size":"Česnekový dip","count":3,"label":"Česnekový dip","posId":"P106","price":2000,"isExtra":false},{"id":"54684837","note":"","count":3,"label":"Balné","posId":"K0000","price":1500,"isExtra":true},{"id":"59808788","note":"","size":"Jablečno-skořicové rolls","count":1,"label":"Jablečno-skořicové rolls","posId":"18","price":8900,"isExtra":false},{"id":"54684837","note":"","count":1,"label":"Balné","posId":"K0000","price":1500,"isExtra":true}]</t>
  </si>
  <si>
    <t>2026-05-16T20:11:31.218+02:00</t>
  </si>
  <si>
    <t>2026-05-16T20:26:41.499+02:00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</si>
  <si>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</si>
  <si>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2026-05-16T20:08:42.848+02:00</t>
  </si>
  <si>
    <t>2026-05-16T20:21:39.451+02:00</t>
  </si>
  <si>
    <t>2026-05-16T20:04:13.056+02:00</t>
  </si>
  <si>
    <t>2026-05-16T20:24:56.577+02:00</t>
  </si>
  <si>
    <t>[{"id":"107","note":"","count":1,"label":"BBQ Texas 40cm","posId":"107","price":30900,"isExtra":false},{"id":"K0000","note":"","count":1,"label":"Balné","posId":"K0000","price":2000,"isExtra":true},{"id":"A122","note":"","count":1,"label":"okraj mozzarella, bylinky","posId":"A122","price":6500,"isExtra":true},{"id":"X108","note":"","count":1,"label":"Bez slaniny","posId":"X108","price":0,"KDSTags":["redhighlight"],"isExtra":true},{"id":"111","note":"","count":1,"label":"Quattro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okrajů","posId":"X1000","price":0,"isExtra":true},{"id":"C105","note":"","count":1,"label":"Žampiony","posId":"C105","price":3500,"KDSTags":["greenhighlight"],"isExtra":true}]</t>
  </si>
  <si>
    <t>2026-05-16T20:02:49.587+02:00</t>
  </si>
  <si>
    <t>2026-05-16T20:17:57.495+02:00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</si>
  <si>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🌶️🌶️","posId":"108","price":30900,"isExtra":false},{"id":"54684827","note":"","count":1,"label":"Balné","posId":"K0000","price":2000,"isExtra":true},{"id":"54684825","note":"","count":1,"label":"bez plněných okrajů","posId":"X1000","price":0,"isExtra":true}]</t>
  </si>
  <si>
    <t>2026-05-16T20:01:08.522+02:00</t>
  </si>
  <si>
    <t>2026-05-16T20:20:45.349+02:00</t>
  </si>
  <si>
    <t>[{"id":"6942755309e364dceebaa27e","count":1,"label":"Quattro Formaggi 40cm","posId":"111","price":30900,"isExtra":false},{"id":"9c3e5446ef3ded7b358f7c2a","count":1,"label":"Balné","posId":"K0000","price":2000,"isExtra":true},{"id":"6942755309e364dceebaa282","count":1,"label":"Comeback 40cm 🌶️","posId":"109","price":30900,"isExtra":false},{"id":"9c3e5446ef3ded7b358f7c2a","count":1,"label":"Balné","posId":"K0000","price":2000,"isExtra":true},{"id":"6942755309e364dceebaa2d8","count":4,"label":"Česnekový dip","posId":"P106","price":2000,"isExtra":false},{"id":"2f43df7dedb312c2f3c829b9","count":4,"label":"Balné","posId":"K0000","price":1500,"isExtra":true}]</t>
  </si>
  <si>
    <t>2026-05-16T19:54:03.260+02:00</t>
  </si>
  <si>
    <t>2026-05-16T20:15:39.246+02:00</t>
  </si>
  <si>
    <t>[{"id":"cb1b8132-0c9b-419f-9b1c-568c16576a0c","note":"","count":1,"label":"Pepperoni 40 cm","posId":"108","price":30900,"isExtra":false}]</t>
  </si>
  <si>
    <t>2026-05-16T19:53:57.683+02:00</t>
  </si>
  <si>
    <t>2026-05-16T20:15:38.532+02:00</t>
  </si>
  <si>
    <t>[{"id":"6942755309e364dceebaa28e","count":1,"label":"Capricciosa 40cm","posId":"101","price":30900,"isExtra":false},{"id":"9c3e5446ef3ded7b358f7c2a","count":1,"label":"Balné","posId":"K0000","price":2000,"isExtra":true}]</t>
  </si>
  <si>
    <t>2026-05-16T19:53:26.942+02:00</t>
  </si>
  <si>
    <t>2026-05-16T20:07:08.332+02:00</t>
  </si>
  <si>
    <t>[{"id":"6942755309e364dceebaa2a8","count":1,"label":"Capricciosa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okrajů","posId":"X1000","price":0,"isExtra":true},{"id":"a1d8d8aa5ac3e6b6f9971fa2","count":1,"label":"Bez oliv","posId":"X112","price":0,"KDSTags":["redhighlight"],"isExtra":true},{"id":"5329159316727e06e4d822ec","count":1,"label":"Kukuřice","posId":"B115","price":2500,"KDSTags":["greenhighlight"],"isExtra":true}]</t>
  </si>
  <si>
    <t>2026-05-16T19:49:02.850+02:00</t>
  </si>
  <si>
    <t>2026-05-16T20:04:11.213+02:00</t>
  </si>
  <si>
    <t>2026-05-16T20:19:33.467+02:00</t>
  </si>
  <si>
    <t>2026-05-16T19:49:03.511+02:00</t>
  </si>
  <si>
    <t>[{"id":"63675afb-9d1b-42b2-9d42-9e80500fdd28","note":"","count":1,"label":"Comeback 40 cm","posId":"109","price":30900,"isExtra":false},{"id":"b9dd2643-baf6-4516-b164-e9b6ab808f68","note":"","count":1,"label":"Pilsner Urquell 0,5l","posId":"N20","price":6500,"isExtra":false}]</t>
  </si>
  <si>
    <t>2026-05-16T19:48:43.349+02:00</t>
  </si>
  <si>
    <t>2026-05-16T20:12:40.336+02:00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</si>
  <si>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</si>
  <si>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2026-05-16T19:45:02.475+02:00</t>
  </si>
  <si>
    <t>2026-05-16T20:04:33.093+02:00</t>
  </si>
  <si>
    <t>2026-05-16T20:30:53.973+02:00</t>
  </si>
  <si>
    <t>2026-05-16T19:45:03.466+02:00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</si>
  <si>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bylinky","posId":"A122","price":6500,"isExtra":true}]</t>
  </si>
  <si>
    <t>2026-05-16T19:43:25.425+02:00</t>
  </si>
  <si>
    <t>2026-05-16T20:10:21.509+02:00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</si>
  <si>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bylinky","posId":"A121","price":5700,"isExtra":true}]</t>
  </si>
  <si>
    <t>2026-05-16T19:43:03.261+02:00</t>
  </si>
  <si>
    <t>2026-05-16T20:14:00.241+02:00</t>
  </si>
  <si>
    <t>[{"id":"f35574a5-a84f-4d98-b052-e5fa6c8cd60f","note":"","count":1,"label":"BBQ Meteor 32 cm","posId":"142","price":24900,"isExtra":false},{"id":"7dc558f4-908c-4dab-b333-a925cc147e51","note":"","count":1,"label":"Comeback 32 cm","posId":"145","price":24900,"isExtra":false},{"id":"96397252-e2b0-43f3-a55d-bf41bb87a234","note":"","count":1,"label":"BEZ -slanina","posId":"X108","price":0,"KDSTags":["redhighlight"],"isExtra":true}]</t>
  </si>
  <si>
    <t>2026-05-16T19:42:45.079+02:00</t>
  </si>
  <si>
    <t>2026-05-16T19:52:02.367+02:00</t>
  </si>
  <si>
    <t>2026-05-16T19:41:42.490+02:00</t>
  </si>
  <si>
    <t>2026-05-16T20:00:26.441+02:00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</si>
  <si>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🌶️","posId":"121","price":24900,"isExtra":false},{"id":"2f43df7dedb312c2f3c829b9","count":1,"label":"Balné","posId":"K0000","price":1500,"isExtra":true},{"id":"6942755309e364dceebaa2e0","count":1,"label":"Dip Jalapeňos","posId":"P107","price":2000,"isExtra":false},{"id":"2f43df7dedb312c2f3c829b9","count":1,"label":"Balné","posId":"K0000","price":1500,"isExtra":true}]</t>
  </si>
  <si>
    <t>2026-05-16T19:41:14.499+02:00</t>
  </si>
  <si>
    <t>2026-05-16T19:57:09.574+02:00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</si>
  <si>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32cm","posId":"123","price":24900,"isExtra":false},{"id":"2f43df7dedb312c2f3c829b9","count":1,"label":"Balné","posId":"K0000","price":1500,"isExtra":true},{"id":"6942755309e364dceebaa2a6","count":1,"label":"Hawai 32cm","posId":"114","price":24900,"isExtra":false},{"id":"2f43df7dedb312c2f3c829b9","count":1,"label":"Balné","posId":"K0000","price":1500,"isExtra":true},{"id":"9b88e1a9c34bea0540c84786","count":1,"label":"BBQ základ","posId":"ZRB32","price":0,"isExtra":true}]</t>
  </si>
  <si>
    <t>2026-05-16T19:35:52.654+02:00</t>
  </si>
  <si>
    <t>2026-05-16T19:52:05.232+02:00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</si>
  <si>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těsto","posId":"17","price":1000,"isExtra":true},{"id":"59555777","note":"","count":1,"label":"Rajčatový základ","posId":"ZSR32","price":0,"isExtra":true},{"id":"54684794","note":"","size":"Česnekový chléb 18cm","count":1,"label":"Česnekový chléb 18cm","posId":"P104","price":7900,"isExtra":false},{"id":"54684837","note":"","count":1,"label":"Balné","posId":"K0000","price":1500,"isExtra":true},{"id":"57405762","note":"","size":"Aquilla zelený čaj/citron 0,5l","count":1,"label":"Aquilla zelený čaj/citron 0,5l","posId":"N121","price":4900,"isExtra":false}]</t>
  </si>
  <si>
    <t>2026-05-16T19:28:59.525+02:00</t>
  </si>
  <si>
    <t>2026-05-16T19:48:16.214+02:00</t>
  </si>
  <si>
    <t>[{"id":"6942755309e364dceebaa284","count":1,"label":"Pepperoni 40cm 🌶️🌶️","posId":"108","price":30900,"isExtra":false},{"id":"9c3e5446ef3ded7b358f7c2a","count":1,"label":"Balné","posId":"K0000","price":2000,"isExtra":true},{"id":"6942755309e364dceebaa288","count":1,"label":"BBQ Meteor 40cm","posId":"106","price":30900,"isExtra":false},{"id":"9c3e5446ef3ded7b358f7c2a","count":1,"label":"Balné","posId":"K0000","price":2000,"isExtra":true}]</t>
  </si>
  <si>
    <t>Erik</t>
  </si>
  <si>
    <t>2026-05-16T19:28:25.431+02:00</t>
  </si>
  <si>
    <t>2026-05-16T19:43:12.478+02:00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</si>
  <si>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základ","posId":"ZBS32","price":0,"isExtra":true}]</t>
  </si>
  <si>
    <t>2026-05-16T19:24:23.696+02:00</t>
  </si>
  <si>
    <t>2026-05-16T19:35:14.284+02:00</t>
  </si>
  <si>
    <t>[{"id":"6942755309e364dceebaa282","count":1,"label":"Comeback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základ","posId":"ZRB40","price":0,"isExtra":true}]</t>
  </si>
  <si>
    <t>2026-05-16T19:24:03.317+02:00</t>
  </si>
  <si>
    <t>2026-05-16T19:36:53.962+02:00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</si>
  <si>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bylinky","posId":"A121","price":5700,"isExtra":true}]</t>
  </si>
  <si>
    <t>2026-05-16T19:23:02.499+02:00</t>
  </si>
  <si>
    <t>2026-05-16T19:39:59.187+02:00</t>
  </si>
  <si>
    <t>[{"id":"f35574a5-a84f-4d98-b052-e5fa6c8cd60f","note":"","count":1,"label":"BBQ Meteor 32 cm","posId":"142","price":24900,"isExtra":false},{"id":"d52027ab-fcf5-41e6-945a-01e2fd9187a4","note":"","count":1,"label":"okraj Hotdog, hořčice","posId":"A117","price":5700,"isExtra":true},{"id":"3fb2a405-31db-4fd3-b8b2-bf0ce52f7bfe","note":"","count":1,"label":"Sweet passion 18 cm","posId":"30","price":11900,"isExtra":false}]</t>
  </si>
  <si>
    <t>2026-05-16T19:22:56.822+02:00</t>
  </si>
  <si>
    <t>2026-05-16T19:32:20.511+02:00</t>
  </si>
  <si>
    <t>[{"id":"M200","note":"","count":1,"label":"Veggie menu Comeback","posId":"M200","price":34900,"isExtra":false},{"id":"K0000","note":"","count":1,"label":"Balné","posId":"K0000","price":3000,"isExtra":true},{"id":"Y118","note":"","count":1,"label":"BBQ Meteor","posId":"Y118","price":0,"isExtra":true},{"id":"17","note":"","count":1,"label":"USA těsto","posId":"17","price":1000,"isExtra":true},{"id":"X1000","note":"","count":1,"label":"bez plněných okrajů","posId":"X1000","price":0,"isExtra":true},{"id":"P104","note":"","count":1,"label":"česnekový chléb","posId":"P104","price":0,"isExtra":true},{"id":"N125","note":"","count":1,"label":"Pepsi zero sugar 1l","posId":"N125","price":0,"isExtra":true}]</t>
  </si>
  <si>
    <t>2026-05-16T19:21:02.113+02:00</t>
  </si>
  <si>
    <t>2026-05-16T19:34:55.958+02:00</t>
  </si>
  <si>
    <t>2026-05-16T19:52:12.146+02:00</t>
  </si>
  <si>
    <t>2026-05-16T19:21:05.751+02:00</t>
  </si>
  <si>
    <t>[{"id":"63675afb-9d1b-42b2-9d42-9e80500fdd28","note":"","count":1,"label":"Comeback 40 cm","posId":"109","price":30900,"isExtra":false},{"id":"932d1eab-8f45-4992-b460-cc5099f91e14","note":"","count":1,"label":"Okraj Hotdog, BBQ","posId":"A120","price":6500,"isExtra":true}]</t>
  </si>
  <si>
    <t>2026-05-16T19:19:02.867+02:00</t>
  </si>
  <si>
    <t>2026-05-16T19:29:36.045+02:00</t>
  </si>
  <si>
    <t>[{"id":"63675afb-9d1b-42b2-9d42-9e80500fdd28","note":"","count":1,"label":"Comeback 40 cm","posId":"109","price":30900,"isExtra":false},{"id":"f35574a5-a84f-4d98-b052-e5fa6c8cd60f","note":"","count":1,"label":"BBQ Meteor 32 cm","posId":"142","price":24900,"isExtra":false}]</t>
  </si>
  <si>
    <t>2026-05-16T19:17:44.528+02:00</t>
  </si>
  <si>
    <t>2026-05-16T19:38:28.178+02:00</t>
  </si>
  <si>
    <t>2026-05-16T19:14:03.619+02:00</t>
  </si>
  <si>
    <t>2026-05-16T19:22:29.005+02:00</t>
  </si>
  <si>
    <t>[{"id":"4aed5471-c8ca-405d-bfd1-1a7601f72348","note":"","count":1,"label":"Quattro Formaggi 32 cm","posId":"147","price":24900,"isExtra":false}]</t>
  </si>
  <si>
    <t>2026-05-16T19:09:03.156+02:00</t>
  </si>
  <si>
    <t>2026-05-16T19:56:02.140+02:00</t>
  </si>
  <si>
    <t>[{"id":"1259035b-bb9c-4781-bd3f-6114a4a72dd6","note":"","count":1,"label":"Baby špenát &amp; kuře 40 cm","posId":"104","price":30900,"isExtra":false},{"id":"eae0baf6-2c0e-4081-8ab5-5266bc363ee5","note":"","count":1,"label":"Okraj mozzarella, BBQ omáčka","posId":"A124","price":6500,"isExtra":true}]</t>
  </si>
  <si>
    <t>2026-05-16T19:04:37.717+02:00</t>
  </si>
  <si>
    <t>2026-05-16T19:19:06.183+02:00</t>
  </si>
  <si>
    <t>[{"id":"6942755309e364dceebaa2a8","count":1,"label":"Capricciosa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okrajů","posId":"X1000","price":0,"isExtra":true},{"id":"56e06826c84386cfbafcfdec","count":1,"label":"Bez žampionů","posId":"X105","price":0,"KDSTags":["redhighlight"],"isExtra":true}]</t>
  </si>
  <si>
    <t>2026-05-16T18:55:03.045+02:00</t>
  </si>
  <si>
    <t>2026-05-16T19:01:27.913+02:00</t>
  </si>
  <si>
    <t>[{"id":"6942755309e364dceebaa284","count":1,"label":"Pepperoni 40cm 🌶️🌶️","posId":"108","price":30900,"isExtra":false},{"id":"9c3e5446ef3ded7b358f7c2a","count":1,"label":"Balné","posId":"K0000","price":2000,"isExtra":true}]</t>
  </si>
  <si>
    <t>2026-05-16T18:48:02.822+02:00</t>
  </si>
  <si>
    <t>2026-05-16T18:59:36.234+02:00</t>
  </si>
  <si>
    <t>2026-05-16T19:07:48.944+02:00</t>
  </si>
  <si>
    <t>2026-05-16T18:48:03.401+02:00</t>
  </si>
  <si>
    <t>[{"id":"3171e692-1adb-4333-8054-b1a7b136b69f","note":"","count":1,"label":"Pepperoni 32 cm","posId":"144","price":24900,"isExtra":false},{"id":"bf1ca81d-de2b-4d6c-b720-bc21d05d5afe","note":"","count":1,"label":"Pepperoni Rolls, 6 ks","posId":"P100","price":8900,"isExtra":false}]</t>
  </si>
  <si>
    <t>2026-05-16T18:42:56.845+02:00</t>
  </si>
  <si>
    <t>2026-05-16T18:58:01.243+02:00</t>
  </si>
  <si>
    <t>[{"id":"59592161","note":"","size":"Margherita 32cm","count":1,"label":"Margherita 32cm","posId":"112","price":20900,"isExtra":false},{"id":"54684837","note":"","count":1,"label":"Balné","posId":"K0000","price":1500,"isExtra":true},{"id":"57179862","note":"","count":1,"label":"BBQ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bylinky","posId":"A121","price":5700,"isExtra":true},{"id":"54684959","note":"","count":1,"label":"Pepperoni salám","posId":"B109","price":3000,"KDSTags":["greenhighlight"],"isExtra":true},{"id":"59592161","note":"","size":"Margherita 32cm","count":1,"label":"Margherita 32cm","posId":"112","price":20900,"isExtra":false},{"id":"54684837","note":"","count":1,"label":"Balné","posId":"K0000","price":1500,"isExtra":true},{"id":"57179862","note":"","count":1,"label":"BBQ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bylinky","posId":"A121","price":5700,"isExtra":true},{"id":"54684945","note":"","count":1,"label":"Šunka","posId":"B106","price":3000,"KDSTags":["greenhighlight"],"isExtra":true}]</t>
  </si>
  <si>
    <t>2026-05-16T18:34:11.616+02:00</t>
  </si>
  <si>
    <t>2026-05-16T18:44:44.426+02:00</t>
  </si>
  <si>
    <t>[{"id":"6942755309e364dceebaa29e","count":1,"label":"Pepperoni 32cm 🌶️🌶️","posId":"120","price":24900,"isExtra":false},{"id":"2f43df7dedb312c2f3c829b9","count":1,"label":"Balné","posId":"K0000","price":1500,"isExtra":true},{"id":"b79674a8749d7a797a90cc5b","count":1,"label":"okraj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bylinky","posId":"A121","price":5700,"isExtra":true},{"id":"5329159316727e06e4d822ec","count":1,"label":"Kukuřice","posId":"B115","price":2500,"KDSTags":["greenhighlight"],"isExtra":true},{"id":"6942755309e364dceebaa29e","count":2,"label":"Pepperoni 32cm 🌶️🌶️","posId":"120","price":24900,"isExtra":false},{"id":"2f43df7dedb312c2f3c829b9","count":2,"label":"Balné","posId":"K0000","price":1500,"isExtra":true},{"id":"6942755309e364dceebaa2d8","count":2,"label":"Česnekový dip","posId":"P106","price":2000,"isExtra":false},{"id":"2f43df7dedb312c2f3c829b9","count":2,"label":"Balné","posId":"K0000","price":1500,"isExtra":true}]</t>
  </si>
  <si>
    <t>2026-05-16T18:33:10.342+02:00</t>
  </si>
  <si>
    <t>2026-05-16T18:41:11.196+02:00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</si>
  <si>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dip","posId":"P106","price":2000,"isExtra":false},{"id":"2f43df7dedb312c2f3c829b9","count":1,"label":"Balné","posId":"K0000","price":1500,"isExtra":true},{"id":"6942755309e364dceebaa302","count":1,"label":"Guarana kiwi a jablko","posId":"N144","price":5500,"isExtra":false}]</t>
  </si>
  <si>
    <t>2026-05-16T18:32:02.688+02:00</t>
  </si>
  <si>
    <t>2026-05-16T18:40:46.005+02:00</t>
  </si>
  <si>
    <t>[{"id":"16f2a985-9b85-4073-a2d6-13a6de5f989c","note":"","count":1,"label":"Hawai 32 cm","posId":"138","price":24900,"isExtra":false},{"id":"a3d62a5d-2e1d-48db-874e-d64becff7059","note":"","count":1,"label":"změna na BBQ základ","posId":"A128","price":0,"isExtra":true},{"id":"b019e49c-8abf-4c78-a7cb-040722477356","note":"","count":1,"label":"slanina","posId":"B108","price":3000,"KDSTags":["greenhighlight"],"isExtra":true},{"id":"0c454cc7-3f38-4dea-9e0e-7220d9ba6ce0","note":"","count":1,"label":"Dip česnekový","posId":"P106","price":2000,"isExtra":false}]</t>
  </si>
  <si>
    <t>2026-05-16T18:31:02.337+02:00</t>
  </si>
  <si>
    <t>2026-05-16T18:38:15.714+02:00</t>
  </si>
  <si>
    <t>2026-05-16T18:43:36.855+02:00</t>
  </si>
  <si>
    <t>2026-05-16T18:31:03.091+02:00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</si>
  <si>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bylinky","posId":"A122","price":6500,"isExtra":true},{"id":"fe90afa4-a02c-4a85-8b9e-5f997e31adfb","note":"","count":1,"label":"Česnekový chléb","posId":"P104","price":7900,"isExtra":false}]</t>
  </si>
  <si>
    <t>2026-05-16T18:28:10.262+02:00</t>
  </si>
  <si>
    <t>2026-05-16T18:35:49.031+02:00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</si>
  <si>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těsto","posId":"17","price":1000,"isExtra":true},{"id":"146d14caf6bb97c1dad365be","count":1,"label":"Mozzarella","posId":"B113","price":3000,"KDSTags":["greenhighlight"],"isExtra":true}]</t>
  </si>
  <si>
    <t>2026-05-16T18:27:46.731+02:00</t>
  </si>
  <si>
    <t>2026-05-16T18:34:00.846+02:00</t>
  </si>
  <si>
    <t>[{"id":"103","note":"","count":1,"label":"Zeleninová 40cm","posId":"103","price":30900,"isExtra":false},{"id":"K0000","note":"","count":1,"label":"Balné","posId":"K0000","price":2000,"isExtra":true}]</t>
  </si>
  <si>
    <t>2026-05-16T18:18:56.974+02:00</t>
  </si>
  <si>
    <t>2026-05-16T18:30:56.013+02:00</t>
  </si>
  <si>
    <t>[{"id":"59592161","note":"","size":"Margherita 32cm","count":1,"label":"Margherita 32cm","posId":"112","price":20900,"isExtra":false},{"id":"54684837","note":"","count":1,"label":"Balné","posId":"K0000","price":1500,"isExtra":true},{"id":"59592163","note":"","size":"Hot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54684856","note":"","count":1,"label":"Jalapeňos","posId":"C102","price":3500,"KDSTags":["greenhighlight"],"isExtra":true}]</t>
  </si>
  <si>
    <t>2026-05-16T18:12:04.420+02:00</t>
  </si>
  <si>
    <t>2026-05-16T18:26:43.883+02:00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</si>
  <si>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bylinky","posId":"A121","price":5700,"isExtra":true}]</t>
  </si>
  <si>
    <t>2026-05-16T18:05:02.094+02:00</t>
  </si>
  <si>
    <t>2026-05-16T19:23:22.938+02:00</t>
  </si>
  <si>
    <t>2026-05-16T19:40:56.065+02:00</t>
  </si>
  <si>
    <t>2026-05-16T18:05:03.109+02:00</t>
  </si>
  <si>
    <t>[{"id":"2cc0a9fe-ea2a-41e4-be86-6376b8437c33","note":"","count":1,"label":"Capricciosa 40 cm","posId":"101","price":30900,"isExtra":false},{"id":"8915e1ca-f30b-45dc-9ba0-235201606490","note":"","count":1,"label":"BEZ -žampiony","posId":"X105","price":0,"KDSTags":["redhighlight"],"isExtra":true},{"id":"2cc0a9fe-ea2a-41e4-be86-6376b8437c33","note":"","count":1,"label":"Capricciosa 40 cm","posId":"101","price":30900,"isExtra":false},{"id":"86843148-4e32-4979-bfd6-d7151207f70f","note":"","count":1,"label":"Šunka","posId":"C106","price":4000,"KDSTags":["greenhighlight"],"isExtra":true}]</t>
  </si>
  <si>
    <t>2026-05-16T17:55:02.375+02:00</t>
  </si>
  <si>
    <t>2026-05-16T18:02:45.690+02:00</t>
  </si>
  <si>
    <t>2026-05-16T18:19:22.258+02:00</t>
  </si>
  <si>
    <t>2026-05-16T17:55:03.189+02:00</t>
  </si>
  <si>
    <t>[{"id":"dd5d901d-3787-43d0-9efe-85e31e1c5def","note":"","count":1,"label":"Pepperoni 32 cm","posId":"120","price":24900,"isExtra":false}]</t>
  </si>
  <si>
    <t>2026-05-16T17:52:03.122+02:00</t>
  </si>
  <si>
    <t>2026-05-16T18:07:39.983+02:00</t>
  </si>
  <si>
    <t>2026-05-16T18:27:42.094+02:00</t>
  </si>
  <si>
    <t>2026-05-16T17:52:42.496+02:00</t>
  </si>
  <si>
    <t>[{"id":"6a406468-94b2-4aab-8b3e-c490dfbbdf08","note":"","count":1,"label":"Hot &amp; Spicy 40 cm","posId":"110","price":30900,"isExtra":false}]</t>
  </si>
  <si>
    <t>2026-05-16T17:47:23.107+02:00</t>
  </si>
  <si>
    <t>2026-05-16T18:05:49.680+02:00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</si>
  <si>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32cm","posId":"123","price":24900,"isExtra":false},{"id":"54684837","note":"","count":1,"label":"Balné","posId":"K0000","price":1500,"isExtra":true},{"id":"54684751","note":"","size":"Quattro Formaggi 40cm","count":1,"label":"Quattro Formaggi 40cm","posId":"111","price":30900,"isExtra":false},{"id":"54684827","note":"","count":1,"label":"Balné","posId":"K0000","price":2000,"isExtra":true},{"id":"54684878","note":"","count":1,"label":"Žampiony","posId":"C105","price":3500,"KDSTags":["greenhighlight"],"isExtra":true},{"id":"54684926","note":"","count":1,"label":"Cibule","posId":"C103","price":3500,"KDSTags":["greenhighlight"],"isExtra":true},{"id":"54684949","note":"","count":1,"label":"Slanina","posId":"C108","price":4000,"KDSTags":["greenhighlight"],"isExtra":true}]</t>
  </si>
  <si>
    <t>2026-05-16T17:47:02.265+02:00</t>
  </si>
  <si>
    <t>2026-05-16T17:58:20.463+02:00</t>
  </si>
  <si>
    <t>2026-05-16T18:10:54.913+02:00</t>
  </si>
  <si>
    <t>2026-05-16T17:47:02.998+02:00</t>
  </si>
  <si>
    <t>[{"id":"554b5341-3de7-4a69-b579-50bb01af629a","note":"","count":1,"label":"Quattro Formaggi 40 cm","posId":"111","price":30900,"isExtra":false}]</t>
  </si>
  <si>
    <t>2026-05-16T17:29:18.104+02:00</t>
  </si>
  <si>
    <t>2026-05-16T17:42:51.763+02:00</t>
  </si>
  <si>
    <t>2026-05-16T17:28:17.718+02:00</t>
  </si>
  <si>
    <t>2026-05-16T17:50:30.688+02:00</t>
  </si>
  <si>
    <t>[{"id":"6942755309e364dceebaa2d2","count":1,"label":"Pečené brambory","posId":"P103","price":6900,"isExtra":false},{"id":"2f43df7dedb312c2f3c829b9","count":1,"label":"Balné","posId":"K0000","price":1500,"isExtra":true},{"id":"6942755309e364dceebaa2d8","count":4,"label":"Česnekový dip","posId":"P106","price":2000,"isExtra":false},{"id":"2f43df7dedb312c2f3c829b9","count":4,"label":"Balné","posId":"K0000","price":1500,"isExtra":true},{"id":"6942755309e364dceebaa2d4","count":2,"label":"Česnekový chléb 18cm","posId":"P104","price":7900,"isExtra":false},{"id":"2f43df7dedb312c2f3c829b9","count":2,"label":"Balné","posId":"K0000","price":1500,"isExtra":true},{"id":"6942755309e364dceebaa2e2","count":2,"label":"Jablečno-skořicové rolls","posId":"18","price":8900,"isExtra":false},{"id":"2f43df7dedb312c2f3c829b9","count":2,"label":"Balné","posId":"K0000","price":1500,"isExtra":true},{"id":"6942755309e364dceebaa29e","count":1,"label":"Pepperoni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,{"id":"4ee808c66fb67b960645ea37","count":1,"label":"Paprika","posId":"B111","price":2500,"KDSTags":["greenhighlight"],"isExtra":true},{"id":"146d14caf6bb97c1dad365be","count":1,"label":"Mozzarella","posId":"B113","price":3000,"KDSTags":["greenhighlight"],"isExtra":true},{"id":"6942755309e364dceebaa288","count":1,"label":"BBQ Meteor 40cm","posId":"106","price":30900,"isExtra":false},{"id":"9c3e5446ef3ded7b358f7c2a","count":1,"label":"Balné","posId":"K0000","price":2000,"isExtra":true},{"id":"e35a1c85f77d930aa470465c","count":1,"label":"Smetanový základ","posId":"ZBS40","price":0,"isExtra":true},{"id":"3846d00c330dd5f1193c2cd5","count":1,"label":"okraj hotdog, bbq omáčka","posId":"A120","price":6500,"isExtra":true},{"id":"7ed3d726760a75b810f49cfc","count":1,"label":"Slanina","posId":"C108","price":4000,"KDSTags":["greenhighlight"],"isExtra":true},{"id":"6942755309e364dceebaa2e6","count":1,"label":"Opočno pistáciová","posId":"D109","price":12900,"isExtra":false},{"id":"6942755309e364dceebaa29c","count":1,"label":"Comeback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355aef36173e118d2d01dec4","count":1,"label":"Jalapeňos","posId":"B102","price":2500,"KDSTags":["greenhighlight"],"isExtra":true},{"id":"4ee808c66fb67b960645ea37","count":1,"label":"Paprika","posId":"B111","price":2500,"KDSTags":["greenhighlight"],"isExtra":true},{"id":"6942755309e364dceebaa296","count":1,"label":"Margherita 32cm","posId":"112","price":20900,"isExtra":false},{"id":"2f43df7dedb312c2f3c829b9","count":1,"label":"Balné","posId":"K0000","price":1500,"isExtra":true},{"id":"01e72685876a6622f5378cba","count":1,"label":"Žampiony","posId":"B105","price":2500,"KDSTags":["greenhighlight"]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]</t>
  </si>
  <si>
    <t>2026-05-16T17:21:02.713+02:00</t>
  </si>
  <si>
    <t>2026-05-16T17:34:02.406+02:00</t>
  </si>
  <si>
    <t>2026-05-16T17:50:12.689+02:00</t>
  </si>
  <si>
    <t>2026-05-16T17:21:03.509+02:00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</si>
  <si>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bylinky","posId":"A121","price":5700,"isExtra":true},{"id":"74be8bc5-6f7d-410f-a8a4-20827df2ad19","note":"","count":1,"label":"olivy","posId":"B112","price":2500,"KDSTags":["greenhighlight"],"isExtra":true}]</t>
  </si>
  <si>
    <t>2026-05-16T17:20:02.544+02:00</t>
  </si>
  <si>
    <t>2026-05-16T17:31:22.577+02:00</t>
  </si>
  <si>
    <t>2026-05-16T17:44:43.847+02:00</t>
  </si>
  <si>
    <t>2026-05-16T17:20:03.207+02:00</t>
  </si>
  <si>
    <t>[{"id":"554b5341-3de7-4a69-b579-50bb01af629a","note":"","count":1,"label":"Quattro Formaggi 40 cm","posId":"111","price":30900,"isExtra":false},{"id":"eaf5673a-2acd-457a-bff6-8e65ba4050c9","note":"","count":1,"label":"dip jalapenos","posId":"P107","price":2000,"isExtra":false}]</t>
  </si>
  <si>
    <t>2026-05-16T16:55:02.696+02:00</t>
  </si>
  <si>
    <t>2026-05-16T17:02:14.547+02:00</t>
  </si>
  <si>
    <t>2026-05-16T17:12:09.733+02:00</t>
  </si>
  <si>
    <t>2026-05-16T16:55:03.424+02:00</t>
  </si>
  <si>
    <t>[{"id":"f932f643-9a56-4a16-90b3-20349063a042","note":"","count":1,"label":"Capricciosa 32 cm","posId":"113","price":24900,"isExtra":false}]</t>
  </si>
  <si>
    <t>2026-05-16T16:54:02.722+02:00</t>
  </si>
  <si>
    <t>2026-05-16T17:05:39.298+02:00</t>
  </si>
  <si>
    <t>[{"id":"be5c7908-f592-4704-987f-cd7d7281f32e","note":"","count":1,"label":"Comeback 32 cm","posId":"121","price":24900,"isExtra":false}]</t>
  </si>
  <si>
    <t>2026-05-16T16:47:44.193+02:00</t>
  </si>
  <si>
    <t>2026-05-16T17:05:54.694+02:00</t>
  </si>
  <si>
    <t>[{"id":"6942755309e364dceebaa29a","count":1,"label":"Hot &amp; Spicy 32cm 🌶️🌶️","posId":"122","price":24900,"isExtra":false},{"id":"2f43df7dedb312c2f3c829b9","count":1,"label":"Balné","posId":"K0000","price":1500,"isExtra":true}]</t>
  </si>
  <si>
    <t>2026-05-16T16:39:51.124+02:00</t>
  </si>
  <si>
    <t>2026-05-16T16:54:58.397+02:00</t>
  </si>
  <si>
    <t>2026-05-16T16:35:50.890+02:00</t>
  </si>
  <si>
    <t>2026-05-16T16:49:50.619+02:00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</si>
  <si>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40cm","posId":"101","price":30900,"isExtra":false},{"id":"54684827","note":"","count":1,"label":"Balné","posId":"K0000","price":2000,"isExtra":true},{"id":"54684868","note":"","count":1,"label":"okraj mozzarella, bbq omáčka","posId":"A124","price":6500,"isExtra":true},{"id":"54684930","note":"","count":1,"label":"Kukuřice","posId":"C115","price":3500,"KDSTags":["greenhighlight"],"isExtra":true},{"id":"54684942","note":"","count":1,"label":"Šunka","posId":"C106","price":4000,"KDSTags":["greenhighlight"],"isExtra":true}]</t>
  </si>
  <si>
    <t>2026-05-16T16:22:37.164+02:00</t>
  </si>
  <si>
    <t>2026-05-16T16:28:09.793+02:00</t>
  </si>
  <si>
    <t>2026-05-16T16:19:17.558+02:00</t>
  </si>
  <si>
    <t>2026-05-16T16:27:26.362+02:00</t>
  </si>
  <si>
    <t>[{"id":"54684790","note":"","size":"Veggie menu Comeback","count":1,"label":"Veggie menu Comeback","posId":"M200","price":34900,"isExtra":false},{"id":"54684936","note":"","count":1,"label":"Capricciosa","posId":"Y113","price":0,"isExtra":true},{"id":"54684818","note":"","count":1,"label":"Balné","posId":"K0000","price":3000,"isExtra":true},{"id":"54684847","note":"","count":1,"label":"česnekový chléb","posId":"P104","price":0,"isExtra":true},{"id":"57405774","note":"","count":1,"label":"Aquilla zelený čaj/citron","posId":"N121","price":0,"isExtra":true}]</t>
  </si>
  <si>
    <t>2026-05-16T15:57:02.470+02:00</t>
  </si>
  <si>
    <t>2026-05-16T16:17:57.211+02:00</t>
  </si>
  <si>
    <t>[{"id":"df65c440-9414-439e-8f8e-b4f30f154296","note":"","count":1,"label":"Hawai 40 cm","posId":"102","price":30900,"isExtra":false},{"id":"57c816b2-3e3f-46c2-b126-b09910d79cb0","note":"","count":1,"label":"změna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základ","posId":"A127","price":0,"isExtra":true},{"id":"eb426525-9181-4714-9963-380f5c0ae0e5","note":"","count":1,"label":"Okraj mozzarella, bylinky","posId":"A122","price":6500,"isExtra":true}]</t>
  </si>
  <si>
    <t>2026-05-16T15:52:41.613+02:00</t>
  </si>
  <si>
    <t>2026-05-16T16:02:41.407+02:00</t>
  </si>
  <si>
    <t>[{"id":"6942755309e364dceebaa284","count":1,"label":"Pepperoni 40cm 🌶️🌶️","posId":"108","price":30900,"isExtra":false},{"id":"9c3e5446ef3ded7b358f7c2a","count":1,"label":"Balné","posId":"K0000","price":2000,"isExtra":true},{"id":"40940e9c82f589802164be0d","count":1,"label":"Jalapeňos","posId":"C102","price":3500,"KDSTags":["greenhighlight"],"isExtra":true}]</t>
  </si>
  <si>
    <t>2026-05-16T15:51:02.451+02:00</t>
  </si>
  <si>
    <t>2026-05-16T16:05:48.114+02:00</t>
  </si>
  <si>
    <t>2026-05-16T16:18:22.479+02:00</t>
  </si>
  <si>
    <t>2026-05-16T15:51:02.991+02:00</t>
  </si>
  <si>
    <t>[{"id":"dd5d901d-3787-43d0-9efe-85e31e1c5def","note":"","count":1,"label":"Pepperoni 32 cm","posId":"120","price":24900,"isExtra":false},{"id":"0c454cc7-3f38-4dea-9e0e-7220d9ba6ce0","note":"","count":1,"label":"Dip česnekový","posId":"P106","price":2000,"isExtra":false}]</t>
  </si>
  <si>
    <t>Max</t>
  </si>
  <si>
    <t>2026-05-16T15:45:46.192+02:00</t>
  </si>
  <si>
    <t>2026-05-16T16:00:30.327+02:00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</si>
  <si>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</si>
  <si>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2026-05-16T15:35:16.813+02:00</t>
  </si>
  <si>
    <t>2026-05-16T15:55:46.350+02:00</t>
  </si>
  <si>
    <t>[{"id":"54684799","note":"","size":"Choco Rolls","count":1,"label":"Choco Rolls","posId":"chr100","price":8900,"isExtra":false},{"id":"54684837","note":"","count":1,"label":"Balné","posId":"K0000","price":1500,"isExtra":true},{"id":"54684796","note":"","size":"Česnekový dip","count":2,"label":"Česnekový dip","posId":"P106","price":2000,"isExtra":false},{"id":"54684837","note":"","count":2,"label":"Balné","posId":"K0000","price":1500,"isExtra":true},{"id":"59592162","note":"","size":"Quattro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32cm","posId":"123","price":24900,"isExtra":false},{"id":"54684837","note":"","count":1,"label":"Balné","posId":"K0000","price":1500,"isExtra":true},{"id":"54684866","note":"","count":1,"label":"okraj mozzarella, bylinky","posId":"A121","price":5700,"isExtra":true},{"id":"54684924","note":"","count":1,"label":"Cibule","posId":"B103","price":2500,"KDSTags":["greenhighlight"],"isExtra":true},{"id":"54684948","note":"","count":1,"label":"Slanina","posId":"B108","price":3000,"KDSTags":["greenhighlight"],"isExtra":true},{"id":"59592171","note":"","size":"Baby Špenát &amp; kuře 32cm","count":1,"label":"Baby Špenát &amp; kuře 32cm","posId":"116","price":24900,"isExtra":false},{"id":"54684837","note":"","count":1,"label":"Balné","posId":"K0000","price":1500,"isExtra":true},{"id":"54684866","note":"","count":1,"label":"okraj mozzarella, bylinky","posId":"A121","price":5700,"isExtra":true},{"id":"54684920","note":"","count":1,"label":"Paprika","posId":"B111","price":2500,"KDSTags":["greenhighlight"],"isExtra":true},{"id":"54684924","note":"","count":1,"label":"Cibule","posId":"B103","price":2500,"KDSTags":["greenhighlight"],"isExtra":true}]</t>
  </si>
  <si>
    <t>2026-05-16T15:33:02.665+02:00</t>
  </si>
  <si>
    <t>2026-05-16T15:49:09.514+02:00</t>
  </si>
  <si>
    <t>[{"id":"6942755309e364dceebaa296","count":1,"label":"Margherita 32cm","posId":"112","price":20900,"isExtra":false},{"id":"2f43df7dedb312c2f3c829b9","count":1,"label":"Balné","posId":"K0000","price":1500,"isExtra":true},{"id":"81ad5ca0ecc9853855b6788a","count":1,"label":"Ananas","posId":"B100","price":2500,"KDSTags":["greenhighlight"],"isExtra":true},{"id":"6942755309e364dceebaa298","count":1,"label":"Quattro Formaggi 32cm","posId":"123","price":24900,"isExtra":false},{"id":"2f43df7dedb312c2f3c829b9","count":1,"label":"Balné","posId":"K0000","price":1500,"isExtra":true},{"id":"3175e5e9ef7fb644064019e6","count":1,"label":"Olivy","posId":"B112","price":2500,"KDSTags":["greenhighlight"],"isExtra":true},{"id":"6942755309e364dceebaa29a","count":1,"label":"Hot &amp; Spicy 32cm 🌶️🌶️","posId":"122","price":24900,"isExtra":false},{"id":"2f43df7dedb312c2f3c829b9","count":1,"label":"Balné","posId":"K0000","price":1500,"isExtra":true},{"id":"6942755309e364dceebaa29e","count":1,"label":"Pepperoni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,{"id":"5329159316727e06e4d822ec","count":1,"label":"Kukuřice","posId":"B115","price":2500,"KDSTags":["greenhighlight"],"isExtra":true}]</t>
  </si>
  <si>
    <t>2026-05-16T15:31:39.026+02:00</t>
  </si>
  <si>
    <t>2026-05-16T15:39:31.088+02:00</t>
  </si>
  <si>
    <t>[{"id":"7f90f634-ae03-48d9-9ac8-27405c0fc737","count":1,"label":"Poděbradská malinovka 0,5l","posId":"N129","price":4900,"isExtra":false,"creatorId":"iIT7DndWioyeVKukcfzpo","isPackging":0,"actualLabel":"Poděbradská malinovka 0,5l"},{"id":"7084447c-2073-4ee4-935a-1eb6b226aabf","count":1,"label":"Dip jalapenos","posId":"P107","price":2000,"isExtra":false,"creatorId":"5JG4XF19JfdGhbf9Ci-2D","isPackging":0,"actualLabel":"Dip jalapenos"},{"id":"c46bb160-b35c-42ed-8482-ed85f1391e51","count":1,"label":"Pizza Hawai 32 cm","posId":"114","price":24900,"isExtra":false,"creatorId":"iCFfU4rQCb2p9P4_YGfZe","isPackging":0,"actualLabel":"Pizza Hawai 32 cm"}]</t>
  </si>
  <si>
    <t>2026-05-16T15:30:31.173+02:00</t>
  </si>
  <si>
    <t>2026-05-16T15:39:34.446+02:00</t>
  </si>
  <si>
    <t>[{"id":"6942755309e364dceebaa296","count":1,"label":"Margherita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bylinky","posId":"A121","price":5700,"isExtra":true},{"id":"6942755309e364dceebaa2f8","count":1,"label":"Poděbradská malinovka 0,5l","posId":"N129","price":4900,"isExtra":false}]</t>
  </si>
  <si>
    <t>JAHIR</t>
  </si>
  <si>
    <t>2026-05-16T15:22:03.654+02:00</t>
  </si>
  <si>
    <t>2026-05-16T15:30:33.520+02:00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</si>
  <si>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základ","posId":"ZSB49","price":0,"isExtra":true},{"id":"X1000","note":"","count":1,"label":"bez plněných okrajů","posId":"X1000","price":0,"isExtra":true}]</t>
  </si>
  <si>
    <t>2026-05-16T15:21:39.206+02:00</t>
  </si>
  <si>
    <t>2026-05-16T15:28:47.410+02:00</t>
  </si>
  <si>
    <t>[{"id":"59592169","note":"","size":"Hawai 32cm","count":1,"label":"Hawai 32cm","posId":"114","price":24900,"isExtra":false},{"id":"54684837","note":"","count":1,"label":"Balné","posId":"K0000","price":1500,"isExtra":true}]</t>
  </si>
  <si>
    <t>2026-05-16T15:11:02.472+02:00</t>
  </si>
  <si>
    <t>2026-05-16T15:21:00.155+02:00</t>
  </si>
  <si>
    <t>2026-05-16T15:32:16.617+02:00</t>
  </si>
  <si>
    <t>2026-05-16T15:11:03.262+02:00</t>
  </si>
  <si>
    <t>[{"id":"65f00180-9c8f-4569-8062-acb5d5b8efb2","note":"","count":1,"label":"Pepsi 1l","posId":"N124","price":5900,"isExtra":false},{"id":"5e57993d-26f3-465c-aa35-1e3806b0b477","note":"","count":1,"label":"Hot &amp; Spicy 32 cm","posId":"122","price":24900,"isExtra":false}]</t>
  </si>
  <si>
    <t>2026-05-16T15:05:40.641+02:00</t>
  </si>
  <si>
    <t>2026-05-16T15:16:15.298+02:00</t>
  </si>
  <si>
    <t>[{"id":"6942755309e364dceebaa2cc","count":1,"label":"Spicy menu Comeback","posId":"M100","price":34900,"isExtra":false},{"id":"0a08d21a7d76fb620b157a44","count":1,"label":"Balné","posId":"K0000","price":3000,"isExtra":true},{"id":"af2b7c55654666119623d866","count":1,"label":"Capricciosa","posId":"Y113","price":0,"isExtra":true},{"id":"13bc34972a864e03558263de","count":1,"label":"bez plněných okrajů","posId":"X1000","price":0,"isExtra":true},{"id":"bf3d5e280f81677b5972c78a","count":1,"label":"masové kuličky","posId":"P102","price":0,"isExtra":true},{"id":"a864a6f0abe726da60b267f8","count":1,"label":"Aquilla černý čaj a broskev","posId":"N120","price":0,"isExtra":true}]</t>
  </si>
  <si>
    <t>2026-05-16T14:29:44.526+02:00</t>
  </si>
  <si>
    <t>2026-05-16T14:40:32.475+02:00</t>
  </si>
  <si>
    <t>Sukhjot Singh</t>
  </si>
  <si>
    <t>2026-05-16T14:28:03.663+02:00</t>
  </si>
  <si>
    <t>2026-05-16T14:34:22.111+02:00</t>
  </si>
  <si>
    <t>2026-05-16T14:22:03.260+02:00</t>
  </si>
  <si>
    <t>2026-05-16T14:37:33.888+02:00</t>
  </si>
  <si>
    <t>2026-05-16T14:47:16.279+02:00</t>
  </si>
  <si>
    <t>2026-05-16T14:22:04.292+02:00</t>
  </si>
  <si>
    <t>[{"id":"2cc0a9fe-ea2a-41e4-be86-6376b8437c33","note":"","count":1,"label":"Capricciosa 40 cm","posId":"101","price":30900,"isExtra":false},{"id":"57c816b2-3e3f-46c2-b126-b09910d79cb0","note":"","count":1,"label":"změna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</si>
  <si>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2026-05-16T14:14:03.141+02:00</t>
  </si>
  <si>
    <t>2026-05-16T14:32:01.041+02:00</t>
  </si>
  <si>
    <t>2026-05-16T14:04:03.777+02:00</t>
  </si>
  <si>
    <t>2026-05-16T14:23:21.314+02:00</t>
  </si>
  <si>
    <t>[{"id":"6942755309e364dceebaa296","count":1,"label":"Margherita 32cm","posId":"112","price":20900,"isExtra":false},{"id":"2f43df7dedb312c2f3c829b9","count":1,"label":"Balné","posId":"K0000","price":1500,"isExtra":true},{"id":"4f9d18ef8cf2c6764d412bb4","count":1,"label":"okraj hotdog, bez omáčky","posId":"A125","price":5700,"isExtra":true},{"id":"fa663af1037263b7615b2b04","count":1,"label":"Šunka","posId":"B106","price":3000,"KDSTags":["greenhighlight"],"isExtra":true},{"id":"6942755309e364dceebaa2ce","count":3,"label":"Spicy Wings 🌶️","posId":"P101","price":11900,"isExtra":false},{"id":"2f43df7dedb312c2f3c829b9","count":3,"label":"Balné","posId":"K0000","price":1500,"isExtra":true},{"id":"6942755309e364dceebaa2e2","count":1,"label":"Jablečno-skořicové rolls","posId":"18","price":8900,"isExtra":false},{"id":"2f43df7dedb312c2f3c829b9","count":1,"label":"Balné","posId":"K0000","price":1500,"isExtra":true}]</t>
  </si>
  <si>
    <t>2026-05-16T14:03:31.770+02:00</t>
  </si>
  <si>
    <t>2026-05-16T14:17:27.133+02:00</t>
  </si>
  <si>
    <t>[{"id":"6942755309e364dceebaa282","count":1,"label":"Comeback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</si>
  <si>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2026-05-16T14:01:01.929+02:00</t>
  </si>
  <si>
    <t>2026-05-16T14:27:51.924+02:00</t>
  </si>
  <si>
    <t>2026-05-16T14:33:27.014+02:00</t>
  </si>
  <si>
    <t>2026-05-16T14:01:02.557+02:00</t>
  </si>
  <si>
    <t>[{"id":"49e8d1c4-1e97-4089-9514-2970c15092b6","note":"","count":1,"label":"BBQ Meteor 40 cm","posId":"106","price":30900,"isExtra":false},{"id":"d5c01305-5b81-4931-8ef0-14413da22bab","note":"","count":1,"label":"Kukuřice","posId":"C115","price":3500,"KDSTags":["greenhighlight"],"isExtra":true},{"id":"0c454cc7-3f38-4dea-9e0e-7220d9ba6ce0","note":"","count":1,"label":"Dip česnekový","posId":"P106","price":2000,"isExtra":false},{"id":"6d3c9c59-6320-4a7e-8d79-75ab75e77cd3","note":"","count":1,"label":"BBQ Texas 32 cm","posId":"119","price":24900,"isExtra":false}]</t>
  </si>
  <si>
    <t>2026-05-16T14:00:04.972+02:00</t>
  </si>
  <si>
    <t>2026-05-16T14:12:41.310+02:00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</si>
  <si>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🌶️🌶️","posId":"110","price":30900,"isExtra":false},{"id":"54684827","note":"","count":1,"label":"Balné","posId":"K0000","price":2000,"isExtra":true},{"id":"54684861","note":"","count":1,"label":"okraj mozzarella, bylinky","posId":"A122","price":6500,"isExtra":true},{"id":"54684793","note":"","size":"Pečené brambory","count":1,"label":"Pečené brambory","posId":"P103","price":6900,"isExtra":false},{"id":"54684837","note":"","count":1,"label":"Balné","posId":"K0000","price":1500,"isExtra":true},{"id":"54684796","note":"","size":"Česnekový dip","count":3,"label":"Česnekový dip","posId":"P106","price":2000,"isExtra":false},{"id":"54684837","note":"","count":3,"label":"Balné","posId":"K0000","price":1500,"isExtra":true}]</t>
  </si>
  <si>
    <t>2026-05-16T13:59:33.509+02:00</t>
  </si>
  <si>
    <t>2026-05-16T14:12:44.061+02:00</t>
  </si>
  <si>
    <t>[{"id":"6942755309e364dceebaa282","count":1,"label":"Comeback 40cm 🌶️","posId":"109","price":30900,"isExtra":false},{"id":"9c3e5446ef3ded7b358f7c2a","count":1,"label":"Balné","posId":"K0000","price":2000,"isExtra":true},{"id":"e48bc139e2ca597f8161ac78","count":1,"label":"okraj hotdog, hořčice","posId":"A118","price":6500,"isExtra":true},{"id":"6942755309e364dceebaa2d8","count":1,"label":"Česnekový dip","posId":"P106","price":2000,"isExtra":false},{"id":"2f43df7dedb312c2f3c829b9","count":1,"label":"Balné","posId":"K0000","price":1500,"isExtra":true}]</t>
  </si>
  <si>
    <t>Yogendra</t>
  </si>
  <si>
    <t>2026-05-16T13:55:11.416+02:00</t>
  </si>
  <si>
    <t>2026-05-16T14:02:18.034+02:00</t>
  </si>
  <si>
    <t>[{"id":"115","note":"","count":1,"label":"Zeleninová 32cm","posId":"115","price":24900,"isExtra":false},{"id":"K0000","note":"","count":1,"label":"Balné","posId":"K0000","price":1500,"isExtra":true},{"id":"X112","note":"","count":1,"label":"Bez oliv","posId":"X112","price":0,"KDSTags":["redhighlight"],"isExtra":true},{"id":"N125","note":"","count":1,"label":"Pepsi zero sugar 1l","posId":"N125","price":5900,"isExtra":false},{"id":"P106","note":"","count":2,"label":"Česnekový dip","posId":"P106","price":2000,"isExtra":false},{"id":"K0000","note":"","count":2,"label":"Balné","posId":"K0000","price":1500,"isExtra":true}]</t>
  </si>
  <si>
    <t>2026-05-16T13:25:52.693+02:00</t>
  </si>
  <si>
    <t>2026-05-16T13:34:10.099+02:00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</si>
  <si>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</si>
  <si>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2026-05-16T13:24:03.216+02:00</t>
  </si>
  <si>
    <t>2026-05-16T13:29:27.697+02:00</t>
  </si>
  <si>
    <t>2026-05-16T13:51:56.985+02:00</t>
  </si>
  <si>
    <t>2026-05-16T13:24:04.115+02:00</t>
  </si>
  <si>
    <t>2026-05-16T13:20:02.514+02:00</t>
  </si>
  <si>
    <t>2026-05-16T13:25:39.740+02:00</t>
  </si>
  <si>
    <t>[{"id":"d587ab86-7858-46b7-a58c-52ffe6b6a574","note":"","count":1,"label":"Comeback 18 cm","posId":"133","price":11900,"isExtra":false}]</t>
  </si>
  <si>
    <t>2026-05-16T13:16:03.349+02:00</t>
  </si>
  <si>
    <t>2026-05-16T13:24:52.790+02:00</t>
  </si>
  <si>
    <t>2026-05-16T13:38:56.623+02:00</t>
  </si>
  <si>
    <t>2026-05-16T13:16:03.976+02:00</t>
  </si>
  <si>
    <t>[{"id":"f991b551-d418-40dc-886d-2413cfe0e20e","note":"","count":1,"label":"Margherita 32 cm","posId":"112","price":20900,"isExtra":false},{"id":"f932f643-9a56-4a16-90b3-20349063a042","note":"","count":1,"label":"Capricciosa 32 cm","posId":"113","price":24900,"isExtra":false},{"id":"2d3d5617-9c58-43de-9934-040859ce552d","note":"","count":1,"label":"BBQ Meteor 32 cm","posId":"118","price":24900,"isExtra":false},{"id":"1aa4b142-e6d7-4d61-ba94-40298841a888","note":"","count":1,"label":"Quattro Formaggi 32 cm","posId":"123","price":24900,"isExtra":false}]</t>
  </si>
  <si>
    <t>2026-05-16T12:43:40.890+02:00</t>
  </si>
  <si>
    <t>2026-05-16T12:51:54.941+02:00</t>
  </si>
  <si>
    <t>[{"id":"59592169","note":"","size":"Hawai 32cm","count":1,"label":"Hawai 32cm","posId":"114","price":24900,"isExtra":false},{"id":"54684837","note":"","count":1,"label":"Balné","posId":"K0000","price":1500,"isExtra":true},{"id":"54684866","note":"","count":1,"label":"okraj mozzarella, bylinky","posId":"A121","price":5700,"isExtra":true},{"id":"54684757","note":"","size":"Baby špenát &amp; kuře 40cm","count":1,"label":"Baby špenát &amp; kuře 40cm","posId":"104","price":30900,"isExtra":false},{"id":"54684827","note":"","count":1,"label":"Balné","posId":"K0000","price":2000,"isExtra":true},{"id":"54684861","note":"","count":1,"label":"okraj mozzarella, bylinky","posId":"A122","price":6500,"isExtra":true}]</t>
  </si>
  <si>
    <t>Monsur</t>
  </si>
  <si>
    <t>2026-05-16T12:39:30.945+02:00</t>
  </si>
  <si>
    <t>2026-05-16T12:45:24.716+02:00</t>
  </si>
  <si>
    <t>[{"id":"103","note":"","count":1,"label":"Zeleninová 40cm","posId":"103","price":30900,"isExtra":false},{"id":"K0000","note":"","count":1,"label":"Balné","posId":"K0000","price":2000,"isExtra":true},{"id":"ZRB40","note":"","count":1,"label":"BBQ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</si>
  <si>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2026-05-16T12:34:05.642+02:00</t>
  </si>
  <si>
    <t>2026-05-16T12:39:46.783+02:00</t>
  </si>
  <si>
    <t>2026-05-16T12:21:52.883+02:00</t>
  </si>
  <si>
    <t>2026-05-16T12:30:18.627+02:00</t>
  </si>
  <si>
    <t>[{"id":"db512a49-05d7-4924-a817-5d5d5968a844","count":1,"label":"Pizza Capricciosa 32","posId":"113","price":24900,"isExtra":false,"creatorId":"8th9b81HE9K64m5TL9TOV","isPackging":0,"actualLabel":"Pizza Capricciosa 32"},{"id":"90fe26ad-8793-414c-a8fe-fc7624d10755","count":1,"label":"Pizza Špenát kuře 32 cm","posId":"116","price":24900,"isExtra":false,"creatorId":"pFQEFE0mAhSP2HNvB7QBI","isPackging":0,"actualLabel":"Pizza Špenát kuře 32 cm"},{"id":"7ab930e6-0c0e-4177-b8ba-83503741e8b0","count":1,"label":"Pizza Pepperoni 32","posId":"120","price":24900,"isExtra":false,"creatorId":"T7FUMxHWAVJ6Acd8ZxBft","isPackging":0,"actualLabel":"Pizza Pepperoni 32"}]</t>
  </si>
  <si>
    <t>2026-05-16T12:19:17.485+02:00</t>
  </si>
  <si>
    <t>2026-05-16T12:29:48.900+02:00</t>
  </si>
  <si>
    <t>[{"id":"121","note":"","count":2,"label":"Comeback 32cm 🌶️","posId":"121","price":24900,"isExtra":false},{"id":"K0000","note":"","count":2,"label":"Balné","posId":"K0000","price":1500,"isExtra":true},{"id":"ZRB32","note":"","count":2,"label":"BBQ základ","posId":"ZRB32","price":0,"isExtra":true},{"id":"jpr200","note":"","count":1,"label":"Jalapenos Rolls","posId":"jpr200","price":8900,"isExtra":false},{"id":"K0000","note":"","count":1,"label":"Balné","posId":"K0000","price":1500,"isExtra":true}]</t>
  </si>
  <si>
    <t>2026-05-16T12:11:21.947+02:00</t>
  </si>
  <si>
    <t>2026-05-16T12:18:23.876+02:00</t>
  </si>
  <si>
    <t>[{"id":"6942755309e364dceebaa2f2","count":1,"label":"Pepsi 1l","posId":"N124","price":4900,"isExtra":false},{"id":"6942755309e364dceebaa27e","count":1,"label":"Quattro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základ","posId":"ZSR40","price":0,"isExtra":true},{"id":"3846d00c330dd5f1193c2cd5","count":1,"label":"okraj hotdog, bbq omáčka","posId":"A120","price":6500,"isExtra":true}]</t>
  </si>
  <si>
    <t>2026-05-16T11:59:42.116+02:00</t>
  </si>
  <si>
    <t>2026-05-16T12:08:29.771+02:00</t>
  </si>
  <si>
    <t>[{"id":"57405766","note":"","size":"Pepsi 1l","count":1,"label":"Pepsi 1l","posId":"N124","price":4900,"isExtra":false},{"id":"59592165","note":"","size":"Pepperoni 32cm 🌶️🌶️","count":1,"label":"Pepperoni 32cm 🌶️🌶️","posId":"120","price":24900,"isExtra":false},{"id":"54684837","note":"","count":1,"label":"Balné","posId":"K0000","price":1500,"isExtra":true},{"id":"54684875","note":"","count":1,"label":"okraj mozzarella, bbq omáčka","posId":"A123","price":5700,"isExtra":true}]</t>
  </si>
  <si>
    <t>2026-05-16T11:50:03.166+02:00</t>
  </si>
  <si>
    <t>2026-05-16T11:57:10.527+02:00</t>
  </si>
  <si>
    <t>2026-05-16T12:23:05.753+02:00</t>
  </si>
  <si>
    <t>2026-05-16T11:50:03.860+02:00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</si>
  <si>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,{"id":"248252c5-4f49-43ec-9d7c-c3f582fe912d","note":"","count":1,"label":"Mirinda 1l","posId":"N126","price":5900,"isExtra":false}]</t>
  </si>
  <si>
    <t>2026-05-16T11:42:14.058+02:00</t>
  </si>
  <si>
    <t>2026-05-16T11:42:48.494+02:00</t>
  </si>
  <si>
    <t>[{"id":"cd22e00e-e758-4363-9254-340728f271d9","count":1,"label":"Pizza Hawai 18 cm","posId":"126","price":11900,"isExtra":false,"creatorId":"t7jVs7Sd8Ar_pi8c_jan6","isPackging":0,"actualLabel":"Pizza Hawai 18 cm"},{"id":"17ad363f-96ef-4e94-9246-dbc72c9ef474","count":1,"label":"Dip česnekový","posId":"P106","price":2000,"isExtra":false,"creatorId":"7fCYvJN1TrWGtHdCESEBn","isPackging":0,"actualLabel":"Dip česnekový"}]</t>
  </si>
  <si>
    <t>2026-05-16T11:33:33.842+02:00</t>
  </si>
  <si>
    <t>2026-05-16T11:39:50.470+02:00</t>
  </si>
  <si>
    <t>[{"id":"f714e0cf-7ae5-4e69-9b2e-9c0d416720d3","count":1,"label":"Pizza Quattro Formaggi 40","posId":"111","price":30900,"isExtra":false,"creatorId":"erWixaXRBeCyE7jBMKWwU","isPackging":0,"actualLabel":"Pizza Quattro Formaggi 40"},{"id":"extra_20230331101812_9","count":1,"label":"Rajčatový základ","posId":"ZSR40","price":0,"isExtra":true,"mainItemId":"f714e0cf-7ae5-4e69-9b2e-9c0d416720d3"}]</t>
  </si>
  <si>
    <t>2026-05-16T11:30:49.134+02:00</t>
  </si>
  <si>
    <t>2026-05-16T11:39:59.745+02:00</t>
  </si>
  <si>
    <t>2026-05-16T11:14:02.721+02:00</t>
  </si>
  <si>
    <t>2026-05-16T11:53:17.904+02:00</t>
  </si>
  <si>
    <t>2026-05-16T12:11:14.966+02:00</t>
  </si>
  <si>
    <t>2026-05-16T11:14:03.580+02:00</t>
  </si>
  <si>
    <t>[{"id":"6a406468-94b2-4aab-8b3e-c490dfbbdf08","note":"","count":1,"label":"Hot &amp; Spicy 40 cm","posId":"110","price":30900,"isExtra":false},{"id":"5972eec0-ca59-4f52-b279-96c9f5c3eb67","note":"","count":1,"label":"BEZ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česnekový","posId":"P106","price":2000,"isExtra":false},{"id":"eaf5673a-2acd-457a-bff6-8e65ba4050c9","note":"","count":1,"label":"dip jalapenos","posId":"P107","price":2000,"isExtra":false},{"id":"bf1ca81d-de2b-4d6c-b720-bc21d05d5afe","note":"","count":1,"label":"Pepperoni Rolls, 6 ks","posId":"P100","price":8900,"isExtra":false},{"id":"cd3c74d7-bb62-4309-8b7e-c56b813d056a","note":"","count":1,"label":"Jablečno-skořicové rolls, 8ks","posId":"18","price":8900,"isExtra":false}]</t>
  </si>
  <si>
    <t>2026-05-16T11:06:51.168+02:00</t>
  </si>
  <si>
    <t>2026-05-16T11:20:06.644+02:00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</si>
  <si>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cibule","posId":"X103","price":0,"KDSTags":["redhighlight"],"isExtra":true},{"id":"102","note":"","count":1,"label":"Hawai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okrajů","posId":"X1000","price":0,"isExtra":true}]</t>
  </si>
  <si>
    <t>2026-05-16T11:00:51.180+02:00</t>
  </si>
  <si>
    <t>2026-05-16T11:39:31.796+02:00</t>
  </si>
  <si>
    <t>[{"id":"6942755309e364dceebaa298","count":1,"label":"Quattro Formaggi 32cm","posId":"123","price":24900,"isExtra":false},{"id":"2f43df7dedb312c2f3c829b9","count":1,"label":"Balné","posId":"K0000","price":1500,"isExtra":true},{"id":"260a35f70d058e4b235d3a9a","count":1,"label":"BBQ základ","posId":"ZSB32","price":0,"isExtra":true},{"id":"6942755309e364dceebaa29c","count":1,"label":"Comeback 32cm 🌶️","posId":"121","price":24900,"isExtra":false},{"id":"2f43df7dedb312c2f3c829b9","count":1,"label":"Balné","posId":"K0000","price":1500,"isExtra":true},{"id":"6942755309e364dceebaa27e","count":1,"label":"Quattro Formaggi 40cm","posId":"111","price":30900,"isExtra":false},{"id":"9c3e5446ef3ded7b358f7c2a","count":1,"label":"Balné","posId":"K0000","price":2000,"isExtra":true},{"id":"6942755309e364dceebaa298","count":1,"label":"Quattro Formaggi 32cm","posId":"123","price":24900,"isExtra":false},{"id":"2f43df7dedb312c2f3c829b9","count":1,"label":"Balné","posId":"K0000","price":1500,"isExtra":true}]</t>
  </si>
  <si>
    <t>2026-05-16T10:24:03.936+02:00</t>
  </si>
  <si>
    <t>2026-05-16T11:10:56.518+02:00</t>
  </si>
  <si>
    <t>2026-05-16T11:26:07.168+02:00</t>
  </si>
  <si>
    <t>2026-05-16T10:24:04.523+02:00</t>
  </si>
  <si>
    <t>Larysa</t>
  </si>
  <si>
    <t>2026-05-16T02:35:44.625+02:00</t>
  </si>
  <si>
    <t>2026-05-16T02:43:31.094+02:00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</si>
  <si>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základ","posId":"ZRB40","price":0,"isExtra":true},{"id":"C115","note":"","count":1,"label":"Kukuřice","posId":"C115","price":3500,"KDSTags":["greenhighlight"],"isExtra":true}]</t>
  </si>
  <si>
    <t>2026-05-16T02:23:27.769+02:00</t>
  </si>
  <si>
    <t>2026-05-16T02:28:46.007+02:00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</si>
  <si>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40cm","posId":"111","price":30900,"isExtra":false},{"id":"54684827","note":"","count":1,"label":"Balné","posId":"K0000","price":2000,"isExtra":true},{"id":"54684825","note":"","count":1,"label":"bez plněných okrajů","posId":"X1000","price":0,"isExtra":true}]</t>
  </si>
  <si>
    <t>2026-05-16T02:12:58.160+02:00</t>
  </si>
  <si>
    <t>2026-05-16T02:23:14.072+02:00</t>
  </si>
  <si>
    <t>[{"id":"120","note":"","count":2,"label":"Pepperoni 32cm 🌶️🌶️","posId":"120","price":24900,"isExtra":false},{"id":"K0000","note":"","count":2,"label":"Balné","posId":"K0000","price":1500,"isExtra":true},{"id":"X1000","note":"","count":2,"label":"bez plněných okrajů","posId":"X1000","price":0,"isExtra":true}]</t>
  </si>
  <si>
    <t>2026-05-16T02:12:50.798+02:00</t>
  </si>
  <si>
    <t>2026-05-16T02:20:49.157+02:00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</si>
  <si>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🌶️🌶️","posId":"110","price":30900,"isExtra":false},{"id":"9c3e5446ef3ded7b358f7c2a","count":1,"label":"Balné","posId":"K0000","price":2000,"isExtra":true},{"id":"6942755309e364dceebaa2f2","count":1,"label":"Pepsi 1l","posId":"N124","price":4900,"isExtra":false}]</t>
  </si>
  <si>
    <t>Oluwole</t>
  </si>
  <si>
    <t>2026-05-16T01:59:54.120+02:00</t>
  </si>
  <si>
    <t>2026-05-16T02:07:05.101+02:00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</si>
  <si>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okrajů","posId":"X1000","price":0,"isExtra":true},{"id":"C106","note":"","count":1,"label":"Šunka","posId":"C106","price":4000,"KDSTags":["greenhighlight"],"isExtra":true},{"id":"110","note":"","count":1,"label":"Hot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</si>
  <si>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2026-05-16T01:56:40.443+02:00</t>
  </si>
  <si>
    <t>2026-05-16T01:59:59.306+02:00</t>
  </si>
  <si>
    <t>[{"id":"6942755309e364dceebaa2a6","count":1,"label":"Hawai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těsto","posId":"17","price":1000,"isExtra":true},{"id":"81ad5ca0ecc9853855b6788a","count":1,"label":"Ananas","posId":"B100","price":2500,"KDSTags":["greenhighlight"],"isExtra":true}]</t>
  </si>
  <si>
    <t>2026-05-16T01:50:38.348+02:00</t>
  </si>
  <si>
    <t>2026-05-16T02:00:02.617+02:00</t>
  </si>
  <si>
    <t>[{"id":"6942755309e364dceebaa2a8","count":1,"label":"Capricciosa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bylinky","posId":"A121","price":5700,"isExtra":true},{"id":"6942755309e364dceebaa2d8","count":2,"label":"Česnekový dip","posId":"P106","price":2000,"isExtra":false},{"id":"2f43df7dedb312c2f3c829b9","count":2,"label":"Balné","posId":"K0000","price":1500,"isExtra":true}]</t>
  </si>
  <si>
    <t>2026-05-16T01:43:04.319+02:00</t>
  </si>
  <si>
    <t>2026-05-16T01:48:22.988+02:00</t>
  </si>
  <si>
    <t>[{"id":"59592161","note":"","size":"Margherita 32cm","count":1,"label":"Margherita 32cm","posId":"112","price":20900,"isExtra":false},{"id":"54684837","note":"","count":1,"label":"Balné","posId":"K0000","price":1500,"isExtra":true},{"id":"54684895","note":"","count":1,"label":"Olivy","posId":"B112","price":2500,"KDSTags":["greenhighlight"],"isExtra":true},{"id":"54684928","note":"","count":1,"label":"Kukuřice","posId":"B115","price":2500,"KDSTags":["greenhighlight"],"isExtra":true}]</t>
  </si>
  <si>
    <t>2026-05-16T01:38:00.217+02:00</t>
  </si>
  <si>
    <t>2026-05-16T01:45:36.941+02:00</t>
  </si>
  <si>
    <t>[{"id":"6942755309e364dceebaa2f2","count":1,"label":"Pepsi 1l","posId":"N124","price":4900,"isExtra":false},{"id":"6942755309e364dceebaa27e","count":1,"label":"Quattro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základ","posId":"ZSR40","price":0,"isExtra":true},{"id":"c72973a96879fc2d4a45d18e","count":1,"label":"Kukuřice","posId":"C115","price":3500,"KDSTags":["greenhighlight"],"isExtra":true},{"id":"6942755309e364dceebaa2de","count":1,"label":"Choco Rolls","posId":"chr100","price":8900,"isExtra":false},{"id":"2f43df7dedb312c2f3c829b9","count":1,"label":"Balné","posId":"K0000","price":1500,"isExtra":true}]</t>
  </si>
  <si>
    <t>2026-05-16T01:24:03.682+02:00</t>
  </si>
  <si>
    <t>2026-05-16T01:35:43.021+02:00</t>
  </si>
  <si>
    <t>2026-05-16T01:23:24.120+02:00</t>
  </si>
  <si>
    <t>2026-05-16T01:33:52.982+02:00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</si>
  <si>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základ","posId":"ZRB32","price":0,"isExtra":true},{"id":"54684866","note":"","count":1,"label":"okraj mozzarella, bylinky","posId":"A121","price":5700,"isExtra":true},{"id":"54684924","note":"","count":1,"label":"Cibule","posId":"B103","price":2500,"KDSTags":["greenhighlight"],"isExtra":true},{"id":"54684928","note":"","count":1,"label":"Kukuřice","posId":"B115","price":2500,"KDSTags":["greenhighlight"],"isExtra":true}]</t>
  </si>
  <si>
    <t>2026-05-16T01:17:03.078+02:00</t>
  </si>
  <si>
    <t>2026-05-16T01:30:06.696+02:00</t>
  </si>
  <si>
    <t>[{"id":"d587ab86-7858-46b7-a58c-52ffe6b6a574","note":"","count":1,"label":"Comeback 18 cm","posId":"133","price":11900,"isExtra":false},{"id":"a3d62a5d-2e1d-48db-874e-d64becff7059","note":"","count":1,"label":"změna na BBQ základ","posId":"A128","price":0,"isExtra":true}]</t>
  </si>
  <si>
    <t>2026-05-16T01:06:45.863+02:00</t>
  </si>
  <si>
    <t>2026-05-16T01:13:55.309+02:00</t>
  </si>
  <si>
    <t>[{"id":"6942755309e364dceebaa28e","count":1,"label":"Capricciosa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dip","posId":"P106","price":2000,"isExtra":false},{"id":"2f43df7dedb312c2f3c829b9","count":1,"label":"Balné","posId":"K0000","price":1500,"isExtra":true},{"id":"6942755309e364dceebaa2da","count":1,"label":"BBQ dip","posId":"P105","price":2000,"isExtra":false},{"id":"2f43df7dedb312c2f3c829b9","count":1,"label":"Balné","posId":"K0000","price":1500,"isExtra":true}]</t>
  </si>
  <si>
    <t>2026-05-16T01:05:03.351+02:00</t>
  </si>
  <si>
    <t>2026-05-16T01:13:33.957+02:00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</si>
  <si>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🌶️🌶️","posId":"122","price":24900,"isExtra":false},{"id":"54684837","note":"","count":1,"label":"Balné","posId":"K0000","price":1500,"isExtra":true},{"id":"59592171","note":"","size":"Baby Špenát &amp; kuře 32cm","count":1,"label":"Baby Špenát &amp; kuře 32cm","posId":"116","price":24900,"isExtra":false},{"id":"54684837","note":"","count":1,"label":"Balné","posId":"K0000","price":1500,"isExtra":true},{"id":"59592165","note":"","size":"Pepperoni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</si>
  <si>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2026-05-16T00:59:26.105+02:00</t>
  </si>
  <si>
    <t>2026-05-16T00:59:31.030+02:00</t>
  </si>
  <si>
    <t>[{"id":"55e6c21a-f597-4c37-b677-ec8ce15d74e6","count":1,"label":"Pizza Zeleninová 18 cm","posId":"127","price":11900,"isExtra":false,"creatorId":"UXe4aEZmIqmxjaBGySDDS","isPackging":0,"actualLabel":"Pizza Zeleninová 18 cm"}]</t>
  </si>
  <si>
    <t>2026-05-16T00:48:22.046+02:00</t>
  </si>
  <si>
    <t>2026-05-16T00:56:07.901+02:00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</si>
  <si>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</si>
  <si>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2026-05-16T00:42:04.194+02:00</t>
  </si>
  <si>
    <t>2026-05-16T00:51:00.457+02:00</t>
  </si>
  <si>
    <t>[{"id":"2d3d5617-9c58-43de-9934-040859ce552d","note":"","count":1,"label":"BBQ Meteor 32 cm","posId":"118","price":24900,"isExtra":false}]</t>
  </si>
  <si>
    <t>2026-05-16T00:26:39.288+02:00</t>
  </si>
  <si>
    <t>2026-05-16T00:38:54.655+02:00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</si>
  <si>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32cm","posId":"123","price":24900,"isExtra":false},{"id":"54684837","note":"","count":1,"label":"Balné","posId":"K0000","price":1500,"isExtra":true},{"id":"59555772","note":"","count":1,"label":"BBQ základ","posId":"ZSB32","price":0,"isExtra":true},{"id":"54684831","note":"","count":1,"label":"bez plněných okrajů","posId":"X1000","price":0,"isExtra":true},{"id":"54684948","note":"","count":1,"label":"Slanina","posId":"B108","price":3000,"KDSTags":["greenhighlight"],"isExtra":true},{"id":"54684959","note":"","count":1,"label":"Pepperoni salám","posId":"B109","price":3000,"KDSTags":["greenhighlight"],"isExtra":true}]</t>
  </si>
  <si>
    <t>2026-05-16T00:26:03.073+02:00</t>
  </si>
  <si>
    <t>2026-05-16T00:37:30.433+02:00</t>
  </si>
  <si>
    <t>2026-05-16T00:53:01.138+02:00</t>
  </si>
  <si>
    <t>2026-05-16T00:26:03.842+02:00</t>
  </si>
  <si>
    <t>[{"id":"6d3c9c59-6320-4a7e-8d79-75ab75e77cd3","note":"","count":1,"label":"BBQ Texas 32 cm","posId":"119","price":24900,"isExtra":false},{"id":"57c816b2-3e3f-46c2-b126-b09910d79cb0","note":"","count":1,"label":"změna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bylinky","posId":"A121","price":5700,"isExtra":true},{"id":"3b51edda-398d-47d1-8cbd-b96caad0e92c","note":"","count":1,"label":"šunka","posId":"B106","price":3000,"KDSTags":["greenhighlight"],"isExtra":true}]</t>
  </si>
  <si>
    <t>2026-05-16T00:23:03.259+02:00</t>
  </si>
  <si>
    <t>2026-05-16T00:32:07.639+02:00</t>
  </si>
  <si>
    <t>[{"id":"50d0c33c-440a-47e3-8208-1c68574950af","note":"","count":1,"label":"Capricciosa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bylinky","posId":"A121","price":5700,"isExtra":true}]</t>
  </si>
  <si>
    <t>2026-05-16T00:20:25.328+02:00</t>
  </si>
  <si>
    <t>2026-05-16T00:30:17.619+02:00</t>
  </si>
  <si>
    <t>[{"id":"6942755309e364dceebaa2aa","count":1,"label":"Baby Špenát &amp; kuře 32cm","posId":"116","price":24900,"isExtra":false},{"id":"2f43df7dedb312c2f3c829b9","count":1,"label":"Balné","posId":"K0000","price":1500,"isExtra":true}]</t>
  </si>
  <si>
    <t>2026-05-16T00:13:02.679+02:00</t>
  </si>
  <si>
    <t>2026-05-16T00:25:02.307+02:00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</si>
  <si>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</si>
  <si>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2026-05-16T00:09:52.517+02:00</t>
  </si>
  <si>
    <t>2026-05-16T00:17:45.541+02:00</t>
  </si>
  <si>
    <t>[{"id":"6942755309e364dceebaa29e","count":1,"label":"Pepperoni 32cm 🌶️🌶️","posId":"120","price":24900,"isExtra":false},{"id":"2f43df7dedb312c2f3c829b9","count":1,"label":"Balné","posId":"K0000","price":1500,"isExtra":true},{"id":"75a5e2546d578b4031318120","count":1,"label":"Pilsner Urquell 12","posId":"N20","price":6500,"isExtra":false}]</t>
  </si>
  <si>
    <t>2026-05-16T00:06:51.917+02:00</t>
  </si>
  <si>
    <t>2026-05-16T00:15:34.698+02:00</t>
  </si>
  <si>
    <t>2026-05-16T00:05:35.568+02:00</t>
  </si>
  <si>
    <t>2026-05-16T00:23:43.653+02:00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</si>
  <si>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</si>
  <si>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2026-05-15T23:40:29.479+02:00</t>
  </si>
  <si>
    <t>2026-05-15T23:52:56.560+02:00</t>
  </si>
  <si>
    <t>2026-05-15T23:36:23.427+02:00</t>
  </si>
  <si>
    <t>2026-05-15T23:48:42.428+02:00</t>
  </si>
  <si>
    <t>2026-05-15T23:35:57.756+02:00</t>
  </si>
  <si>
    <t>2026-05-15T23:57:05.361+02:00</t>
  </si>
  <si>
    <t>[{"id":"54684759","note":"","size":"Hawai 40cm","count":1,"label":"Hawai 40cm","posId":"102","price":30900,"isExtra":false},{"id":"54684827","note":"","count":1,"label":"Balné","posId":"K0000","price":2000,"isExtra":true},{"id":"59555759","note":"","count":1,"label":"Smetanový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bylinky","posId":"A122","price":6500,"isExtra":true},{"id":"54684872","note":"","count":1,"label":"Bez ananasu","posId":"X100","price":0,"KDSTags":["redhighlight"],"isExtra":true},{"id":"54684930","note":"","count":1,"label":"Kukuřice","posId":"C115","price":3500,"KDSTags":["greenhighlight"],"isExtra":true},{"id":"54684942","note":"","count":1,"label":"Šunka","posId":"C106","price":4000,"KDSTags":["greenhighlight"],"isExtra":true},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okrajů","posId":"X1000","price":0,"isExtra":true},{"id":"54684962","note":"","count":1,"label":"Grana padano, pecorino, parmazán","posId":"C130","price":4000,"KDSTags":["greenhighlight"],"isExtra":true},{"id":"61818012","note":"","size":"Guarana kiwi a jablko","count":2,"label":"Guarana kiwi a jablko","posId":"N144","price":5500,"isExtra":false}]</t>
  </si>
  <si>
    <t>2026-05-15T23:22:58.153+02:00</t>
  </si>
  <si>
    <t>2026-05-15T23:37:34.542+02:00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</si>
  <si>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🌶️🌶️","posId":"110","price":30900,"isExtra":false},{"id":"9c3e5446ef3ded7b358f7c2a","count":1,"label":"Balné","posId":"K0000","price":2000,"isExtra":true},{"id":"9b134e33f1db18460c30380b","count":1,"label":"okraj mozzarella, bylinky","posId":"A122","price":6500,"isExtra":true},{"id":"6623d230e24177a5ada1aba9","count":1,"label":"Cibule","posId":"C103","price":3500,"KDSTags":["greenhighlight"],"isExtra":true},{"id":"dade691b0a9dc6b4f9e250cb","count":1,"label":"Kuře","posId":"C114","price":4000,"KDSTags":["greenhighlight"],"isExtra":true},{"id":"eb325fbf5298e265e16552eb","count":1,"label":"Grana padano, pecorino, parmazán","posId":"C130","price":4000,"KDSTags":["greenhighlight"],"isExtra":true},{"id":"6942755309e364dceebaa2f2","count":1,"label":"Pepsi 1l","posId":"N124","price":4900,"isExtra":false}]</t>
  </si>
  <si>
    <t>Navdeep</t>
  </si>
  <si>
    <t>2026-05-15T23:20:17.405+02:00</t>
  </si>
  <si>
    <t>2026-05-15T23:31:13.252+02:00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</si>
  <si>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bylinky","posId":"A121","price":5700,"isExtra":true},{"id":"N131","note":"","count":1,"label":"BIRGO grapefruit 0,5l","posId":"N131","price":4900,"isExtra":false}]</t>
  </si>
  <si>
    <t>KHRYSTYNA</t>
  </si>
  <si>
    <t>2026-05-15T23:09:39.578+02:00</t>
  </si>
  <si>
    <t>2026-05-15T23:30:01.297+02:00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</si>
  <si>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bylinky","posId":"A122","price":6500,"isExtra":true}]</t>
  </si>
  <si>
    <t>2026-05-15T23:07:03.421+02:00</t>
  </si>
  <si>
    <t>2026-05-15T23:23:52.004+02:00</t>
  </si>
  <si>
    <t>2026-05-15T23:39:17.606+02:00</t>
  </si>
  <si>
    <t>2026-05-15T23:07:04.220+02:00</t>
  </si>
  <si>
    <t>[{"id":"2127b414-f29d-445a-a728-4dd62c008892","note":"","count":1,"label":"Capricciosa 18 cm","posId":"125","price":11900,"isExtra":false},{"id":"dabcc31f-9ab8-47ed-8cf1-e04a3b007ddb","note":"","count":1,"label":"Cibule.","posId":"A103","price":1500,"isExtra":true},{"id":"cd3c74d7-bb62-4309-8b7e-c56b813d056a","note":"","count":1,"label":"Jablečno-skořicové rolls, 8ks","posId":"18","price":8900,"isExtra":false},{"id":"2127b414-f29d-445a-a728-4dd62c008892","note":"","count":1,"label":"Capricciosa 18 cm","posId":"125","price":11900,"isExtra":false},{"id":"dabcc31f-9ab8-47ed-8cf1-e04a3b007ddb","note":"","count":1,"label":"Cibule.","posId":"A103","price":1500,"isExtra":true}]</t>
  </si>
  <si>
    <t>2026-05-15T23:06:20.547+02:00</t>
  </si>
  <si>
    <t>2026-05-15T23:16:47.234+02:00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</si>
  <si>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🌶️🌶️","posId":"122","price":24900,"isExtra":false},{"id":"54684837","note":"","count":1,"label":"Balné","posId":"K0000","price":1500,"isExtra":true},{"id":"57423462","note":"","size":"Dip Jalapeňos","count":1,"label":"Dip Jalapeňos","posId":"P107","price":2000,"isExtra":false},{"id":"54684837","note":"","count":1,"label":"Balné","posId":"K0000","price":1500,"isExtra":true}]</t>
  </si>
  <si>
    <t>2026-05-15T23:04:02.899+02:00</t>
  </si>
  <si>
    <t>2026-05-15T23:26:19.013+02:00</t>
  </si>
  <si>
    <t>2026-05-15T23:47:22.073+02:00</t>
  </si>
  <si>
    <t>2026-05-15T23:04:03.340+02:00</t>
  </si>
  <si>
    <t>[{"id":"3171e692-1adb-4333-8054-b1a7b136b69f","note":"","count":1,"label":"Pepperoni 32 cm","posId":"144","price":24900,"isExtra":false}]</t>
  </si>
  <si>
    <t>2026-05-15T23:03:50.471+02:00</t>
  </si>
  <si>
    <t>2026-05-15T23:20:29.321+02:00</t>
  </si>
  <si>
    <t>[{"id":"6942755309e364dceebaa28a","count":1,"label":"Zeleninová 40cm","posId":"103","price":30900,"isExtra":false},{"id":"9c3e5446ef3ded7b358f7c2a","count":1,"label":"Balné","posId":"K0000","price":2000,"isExtra":true},{"id":"544a5f6c699d7dde3c79edfe","count":1,"label":"Bez žampionů","posId":"X105","price":0,"KDSTags":["redhighlight"],"isExtra":true},{"id":"6942755309e364dceebaa27e","count":1,"label":"Quattro Formaggi 40cm","posId":"111","price":30900,"isExtra":false},{"id":"9c3e5446ef3ded7b358f7c2a","count":1,"label":"Balné","posId":"K0000","price":2000,"isExtra":true},{"id":"6942755309e364dceebaa2d8","count":2,"label":"Česnekový dip","posId":"P106","price":2000,"isExtra":false},{"id":"2f43df7dedb312c2f3c829b9","count":2,"label":"Balné","posId":"K0000","price":1500,"isExtra":true},{"id":"6942755309e364dceebaa2f2","count":1,"label":"Pepsi 1l","posId":"N124","price":4900,"isExtra":false},{"id":"6942755309e364dceebaa2f6","count":2,"label":"Mirinda 1l","posId":"N126","price":5900,"isExtra":false},{"id":"6942755309e364dceebaa2fc","count":2,"label":"Aquilla neperlivá","posId":"N140","price":3900,"isExtra":false}]</t>
  </si>
  <si>
    <t>Matyáš</t>
  </si>
  <si>
    <t>2026-05-15T22:57:55.333+02:00</t>
  </si>
  <si>
    <t>2026-05-15T23:16:21.170+02:00</t>
  </si>
  <si>
    <t>2026-05-15T22:44:13.889+02:00</t>
  </si>
  <si>
    <t>2026-05-15T22:59:05.218+02:00</t>
  </si>
  <si>
    <t>[{"id":"6942755309e364dceebaa27e","count":1,"label":"Quattro Formaggi 40cm","posId":"111","price":30900,"isExtra":false},{"id":"9c3e5446ef3ded7b358f7c2a","count":1,"label":"Balné","posId":"K0000","price":2000,"isExtra":true},{"id":"a643f2457d9ae387f1a87824","count":1,"label":"okraj mozzarella, bbq omáčka","posId":"A124","price":6500,"isExtra":true},{"id":"7ed3d726760a75b810f49cfc","count":1,"label":"Slanina","posId":"C108","price":4000,"KDSTags":["greenhighlight"],"isExtra":true},{"id":"da61ec74e0d8131c40023b22","count":1,"label":"Pepperoni salám","posId":"C109","price":4000,"KDSTags":["greenhighlight"],"isExtra":true},{"id":"6942755309e364dceebaa2d8","count":3,"label":"Česnekový dip","posId":"P106","price":2000,"isExtra":false},{"id":"2f43df7dedb312c2f3c829b9","count":3,"label":"Balné","posId":"K0000","price":1500,"isExtra":true},{"id":"6942755309e364dceebaa2da","count":3,"label":"BBQ dip","posId":"P105","price":2000,"isExtra":false},{"id":"2f43df7dedb312c2f3c829b9","count":3,"label":"Balné","posId":"K0000","price":1500,"isExtra":true}]</t>
  </si>
  <si>
    <t>2026-05-15T22:41:53.613+02:00</t>
  </si>
  <si>
    <t>2026-05-15T22:50:12.204+02:00</t>
  </si>
  <si>
    <t>[{"id":"59592161","note":"","size":"Margherita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okrajů","posId":"X1000","price":0,"isExtra":true}]</t>
  </si>
  <si>
    <t>2026-05-15T22:40:13.491+02:00</t>
  </si>
  <si>
    <t>2026-05-15T22:54:05.347+02:00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</si>
  <si>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okrajů","posId":"X1000","price":0,"isExtra":true},{"id":"54684856","note":"","count":1,"label":"Jalapeňos","posId":"C102","price":3500,"KDSTags":["greenhighlight"],"isExtra":true},{"id":"54684758","note":"","size":"Zeleninová 40cm","count":1,"label":"Zeleninová 40cm","posId":"103","price":30900,"isExtra":false},{"id":"54684827","note":"","count":1,"label":"Balné","posId":"K0000","price":2000,"isExtra":true},{"id":"54684825","note":"","count":1,"label":"bez plněných okrajů","posId":"X1000","price":0,"isExtra":true},{"id":"54684916","note":"","count":1,"label":"Bez oliv","posId":"X112","price":0,"KDSTags":["redhighlight"],"isExtra":true}]</t>
  </si>
  <si>
    <t>2026-05-15T22:34:06.828+02:00</t>
  </si>
  <si>
    <t>2026-05-15T22:48:14.301+02:00</t>
  </si>
  <si>
    <t>[{"id":"6942755309e364dceebaa2aa","count":1,"label":"Baby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bylinky","posId":"A121","price":5700,"isExtra":true},{"id":"6942755309e364dceebaa29a","count":1,"label":"Hot &amp; Spicy 32cm 🌶️🌶️","posId":"122","price":24900,"isExtra":false},{"id":"2f43df7dedb312c2f3c829b9","count":1,"label":"Balné","posId":"K0000","price":1500,"isExtra":true},{"id":"9aa65ac5bd9db28d8469481e","count":1,"label":"okraj hotdog, hořčice","posId":"A117","price":5700,"isExtra":true}]</t>
  </si>
  <si>
    <t>2026-05-15T22:28:04.978+02:00</t>
  </si>
  <si>
    <t>2026-05-15T22:43:25.943+02:00</t>
  </si>
  <si>
    <t>2026-05-15T22:51:17.939+02:00</t>
  </si>
  <si>
    <t>2026-05-15T22:28:05.616+02:00</t>
  </si>
  <si>
    <t>[{"id":"be5c7908-f592-4704-987f-cd7d7281f32e","note":"","count":1,"label":"Comeback 32 cm","posId":"121","price":24900,"isExtra":false},{"id":"dd5d901d-3787-43d0-9efe-85e31e1c5def","note":"","count":1,"label":"Pepperoni 32 cm","posId":"120","price":24900,"isExtra":false}]</t>
  </si>
  <si>
    <t>2026-05-15T22:18:25.128+02:00</t>
  </si>
  <si>
    <t>2026-05-15T22:35:24.268+02:00</t>
  </si>
  <si>
    <t>[{"id":"6942755309e364dceebaa27c","count":1,"label":"Margherita 40cm","posId":"100","price":26900,"isExtra":false},{"id":"9c3e5446ef3ded7b358f7c2a","count":1,"label":"Balné","posId":"K0000","price":2000,"isExtra":true},{"id":"96bbb524de87ac8c16f8dd24","count":1,"label":"Smetanový základ","posId":"ZRS40","price":0,"isExtra":true}]</t>
  </si>
  <si>
    <t>2026-05-15T22:18:12.710+02:00</t>
  </si>
  <si>
    <t>2026-05-15T22:41:19.123+02:00</t>
  </si>
  <si>
    <t>[{"id":"54684796","note":"","size":"Česnekový dip","count":1,"label":"Česnekový dip","posId":"P106","price":2000,"isExtra":false},{"id":"54684837","note":"","count":1,"label":"Balné","posId":"K0000","price":1500,"isExtra":true},{"id":"59592169","note":"","size":"Hawai 32cm","count":1,"label":"Hawai 32cm","posId":"114","price":24900,"isExtra":false},{"id":"54684837","note":"","count":1,"label":"Balné","posId":"K0000","price":1500,"isExtra":true},{"id":"57179851","note":"","count":1,"label":"Smetanový základ","posId":"ZRS32","price":0,"isExtra":true},{"id":"54684872","note":"","count":1,"label":"Bez ananasu","posId":"X100","price":0,"KDSTags":["redhighlight"],"isExtra":true},{"id":"54684924","note":"","count":1,"label":"Cibule","posId":"B103","price":2500,"KDSTags":["greenhighlight"],"isExtra":true},{"id":"54684928","note":"","count":1,"label":"Kukuřice","posId":"B115","price":2500,"KDSTags":["greenhighlight"],"isExtra":true},{"id":"54684948","note":"","count":1,"label":"Slanina","posId":"B108","price":3000,"KDSTags":["greenhighlight"],"isExtra":true},{"id":"59592161","note":"","size":"Margherita 32cm","count":1,"label":"Margherita 32cm","posId":"112","price":20900,"isExtra":false},{"id":"54684837","note":"","count":1,"label":"Balné","posId":"K0000","price":1500,"isExtra":true},{"id":"54684945","note":"","count":1,"label":"Šunka","posId":"B106","price":3000,"KDSTags":["greenhighlight"],"isExtra":true}]</t>
  </si>
  <si>
    <t>2026-05-15T22:15:12.775+02:00</t>
  </si>
  <si>
    <t>2026-05-15T22:24:28.966+02:00</t>
  </si>
  <si>
    <t>[{"id":"54684755","note":"","size":"BBQ Texas 40cm","count":1,"label":"BBQ Texas 40cm","posId":"107","price":30900,"isExtra":false},{"id":"54684827","note":"","count":1,"label":"Balné","posId":"K0000","price":2000,"isExtra":true},{"id":"54684897","note":"","count":1,"label":"Bez papriky","posId":"X111","price":0,"KDSTags":["redhighlight"],"isExtra":true},{"id":"54684930","note":"","count":1,"label":"Kukuřice","posId":"C115","price":3500,"KDSTags":["greenhighlight"],"isExtra":true},{"id":"54684796","note":"","size":"Česnekový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</si>
  <si>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2026-05-15T22:14:31.482+02:00</t>
  </si>
  <si>
    <t>2026-05-15T22:23:15.048+02:00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</si>
  <si>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bylinky","posId":"A122","price":6500,"isExtra":true}]</t>
  </si>
  <si>
    <t>2026-05-15T22:13:35.515+02:00</t>
  </si>
  <si>
    <t>2026-05-15T22:39:57.180+02:00</t>
  </si>
  <si>
    <t>[{"id":"123","note":"","count":2,"label":"Quattro Formaggi 32cm","posId":"123","price":24900,"isExtra":false},{"id":"K0000","note":"","count":2,"label":"Balné","posId":"K0000","price":1500,"isExtra":true},{"id":"ZSB32","note":"","count":2,"label":"BBQ základ","posId":"ZSB32","price":0,"isExtra":true},{"id":"X1000","note":"","count":2,"label":"bez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</si>
  <si>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2026-05-15T22:11:47.955+02:00</t>
  </si>
  <si>
    <t>2026-05-15T22:19:47.580+02:00</t>
  </si>
  <si>
    <t>[{"id":"89205ac5-7245-4fc0-b2a2-13cceeda3ae7","count":1,"label":"Pizza BBQ Meteor 32","posId":"118","price":24900,"isExtra":false,"creatorId":"Lga8BLXAvGDK2tKC6cy6H","isPackging":0,"actualLabel":"Pizza BBQ Meteor 32"},{"id":"c46bb160-b35c-42ed-8482-ed85f1391e51","count":1,"label":"Pizza Hawai 32 cm","posId":"114","price":24900,"isExtra":false,"creatorId":"ERGvd0bvYBcvcFD0Y63Sb","isPackging":0,"actualLabel":"Pizza Hawai 32 cm"},{"id":"17ad363f-96ef-4e94-9246-dbc72c9ef474","count":1,"label":"Dip česnekový","posId":"P106","price":2000,"isExtra":false,"creatorId":"Rw4_ODEZcRcGnGufB8qFN","isPackging":0,"actualLabel":"Dip česnekový"},{"id":"1aae8c1b-f7a7-48cb-b109-40c8793f3bbf","count":1,"label":"Pepsi 1l","posId":"N124","price":5900,"isExtra":false,"creatorId":"k7-Jwv0XgswAwp0qLTvfD","isPackging":0,"actualLabel":"Pepsi 1l"},{"id":"f8126e0c-2411-47be-a5a4-a84bd21d11a6","count":1,"label":"Aquilla černý čaj a broskev","posId":"N120","price":4900,"isExtra":false,"creatorId":"ueDhRsP3AYZbxobA5tDF_","isPackging":0,"actualLabel":"Aquilla černý čaj a broskev"}]</t>
  </si>
  <si>
    <t>2026-05-15T22:10:22.561+02:00</t>
  </si>
  <si>
    <t>2026-05-15T22:26:37.996+02:00</t>
  </si>
  <si>
    <t>[{"id":"6942755309e364dceebaa28c","count":1,"label":"Hawai 40cm","posId":"102","price":30900,"isExtra":false},{"id":"9c3e5446ef3ded7b358f7c2a","count":1,"label":"Balné","posId":"K0000","price":2000,"isExtra":true},{"id":"6942755309e364dceebaa2de","count":1,"label":"Choco Rolls","posId":"chr100","price":8900,"isExtra":false},{"id":"2f43df7dedb312c2f3c829b9","count":1,"label":"Balné","posId":"K0000","price":1500,"isExtra":true},{"id":"6942755309e364dceebaa2a8","count":1,"label":"Capricciosa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</si>
  <si>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2026-05-15T22:09:20.480+02:00</t>
  </si>
  <si>
    <t>2026-05-15T22:17:27.218+02:00</t>
  </si>
  <si>
    <t>[{"id":"6942755309e364dceebaa282","count":1,"label":"Comeback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okrajů","posId":"X1000","price":0,"isExtra":true},{"id":"323eedee68d9321dd8b1b838","count":1,"label":"Bez slaniny","posId":"X108","price":0,"KDSTags":["redhighlight"],"isExtra":true}]</t>
  </si>
  <si>
    <t>2026-05-15T22:01:35.055+02:00</t>
  </si>
  <si>
    <t>2026-05-15T22:10:19.048+02:00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</si>
  <si>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okrajů","posId":"X1000","price":0,"isExtra":true},{"id":"54684889","note":"","count":1,"label":"Bez oliv","posId":"X112","price":0,"KDSTags":["redhighlight"],"isExtra":true}]</t>
  </si>
  <si>
    <t>2026-05-15T21:52:42.253+02:00</t>
  </si>
  <si>
    <t>2026-05-15T22:05:11.966+02:00</t>
  </si>
  <si>
    <t>[{"id":"6942755309e364dceebaa2a0","count":1,"label":"BBQ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základ","posId":"ZBR32","price":0,"isExtra":true},{"id":"5329159316727e06e4d822ec","count":1,"label":"Kukuřice","posId":"B115","price":2500,"KDSTags":["greenhighlight"],"isExtra":true},{"id":"6942755309e364dceebaa29a","count":1,"label":"Hot &amp; Spicy 32cm 🌶️🌶️","posId":"122","price":24900,"isExtra":false},{"id":"2f43df7dedb312c2f3c829b9","count":1,"label":"Balné","posId":"K0000","price":1500,"isExtra":true},{"id":"b79674a8749d7a797a90cc5b","count":1,"label":"okraj mozzarella, bylinky","posId":"A121","price":5700,"isExtra":true},{"id":"01e72685876a6622f5378cba","count":1,"label":"Žampiony","posId":"B105","price":2500,"KDSTags":["greenhighlight"],"isExtra":true},{"id":"6942755309e364dceebaa2e2","count":1,"label":"Jablečno-skořicové rolls","posId":"18","price":8900,"isExtra":false},{"id":"2f43df7dedb312c2f3c829b9","count":1,"label":"Balné","posId":"K0000","price":1500,"isExtra":true}]</t>
  </si>
  <si>
    <t>2026-05-15T21:49:47.064+02:00</t>
  </si>
  <si>
    <t>2026-05-15T22:08:41.762+02:00</t>
  </si>
  <si>
    <t>2026-05-15T22:18:18.423+02:00</t>
  </si>
  <si>
    <t>2026-05-15T21:49:47.569+02:00</t>
  </si>
  <si>
    <t>[{"id":"83ec0315-3b1e-4491-8fb1-b563a4c0f09e","count":1,"label":"Pizza Capricciosa 40","posId":"101","price":30900,"isExtra":false,"creatorId":"MkWzfsk98s-c2L_4XLA1h","isPackging":0,"actualLabel":"Pizza Capricciosa 40"},{"id":"a0148f4d-e608-4061-b0cf-421635d1867d","count":1,"label":"Spicy Wings","posId":"P101","price":11900,"isExtra":false,"creatorId":"yubydlO_tNpiEtkScw-rF","isPackging":0,"actualLabel":"Spicy Wings"},{"id":"a0148f4d-e608-4061-b0cf-421635d1867d","count":1,"label":"Spicy Wings","posId":"P101","price":11900,"isExtra":false,"creatorId":"QCn4ptyX88Pk9ENxfkX1l","isPackging":0,"actualLabel":"Spicy Wings"},{"id":"c2eae2bb-a701-4741-8180-ef6bd455d86d","count":1,"label":"Pepsi zero sugar 1l","posId":"N125","price":5900,"isExtra":false,"creatorId":"OpU2GaCCqdC_92YCYHM1s","isPackging":0,"actualLabel":"Pepsi zero sugar 1l"},{"id":"c2eae2bb-a701-4741-8180-ef6bd455d86d","count":1,"label":"Pepsi zero sugar 1l","posId":"N125","price":5900,"isExtra":false,"creatorId":"lqADVTcSZAnNHrbS-NEKS","isPackging":0,"actualLabel":"Pepsi zero sugar 1l"},{"id":"c2eae2bb-a701-4741-8180-ef6bd455d86d","count":1,"label":"Pepsi zero sugar 1l","posId":"N125","price":5900,"isExtra":false,"creatorId":"u3wpDcJMMAQLfBuV7vivZ","isPackging":0,"actualLabel":"Pepsi zero sugar 1l"},{"id":"c2eae2bb-a701-4741-8180-ef6bd455d86d","count":1,"label":"Pepsi zero sugar 1l","posId":"N125","price":5900,"isExtra":false,"creatorId":"zVkxV4NtTYcA-BX3YoeOo","isPackging":0,"actualLabel":"Pepsi zero sugar 1l"}]</t>
  </si>
  <si>
    <t>2026-05-15T21:48:40.498+02:00</t>
  </si>
  <si>
    <t>2026-05-15T21:59:51.939+02:00</t>
  </si>
  <si>
    <t>[{"id":"6942755309e364dceebaa292","count":1,"label":"Veggieballs 40cm 🌶️🌶️","posId":"105","price":30900,"isExtra":false},{"id":"9c3e5446ef3ded7b358f7c2a","count":1,"label":"Balné","posId":"K0000","price":2000,"isExtra":true},{"id":"9b134e33f1db18460c30380b","count":1,"label":"okraj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bylinky","posId":"A122","price":6500,"isExtra":true},{"id":"6942755309e364dceebaa2e0","count":1,"label":"Dip Jalapeňos","posId":"P107","price":2000,"isExtra":false},{"id":"2f43df7dedb312c2f3c829b9","count":1,"label":"Balné","posId":"K0000","price":1500,"isExtra":true}]</t>
  </si>
  <si>
    <t>2026-05-15T21:48:11.339+02:00</t>
  </si>
  <si>
    <t>2026-05-15T21:57:34.889+02:00</t>
  </si>
  <si>
    <t>2026-05-15T21:43:02.881+02:00</t>
  </si>
  <si>
    <t>2026-05-15T22:14:11.759+02:00</t>
  </si>
  <si>
    <t>2026-05-15T22:28:18.427+02:00</t>
  </si>
  <si>
    <t>2026-05-15T21:43:03.453+02:00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</si>
  <si>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padano","posId":"C130","price":4000,"KDSTags":["greenhighlight"],"isExtra":true},{"id":"0c454cc7-3f38-4dea-9e0e-7220d9ba6ce0","note":"","count":1,"label":"Dip česnekový","posId":"P106","price":2000,"isExtra":false}]</t>
  </si>
  <si>
    <t>2026-05-15T21:21:02.596+02:00</t>
  </si>
  <si>
    <t>2026-05-15T21:39:40.680+02:00</t>
  </si>
  <si>
    <t>[{"id":"f932f643-9a56-4a16-90b3-20349063a042","note":"","count":1,"label":"Capricciosa 32 cm","posId":"113","price":24900,"isExtra":false},{"id":"424aec40-766b-4a2f-bcc0-a9d6737ba762","note":"","count":1,"label":"Hawai 32 cm","posId":"114","price":24900,"isExtra":false}]</t>
  </si>
  <si>
    <t>2026-05-15T21:19:02.136+02:00</t>
  </si>
  <si>
    <t>2026-05-15T21:39:00.619+02:00</t>
  </si>
  <si>
    <t>[{"id":"2cc0a9fe-ea2a-41e4-be86-6376b8437c33","note":"","count":1,"label":"Capricciosa 40 cm","posId":"101","price":30900,"isExtra":false},{"id":"74b60a0c-fcbc-4171-95e9-291adbfbe523","note":"","count":1,"label":"Cibule","posId":"C103","price":3500,"KDSTags":["greenhighlight"],"isExtra":true},{"id":"be5c7908-f592-4704-987f-cd7d7281f32e","note":"","count":2,"label":"Comeback 32 cm","posId":"121","price":24900,"isExtra":false},{"id":"65f00180-9c8f-4569-8062-acb5d5b8efb2","note":"","count":3,"label":"Pepsi 1l","posId":"N124","price":5900,"isExtra":false}]</t>
  </si>
  <si>
    <t>2026-05-15T21:19:01.631+02:00</t>
  </si>
  <si>
    <t>2026-05-15T21:29:35.861+02:00</t>
  </si>
  <si>
    <t>2026-05-15T21:18:27.987+02:00</t>
  </si>
  <si>
    <t>2026-05-15T21:32:10.782+02:00</t>
  </si>
  <si>
    <t>[{"id":"6942755309e364dceebaa27e","count":1,"label":"Quattro Formaggi 40cm","posId":"111","price":30900,"isExtra":false},{"id":"9c3e5446ef3ded7b358f7c2a","count":1,"label":"Balné","posId":"K0000","price":2000,"isExtra":true},{"id":"3846d00c330dd5f1193c2cd5","count":1,"label":"okraj hotdog, bbq omáčka","posId":"A120","price":6500,"isExtra":true},{"id":"d831fe652924d0da7ef70bc5","count":1,"label":"Ananas","posId":"C100","price":3500,"KDSTags":["greenhighlight"],"isExtra":true},{"id":"6942755309e364dceebaa2f2","count":1,"label":"Pepsi 1l","posId":"N124","price":4900,"isExtra":false},{"id":"6942755309e364dceebaa2e0","count":1,"label":"Dip Jalapeňos","posId":"P107","price":2000,"isExtra":false},{"id":"2f43df7dedb312c2f3c829b9","count":1,"label":"Balné","posId":"K0000","price":1500,"isExtra":true},{"id":"6942755309e364dceebaa2d0","count":1,"label":"Masové kuličky","posId":"P102","price":9900,"isExtra":false},{"id":"2f43df7dedb312c2f3c829b9","count":1,"label":"Balné","posId":"K0000","price":1500,"isExtra":true}]</t>
  </si>
  <si>
    <t>2026-05-15T21:18:27.209+02:00</t>
  </si>
  <si>
    <t>2026-05-15T21:26:13.859+02:00</t>
  </si>
  <si>
    <t>[{"id":"6942755309e364dceebaa29c","count":1,"label":"Comeback 32cm 🌶️","posId":"121","price":24900,"isExtra":false},{"id":"2f43df7dedb312c2f3c829b9","count":1,"label":"Balné","posId":"K0000","price":1500,"isExtra":true},{"id":"348a7fd696b72b2ee84a2e9c","count":1,"label":"Bez cibule","posId":"X103","price":0,"KDSTags":["redhighlight"],"isExtra":true}]</t>
  </si>
  <si>
    <t>2026-05-15T21:16:03.969+02:00</t>
  </si>
  <si>
    <t>2026-05-15T21:27:41.560+02:00</t>
  </si>
  <si>
    <t>2026-05-15T21:07:52.609+02:00</t>
  </si>
  <si>
    <t>2026-05-15T21:23:01.733+02:00</t>
  </si>
  <si>
    <t>[{"id":"6942755309e364dceebaa2a8","count":1,"label":"Capricciosa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</si>
  <si>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2026-05-15T21:06:44.694+02:00</t>
  </si>
  <si>
    <t>2026-05-15T21:21:43.729+02:00</t>
  </si>
  <si>
    <t>[{"id":"123","note":"","count":1,"label":"Quattro Formaggi 32cm","posId":"123","price":24900,"isExtra":false},{"id":"K0000","note":"","count":1,"label":"Balné","posId":"K0000","price":1500,"isExtra":true},{"id":"B103","note":"","count":1,"label":"Cibule","posId":"B103","price":2500,"KDSTags":["greenhighlight"],"isExtra":true}]</t>
  </si>
  <si>
    <t>2026-05-15T21:06:24.259+02:00</t>
  </si>
  <si>
    <t>2026-05-15T21:21:13.955+02:00</t>
  </si>
  <si>
    <t>[{"id":"6942755309e364dceebaa27e","count":1,"label":"Quattro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bylinky","posId":"A122","price":6500,"isExtra":true},{"id":"af4a444b755ede3e534307ff","count":1,"label":"Šunka","posId":"C106","price":4000,"KDSTags":["greenhighlight"],"isExtra":true}]</t>
  </si>
  <si>
    <t>2026-05-15T21:04:02.739+02:00</t>
  </si>
  <si>
    <t>2026-05-15T21:23:49.577+02:00</t>
  </si>
  <si>
    <t>[{"id":"63675afb-9d1b-42b2-9d42-9e80500fdd28","note":"","count":1,"label":"Comeback 40 cm","posId":"109","price":30900,"isExtra":false}]</t>
  </si>
  <si>
    <t>2026-05-15T21:00:28.744+02:00</t>
  </si>
  <si>
    <t>2026-05-15T21:17:57.720+02:00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</si>
  <si>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těsto","posId":"17","price":1000,"isExtra":true},{"id":"A117","note":"","count":1,"label":"okraj hotdog, hořčice","posId":"A117","price":5700,"isExtra":true}]</t>
  </si>
  <si>
    <t>2026-05-15T20:57:42.984+02:00</t>
  </si>
  <si>
    <t>2026-05-15T21:04:49.937+02:00</t>
  </si>
  <si>
    <t>[{"id":"6942755309e364dceebaa29c","count":1,"label":"Comeback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okrajů","posId":"X1000","price":0,"isExtra":true},{"id":"3175e5e9ef7fb644064019e6","count":1,"label":"Olivy","posId":"B112","price":2500,"KDSTags":["greenhighlight"],"isExtra":true}]</t>
  </si>
  <si>
    <t>2026-05-15T20:57:07.460+02:00</t>
  </si>
  <si>
    <t>2026-05-15T21:11:00.820+02:00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</si>
  <si>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🌶️🌶️","posId":"120","price":24900,"isExtra":false},{"id":"54684837","note":"","count":1,"label":"Balné","posId":"K0000","price":1500,"isExtra":true},{"id":"54684866","note":"","count":1,"label":"okraj mozzarella, bylinky","posId":"A121","price":5700,"isExtra":true},{"id":"54684928","note":"","count":1,"label":"Kukuřice","posId":"B115","price":2500,"KDSTags":["greenhighlight"],"isExtra":true}]</t>
  </si>
  <si>
    <t>2026-05-15T20:56:47.228+02:00</t>
  </si>
  <si>
    <t>2026-05-15T21:03:49.916+02:00</t>
  </si>
  <si>
    <t>[{"id":"6942755309e364dceebaa2f2","count":1,"label":"Pepsi 1l","posId":"N124","price":4900,"isExtra":false},{"id":"6942755309e364dceebaa29a","count":1,"label":"Hot &amp; Spicy 32cm 🌶️🌶️","posId":"122","price":24900,"isExtra":false},{"id":"2f43df7dedb312c2f3c829b9","count":1,"label":"Balné","posId":"K0000","price":1500,"isExtra":true}]</t>
  </si>
  <si>
    <t>2026-05-15T20:54:03.564+02:00</t>
  </si>
  <si>
    <t>2026-05-15T21:14:05.981+02:00</t>
  </si>
  <si>
    <t>[{"id":"cb1b8132-0c9b-419f-9b1c-568c16576a0c","note":"","count":1,"label":"Pepperoni 40 cm","posId":"108","price":30900,"isExtra":false},{"id":"63675afb-9d1b-42b2-9d42-9e80500fdd28","note":"","count":1,"label":"Comeback 40 cm","posId":"109","price":30900,"isExtra":false},{"id":"eaf5673a-2acd-457a-bff6-8e65ba4050c9","note":"","count":1,"label":"dip jalapenos","posId":"P107","price":2000,"isExtra":false}]</t>
  </si>
  <si>
    <t>2026-05-15T20:46:42.275+02:00</t>
  </si>
  <si>
    <t>2026-05-15T21:01:18.765+02:00</t>
  </si>
  <si>
    <t>[{"id":"6942755309e364dceebaa2d8","count":1,"label":"Česnekový dip","posId":"P106","price":2000,"isExtra":false},{"id":"2f43df7dedb312c2f3c829b9","count":1,"label":"Balné","posId":"K0000","price":1500,"isExtra":true},{"id":"6942755309e364dceebaa29e","count":1,"label":"Pepperoni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🌶️🌶️","posId":"120","price":24900,"isExtra":false},{"id":"2f43df7dedb312c2f3c829b9","count":1,"label":"Balné","posId":"K0000","price":1500,"isExtra":true}]</t>
  </si>
  <si>
    <t>2026-05-15T20:46:39.443+02:00</t>
  </si>
  <si>
    <t>2026-05-15T21:01:33.940+02:00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</si>
  <si>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okrajů","posId":"X1000","price":0,"isExtra":true},{"id":"54684897","note":"","count":1,"label":"Bez papriky","posId":"X111","price":0,"KDSTags":["redhighlight"],"isExtra":true},{"id":"54684930","note":"","count":1,"label":"Kukuřice","posId":"C115","price":3500,"KDSTags":["greenhighlight"],"isExtra":true},{"id":"54684796","note":"","size":"Česnekový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</si>
  <si>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2026-05-15T20:45:48.626+02:00</t>
  </si>
  <si>
    <t>2026-05-15T20:58:42.964+02:00</t>
  </si>
  <si>
    <t>[{"id":"57405766","note":"","size":"Pepsi 1l","count":1,"label":"Pepsi 1l","posId":"N124","price":4900,"isExtra":false},{"id":"59592170","note":"","size":"Capricciosa 32cm","count":1,"label":"Capricciosa 32cm","posId":"113","price":24900,"isExtra":false},{"id":"54684837","note":"","count":1,"label":"Balné","posId":"K0000","price":1500,"isExtra":true},{"id":"54684866","note":"","count":1,"label":"okraj mozzarella, bylinky","posId":"A121","price":5700,"isExtra":true},{"id":"54684870","note":"","count":1,"label":"Bez žampionů","posId":"X105","price":0,"KDSTags":["redhighlight"],"isExtra":true}]</t>
  </si>
  <si>
    <t>2026-05-15T20:40:36.325+02:00</t>
  </si>
  <si>
    <t>2026-05-15T20:53:17.653+02:00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</si>
  <si>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🌶️🌶️","posId":"110","price":30900,"isExtra":false},{"id":"9c3e5446ef3ded7b358f7c2a","count":1,"label":"Balné","posId":"K0000","price":2000,"isExtra":true},{"id":"c2f0d4a2510fbdafed8c4f00","count":1,"label":"bez plněných okrajů","posId":"X1000","price":0,"isExtra":true},{"id":"c72973a96879fc2d4a45d18e","count":1,"label":"Kukuřice","posId":"C115","price":3500,"KDSTags":["greenhighlight"],"isExtra":true},{"id":"6942755309e364dceebaa2ee","count":1,"label":"Aquilla zelený čaj/citron 0,5l","posId":"N121","price":4900,"isExtra":false}]</t>
  </si>
  <si>
    <t>2026-05-15T20:40:19.973+02:00</t>
  </si>
  <si>
    <t>2026-05-15T20:55:12.981+02:00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</si>
  <si>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okrajů","posId":"X1000","price":0,"isExtra":true},{"id":"54684945","note":"","count":1,"label":"Šunka","posId":"B106","price":3000,"KDSTags":["greenhighlight"],"isExtra":true},{"id":"59592162","note":"","size":"Quattro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</si>
  <si>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2026-05-15T20:37:04.821+02:00</t>
  </si>
  <si>
    <t>2026-05-15T20:49:54.842+02:00</t>
  </si>
  <si>
    <t>[{"id":"6942755309e364dceebaa2f2","count":1,"label":"Pepsi 1l","posId":"N124","price":4900,"isExtra":false},{"id":"6942755309e364dceebaa298","count":1,"label":"Quattro Formaggi 32cm","posId":"123","price":24900,"isExtra":false},{"id":"2f43df7dedb312c2f3c829b9","count":1,"label":"Balné","posId":"K0000","price":1500,"isExtra":true}]</t>
  </si>
  <si>
    <t>2026-05-15T20:33:34.963+02:00</t>
  </si>
  <si>
    <t>2026-05-15T20:52:07.684+02:00</t>
  </si>
  <si>
    <t>[{"id":"6942755309e364dceebaa282","count":1,"label":"Comeback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bylinky","posId":"A122","price":6500,"isExtra":true},{"id":"6942755309e364dceebaa2d8","count":1,"label":"Česnekový dip","posId":"P106","price":2000,"isExtra":false},{"id":"2f43df7dedb312c2f3c829b9","count":1,"label":"Balné","posId":"K0000","price":1500,"isExtra":true}]</t>
  </si>
  <si>
    <t>2026-05-15T20:30:03.066+02:00</t>
  </si>
  <si>
    <t>2026-05-15T20:48:44.452+02:00</t>
  </si>
  <si>
    <t>2026-05-15T20:57:39.788+02:00</t>
  </si>
  <si>
    <t>2026-05-15T20:30:05.452+02:00</t>
  </si>
  <si>
    <t>[{"id":"dd5d901d-3787-43d0-9efe-85e31e1c5def","note":"","count":1,"label":"Pepperoni 32 cm","posId":"120","price":24900,"isExtra":false},{"id":"50d0c33c-440a-47e3-8208-1c68574950af","note":"","count":1,"label":"Capricciosa 32 cm","posId":"137","price":24900,"isExtra":false},{"id":"e14574c4-b8aa-4b67-9714-d939fcb8ffee","note":"","count":1,"label":"Zeleninová 40 cm","posId":"103","price":30900,"isExtra":false},{"id":"614269dd-2dbe-47e4-81f8-670c7ef03e2f","note":"","count":1,"label":"Pepperoni salám","posId":"C109","price":4000,"KDSTags":["greenhighlight"],"isExtra":true},{"id":"a8a24150-ade8-471e-a747-d8c70e961862","note":"","count":1,"label":"BEZ -paprika","posId":"X111","price":0,"KDSTags":["redhighlight"],"isExtra":true}]</t>
  </si>
  <si>
    <t>2026-05-15T20:29:02.865+02:00</t>
  </si>
  <si>
    <t>2026-05-15T20:44:06.491+02:00</t>
  </si>
  <si>
    <t>[{"id":"63675afb-9d1b-42b2-9d42-9e80500fdd28","note":"","count":1,"label":"Comeback 40 cm","posId":"109","price":30900,"isExtra":false},{"id":"554b5341-3de7-4a69-b579-50bb01af629a","note":"","count":1,"label":"Quattro Formaggi 40 cm","posId":"111","price":30900,"isExtra":false}]</t>
  </si>
  <si>
    <t>2026-05-15T20:22:53.492+02:00</t>
  </si>
  <si>
    <t>2026-05-15T20:29:19.005+02:00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</si>
  <si>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</si>
  <si>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2026-05-15T20:22:02.522+02:00</t>
  </si>
  <si>
    <t>2026-05-15T20:30:27.365+02:00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</si>
  <si>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omáčka","posId":"A123","price":5700,"isExtra":true},{"id":"86925bba-314c-4f6f-ba8e-4fc1b6f52f30","note":"","count":1,"label":"BEZ -olivy","posId":"X112","price":0,"KDSTags":["redhighlight"],"isExtra":true}]</t>
  </si>
  <si>
    <t>2026-05-15T20:17:56.467+02:00</t>
  </si>
  <si>
    <t>2026-05-15T20:29:05.589+02:00</t>
  </si>
  <si>
    <t>[{"id":"54684760","note":"Prosim muzeme k tomu cesnekovy dip dekujeme:)","size":"Capricciosa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okrajů","posId":"X1000","price":0,"isExtra":true},{"id":"54684889","note":"","count":1,"label":"Bez oliv","posId":"X112","price":0,"KDSTags":["redhighlight"],"isExtra":true}]</t>
  </si>
  <si>
    <t>2026-05-15T20:16:41.845+02:00</t>
  </si>
  <si>
    <t>2026-05-15T20:24:37.358+02:00</t>
  </si>
  <si>
    <t>[{"id":"664bd2b5-40f0-4839-a4f1-3cec89afae33","count":1,"label":"Pizza Quattro Formaggi 32","posId":"123","price":24900,"isExtra":false,"creatorId":"5kRPaqjej-A9QAJHSRWLO","isPackging":0,"actualLabel":"Pizza Quattro Formaggi 32"}]</t>
  </si>
  <si>
    <t>2026-05-15T20:15:02.448+02:00</t>
  </si>
  <si>
    <t>2026-05-15T20:56:41.862+02:00</t>
  </si>
  <si>
    <t>2026-05-15T21:11:42.293+02:00</t>
  </si>
  <si>
    <t>2026-05-15T20:38:00.233+02:00</t>
  </si>
  <si>
    <t>[{"id":"4aed5471-c8ca-405d-bfd1-1a7601f72348","note":"","count":1,"label":"Quattro Formaggi 32 cm","posId":"147","price":24900,"isExtra":false},{"id":"2127b414-f29d-445a-a728-4dd62c008892","note":"","count":1,"label":"Capricciosa 18 cm","posId":"125","price":11900,"isExtra":false},{"id":"8915e1ca-f30b-45dc-9ba0-235201606490","note":"","count":1,"label":"BEZ -žampiony","posId":"X105","price":0,"KDSTags":["redhighlight"],"isExtra":true},{"id":"dd5d901d-3787-43d0-9efe-85e31e1c5def","note":"","count":1,"label":"Pepperoni 32 cm","posId":"120","price":24900,"isExtra":false}]</t>
  </si>
  <si>
    <t>2026-05-15T20:13:51.883+02:00</t>
  </si>
  <si>
    <t>2026-05-15T20:20:28.603+02:00</t>
  </si>
  <si>
    <t>[{"id":"6942755309e364dceebaa298","count":1,"label":"Quattro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</si>
  <si>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Ajay</t>
  </si>
  <si>
    <t>2026-05-15T20:13:46.888+02:00</t>
  </si>
  <si>
    <t>2026-05-15T20:23:48.429+02:00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</si>
  <si>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cibule","posId":"X103","price":0,"KDSTags":["redhighlight"],"isExtra":true},{"id":"P106","note":"","count":3,"label":"Česnekový dip","posId":"P106","price":2000,"isExtra":false},{"id":"K0000","note":"","count":3,"label":"Balné","posId":"K0000","price":1500,"isExtra":true}]</t>
  </si>
  <si>
    <t>2026-05-15T20:12:11.715+02:00</t>
  </si>
  <si>
    <t>2026-05-15T20:18:55.264+02:00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</si>
  <si>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🌶️🌶️","posId":"120","price":24900,"isExtra":false},{"id":"54684837","note":"","count":1,"label":"Balné","posId":"K0000","price":1500,"isExtra":true},{"id":"57405766","note":"","size":"Pepsi 1l","count":1,"label":"Pepsi 1l","posId":"N124","price":4900,"isExtra":false}]</t>
  </si>
  <si>
    <t>2026-05-15T20:05:47.905+02:00</t>
  </si>
  <si>
    <t>2026-05-15T20:14:21.800+02:00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</si>
  <si>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32cm","posId":"123","price":24900,"isExtra":false},{"id":"2f43df7dedb312c2f3c829b9","count":1,"label":"Balné","posId":"K0000","price":1500,"isExtra":true},{"id":"6942755309e364dceebaa2ec","count":1,"label":"Aquilla černý čaj a broskev 0,5l","posId":"N120","price":4900,"isExtra":false}]</t>
  </si>
  <si>
    <t>2026-05-15T20:04:11.890+02:00</t>
  </si>
  <si>
    <t>2026-05-15T20:11:15.457+02:00</t>
  </si>
  <si>
    <t>[{"id":"83ec0315-3b1e-4491-8fb1-b563a4c0f09e","count":1,"label":"Pizza Capricciosa 40","posId":"101","price":30900,"isExtra":false,"creatorId":"_GFTmAjIZniEzIAGbQv3I","isPackging":0,"actualLabel":"Pizza Capricciosa 40"},{"id":"a0148f4d-e608-4061-b0cf-421635d1867d","count":1,"label":"Spicy Wings","posId":"P101","price":11900,"isExtra":false,"creatorId":"AaWJqSyDoow-qp_Q7p3M4","isPackging":0,"actualLabel":"Spicy Wings"}]</t>
  </si>
  <si>
    <t>2026-05-15T20:04:03.247+02:00</t>
  </si>
  <si>
    <t>2026-05-15T20:13:43.283+02:00</t>
  </si>
  <si>
    <t>2026-05-15T20:30:22.318+02:00</t>
  </si>
  <si>
    <t>2026-05-15T20:04:04.210+02:00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</si>
  <si>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bylinky","posId":"A122","price":6500,"isExtra":true}]</t>
  </si>
  <si>
    <t>2026-05-15T19:49:16.518+02:00</t>
  </si>
  <si>
    <t>2026-05-15T19:54:43.410+02:00</t>
  </si>
  <si>
    <t>[{"id":"664bd2b5-40f0-4839-a4f1-3cec89afae33","count":1,"label":"Pizza Quattro Formaggi 32","posId":"123","price":24900,"isExtra":false,"creatorId":"rJTxZSuH-6w-KiM11iSb_","isPackging":0,"actualLabel":"Pizza Quattro Formaggi 32"},{"id":"I-DU2oWyjL7Cl9m5GFeNH","count":1,"label":"BBQ základ","posId":"ZSB32","price":0,"isExtra":true,"mainItemId":"664bd2b5-40f0-4839-a4f1-3cec89afae33"},{"id":"17ad363f-96ef-4e94-9246-dbc72c9ef474","count":1,"label":"Dip česnekový","posId":"P106","price":2000,"isExtra":false,"creatorId":"uRGGI_ToumH0g0uIg6Z8i","isPackging":0,"actualLabel":"Dip česnekový"},{"id":"17ad363f-96ef-4e94-9246-dbc72c9ef474","count":1,"label":"Dip česnekový","posId":"P106","price":2000,"isExtra":false,"creatorId":"4txESS_u6Vd8G2dRpHaY-","isPackging":0,"actualLabel":"Dip česnekový"}]</t>
  </si>
  <si>
    <t>2026-05-15T19:48:53.142+02:00</t>
  </si>
  <si>
    <t>2026-05-15T19:55:32.788+02:00</t>
  </si>
  <si>
    <t>2026-05-15T19:43:03.116+02:00</t>
  </si>
  <si>
    <t>2026-05-15T19:50:03.675+02:00</t>
  </si>
  <si>
    <t>2026-05-15T19:42:25.123+02:00</t>
  </si>
  <si>
    <t>2026-05-15T19:54:46.455+02:00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</si>
  <si>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40cm","posId":"101","price":30900,"isExtra":false},{"id":"54684827","note":"","count":1,"label":"Balné","posId":"K0000","price":2000,"isExtra":true},{"id":"54684921","note":"","count":1,"label":"okraj hotdog, bez omáčky","posId":"A126","price":6500,"isExtra":true},{"id":"57405766","note":"","size":"Pepsi 1l","count":1,"label":"Pepsi 1l","posId":"N124","price":4900,"isExtra":false},{"id":"54684796","note":"","size":"Česnekový dip","count":2,"label":"Česnekový dip","posId":"P106","price":2000,"isExtra":false},{"id":"54684837","note":"","count":2,"label":"Balné","posId":"K0000","price":1500,"isExtra":true}]</t>
  </si>
  <si>
    <t>2026-05-15T19:35:29.569+02:00</t>
  </si>
  <si>
    <t>2026-05-15T19:48:58.591+02:00</t>
  </si>
  <si>
    <t>[{"id":"6942755309e364dceebaa2a6","count":1,"label":"Hawai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okrajů","posId":"X1000","price":0,"isExtra":true},{"id":"bbc8859cc665220ad219a4cd","count":1,"label":"Bez ananasu","posId":"X100","price":0,"KDSTags":["redhighlight"],"isExtra":true},{"id":"6942755309e364dceebaa2d8","count":1,"label":"Česnekový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</si>
  <si>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2026-05-15T19:34:02.857+02:00</t>
  </si>
  <si>
    <t>2026-05-15T19:46:30.321+02:00</t>
  </si>
  <si>
    <t>2026-05-15T20:02:34.116+02:00</t>
  </si>
  <si>
    <t>2026-05-15T19:34:04.157+02:00</t>
  </si>
  <si>
    <t>[{"id":"424aec40-766b-4a2f-bcc0-a9d6737ba762","note":"","count":1,"label":"Hawai 32 cm","posId":"114","price":24900,"isExtra":false},{"id":"57c816b2-3e3f-46c2-b126-b09910d79cb0","note":"","count":1,"label":"změna na Smetanový základ","posId":"A129","price":0,"isExtra":true},{"id":"18bc733c-71df-4b31-ae11-2ee5b242a454","note":"","count":1,"label":"kuře","posId":"B114","price":3000,"KDSTags":["greenhighlight"],"isExtra":true},{"id":"b019e49c-8abf-4c78-a7cb-040722477356","note":"","count":1,"label":"slanina","posId":"B108","price":3000,"KDSTags":["greenhighlight"],"isExtra":true},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základ","posId":"A127","price":0,"isExtra":true},{"id":"21fd0686-e8d1-43f1-84c9-d96f5842a3ca","note":"","count":1,"label":"okraj mozzarella, bylinky","posId":"A121","price":5700,"isExtra":true},{"id":"1b08b308-0e41-4187-95e1-e91f28926f51","note":"","count":1,"label":"mozzarella","posId":"B113","price":3000,"KDSTags":["greenhighlight"],"isExtra":true},{"id":"18bc733c-71df-4b31-ae11-2ee5b242a454","note":"","count":1,"label":"kuře","posId":"B114","price":3000,"KDSTags":["greenhighlight"],"isExtra":true},{"id":"e2500e14-36a7-442f-9e4c-8df3f05db108","note":"","count":1,"label":"pepperoni salám","posId":"B109","price":3000,"KDSTags":["greenhighlight"],"isExtra":true}]</t>
  </si>
  <si>
    <t>2026-05-15T19:30:38.398+02:00</t>
  </si>
  <si>
    <t>2026-05-15T19:46:44.691+02:00</t>
  </si>
  <si>
    <t>2026-05-15T19:27:03.425+02:00</t>
  </si>
  <si>
    <t>2026-05-15T19:41:15.556+02:00</t>
  </si>
  <si>
    <t>2026-05-15T20:05:36.533+02:00</t>
  </si>
  <si>
    <t>2026-05-15T19:27:04.721+02:00</t>
  </si>
  <si>
    <t>[{"id":"6d80fcec-2088-4df1-b35b-3de60046f4e1","note":"","count":1,"label":"Hot &amp; Spicy 32 cm","posId":"146","price":24900,"isExtra":false},{"id":"65f00180-9c8f-4569-8062-acb5d5b8efb2","note":"","count":1,"label":"Pepsi 1l","posId":"N124","price":5900,"isExtra":false}]</t>
  </si>
  <si>
    <t>2026-05-15T19:20:11.215+02:00</t>
  </si>
  <si>
    <t>2026-05-15T19:38:34.443+02:00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</si>
  <si>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🌶️","posId":"P100","price":8900,"isExtra":false},{"id":"54684837","note":"","count":1,"label":"Balné","posId":"K0000","price":1500,"isExtra":true},{"id":"59592161","note":"","size":"Margherita 32cm","count":1,"label":"Margherita 32cm","posId":"112","price":20900,"isExtra":false},{"id":"54684837","note":"","count":1,"label":"Balné","posId":"K0000","price":1500,"isExtra":true}]</t>
  </si>
  <si>
    <t>2026-05-15T19:20:03.296+02:00</t>
  </si>
  <si>
    <t>2026-05-15T19:40:58.534+02:00</t>
  </si>
  <si>
    <t>[{"id":"63675afb-9d1b-42b2-9d42-9e80500fdd28","note":"","count":1,"label":"Comeback 40 cm","posId":"109","price":30900,"isExtra":false},{"id":"932d1eab-8f45-4992-b460-cc5099f91e14","note":"","count":1,"label":"Okraj Hotdog, BBQ","posId":"A120","price":6500,"isExtra":true},{"id":"0f32557d-3b00-4445-b026-75e05c963906","note":"","count":1,"label":"Jalapeños","posId":"C102","price":3500,"KDSTags":["greenhighlight"],"isExtra":true},{"id":"fe90afa4-a02c-4a85-8b9e-5f997e31adfb","note":"","count":1,"label":"Česnekový chléb","posId":"P104","price":7900,"isExtra":false},{"id":"57448080-8b2a-4b80-a180-66777b6d7d4b","note":"","count":1,"label":"Jalapenos Rolls, 6 ks","posId":"jpr200","price":8900,"isExtra":false},{"id":"d2940aff-8a5c-41f7-b075-b1eaa7b358e7","note":"","count":1,"label":"Dip BBQ","posId":"P105","price":2000,"isExtra":false},{"id":"eaf5673a-2acd-457a-bff6-8e65ba4050c9","note":"","count":1,"label":"dip jalapenos","posId":"P107","price":2000,"isExtra":false},{"id":"9da77a77-b741-4be5-8ca1-8de18601259c","note":"","count":1,"label":"Spicy Wings","posId":"P101","price":11900,"isExtra":false}]</t>
  </si>
  <si>
    <t>2026-05-15T19:18:34.312+02:00</t>
  </si>
  <si>
    <t>2026-05-15T19:28:16.504+02:00</t>
  </si>
  <si>
    <t>[{"id":"P106","note":"","count":2,"label":"Česnekový dip","posId":"P106","price":2000,"isExtra":false},{"id":"K0000","note":"","count":2,"label":"Balné","posId":"K0000","price":1500,"isExtra":true},{"id":"N125","note":"","count":1,"label":"Pepsi zero sugar 1l","posId":"N125","price":5900,"isExtra":false},{"id":"115","note":"","count":1,"label":"Zeleninová 32cm","posId":"115","price":24900,"isExtra":false},{"id":"K0000","note":"","count":1,"label":"Balné","posId":"K0000","price":1500,"isExtra":true},{"id":"X112","note":"","count":1,"label":"Bez oliv","posId":"X112","price":0,"KDSTags":["redhighlight"],"isExtra":true}]</t>
  </si>
  <si>
    <t>2026-05-15T19:16:31.206+02:00</t>
  </si>
  <si>
    <t>2026-05-15T19:17:23.232+02:00</t>
  </si>
  <si>
    <t>[{"id":"93a1ada8-f6d7-45bd-bf51-de6aea045604","count":1,"label":"Guarana classic","posId":"N142","price":5500,"isExtra":false,"discount":{"type":"absolute","value":35},"creatorId":"LlWZXVXqP-MJKsOqE-BFq","isPackging":0,"actualLabel":"Guarana classic"}]</t>
  </si>
  <si>
    <t>2026-05-15T19:12:03.223+02:00</t>
  </si>
  <si>
    <t>2026-05-15T19:26:54.228+02:00</t>
  </si>
  <si>
    <t>2026-05-15T19:42:32.685+02:00</t>
  </si>
  <si>
    <t>2026-05-15T19:12:04.162+02:00</t>
  </si>
  <si>
    <t>[{"id":"dd5d901d-3787-43d0-9efe-85e31e1c5def","note":"","count":1,"label":"Pepperoni 32 cm","posId":"120","price":24900,"isExtra":false},{"id":"be5c7908-f592-4704-987f-cd7d7281f32e","note":"","count":1,"label":"Comeback 32 cm","posId":"121","price":24900,"isExtra":false},{"id":"21fd0686-e8d1-43f1-84c9-d96f5842a3ca","note":"","count":1,"label":"okraj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</si>
  <si>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2026-05-15T19:02:02.576+02:00</t>
  </si>
  <si>
    <t>2026-05-15T19:19:34.422+02:00</t>
  </si>
  <si>
    <t>[{"id":"1259035b-bb9c-4781-bd3f-6114a4a72dd6","note":"","count":1,"label":"Baby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bylinky","posId":"A122","price":6500,"isExtra":true},{"id":"63675afb-9d1b-42b2-9d42-9e80500fdd28","note":"","count":1,"label":"Comeback 40 cm","posId":"109","price":30900,"isExtra":false},{"id":"932d1eab-8f45-4992-b460-cc5099f91e14","note":"","count":1,"label":"Okraj Hotdog, BBQ","posId":"A120","price":6500,"isExtra":true}]</t>
  </si>
  <si>
    <t>2026-05-15T19:01:20.779+02:00</t>
  </si>
  <si>
    <t>2026-05-15T19:13:01.818+02:00</t>
  </si>
  <si>
    <t>[{"id":"a0148f4d-e608-4061-b0cf-421635d1867d","count":1,"label":"Spicy Wings","posId":"P101","price":11900,"isExtra":false,"creatorId":"KUS6OTqeJ6FZ1LUhFs6aD","isPackging":0,"actualLabel":"Spicy Wings"},{"id":"a0148f4d-e608-4061-b0cf-421635d1867d","count":1,"label":"Spicy Wings","posId":"P101","price":11900,"isExtra":false,"creatorId":"HKyzHJkInblCBwRhPcCG9","isPackging":0,"actualLabel":"Spicy Wings"}]</t>
  </si>
  <si>
    <t>Hunny</t>
  </si>
  <si>
    <t>2026-05-15T19:01:04.730+02:00</t>
  </si>
  <si>
    <t>2026-05-15T19:11:57.150+02:00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</si>
  <si>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bylinky","posId":"A121","price":5700,"isExtra":true}]</t>
  </si>
  <si>
    <t>2026-05-15T19:01:04.046+02:00</t>
  </si>
  <si>
    <t>2026-05-15T19:22:11.377+02:00</t>
  </si>
  <si>
    <t>2026-05-15T19:28:47.368+02:00</t>
  </si>
  <si>
    <t>2026-05-15T19:01:07.187+02:00</t>
  </si>
  <si>
    <t>[{"id":"f932f643-9a56-4a16-90b3-20349063a042","note":"","count":1,"label":"Capricciosa 32 cm","posId":"113","price":24900,"isExtra":false},{"id":"8915e1ca-f30b-45dc-9ba0-235201606490","note":"","count":1,"label":"BEZ -žampiony","posId":"X105","price":0,"KDSTags":["redhighlight"],"isExtra":true},{"id":"d587ab86-7858-46b7-a58c-52ffe6b6a574","note":"","count":1,"label":"Comeback 18 cm","posId":"133","price":11900,"isExtra":false},{"id":"9e57b04a-60a4-42b3-b546-f61fd741762c","note":"","count":1,"label":"Quattro Formaggi 18 cm","posId":"135","price":11900,"isExtra":false}]</t>
  </si>
  <si>
    <t>2026-05-15T18:58:29.524+02:00</t>
  </si>
  <si>
    <t>2026-05-15T19:10:31.030+02:00</t>
  </si>
  <si>
    <t>[{"id":"54684753","note":"","size":"Comeback 40cm 🌶️","count":1,"label":"Comeback 40cm 🌶️","posId":"109","price":30900,"isExtra":false},{"id":"54684827","note":"","count":1,"label":"Balné","posId":"K0000","price":2000,"isExtra":true}]</t>
  </si>
  <si>
    <t>2026-05-15T18:58:07.099+02:00</t>
  </si>
  <si>
    <t>2026-05-15T19:06:02.877+02:00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</si>
  <si>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fa663af1037263b7615b2b04","count":1,"label":"Šunka","posId":"B106","price":3000,"KDSTags":["greenhighlight"],"isExtra":true},{"id":"6524e41264c1c7bf5325225c","count":1,"label":"Grana padano, pecorino, parmazán","posId":"B130","price":3000,"KDSTags":["greenhighlight"],"isExtra":true}]</t>
  </si>
  <si>
    <t>2026-05-15T18:46:02.979+02:00</t>
  </si>
  <si>
    <t>2026-05-15T20:20:50.534+02:00</t>
  </si>
  <si>
    <t>2026-05-15T18:45:03.136+02:00</t>
  </si>
  <si>
    <t>2026-05-15T18:57:08.468+02:00</t>
  </si>
  <si>
    <t>2026-05-15T19:04:46.054+02:00</t>
  </si>
  <si>
    <t>2026-05-15T18:45:04.102+02:00</t>
  </si>
  <si>
    <t>2026-05-15T18:37:31.695+02:00</t>
  </si>
  <si>
    <t>2026-05-15T18:55:08.725+02:00</t>
  </si>
  <si>
    <t>[{"id":"59592169","note":"","size":"Hawai 32cm","count":1,"label":"Hawai 32cm","posId":"114","price":24900,"isExtra":false},{"id":"54684837","note":"","count":1,"label":"Balné","posId":"K0000","price":1500,"isExtra":true},{"id":"59592168","note":"","size":"Zeleninová 32cm","count":1,"label":"Zeleninová 32cm","posId":"115","price":24900,"isExtra":false},{"id":"54684837","note":"","count":1,"label":"Balné","posId":"K0000","price":1500,"isExtra":true},{"id":"54684959","note":"","count":1,"label":"Pepperoni salám","posId":"B109","price":3000,"KDSTags":["greenhighlight"],"isExtra":true},{"id":"54684796","note":"","size":"Česnekový dip","count":1,"label":"Česnekový dip","posId":"P106","price":2000,"isExtra":false}]</t>
  </si>
  <si>
    <t>2026-05-15T18:34:24.524+02:00</t>
  </si>
  <si>
    <t>2026-05-15T18:50:13.756+02:00</t>
  </si>
  <si>
    <t>[{"id":"6942755309e364dceebaa2a8","count":1,"label":"Capricciosa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</si>
  <si>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2026-05-15T18:32:02.565+02:00</t>
  </si>
  <si>
    <t>2026-05-15T18:36:10.500+02:00</t>
  </si>
  <si>
    <t>[{"id":"2725a3d1-b696-46fb-83aa-c7691209afce","note":"","count":1,"label":"Zeleninová 32 cm","posId":"115","price":24900,"isExtra":false},{"id":"86925bba-314c-4f6f-ba8e-4fc1b6f52f30","note":"","count":1,"label":"BEZ -olivy","posId":"X112","price":0,"KDSTags":["redhighlight"],"isExtra":true},{"id":"8915e1ca-f30b-45dc-9ba0-235201606490","note":"","count":1,"label":"BEZ -žampiony","posId":"X105","price":0,"KDSTags":["redhighlight"],"isExtra":true}]</t>
  </si>
  <si>
    <t>2026-05-15T18:31:03.143+02:00</t>
  </si>
  <si>
    <t>2026-05-15T18:40:32.642+02:00</t>
  </si>
  <si>
    <t>2026-05-15T18:47:00.660+02:00</t>
  </si>
  <si>
    <t>2026-05-15T18:31:04.069+02:00</t>
  </si>
  <si>
    <t>2026-05-15T18:28:02.878+02:00</t>
  </si>
  <si>
    <t>2026-05-15T18:43:44.520+02:00</t>
  </si>
  <si>
    <t>2026-05-15T19:22:05.307+02:00</t>
  </si>
  <si>
    <t>2026-05-15T18:48:13.981+02:00</t>
  </si>
  <si>
    <t>[{"id":"bf1ca81d-de2b-4d6c-b720-bc21d05d5afe","note":"","count":2,"label":"Pepperoni Rolls, 6 ks","posId":"P100","price":8900,"isExtra":false},{"id":"fe90afa4-a02c-4a85-8b9e-5f997e31adfb","note":"","count":2,"label":"Česnekový chléb","posId":"P104","price":7900,"isExtra":false}]</t>
  </si>
  <si>
    <t>2026-05-15T18:26:34.179+02:00</t>
  </si>
  <si>
    <t>2026-05-15T18:33:28.401+02:00</t>
  </si>
  <si>
    <t>[{"id":"0bea1fb1-a6d1-4425-b818-6eca29fb16e8","count":1,"label":"Pizza Comeback 32","posId":"121","price":24900,"isExtra":false,"creatorId":"P4nPNnPqs4zEXs45DT0Go","isPackging":0,"actualLabel":"Pizza Comeback 32"}]</t>
  </si>
  <si>
    <t>2026-05-15T18:26:03.387+02:00</t>
  </si>
  <si>
    <t>2026-05-15T18:38:21.544+02:00</t>
  </si>
  <si>
    <t>2026-05-15T18:56:45.909+02:00</t>
  </si>
  <si>
    <t>2026-05-15T18:26:04.240+02:00</t>
  </si>
  <si>
    <t>[{"id":"424aec40-766b-4a2f-bcc0-a9d6737ba762","note":"","count":1,"label":"Hawai 32 cm","posId":"114","price":24900,"isExtra":false}]</t>
  </si>
  <si>
    <t>2026-05-15T18:23:46.836+02:00</t>
  </si>
  <si>
    <t>2026-05-15T18:46:15.724+02:00</t>
  </si>
  <si>
    <t>[{"id":"6942755309e364dceebaa296","count":1,"label":"Margherita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5329159316727e06e4d822ec","count":1,"label":"Kukuřice","posId":"B115","price":2500,"KDSTags":["greenhighlight"],"isExtra":true},{"id":"6942755309e364dceebaa2a8","count":1,"label":"Capricciosa 32cm","posId":"113","price":24900,"isExtra":false},{"id":"2f43df7dedb312c2f3c829b9","count":1,"label":"Balné","posId":"K0000","price":1500,"isExtra":true},{"id":"d8fab1ab80f9a391b5317464","count":1,"label":"Cibule","posId":"B103","price":2500,"KDSTags":["greenhighlight"],"isExtra":true}]</t>
  </si>
  <si>
    <t>2026-05-15T18:22:02.491+02:00</t>
  </si>
  <si>
    <t>2026-05-15T18:43:10.493+02:00</t>
  </si>
  <si>
    <t>2026-05-15T18:18:58.953+02:00</t>
  </si>
  <si>
    <t>2026-05-15T18:33:22.151+02:00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</si>
  <si>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</si>
  <si>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Yegor</t>
  </si>
  <si>
    <t>2026-05-15T18:13:13.020+02:00</t>
  </si>
  <si>
    <t>2026-05-15T18:18:31.610+02:00</t>
  </si>
  <si>
    <t>[{"id":"121","note":"","count":1,"label":"Comeback 32cm 🌶️","posId":"121","price":24900,"isExtra":false},{"id":"K0000","note":"","count":1,"label":"Balné","posId":"K0000","price":1500,"isExtra":true},{"id":"A117","note":"","count":1,"label":"okraj hotdog, hořčice","posId":"A117","price":5700,"isExtra":true},{"id":"N124","note":"","count":1,"label":"Pepsi 1l","posId":"N124","price":4900,"isExtra":false}]</t>
  </si>
  <si>
    <t>2026-05-15T18:01:02.280+02:00</t>
  </si>
  <si>
    <t>2026-05-15T18:08:53.368+02:00</t>
  </si>
  <si>
    <t>2026-05-15T18:32:54.390+02:00</t>
  </si>
  <si>
    <t>2026-05-15T18:01:03.946+02:00</t>
  </si>
  <si>
    <t>[{"id":"0e993eb8-e476-4064-a9e5-618587b38fcb","note":"","count":1,"label":"VEGGIE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těsto","posId":"15","price":0,"isExtra":true},{"id":"a0a20d0c-4422-439d-8c33-27905ee0699b","note":"","count":1,"label":"Smetanový základ","posId":"A129","price":0,"isExtra":true},{"id":"ac575c49-bae3-4ee1-943f-d9f988468f7f","note":"","count":1,"label":"ananas","posId":"B100","price":2500,"KDSTags":["greenhighlight"],"isExtra":true},{"id":"720272d2-1717-4af6-8eea-e928bb95234b","note":"","count":1,"label":"kukuřice","posId":"B115","price":2500,"KDSTags":["greenhighlight"],"isExtra":true},{"id":"ccbbabfb-780b-41d6-8114-821ced779aaf","note":"","count":1,"label":"Česnekový chléb","posId":"P104","price":0,"isExtra":true},{"id":"8f138092-e75e-47b2-aab6-b7ac71ac445d","note":"","count":1,"label":"Mirinda 1l","posId":"N126","price":0,"isExtra":true},{"id":"0c454cc7-3f38-4dea-9e0e-7220d9ba6ce0","note":"","count":1,"label":"Dip česnekový","posId":"P106","price":2000,"isExtra":false}]</t>
  </si>
  <si>
    <t>2026-05-15T18:00:55.658+02:00</t>
  </si>
  <si>
    <t>2026-05-15T18:13:55.535+02:00</t>
  </si>
  <si>
    <t>[{"id":"54684796","note":"","size":"Česnekový dip","count":4,"label":"Česnekový dip","posId":"P106","price":2000,"isExtra":false},{"id":"54684837","note":"","count":4,"label":"Balné","posId":"K0000","price":1500,"isExtra":true},{"id":"59592163","note":"","size":"Hot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🌶️🌶️","posId":"122","price":24900,"isExtra":false},{"id":"54684837","note":"","count":1,"label":"Balné","posId":"K0000","price":1500,"isExtra":true},{"id":"54684902","note":"","count":1,"label":"okraj hotdog, bbq omáčka","posId":"A119","price":5700,"isExtra":true},{"id":"54684877","note":"","count":1,"label":"Žampiony","posId":"B105","price":2500,"KDSTags":["greenhighlight"],"isExtra":true},{"id":"54684895","note":"","count":1,"label":"Olivy","posId":"B112","price":2500,"KDSTags":["greenhighlight"],"isExtra":true}]</t>
  </si>
  <si>
    <t>2026-05-15T18:00:02.925+02:00</t>
  </si>
  <si>
    <t>2026-05-15T18:16:41.417+02:00</t>
  </si>
  <si>
    <t>2026-05-15T18:38:27.378+02:00</t>
  </si>
  <si>
    <t>2026-05-15T18:00:03.680+02:00</t>
  </si>
  <si>
    <t>[{"id":"be5c7908-f592-4704-987f-cd7d7281f32e","note":"","count":1,"label":"Comeback 32 cm","posId":"121","price":24900,"isExtra":false},{"id":"1aa4b142-e6d7-4d61-ba94-40298841a888","note":"","count":1,"label":"Quattro Formaggi 32 cm","posId":"123","price":24900,"isExtra":false},{"id":"eaf5673a-2acd-457a-bff6-8e65ba4050c9","note":"","count":1,"label":"dip jalapenos","posId":"P107","price":2000,"isExtra":false}]</t>
  </si>
  <si>
    <t>Hryhorii</t>
  </si>
  <si>
    <t>2026-05-15T17:55:29.678+02:00</t>
  </si>
  <si>
    <t>2026-05-15T18:01:47.405+02:00</t>
  </si>
  <si>
    <t>2026-05-15T17:54:04.456+02:00</t>
  </si>
  <si>
    <t>2026-05-15T18:05:21.337+02:00</t>
  </si>
  <si>
    <t>[{"id":"c37883bc-1dd4-4f99-812d-f89a299ee1f5","note":"","count":1,"label":"Margherita 40 cm","posId":"100","price":26900,"isExtra":false},{"id":"e14574c4-b8aa-4b67-9714-d939fcb8ffee","note":"","count":1,"label":"Zeleninová 40 cm","posId":"103","price":30900,"isExtra":false}]</t>
  </si>
  <si>
    <t>2026-05-15T17:54:04.437+02:00</t>
  </si>
  <si>
    <t>2026-05-15T18:06:47.284+02:00</t>
  </si>
  <si>
    <t>2026-05-15T18:22:24.651+02:00</t>
  </si>
  <si>
    <t>2026-05-15T17:54:05.210+02:00</t>
  </si>
  <si>
    <t>[{"id":"5e57993d-26f3-465c-aa35-1e3806b0b477","note":"","count":1,"label":"Hot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bylinky","posId":"A121","price":5700,"isExtra":true}]</t>
  </si>
  <si>
    <t>2026-05-15T17:50:50.628+02:00</t>
  </si>
  <si>
    <t>2026-05-15T18:00:43.455+02:00</t>
  </si>
  <si>
    <t>[{"id":"59592161","note":"poprosím na půlku salám a na druhou šunku, děkuju a přeju klidnou směnu.","size":"Margherita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okrajů","posId":"X1000","price":0,"isExtra":true},{"id":"54684945","note":"","count":1,"label":"Šunka","posId":"B106","price":3000,"KDSTags":["greenhighlight"],"isExtra":true},{"id":"54684959","note":"","count":1,"label":"Pepperoni salám","posId":"B109","price":3000,"KDSTags":["greenhighlight"],"isExtra":true},{"id":"59592163","note":"","size":"Hot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</si>
  <si>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2026-05-15T17:41:20.176+02:00</t>
  </si>
  <si>
    <t>2026-05-15T17:56:35.572+02:00</t>
  </si>
  <si>
    <t>[{"id":"6942755309e364dceebaa28e","count":1,"label":"Capricciosa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bylinky","posId":"A122","price":6500,"isExtra":true},{"id":"a1d8d8aa5ac3e6b6f9971fa2","count":1,"label":"Bez oliv","posId":"X112","price":0,"KDSTags":["redhighlight"],"isExtra":true},{"id":"7af9c3e05b78caf2a99fd277","count":1,"label":"Paprika","posId":"C111","price":3500,"KDSTags":["greenhighlight"],"isExtra":true},{"id":"c72973a96879fc2d4a45d18e","count":1,"label":"Kukuřice","posId":"C115","price":3500,"KDSTags":["greenhighlight"],"isExtra":true}]</t>
  </si>
  <si>
    <t>2026-05-15T17:35:13.929+02:00</t>
  </si>
  <si>
    <t>2026-05-15T17:55:44.555+02:00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</si>
  <si>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bylinky","posId":"A122","price":6500,"isExtra":true},{"id":"54684912","note":"","count":1,"label":"Bez cibule","posId":"X103","price":0,"KDSTags":["redhighlight"],"isExtra":true},{"id":"54684856","note":"","count":1,"label":"Jalapeňos","posId":"C102","price":3500,"KDSTags":["greenhighlight"],"isExtra":true},{"id":"54684754","note":"","size":"Pepperoni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bylinky","posId":"A122","price":6500,"isExtra":true},{"id":"54684964","note":"","count":1,"label":"Párek","posId":"C110","price":4000,"KDSTags":["greenhighlight"],"isExtra":true}]</t>
  </si>
  <si>
    <t>2026-05-15T17:34:51.533+02:00</t>
  </si>
  <si>
    <t>2026-05-15T17:49:27.677+02:00</t>
  </si>
  <si>
    <t>[{"id":"6942755309e364dceebaa29c","count":1,"label":"Comeback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těsto","posId":"17","price":1000,"isExtra":true},{"id":"ce6f9717e21b4a79f0b40c10","count":1,"label":"okraj mozzarella, bbq omáčka","posId":"A123","price":5700,"isExtra":true}]</t>
  </si>
  <si>
    <t>2026-05-15T17:24:02.972+02:00</t>
  </si>
  <si>
    <t>2026-05-15T17:40:48.332+02:00</t>
  </si>
  <si>
    <t>2026-05-15T17:52:43.438+02:00</t>
  </si>
  <si>
    <t>2026-05-15T17:24:03.529+02:00</t>
  </si>
  <si>
    <t>[{"id":"be5c7908-f592-4704-987f-cd7d7281f32e","note":"","count":1,"label":"Comeback 32 cm","posId":"121","price":24900,"isExtra":false},{"id":"f932f643-9a56-4a16-90b3-20349063a042","note":"","count":1,"label":"Capricciosa 32 cm","posId":"113","price":24900,"isExtra":false},{"id":"0c454cc7-3f38-4dea-9e0e-7220d9ba6ce0","note":"","count":1,"label":"Dip česnekový","posId":"P106","price":2000,"isExtra":false},{"id":"f991b551-d418-40dc-886d-2413cfe0e20e","note":"","count":1,"label":"Margherita 32 cm","posId":"112","price":20900,"isExtra":false}]</t>
  </si>
  <si>
    <t>2026-05-15T17:19:02.521+02:00</t>
  </si>
  <si>
    <t>2026-05-15T17:27:36.098+02:00</t>
  </si>
  <si>
    <t>[{"id":"1aa4b142-e6d7-4d61-ba94-40298841a888","note":"","count":1,"label":"Quattro Formaggi 32 cm","posId":"123","price":24900,"isExtra":false}]</t>
  </si>
  <si>
    <t>2026-05-15T17:04:39.874+02:00</t>
  </si>
  <si>
    <t>2026-05-15T17:17:30.506+02:00</t>
  </si>
  <si>
    <t>[{"id":"6942755309e364dceebaa28e","count":1,"label":"Capricciosa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bylinky","posId":"A122","price":6500,"isExtra":true},{"id":"6942755309e364dceebaa2d8","count":1,"label":"Česnekový dip","posId":"P106","price":2000,"isExtra":false},{"id":"2f43df7dedb312c2f3c829b9","count":1,"label":"Balné","posId":"K0000","price":1500,"isExtra":true}]</t>
  </si>
  <si>
    <t>2026-05-15T16:53:58.641+02:00</t>
  </si>
  <si>
    <t>2026-05-15T17:03:29.056+02:00</t>
  </si>
  <si>
    <t>2026-05-15T16:50:34.985+02:00</t>
  </si>
  <si>
    <t>2026-05-15T16:54:03.825+02:00</t>
  </si>
  <si>
    <t>[{"id":"4a20dc15-9932-4890-a338-4b8782bfca29","count":1,"label":"Pizza Comeback 40","posId":"109","price":30900,"isExtra":false,"creatorId":"P2p9BP2HU6DYrePAHpIzb","isPackging":0,"actualLabel":"Pizza Comeback 40"}]</t>
  </si>
  <si>
    <t>2026-05-15T16:34:18.973+02:00</t>
  </si>
  <si>
    <t>2026-05-15T16:43:03.174+02:00</t>
  </si>
  <si>
    <t>[{"id":"6942755309e364dceebaa29c","count":1,"label":"Comeback 32cm 🌶️","posId":"121","price":24900,"isExtra":false},{"id":"2f43df7dedb312c2f3c829b9","count":1,"label":"Balné","posId":"K0000","price":1500,"isExtra":true},{"id":"9b88e1a9c34bea0540c84786","count":1,"label":"BBQ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okrajů","posId":"X1000","price":0,"isExtra":true}]</t>
  </si>
  <si>
    <t>mandeep</t>
  </si>
  <si>
    <t>2026-05-15T16:25:33.293+02:00</t>
  </si>
  <si>
    <t>2026-05-15T16:39:36.987+02:00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</si>
  <si>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okrajů","posId":"X1000","price":0,"isExtra":true}]</t>
  </si>
  <si>
    <t>2026-05-15T16:19:39.286+02:00</t>
  </si>
  <si>
    <t>2026-05-15T16:36:30.046+02:00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</si>
  <si>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</si>
  <si>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2026-05-15T16:19:15.606+02:00</t>
  </si>
  <si>
    <t>2026-05-15T16:29:28.871+02:00</t>
  </si>
  <si>
    <t>2026-05-15T16:16:02.001+02:00</t>
  </si>
  <si>
    <t>2026-05-15T16:27:04.819+02:00</t>
  </si>
  <si>
    <t>2026-05-15T16:46:42.604+02:00</t>
  </si>
  <si>
    <t>2026-05-15T16:16:02.517+02:00</t>
  </si>
  <si>
    <t>[{"id":"c37883bc-1dd4-4f99-812d-f89a299ee1f5","note":"","count":1,"label":"Margherita 40 cm","posId":"100","price":26900,"isExtra":false},{"id":"eaf5673a-2acd-457a-bff6-8e65ba4050c9","note":"","count":2,"label":"dip jalapenos","posId":"P107","price":2000,"isExtra":false}]</t>
  </si>
  <si>
    <t>2026-05-15T16:11:02.910+02:00</t>
  </si>
  <si>
    <t>2026-05-15T16:21:50.739+02:00</t>
  </si>
  <si>
    <t>2026-05-15T16:41:29.414+02:00</t>
  </si>
  <si>
    <t>2026-05-15T16:11:03.461+02:00</t>
  </si>
  <si>
    <t>[{"id":"50d0c33c-440a-47e3-8208-1c68574950af","note":"","count":1,"label":"Capricciosa 32 cm","posId":"137","price":24900,"isExtra":false},{"id":"720272d2-1717-4af6-8eea-e928bb95234b","note":"","count":1,"label":"kukuřice","posId":"B115","price":2500,"KDSTags":["greenhighlight"],"isExtra":true}]</t>
  </si>
  <si>
    <t>2026-05-15T16:01:58.694+02:00</t>
  </si>
  <si>
    <t>2026-05-15T16:10:05.951+02:00</t>
  </si>
  <si>
    <t>2026-05-15T15:42:18.142+02:00</t>
  </si>
  <si>
    <t>2026-05-15T16:02:25.007+02:00</t>
  </si>
  <si>
    <t>[{"id":"6942755309e364dceebaa29e","count":1,"label":"Pepperoni 32cm 🌶️🌶️","posId":"120","price":24900,"isExtra":false},{"id":"2f43df7dedb312c2f3c829b9","count":1,"label":"Balné","posId":"K0000","price":1500,"isExtra":true},{"id":"b79674a8749d7a797a90cc5b","count":1,"label":"okraj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bylinky","posId":"A121","price":5700,"isExtra":true},{"id":"6942755309e364dceebaa29c","count":1,"label":"Comeback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bylinky","posId":"A121","price":5700,"isExtra":true},{"id":"6942755309e364dceebaa29a","count":1,"label":"Hot &amp; Spicy 32cm 🌶️🌶️","posId":"122","price":24900,"isExtra":false},{"id":"2f43df7dedb312c2f3c829b9","count":1,"label":"Balné","posId":"K0000","price":1500,"isExtra":true},{"id":"6942755309e364dceebaa2a2","count":1,"label":"BBQ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základ","posId":"ZBR32","price":0,"isExtra":true},{"id":"9aa65ac5bd9db28d8469481e","count":1,"label":"okraj hotdog, hořčice","posId":"A117","price":5700,"isExtra":true},{"id":"6942755309e364dceebaa29c","count":1,"label":"Comeback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okrajů","posId":"X1000","price":0,"isExtra":true},{"id":"6942755309e364dceebaa2a8","count":1,"label":"Capricciosa 32cm","posId":"113","price":24900,"isExtra":false},{"id":"2f43df7dedb312c2f3c829b9","count":1,"label":"Balné","posId":"K0000","price":1500,"isExtra":true},{"id":"6942755309e364dceebaa29e","count":1,"label":"Pepperoni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🌶️🌶️","posId":"120","price":24900,"isExtra":false},{"id":"2f43df7dedb312c2f3c829b9","count":1,"label":"Balné","posId":"K0000","price":1500,"isExtra":true}]</t>
  </si>
  <si>
    <t>2026-05-15T15:40:46.605+02:00</t>
  </si>
  <si>
    <t>2026-05-15T15:52:02.757+02:00</t>
  </si>
  <si>
    <t>2026-05-15T15:27:02.730+02:00</t>
  </si>
  <si>
    <t>2026-05-15T15:40:56.604+02:00</t>
  </si>
  <si>
    <t>[{"id":"6d80fcec-2088-4df1-b35b-3de60046f4e1","note":"","count":1,"label":"Hot &amp; Spicy 32 cm","posId":"146","price":24900,"isExtra":false},{"id":"f2ca88ba-7288-4f05-a925-149da2e2137e","note":"","count":1,"label":"okraj Hotdog, BBQ","posId":"A119","price":5700,"isExtra":true},{"id":"0c454cc7-3f38-4dea-9e0e-7220d9ba6ce0","note":"","count":1,"label":"Dip česnekový","posId":"P106","price":2000,"isExtra":false}]</t>
  </si>
  <si>
    <t>2026-05-15T15:25:25.690+02:00</t>
  </si>
  <si>
    <t>2026-05-15T15:34:49.604+02:00</t>
  </si>
  <si>
    <t>[{"id":"7f6f7195-5469-4c2e-90b4-8731c390745b","count":1,"label":"Pizza Margherita 32","posId":"112","price":20900,"isExtra":false,"creatorId":"YOBPePFan1kWS1AKVCemL","isPackging":0,"actualLabel":"Pizza Margherita 32"},{"id":"2bf8f112-0fd9-496d-b326-6e53a904651b","count":1,"label":"Pizza Hot &amp; Spicy 32","posId":"122","price":24900,"isExtra":false,"creatorId":"mFlfDKzBg6IqqEwnqM_JX","isPackging":0,"actualLabel":"Pizza Hot &amp; Spicy 32"}]</t>
  </si>
  <si>
    <t>2026-05-15T15:21:57.304+02:00</t>
  </si>
  <si>
    <t>2026-05-15T15:36:16.804+02:00</t>
  </si>
  <si>
    <t>[{"id":"54684750","note":"","size":"Margherita 40cm","count":1,"label":"Margherita 40cm","posId":"100","price":26900,"isExtra":false},{"id":"54684827","note":"","count":1,"label":"Balné","posId":"K0000","price":2000,"isExtra":true},{"id":"54684861","note":"","count":1,"label":"okraj mozzarella, bylinky","posId":"A122","price":6500,"isExtra":true},{"id":"54684930","note":"","count":1,"label":"Kukuřice","posId":"C115","price":3500,"KDSTags":["greenhighlight"],"isExtra":true},{"id":"54684942","note":"","count":1,"label":"Šunka","posId":"C106","price":4000,"KDSTags":["greenhighlight"]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</si>
  <si>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2026-05-15T15:14:03.229+02:00</t>
  </si>
  <si>
    <t>2026-05-15T15:23:57.619+02:00</t>
  </si>
  <si>
    <t>[{"id":"f932f643-9a56-4a16-90b3-20349063a042","note":"","count":1,"label":"Capricciosa 32 cm","posId":"113","price":24900,"isExtra":false},{"id":"adb25a98-2836-4da5-82f5-82c3fc24d621","note":"","count":1,"label":"grana padano","posId":"B130","price":3000,"KDSTags":["greenhighlight"],"isExtra":true},{"id":"86925bba-314c-4f6f-ba8e-4fc1b6f52f30","note":"","count":1,"label":"BEZ -olivy","posId":"X112","price":0,"KDSTags":["redhighlight"],"isExtra":true},{"id":"69a7775f-fc95-4742-9323-a261c1524b19","note":"","count":1,"label":"Margherita 18 cm","posId":"124","price":11900,"isExtra":false},{"id":"655d324a-9520-4c16-b441-457cbe6223d7","note":"","count":1,"label":"Šunka.","posId":"A106","price":2000,"isExtra":true}]</t>
  </si>
  <si>
    <t>2026-05-15T15:12:13.562+02:00</t>
  </si>
  <si>
    <t>2026-05-15T15:17:38.924+02:00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</si>
  <si>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</si>
  <si>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2026-05-15T14:58:02.720+02:00</t>
  </si>
  <si>
    <t>2026-05-15T15:07:00.630+02:00</t>
  </si>
  <si>
    <t>[{"id":"306cfd4b-8e53-4c39-a094-3a7609370ef0","note":"","count":1,"label":"Hawai 18 cm","posId":"126","price":11900,"isExtra":false},{"id":"d191a2a2-dbf7-43e1-9eae-453a92f5bdc2","note":"","count":1,"label":"BEZ -ananas","posId":"X100","price":0,"KDSTags":["redhighlight"],"isExtra":true},{"id":"9113385a-d4b6-407a-b0f4-d904f93de010","note":"","count":1,"label":"Baby špenát &amp; kuře 32 cm","posId":"116","price":24900,"isExtra":false}]</t>
  </si>
  <si>
    <t>2026-05-15T14:50:03.482+02:00</t>
  </si>
  <si>
    <t>2026-05-15T14:58:42.609+02:00</t>
  </si>
  <si>
    <t>2026-05-15T14:21:32.235+02:00</t>
  </si>
  <si>
    <t>2026-05-15T14:34:19.669+02:00</t>
  </si>
  <si>
    <t>[{"id":"6942755309e364dceebaa27c","count":1,"label":"Margherita 40cm","posId":"100","price":26900,"isExtra":false},{"id":"9c3e5446ef3ded7b358f7c2a","count":1,"label":"Balné","posId":"K0000","price":2000,"isExtra":true},{"id":"c2f0d4a2510fbdafed8c4f00","count":1,"label":"bez plněných okrajů","posId":"X1000","price":0,"isExtra":true},{"id":"6942755309e364dceebaa2d2","count":1,"label":"Pečené brambory","posId":"P103","price":6900,"isExtra":false},{"id":"2f43df7dedb312c2f3c829b9","count":1,"label":"Balné","posId":"K0000","price":1500,"isExtra":true}]</t>
  </si>
  <si>
    <t>2026-05-15T14:20:46.740+02:00</t>
  </si>
  <si>
    <t>2026-05-15T14:30:38.684+02:00</t>
  </si>
  <si>
    <t>[{"id":"59592167","note":"","size":"BBQ Meteor 32cm","count":1,"label":"BBQ Meteor 32cm","posId":"118","price":24900,"isExtra":false},{"id":"54684837","note":"","count":1,"label":"Balné","posId":"K0000","price":1500,"isExtra":true}]</t>
  </si>
  <si>
    <t>2026-05-15T14:09:19.917+02:00</t>
  </si>
  <si>
    <t>2026-05-15T14:24:47.679+02:00</t>
  </si>
  <si>
    <t>Ashish</t>
  </si>
  <si>
    <t>2026-05-15T14:07:32.945+02:00</t>
  </si>
  <si>
    <t>2026-05-15T14:20:44.467+02:00</t>
  </si>
  <si>
    <t>[{"id":"123","note":"","count":1,"label":"Quattro Formaggi 32cm","posId":"123","price":24900,"isExtra":false},{"id":"K0000","note":"","count":1,"label":"Balné","posId":"K0000","price":1500,"isExtra":true},{"id":"B105","note":"","count":1,"label":"Žampiony","posId":"B105","price":2500,"KDSTags":["greenhighlight"],"isExtra":true},{"id":"B114","note":"","count":1,"label":"Kuře","posId":"B114","price":3000,"KDSTags":["greenhighlight"],"isExtra":true}]</t>
  </si>
  <si>
    <t>2026-05-15T13:59:48.190+02:00</t>
  </si>
  <si>
    <t>2026-05-15T14:16:55.495+02:00</t>
  </si>
  <si>
    <t>[{"id":"6942755309e364dceebaa282","count":1,"label":"Comeback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bylinky","posId":"A122","price":6500,"isExtra":true},{"id":"6942755309e364dceebaa28c","count":1,"label":"Hawai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bylinky","posId":"A122","price":6500,"isExtra":true},{"id":"bbc8859cc665220ad219a4cd","count":1,"label":"Bez ananasu","posId":"X100","price":0,"KDSTags":["redhighlight"],"isExtra":true},{"id":"6942755309e364dceebaa2d8","count":1,"label":"Česnekový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</si>
  <si>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2026-05-15T13:57:02.603+02:00</t>
  </si>
  <si>
    <t>2026-05-15T14:06:14.214+02:00</t>
  </si>
  <si>
    <t>[{"id":"8929f51d-818c-4c09-96c6-0164428500a2","note":"","count":1,"label":"Baby špenát &amp; kuře 32 cm","posId":"140","price":24900,"isExtra":false}]</t>
  </si>
  <si>
    <t>2026-05-15T13:13:03.192+02:00</t>
  </si>
  <si>
    <t>2026-05-15T13:22:46.247+02:00</t>
  </si>
  <si>
    <t>2026-05-15T13:40:58.772+02:00</t>
  </si>
  <si>
    <t>2026-05-15T13:13:03.938+02:00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</si>
  <si>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</si>
  <si>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2026-05-15T12:59:46.237+02:00</t>
  </si>
  <si>
    <t>2026-05-15T13:03:14.207+02:00</t>
  </si>
  <si>
    <t>[{"id":"c1b4edb9-fd41-419d-89d3-7116976a3323","count":1,"label":"Pizza Pepperoni 40","posId":"108","price":30900,"isExtra":false,"creatorId":"86uNRTEXw38zjGemwW8BB","isPackging":0,"actualLabel":"Pizza Pepperoni 40"}]</t>
  </si>
  <si>
    <t>2026-05-15T12:51:24.228+02:00</t>
  </si>
  <si>
    <t>2026-05-15T12:57:54.091+02:00</t>
  </si>
  <si>
    <t>[{"id":"c1b4edb9-fd41-419d-89d3-7116976a3323","count":1,"label":"Pizza Pepperoni 40","posId":"108","price":30900,"isExtra":false,"creatorId":"lJS4CvY-_y7b3mlmDmK2j","isPackging":0,"actualLabel":"Pizza Pepperoni 40"}]</t>
  </si>
  <si>
    <t>2026-05-15T12:51:14.095+02:00</t>
  </si>
  <si>
    <t>2026-05-15T13:00:47.523+02:00</t>
  </si>
  <si>
    <t>2026-05-15T12:46:45.102+02:00</t>
  </si>
  <si>
    <t>2026-05-15T12:59:09.260+02:00</t>
  </si>
  <si>
    <t>2026-05-15T12:29:26.846+02:00</t>
  </si>
  <si>
    <t>2026-05-15T12:40:30.264+02:00</t>
  </si>
  <si>
    <t>[{"id":"116","note":"","count":1,"label":"Baby Špenát &amp; kuře 32cm","posId":"116","price":24900,"isExtra":false},{"id":"K0000","note":"","count":1,"label":"Balné","posId":"K0000","price":1500,"isExtra":true},{"id":"122","note":"","count":1,"label":"Hot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Jalapeňos","posId":"P107","price":2000,"isExtra":false},{"id":"K0000","note":"","count":1,"label":"Balné","posId":"K0000","price":1500,"isExtra":true}]</t>
  </si>
  <si>
    <t>2026-05-15T12:24:30.398+02:00</t>
  </si>
  <si>
    <t>2026-05-15T12:31:31.134+02:00</t>
  </si>
  <si>
    <t>2026-05-15T12:16:02.629+02:00</t>
  </si>
  <si>
    <t>2026-05-15T12:29:30.049+02:00</t>
  </si>
  <si>
    <t>2026-05-15T12:41:03.963+02:00</t>
  </si>
  <si>
    <t>2026-05-15T12:16:03.612+02:00</t>
  </si>
  <si>
    <t>[{"id":"e14574c4-b8aa-4b67-9714-d939fcb8ffee","note":"","count":1,"label":"Zeleninová 40 cm","posId":"103","price":30900,"isExtra":false},{"id":"78a6e98d-57cb-4e2c-9a3c-9d40f7b79583","note":"","count":1,"label":"Gorgonzola","posId":"C101","price":4000,"KDSTags":["greenhighlight"],"isExtra":true}]</t>
  </si>
  <si>
    <t>2026-05-15T11:49:59.947+02:00</t>
  </si>
  <si>
    <t>2026-05-15T11:55:58.104+02:00</t>
  </si>
  <si>
    <t>[{"id":"90fe26ad-8793-414c-a8fe-fc7624d10755","count":1,"label":"Pizza Špenát kuře 32 cm","posId":"116","price":24900,"isExtra":false,"creatorId":"-WxMoArAdyGZOKMvCUFxP","isPackging":0,"actualLabel":"Pizza Špenát kuře 32 cm"},{"id":"664bd2b5-40f0-4839-a4f1-3cec89afae33","count":1,"label":"Pizza Quattro Formaggi 32","posId":"123","price":24900,"isExtra":false,"creatorId":"3yvnu2gIioZUUCVWAnALw","isPackging":0,"actualLabel":"Pizza Quattro Formaggi 32"}]</t>
  </si>
  <si>
    <t>2026-05-15T11:31:04.310+02:00</t>
  </si>
  <si>
    <t>2026-05-15T11:49:21.111+02:00</t>
  </si>
  <si>
    <t>[{"id":"6942755309e364dceebaa284","count":1,"label":"Pepperoni 40cm 🌶️🌶️","posId":"108","price":30900,"isExtra":false},{"id":"9c3e5446ef3ded7b358f7c2a","count":1,"label":"Balné","posId":"K0000","price":2000,"isExtra":true},{"id":"6942755309e364dceebaa2d8","count":1,"label":"Česnekový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</si>
  <si>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2026-05-15T11:26:00.074+02:00</t>
  </si>
  <si>
    <t>2026-05-15T11:45:00.323+02:00</t>
  </si>
  <si>
    <t>[{"id":"6942755309e364dceebaa282","count":1,"label":"Comeback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okrajů","posId":"X1000","price":0,"isExtra":true},{"id":"6942755309e364dceebaa2a0","count":1,"label":"BBQ Texas 32cm","posId":"119","price":24900,"isExtra":false},{"id":"2f43df7dedb312c2f3c829b9","count":1,"label":"Balné","posId":"K0000","price":1500,"isExtra":true},{"id":"fb29917ce2e90ab392103c23","count":1,"label":"USA těsto","posId":"17","price":1000,"isExtra":true},{"id":"e11a59b4ea0a50ef00cb77f7","count":1,"label":"Rajčatový základ","posId":"ZBR32","price":0,"isExtra":true},{"id":"b79674a8749d7a797a90cc5b","count":1,"label":"okraj mozzarella, bylinky","posId":"A121","price":5700,"isExtra":true},{"id":"6942755309e364dceebaa2f4","count":1,"label":"Pepsi zero sugar 1l","posId":"N125","price":5900,"isExtra":false}]</t>
  </si>
  <si>
    <t>2026-05-15T11:25:21.519+02:00</t>
  </si>
  <si>
    <t>2026-05-15T11:25:42.970+02:00</t>
  </si>
  <si>
    <t>[{"id":"664bd2b5-40f0-4839-a4f1-3cec89afae33","count":1,"label":"Pizza Quattro Formaggi 32","posId":"123","price":24900,"isExtra":false,"creatorId":"ODbPiK0jn9FBIPpHBGhr0","isPackging":0,"actualLabel":"Pizza Quattro Formaggi 32"}]</t>
  </si>
  <si>
    <t>2026-05-15T11:22:59.010+02:00</t>
  </si>
  <si>
    <t>2026-05-15T11:36:12.155+02:00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</si>
  <si>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základ","posId":"ZRS32","price":0,"isExtra":true},{"id":"6942755309e364dceebaa2a6","count":1,"label":"Hawai 32cm","posId":"114","price":24900,"isExtra":false},{"id":"2f43df7dedb312c2f3c829b9","count":1,"label":"Balné","posId":"K0000","price":1500,"isExtra":true},{"id":"3175e5e9ef7fb644064019e6","count":1,"label":"Olivy","posId":"B112","price":2500,"KDSTags":["greenhighlight"],"isExtra":true},{"id":"5329159316727e06e4d822ec","count":1,"label":"Kukuřice","posId":"B115","price":2500,"KDSTags":["greenhighlight"],"isExtra":true}]</t>
  </si>
  <si>
    <t>2026-05-15T11:14:53.949+02:00</t>
  </si>
  <si>
    <t>2026-05-15T11:28:57.002+02:00</t>
  </si>
  <si>
    <t>[{"id":"6942755309e364dceebaa27c","count":1,"label":"Margherita 40cm","posId":"100","price":26900,"isExtra":false},{"id":"9c3e5446ef3ded7b358f7c2a","count":1,"label":"Balné","posId":"K0000","price":2000,"isExtra":true},{"id":"c2f0d4a2510fbdafed8c4f00","count":1,"label":"bez plněných okrajů","posId":"X1000","price":0,"isExtra":true},{"id":"c72973a96879fc2d4a45d18e","count":1,"label":"Kukuřice","posId":"C115","price":3500,"KDSTags":["greenhighlight"],"isExtra":true},{"id":"af4a444b755ede3e534307ff","count":1,"label":"Šunka","posId":"C106","price":4000,"KDSTags":["greenhighlight"],"isExtra":true},{"id":"6942755309e364dceebaa2d8","count":2,"label":"Česnekový dip","posId":"P106","price":2000,"isExtra":false},{"id":"2f43df7dedb312c2f3c829b9","count":2,"label":"Balné","posId":"K0000","price":1500,"isExtra":true},{"id":"6942755309e364dceebaa27e","count":1,"label":"Quattro Formaggi 40cm","posId":"111","price":30900,"isExtra":false},{"id":"9c3e5446ef3ded7b358f7c2a","count":1,"label":"Balné","posId":"K0000","price":2000,"isExtra":true}]</t>
  </si>
  <si>
    <t>2026-05-15T10:59:03.314+02:00</t>
  </si>
  <si>
    <t>2026-05-15T11:19:17.916+02:00</t>
  </si>
  <si>
    <t>2026-05-15T11:39:28.549+02:00</t>
  </si>
  <si>
    <t>2026-05-15T10:59:04.286+02:00</t>
  </si>
  <si>
    <t>[{"id":"2d3d5617-9c58-43de-9934-040859ce552d","note":"","count":1,"label":"BBQ Meteor 32 cm","posId":"118","price":24900,"isExtra":false},{"id":"df65c440-9414-439e-8f8e-b4f30f154296","note":"","count":1,"label":"Hawai 40 cm","posId":"102","price":30900,"isExtra":false}]</t>
  </si>
  <si>
    <t>2026-05-15T10:54:02.822+02:00</t>
  </si>
  <si>
    <t>2026-05-15T11:20:20.854+02:00</t>
  </si>
  <si>
    <t>2026-05-15T11:57:14.168+02:00</t>
  </si>
  <si>
    <t>2026-05-15T10:54:03.428+02:00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</si>
  <si>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-olivy","posId":"X112","price":0,"KDSTags":["redhighlight"],"isExtra":true},{"id":"8915e1ca-f30b-45dc-9ba0-235201606490","note":"","count":1,"label":"BEZ -žampiony","posId":"X105","price":0,"KDSTags":["redhighlight"],"isExtra":true}]</t>
  </si>
  <si>
    <t>2026-05-15T10:26:02.587+02:00</t>
  </si>
  <si>
    <t>2026-05-15T11:13:52.738+02:00</t>
  </si>
  <si>
    <t>2026-05-15T11:50:07.455+02:00</t>
  </si>
  <si>
    <t>2026-05-15T10:26:03.087+02:00</t>
  </si>
  <si>
    <t>[{"id":"dd5d901d-3787-43d0-9efe-85e31e1c5def","note":"","count":1,"label":"Pepperoni 32 cm","posId":"120","price":24900,"isExtra":false},{"id":"0c454cc7-3f38-4dea-9e0e-7220d9ba6ce0","note":"","count":2,"label":"Dip česnekový","posId":"P106","price":2000,"isExtra":false}]</t>
  </si>
  <si>
    <t>2026-05-15T10:20:03.133+02:00</t>
  </si>
  <si>
    <t>2026-05-15T11:13:25.720+02:00</t>
  </si>
  <si>
    <t>[{"id":"dd5d901d-3787-43d0-9efe-85e31e1c5def","note":"","count":1,"label":"Pepperoni 32 cm","posId":"120","price":24900,"isExtra":false},{"id":"a3d62a5d-2e1d-48db-874e-d64becff7059","note":"","count":1,"label":"změna na BBQ základ","posId":"A128","price":0,"isExtra":true},{"id":"0c454cc7-3f38-4dea-9e0e-7220d9ba6ce0","note":"","count":1,"label":"Dip česnekový","posId":"P106","price":2000,"isExtra":false}]</t>
  </si>
  <si>
    <t>2026-05-15T00:34:42.694+02:00</t>
  </si>
  <si>
    <t>2026-05-15T00:46:04.778+02:00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</si>
  <si>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základ","posId":"ZBR32","price":0,"isExtra":true},{"id":"A125","note":"","count":1,"label":"okraj hotdog, bez omáčky","posId":"A125","price":5700,"isExtra":true},{"id":"X116","note":"","count":4,"label":"Bez masových kuliček","posId":"X116","price":0,"KDSTags":["redhighlight"],"isExtra":true},{"id":"B115","note":"","count":1,"label":"Kukuřice","posId":"B115","price":2500,"KDSTags":["greenhighlight"],"isExtra":true},{"id":"B108","note":"","count":1,"label":"Slanina","posId":"B108","price":3000,"KDSTags":["greenhighlight"],"isExtra":true},{"id":"N124","note":"","count":1,"label":"Pepsi 1l","posId":"N124","price":4900,"isExtra":false}]</t>
  </si>
  <si>
    <t>2026-05-15T00:17:00.316+02:00</t>
  </si>
  <si>
    <t>2026-05-15T00:24:26.845+02:00</t>
  </si>
  <si>
    <t>[{"id":"6942755309e364dceebaa298","count":1,"label":"Quattro Formaggi 32cm","posId":"123","price":24900,"isExtra":false},{"id":"2f43df7dedb312c2f3c829b9","count":1,"label":"Balné","posId":"K0000","price":1500,"isExtra":true}]</t>
  </si>
  <si>
    <t>2026-05-15T00:10:28.763+02:00</t>
  </si>
  <si>
    <t>2026-05-15T00:22:36.754+02:00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</si>
  <si>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🌶️","posId":"121","price":24900,"isExtra":false},{"id":"2f43df7dedb312c2f3c829b9","count":1,"label":"Balné","posId":"K0000","price":1500,"isExtra":true},{"id":"6942755309e364dceebaa2f2","count":1,"label":"Pepsi 1l","posId":"N124","price":4900,"isExtra":false}]</t>
  </si>
  <si>
    <t>2026-05-15T00:08:10.856+02:00</t>
  </si>
  <si>
    <t>2026-05-15T00:16:32.261+02:00</t>
  </si>
  <si>
    <t>[{"id":"114","note":"","count":1,"label":"Hawai 32cm","posId":"114","price":24900,"isExtra":false},{"id":"K0000","note":"","count":1,"label":"Balné","posId":"K0000","price":1500,"isExtra":true},{"id":"N126","note":"","count":1,"label":"Mirinda 1l","posId":"N126","price":5900,"isExtra":false}]</t>
  </si>
  <si>
    <t>2026-05-15T00:05:10.955+02:00</t>
  </si>
  <si>
    <t>2026-05-15T00:15:50.053+02:00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</si>
  <si>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40cm","posId":"111","price":30900,"isExtra":false},{"id":"54684827","note":"","count":1,"label":"Balné","posId":"K0000","price":2000,"isExtra":true},{"id":"54684793","note":"","size":"Pečené brambory","count":1,"label":"Pečené brambory","posId":"P103","price":6900,"isExtra":false},{"id":"54684837","note":"","count":1,"label":"Balné","posId":"K0000","price":1500,"isExtra":true}]</t>
  </si>
  <si>
    <t>2026-05-14T23:55:21.490+02:00</t>
  </si>
  <si>
    <t>2026-05-15T00:08:01.691+02:00</t>
  </si>
  <si>
    <t>[{"id":"6942755309e364dceebaa2a4","count":1,"label":"Zeleninová 32cm","posId":"115","price":24900,"isExtra":false},{"id":"2f43df7dedb312c2f3c829b9","count":1,"label":"Balné","posId":"K0000","price":1500,"isExtra":true},{"id":"b79674a8749d7a797a90cc5b","count":1,"label":"okraj mozzarella, bylinky","posId":"A121","price":5700,"isExtra":true},{"id":"fa663af1037263b7615b2b04","count":1,"label":"Šunka","posId":"B106","price":3000,"KDSTags":["greenhighlight"],"isExtra":true}]</t>
  </si>
  <si>
    <t>2026-05-14T23:52:49.809+02:00</t>
  </si>
  <si>
    <t>2026-05-15T00:01:59.594+02:00</t>
  </si>
  <si>
    <t>[{"id":"6942755309e364dceebaa296","count":1,"label":"Margherita 32cm","posId":"112","price":20900,"isExtra":false},{"id":"2f43df7dedb312c2f3c829b9","count":1,"label":"Balné","posId":"K0000","price":1500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</si>
  <si>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2026-05-14T23:48:46.816+02:00</t>
  </si>
  <si>
    <t>2026-05-15T00:04:47.696+02:00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</si>
  <si>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bylinky","posId":"A122","price":6500,"isExtra":true},{"id":"54684796","note":"","size":"Česnekový dip","count":1,"label":"Česnekový dip","posId":"P106","price":2000,"isExtra":false},{"id":"54684837","note":"","count":1,"label":"Balné","posId":"K0000","price":1500,"isExtra":true},{"id":"59592169","note":"","size":"Hawai 32cm","count":1,"label":"Hawai 32cm","posId":"114","price":24900,"isExtra":false},{"id":"54684837","note":"","count":1,"label":"Balné","posId":"K0000","price":1500,"isExtra":true},{"id":"54684866","note":"","count":1,"label":"okraj mozzarella, bylinky","posId":"A121","price":5700,"isExtra":true},{"id":"54684797","note":"","size":"BBQ dip","count":1,"label":"BBQ dip","posId":"P105","price":2000,"isExtra":false},{"id":"54684837","note":"","count":1,"label":"Balné","posId":"K0000","price":1500,"isExtra":true}]</t>
  </si>
  <si>
    <t>2026-05-14T23:27:25.343+02:00</t>
  </si>
  <si>
    <t>2026-05-14T23:34:09.454+02:00</t>
  </si>
  <si>
    <t>2026-05-14T23:20:34.633+02:00</t>
  </si>
  <si>
    <t>2026-05-14T23:27:32.469+02:00</t>
  </si>
  <si>
    <t>2026-05-14T23:02:03.254+02:00</t>
  </si>
  <si>
    <t>2026-05-14T23:11:54.227+02:00</t>
  </si>
  <si>
    <t>[{"id":"50d0c33c-440a-47e3-8208-1c68574950af","note":"","count":1,"label":"Capricciosa 32 cm","posId":"137","price":24900,"isExtra":false}]</t>
  </si>
  <si>
    <t>2026-05-14T23:01:43.330+02:00</t>
  </si>
  <si>
    <t>2026-05-14T23:11:11.700+02:00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</si>
  <si>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</si>
  <si>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2026-05-14T23:01:43.285+02:00</t>
  </si>
  <si>
    <t>2026-05-14T23:08:23.522+02:00</t>
  </si>
  <si>
    <t>2026-05-14T22:57:02.559+02:00</t>
  </si>
  <si>
    <t>2026-05-14T23:07:16.309+02:00</t>
  </si>
  <si>
    <t>[{"id":"7dc558f4-908c-4dab-b333-a925cc147e51","note":"","count":1,"label":"Comeback 32 cm","posId":"145","price":24900,"isExtra":false},{"id":"0c454cc7-3f38-4dea-9e0e-7220d9ba6ce0","note":"","count":1,"label":"Dip česnekový","posId":"P106","price":2000,"isExtra":false}]</t>
  </si>
  <si>
    <t>2026-05-14T22:51:20.469+02:00</t>
  </si>
  <si>
    <t>2026-05-14T22:58:17.440+02:00</t>
  </si>
  <si>
    <t>[{"id":"59592164","note":"","size":"Comeback 32cm 🌶️","count":1,"label":"Comeback 32cm 🌶️","posId":"121","price":24900,"isExtra":false},{"id":"54684837","note":"","count":1,"label":"Balné","posId":"K0000","price":1500,"isExtra":true}]</t>
  </si>
  <si>
    <t>2026-05-14T22:47:27.053+02:00</t>
  </si>
  <si>
    <t>2026-05-14T22:54:04.509+02:00</t>
  </si>
  <si>
    <t>[{"id":"6942755309e364dceebaa29c","count":1,"label":"Comeback 32cm 🌶️","posId":"121","price":24900,"isExtra":false},{"id":"2f43df7dedb312c2f3c829b9","count":1,"label":"Balné","posId":"K0000","price":1500,"isExtra":true},{"id":"01e72685876a6622f5378cba","count":1,"label":"Žampiony","posId":"B105","price":2500,"KDSTags":["greenhighlight"],"isExtra":true},{"id":"6942755309e364dceebaa2d8","count":1,"label":"Česnekový dip","posId":"P106","price":2000,"isExtra":false},{"id":"2f43df7dedb312c2f3c829b9","count":1,"label":"Balné","posId":"K0000","price":1500,"isExtra":true},{"id":"6942755309e364dceebaa2e0","count":1,"label":"Dip Jalapeňos","posId":"P107","price":2000,"isExtra":false},{"id":"2f43df7dedb312c2f3c829b9","count":1,"label":"Balné","posId":"K0000","price":1500,"isExtra":true}]</t>
  </si>
  <si>
    <t>2026-05-14T22:45:02.270+02:00</t>
  </si>
  <si>
    <t>2026-05-14T22:59:07.489+02:00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</si>
  <si>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🌶️🌶️","posId":"110","price":30900,"isExtra":false},{"id":"54684827","note":"","count":1,"label":"Balné","posId":"K0000","price":2000,"isExtra":true},{"id":"57405765","note":"","size":"BIRGO grapefruit 0,5l","count":1,"label":"BIRGO grapefruit 0,5l","posId":"N131","price":4900,"isExtra":false}]</t>
  </si>
  <si>
    <t>2026-05-14T22:44:25.613+02:00</t>
  </si>
  <si>
    <t>2026-05-14T22:51:40.505+02:00</t>
  </si>
  <si>
    <t>[{"id":"6942755309e364dceebaa29e","count":1,"label":"Pepperoni 32cm 🌶️🌶️","posId":"120","price":24900,"isExtra":false},{"id":"2f43df7dedb312c2f3c829b9","count":1,"label":"Balné","posId":"K0000","price":1500,"isExtra":true},{"id":"2179c22089126fe6683fee77","count":1,"label":"Smetanový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okrajů","posId":"X1000","price":0,"isExtra":true},{"id":"d711b427043511cf4e6606a9","count":1,"label":"Kuře","posId":"B114","price":3000,"KDSTags":["greenhighlight"],"isExtra":true},{"id":"6942755309e364dceebaa2f2","count":1,"label":"Pepsi 1l","posId":"N124","price":4900,"isExtra":false}]</t>
  </si>
  <si>
    <t>2026-05-14T22:35:44.012+02:00</t>
  </si>
  <si>
    <t>2026-05-14T22:47:49.596+02:00</t>
  </si>
  <si>
    <t>[{"id":"54684759","note":"","size":"Hawai 40cm","count":1,"label":"Hawai 40cm","posId":"102","price":30900,"isExtra":false},{"id":"54684827","note":"","count":1,"label":"Balné","posId":"K0000","price":2000,"isExtra":true},{"id":"54684861","note":"","count":1,"label":"okraj mozzarella, bylinky","posId":"A122","price":6500,"isExtra":true},{"id":"54684910","note":"","count":1,"label":"Ananas","posId":"C100","price":3500,"KDSTags":["greenhighlight"],"isExtra":true},{"id":"54684942","note":"","count":1,"label":"Šunka","posId":"C106","price":4000,"KDSTags":["greenhighlight"],"isExtra":true},{"id":"66426847","note":"","size":"Pilsner Urquell 12","count":2,"label":"Pilsner Urquell 12","posId":"N20","price":6500,"isExtra":false}]</t>
  </si>
  <si>
    <t>2026-05-14T22:32:03.306+02:00</t>
  </si>
  <si>
    <t>2026-05-14T22:46:25.453+02:00</t>
  </si>
  <si>
    <t>[{"id":"7dc558f4-908c-4dab-b333-a925cc147e51","note":"","count":1,"label":"Comeback 32 cm","posId":"145","price":24900,"isExtra":false}]</t>
  </si>
  <si>
    <t>Abdulsalam Mokhtar Ibr</t>
  </si>
  <si>
    <t>2026-05-14T22:12:11.418+02:00</t>
  </si>
  <si>
    <t>2026-05-14T22:20:47.366+02:00</t>
  </si>
  <si>
    <t>2026-05-14T22:11:03.322+02:00</t>
  </si>
  <si>
    <t>2026-05-14T22:44:51.220+02:00</t>
  </si>
  <si>
    <t>2026-05-14T22:04:18.726+02:00</t>
  </si>
  <si>
    <t>2026-05-14T22:17:26.673+02:00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</si>
  <si>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bylinky","posId":"A122","price":6500,"isExtra":true},{"id":"54684896","note":"","count":1,"label":"Olivy","posId":"C112","price":3500,"KDSTags":["greenhighlight"],"isExtra":true},{"id":"54684957","note":"","count":1,"label":"Pepperoni salám","posId":"C109","price":4000,"KDSTags":["greenhighlight"],"isExtra":true}]</t>
  </si>
  <si>
    <t>2026-05-14T21:50:50.348+02:00</t>
  </si>
  <si>
    <t>2026-05-14T21:57:50.203+02:00</t>
  </si>
  <si>
    <t>2026-05-14T21:35:01.997+02:00</t>
  </si>
  <si>
    <t>2026-05-14T21:46:06.181+02:00</t>
  </si>
  <si>
    <t>2026-05-14T21:34:38.864+02:00</t>
  </si>
  <si>
    <t>2026-05-14T21:47:28.211+02:00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</si>
  <si>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32cm","posId":"123","price":24900,"isExtra":false},{"id":"54684837","note":"","count":1,"label":"Balné","posId":"K0000","price":1500,"isExtra":true},{"id":"57405762","note":"","size":"Aquilla zelený čaj/citron 0,5l","count":1,"label":"Aquilla zelený čaj/citron 0,5l","posId":"N121","price":4900,"isExtra":false},{"id":"59592170","note":"","size":"Capricciosa 32cm","count":1,"label":"Capricciosa 32cm","posId":"113","price":24900,"isExtra":false},{"id":"54684837","note":"","count":1,"label":"Balné","posId":"K0000","price":1500,"isExtra":true},{"id":"54684831","note":"","count":1,"label":"bez plněných okrajů","posId":"X1000","price":0,"isExtra":true},{"id":"54684889","note":"","count":1,"label":"Bez oliv","posId":"X112","price":0,"KDSTags":["redhighlight"],"isExtra":true},{"id":"54684924","note":"","count":1,"label":"Cibule","posId":"B103","price":2500,"KDSTags":["greenhighlight"],"isExtra":true},{"id":"54684948","note":"","count":1,"label":"Slanina","posId":"B108","price":3000,"KDSTags":["greenhighlight"],"isExtra":true},{"id":"57405767","note":"","size":"Pepsi zero sugar 1l","count":1,"label":"Pepsi zero sugar 1l","posId":"N125","price":5900,"isExtra":false}]</t>
  </si>
  <si>
    <t>2026-05-14T21:34:38.770+02:00</t>
  </si>
  <si>
    <t>2026-05-14T21:45:41.768+02:00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</si>
  <si>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40cm","posId":"104","price":30900,"isExtra":false},{"id":"54684827","note":"","count":1,"label":"Balné","posId":"K0000","price":2000,"isExtra":true},{"id":"54684868","note":"","count":1,"label":"okraj mozzarella, bbq omáčka","posId":"A124","price":6500,"isExtra":true},{"id":"54684878","note":"","count":1,"label":"Žampiony","posId":"C105","price":3500,"KDSTags":["greenhighlight"],"isExtra":true},{"id":"54684796","note":"","size":"Česnekový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</si>
  <si>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2026-05-14T21:30:54.539+02:00</t>
  </si>
  <si>
    <t>2026-05-14T21:42:33.197+02:00</t>
  </si>
  <si>
    <t>[{"id":"6942755309e364dceebaa284","count":1,"label":"Pepperoni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okrajů","posId":"X1000","price":0,"isExtra":true},{"id":"6942755309e364dceebaa2f4","count":1,"label":"Pepsi zero sugar 1l","posId":"N125","price":5900,"isExtra":false}]</t>
  </si>
  <si>
    <t>2026-05-14T21:22:09.967+02:00</t>
  </si>
  <si>
    <t>2026-05-14T21:36:44.177+02:00</t>
  </si>
  <si>
    <t>2026-05-14T21:19:49.891+02:00</t>
  </si>
  <si>
    <t>2026-05-14T21:38:51.227+02:00</t>
  </si>
  <si>
    <t>[{"id":"6942755309e364dceebaa2ca","count":1,"label":"Veggie menu Comeback","posId":"M200","price":34900,"isExtra":false},{"id":"0a08d21a7d76fb620b157a44","count":1,"label":"Balné","posId":"K0000","price":3000,"isExtra":true},{"id":"ec9cd154dfbd68131df1bbc4","count":1,"label":"Špenát &amp; kuře","posId":"Y116","price":0,"isExtra":true},{"id":"2179c22089126fe6683fee77","count":1,"label":"Smetanový základ","posId":"ZRS32","price":0,"isExtra":true},{"id":"9a250d6930b0f213d0033d23","count":1,"label":"česnekový chléb","posId":"P104","price":0,"isExtra":true},{"id":"485234416862bf3643ff6f92","count":1,"label":"Pepsi zero sugar 1l","posId":"N125","price":0,"isExtra":true}]</t>
  </si>
  <si>
    <t>2026-05-14T21:17:16.366+02:00</t>
  </si>
  <si>
    <t>2026-05-14T21:36:52.144+02:00</t>
  </si>
  <si>
    <t>[{"id":"59592171","note":"","size":"Baby Špenát &amp; kuře 32cm","count":2,"label":"Baby Špenát &amp; kuře 32cm","posId":"116","price":24900,"isExtra":false},{"id":"54684837","note":"","count":2,"label":"Balné","posId":"K0000","price":1500,"isExtra":true}]</t>
  </si>
  <si>
    <t>2026-05-14T21:16:37.038+02:00</t>
  </si>
  <si>
    <t>2026-05-14T21:41:34.254+02:00</t>
  </si>
  <si>
    <t>[{"id":"54684756","note":"","size":"BBQ Meteor 40cm","count":1,"label":"BBQ Meteor 40cm","posId":"106","price":30900,"isExtra":false},{"id":"54684827","note":"","count":1,"label":"Balné","posId":"K0000","price":2000,"isExtra":true},{"id":"54684825","note":"","count":1,"label":"bez plněných okrajů","posId":"X1000","price":0,"isExtra":true},{"id":"54684753","note":"","size":"Comeback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okrajů","posId":"X1000","price":0,"isExtra":true},{"id":"57405766","note":"","size":"Pepsi 1l","count":1,"label":"Pepsi 1l","posId":"N124","price":4900,"isExtra":false}]</t>
  </si>
  <si>
    <t>2026-05-14T21:16:17.773+02:00</t>
  </si>
  <si>
    <t>2026-05-14T21:26:33.320+02:00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</si>
  <si>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základ","posId":"ZSR32","price":0,"isExtra":true}]</t>
  </si>
  <si>
    <t>2026-05-14T21:16:17.721+02:00</t>
  </si>
  <si>
    <t>2026-05-14T21:36:19.229+02:00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</si>
  <si>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🌶️🌶️","posId":"110","price":30900,"isExtra":false},{"id":"9c3e5446ef3ded7b358f7c2a","count":1,"label":"Balné","posId":"K0000","price":2000,"isExtra":true},{"id":"6942755309e364dceebaa27e","count":1,"label":"Quattro Formaggi 40cm","posId":"111","price":30900,"isExtra":false},{"id":"9c3e5446ef3ded7b358f7c2a","count":1,"label":"Balné","posId":"K0000","price":2000,"isExtra":true},{"id":"c2f0d4a2510fbdafed8c4f00","count":1,"label":"bez plněných okrajů","posId":"X1000","price":0,"isExtra":true},{"id":"6942755309e364dceebaa2e0","count":1,"label":"Dip Jalapeňos","posId":"P107","price":2000,"isExtra":false},{"id":"2f43df7dedb312c2f3c829b9","count":1,"label":"Balné","posId":"K0000","price":1500,"isExtra":true},{"id":"6942755309e364dceebaa2d8","count":2,"label":"Česnekový dip","posId":"P106","price":2000,"isExtra":false},{"id":"2f43df7dedb312c2f3c829b9","count":2,"label":"Balné","posId":"K0000","price":1500,"isExtra":true},{"id":"6942755309e364dceebaa2e2","count":1,"label":"Jablečno-skořicové rolls","posId":"18","price":8900,"isExtra":false},{"id":"2f43df7dedb312c2f3c829b9","count":1,"label":"Balné","posId":"K0000","price":1500,"isExtra":true},{"id":"6942755309e364dceebaa292","count":1,"label":"Veggieballs 40cm 🌶️🌶️","posId":"105","price":30900,"isExtra":false},{"id":"9c3e5446ef3ded7b358f7c2a","count":1,"label":"Balné","posId":"K0000","price":2000,"isExtra":true}]</t>
  </si>
  <si>
    <t>2026-05-14T21:04:29.502+02:00</t>
  </si>
  <si>
    <t>2026-05-14T21:10:40.886+02:00</t>
  </si>
  <si>
    <t>[{"id":"7b2bf93f-7859-42a7-8c94-85086fc0d652","count":1,"label":"Pizza Comeback 18","posId":"133","price":11900,"isExtra":false,"creatorId":"IShxLeAKRMj_yEgvMJnc2","isPackging":0,"actualLabel":"Pizza Comeback 18"}]</t>
  </si>
  <si>
    <t>2026-05-14T21:03:10.977+02:00</t>
  </si>
  <si>
    <t>2026-05-14T21:17:04.143+02:00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</si>
  <si>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🌶️🌶️","posId":"120","price":24900,"isExtra":false},{"id":"2f43df7dedb312c2f3c829b9","count":1,"label":"Balné","posId":"K0000","price":1500,"isExtra":true},{"id":"6942755309e364dceebaa2d4","count":1,"label":"Česnekový chléb 18cm","posId":"P104","price":7900,"isExtra":false},{"id":"2f43df7dedb312c2f3c829b9","count":1,"label":"Balné","posId":"K0000","price":1500,"isExtra":true},{"id":"6942755309e364dceebaa2f6","count":1,"label":"Mirinda 1l","posId":"N126","price":5900,"isExtra":false}]</t>
  </si>
  <si>
    <t>satbir</t>
  </si>
  <si>
    <t>2026-05-14T20:46:49.732+02:00</t>
  </si>
  <si>
    <t>2026-05-14T21:01:14.089+02:00</t>
  </si>
  <si>
    <t>[{"id":"104","note":"","count":1,"label":"Baby špenát &amp; kuře 40cm","posId":"104","price":30900,"isExtra":false},{"id":"K0000","note":"","count":1,"label":"Balné","posId":"K0000","price":2000,"isExtra":true},{"id":"C102","note":"","count":2,"label":"Jalapeňos","posId":"C102","price":3500,"KDSTags":["greenhighlight"],"isExtra":true},{"id":"C103","note":"","count":1,"label":"Cibule","posId":"C103","price":3500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</si>
  <si>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2026-05-14T20:42:01.078+02:00</t>
  </si>
  <si>
    <t>2026-05-14T20:57:41.175+02:00</t>
  </si>
  <si>
    <t>[{"id":"6942755309e364dceebaa292","count":1,"label":"Veggieballs 40cm 🌶️🌶️","posId":"105","price":30900,"isExtra":false},{"id":"9c3e5446ef3ded7b358f7c2a","count":1,"label":"Balné","posId":"K0000","price":2000,"isExtra":true},{"id":"6942755309e364dceebaa298","count":1,"label":"Quattro Formaggi 32cm","posId":"123","price":24900,"isExtra":false},{"id":"2f43df7dedb312c2f3c829b9","count":1,"label":"Balné","posId":"K0000","price":1500,"isExtra":true},{"id":"6942755309e364dceebaa29a","count":1,"label":"Hot &amp; Spicy 32cm 🌶️🌶️","posId":"122","price":24900,"isExtra":false},{"id":"2f43df7dedb312c2f3c829b9","count":1,"label":"Balné","posId":"K0000","price":1500,"isExtra":true},{"id":"6942755309e364dceebaa2a6","count":1,"label":"Hawai 32cm","posId":"114","price":24900,"isExtra":false},{"id":"2f43df7dedb312c2f3c829b9","count":1,"label":"Balné","posId":"K0000","price":1500,"isExtra":true},{"id":"6942755309e364dceebaa2d8","count":2,"label":"Česnekový dip","posId":"P106","price":2000,"isExtra":false},{"id":"2f43df7dedb312c2f3c829b9","count":2,"label":"Balné","posId":"K0000","price":1500,"isExtra":true}]</t>
  </si>
  <si>
    <t>2026-05-14T20:31:27.318+02:00</t>
  </si>
  <si>
    <t>2026-05-14T20:36:16.973+02:00</t>
  </si>
  <si>
    <t>2026-05-14T20:28:26.906+02:00</t>
  </si>
  <si>
    <t>2026-05-14T20:35:24.200+02:00</t>
  </si>
  <si>
    <t>[{"id":"6942755309e364dceebaa28e","count":1,"label":"Capricciosa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bylinky","posId":"A122","price":6500,"isExtra":true},{"id":"094c3ec5edbb33e6f5bcbdb2","count":1,"label":"Bez šunky","posId":"X106","price":0,"KDSTags":["redhighlight"],"isExtra":true},{"id":"6942755309e364dceebaa2d8","count":1,"label":"Česnekový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</si>
  <si>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2026-05-14T20:21:03.497+02:00</t>
  </si>
  <si>
    <t>2026-05-14T20:30:28.806+02:00</t>
  </si>
  <si>
    <t>[{"id":"cb1b8132-0c9b-419f-9b1c-568c16576a0c","note":"","count":1,"label":"Pepperoni 40 cm","posId":"108","price":30900,"isExtra":false},{"id":"0c454cc7-3f38-4dea-9e0e-7220d9ba6ce0","note":"","count":1,"label":"Dip česnekový","posId":"P106","price":2000,"isExtra":false}]</t>
  </si>
  <si>
    <t>2026-05-14T20:12:16.224+02:00</t>
  </si>
  <si>
    <t>2026-05-14T20:22:21.113+02:00</t>
  </si>
  <si>
    <t>[{"id":"6942755309e364dceebaa2ce","count":4,"label":"Spicy Wings 🌶️","posId":"P101","price":11900,"isExtra":false},{"id":"2f43df7dedb312c2f3c829b9","count":4,"label":"Balné","posId":"K0000","price":1500,"isExtra":true}]</t>
  </si>
  <si>
    <t>Patrik</t>
  </si>
  <si>
    <t>2026-05-14T20:10:02.245+02:00</t>
  </si>
  <si>
    <t>2026-05-14T20:29:22.860+02:00</t>
  </si>
  <si>
    <t>2026-05-14T20:52:46.613+02:00</t>
  </si>
  <si>
    <t>2026-05-14T20:10:03.146+02:00</t>
  </si>
  <si>
    <t>[{"id":"dd5d901d-3787-43d0-9efe-85e31e1c5def","note":"","count":1,"label":"Pepperoni 32 cm","posId":"120","price":24900,"isExtra":false},{"id":"720272d2-1717-4af6-8eea-e928bb95234b","note":"","count":1,"label":"kukuřice","posId":"B115","price":2500,"KDSTags":["greenhighlight"],"isExtra":true},{"id":"0c454cc7-3f38-4dea-9e0e-7220d9ba6ce0","note":"","count":2,"label":"Dip česnekový","posId":"P106","price":2000,"isExtra":false},{"id":"d587ab86-7858-46b7-a58c-52ffe6b6a574","note":"","count":1,"label":"Comeback 18 cm","posId":"133","price":11900,"isExtra":false}]</t>
  </si>
  <si>
    <t>Rony</t>
  </si>
  <si>
    <t>2026-05-14T20:07:01.506+02:00</t>
  </si>
  <si>
    <t>2026-05-14T20:14:37.926+02:00</t>
  </si>
  <si>
    <t>2026-05-14T20:06:43.209+02:00</t>
  </si>
  <si>
    <t>2026-05-14T20:21:42.812+02:00</t>
  </si>
  <si>
    <t>[{"id":"4a20dc15-9932-4890-a338-4b8782bfca29","count":1,"label":"Pizza Comeback 40","posId":"109","price":30900,"isExtra":false,"creatorId":"c589NrmQBuc5JMhtqWEmP","isPackging":0,"actualLabel":"Pizza Comeback 40"},{"id":"extra_20230331101812_4","count":1,"label":"okraj mozzarella, bbq omáčka","posId":"A124","price":6500,"isExtra":true,"mainItemId":"4a20dc15-9932-4890-a338-4b8782bfca29"},{"id":"17d9f070-2386-4a61-b08b-51f64a7ff1d8","count":1,"label":"Masové kuličky","posId":"P102","price":9900,"isExtra":false,"creatorId":"8pm1BXq-QdoXlI1USVy1m","isPackging":0,"actualLabel":"Masové kuličky"},{"id":"90758e79-75a6-48df-a2e5-3ce5e1fa218e","count":1,"label":"Pečené brambory","posId":"P103","price":6900,"isExtra":false,"creatorId":"kkQjho-c-f2LsB1PsZDSi","isPackging":0,"actualLabel":"Pečené brambory"},{"id":"90758e79-75a6-48df-a2e5-3ce5e1fa218e","count":1,"label":"Pečené brambory","posId":"P103","price":6900,"isExtra":false,"creatorId":"hI0LN56lOkiduBSPOP35I","isPackging":0,"actualLabel":"Pečené brambory"},{"id":"5ee73410-90ce-410a-a9f3-2ef495611a06","count":1,"label":"Choco Rolls","posId":"chr100","price":8900,"isExtra":false,"creatorId":"F_629BRO4tSYQQqIUbSVV","isPackging":0,"actualLabel":"Choco Rolls"},{"id":"5ee73410-90ce-410a-a9f3-2ef495611a06","count":1,"label":"Choco Rolls","posId":"chr100","price":8900,"isExtra":false,"creatorId":"sLcf6zDLGQUxk9sUrW3ZJ","isPackging":0,"actualLabel":"Choco Rolls"},{"id":"5ee73410-90ce-410a-a9f3-2ef495611a06","count":1,"label":"Choco Rolls","posId":"chr100","price":8900,"isExtra":false,"creatorId":"UB43_Mgs1V65eHDh_W8wX","isPackging":0,"actualLabel":"Choco Rolls"},{"id":"5ee73410-90ce-410a-a9f3-2ef495611a06","count":1,"label":"Choco Rolls","posId":"chr100","price":8900,"isExtra":false,"creatorId":"JxUwxI0JB6eAa0kXJ18N_","isPackging":0,"actualLabel":"Choco Rolls"}]</t>
  </si>
  <si>
    <t>2026-05-14T20:05:03.239+02:00</t>
  </si>
  <si>
    <t>2026-05-14T20:30:07.866+02:00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</si>
  <si>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bylinky","posId":"A121","price":5700,"isExtra":true}]</t>
  </si>
  <si>
    <t>2026-05-14T20:04:02.626+02:00</t>
  </si>
  <si>
    <t>2026-05-14T20:27:40.906+02:00</t>
  </si>
  <si>
    <t>2026-05-14T20:45:41.736+02:00</t>
  </si>
  <si>
    <t>2026-05-14T20:04:03.214+02:00</t>
  </si>
  <si>
    <t>[{"id":"0c454cc7-3f38-4dea-9e0e-7220d9ba6ce0","note":"","count":1,"label":"Dip česnekový","posId":"P106","price":2000,"isExtra":false},{"id":"5e57993d-26f3-465c-aa35-1e3806b0b477","note":"","count":1,"label":"Hot &amp; Spicy 32 cm","posId":"122","price":24900,"isExtra":false},{"id":"be5c7908-f592-4704-987f-cd7d7281f32e","note":"","count":1,"label":"Comeback 32 cm","posId":"121","price":24900,"isExtra":false},{"id":"544e1fcc-8cf1-435b-bd25-3fa9ac3a59bb","note":"","count":1,"label":"BEZ -pepperoni salám","posId":"X109","price":0,"KDSTags":["redhighlight"],"isExtra":true},{"id":"be5c7908-f592-4704-987f-cd7d7281f32e","note":"","count":1,"label":"Comeback 32 cm","posId":"121","price":24900,"isExtra":false}]</t>
  </si>
  <si>
    <t>Sahil</t>
  </si>
  <si>
    <t>2026-05-14T20:02:25.555+02:00</t>
  </si>
  <si>
    <t>2026-05-14T20:24:34.098+02:00</t>
  </si>
  <si>
    <t>[{"id":"100","note":"","count":1,"label":"Margherita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okrajů","posId":"X1000","price":0,"isExtra":true},{"id":"X103","note":"","count":1,"label":"Bez cibule","posId":"X103","price":0,"KDSTags":["redhighlight"],"isExtra":true},{"id":"N126","note":"","count":1,"label":"Mirinda 1l","posId":"N126","price":5900,"isExtra":false},{"id":"N124","note":"","count":1,"label":"Pepsi 1l","posId":"N124","price":4900,"isExtra":false},{"id":"P104","note":"","count":1,"label":"Česnekový chléb 18cm","posId":"P104","price":7900,"isExtra":false},{"id":"K0000","note":"","count":1,"label":"Balné","posId":"K0000","price":1500,"isExtra":true}]</t>
  </si>
  <si>
    <t>2026-05-14T19:52:09.739+02:00</t>
  </si>
  <si>
    <t>2026-05-14T20:12:58.112+02:00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</si>
  <si>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32cm","posId":"113","price":24900,"isExtra":false},{"id":"2f43df7dedb312c2f3c829b9","count":1,"label":"Balné","posId":"K0000","price":1500,"isExtra":true}]</t>
  </si>
  <si>
    <t>2026-05-14T19:50:56.070+02:00</t>
  </si>
  <si>
    <t>2026-05-14T20:11:47.903+02:00</t>
  </si>
  <si>
    <t>[{"id":"59592167","note":"","size":"BBQ Meteor 32cm","count":1,"label":"BBQ Meteor 32cm","posId":"118","price":24900,"isExtra":false},{"id":"54684837","note":"","count":1,"label":"Balné","posId":"K0000","price":1500,"isExtra":true},{"id":"59592162","note":"","size":"Quattro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32cm","posId":"123","price":24900,"isExtra":false},{"id":"54684837","note":"","count":1,"label":"Balné","posId":"K0000","price":1500,"isExtra":true},{"id":"54684797","note":"","size":"BBQ dip","count":1,"label":"BBQ dip","posId":"P105","price":2000,"isExtra":false},{"id":"54684837","note":"","count":1,"label":"Balné","posId":"K0000","price":1500,"isExtra":true},{"id":"59808788","note":"","size":"Jablečno-skořicové rolls","count":1,"label":"Jablečno-skořicové rolls","posId":"18","price":8900,"isExtra":false},{"id":"54684837","note":"","count":1,"label":"Balné","posId":"K0000","price":1500,"isExtra":true}]</t>
  </si>
  <si>
    <t>2026-05-14T19:50:19.532+02:00</t>
  </si>
  <si>
    <t>2026-05-14T20:01:36.686+02:00</t>
  </si>
  <si>
    <t>2026-05-14T20:15:56.419+02:00</t>
  </si>
  <si>
    <t>2026-05-14T19:50:20.084+02:00</t>
  </si>
  <si>
    <t>[{"id":"a0148f4d-e608-4061-b0cf-421635d1867d","count":1,"label":"Spicy Wings","posId":"P101","price":11900,"isExtra":false,"creatorId":"xDlyjw_aT2EOLu6Dif7Vv","isPackging":0,"actualLabel":"Spicy Wings"},{"id":"a0148f4d-e608-4061-b0cf-421635d1867d","count":1,"label":"Spicy Wings","posId":"P101","price":11900,"isExtra":false,"creatorId":"bmxF83BwOJVeLrfhHWUZ9","isPackging":0,"actualLabel":"Spicy Wings"},{"id":"a0148f4d-e608-4061-b0cf-421635d1867d","count":1,"label":"Spicy Wings","posId":"P101","price":11900,"isExtra":false,"creatorId":"AFDeWWx77sCXf6QGm9QGV","isPackging":0,"actualLabel":"Spicy Wings"},{"id":"a0148f4d-e608-4061-b0cf-421635d1867d","count":1,"label":"Spicy Wings","posId":"P101","price":11900,"isExtra":false,"creatorId":"78IxAQmDUOpiGdw9ycBOF","isPackging":0,"actualLabel":"Spicy Wings"},{"id":"cd22e00e-e758-4363-9254-340728f271d9","count":1,"label":"Pizza Hawai 18 cm","posId":"126","price":11900,"isExtra":false,"creatorId":"tHkOsFSD6umq2bBxW-PYR","isPackging":0,"actualLabel":"Pizza Hawai 18 cm"},{"id":"RjnzJvFGQ7bViwxWS8fAW","count":1,"label":"Bez ananasu","posId":"X100","price":0,"KDSTags":["redhighlight"],"isExtra":true,"mainItemId":"cd22e00e-e758-4363-9254-340728f271d9"}]</t>
  </si>
  <si>
    <t>2026-05-14T19:49:27.867+02:00</t>
  </si>
  <si>
    <t>2026-05-14T20:05:54.071+02:00</t>
  </si>
  <si>
    <t>[{"id":"54684759","note":"","size":"Hawai 40cm","count":1,"label":"Hawai 40cm","posId":"102","price":30900,"isExtra":false},{"id":"54684827","note":"","count":1,"label":"Balné","posId":"K0000","price":2000,"isExtra":true},{"id":"54684891","note":"","count":1,"label":"okraj hotdog, hořčice","posId":"A118","price":6500,"isExtra":true}]</t>
  </si>
  <si>
    <t>2026-05-14T19:49:02.666+02:00</t>
  </si>
  <si>
    <t>2026-05-14T20:06:57.109+02:00</t>
  </si>
  <si>
    <t>2026-05-14T20:28:46.533+02:00</t>
  </si>
  <si>
    <t>2026-05-14T19:49:03.127+02:00</t>
  </si>
  <si>
    <t>[{"id":"f932f643-9a56-4a16-90b3-20349063a042","note":"","count":1,"label":"Capricciosa 32 cm","posId":"113","price":24900,"isExtra":false},{"id":"9113385a-d4b6-407a-b0f4-d904f93de010","note":"","count":1,"label":"Baby špenát &amp; kuře 32 cm","posId":"116","price":24900,"isExtra":false},{"id":"248252c5-4f49-43ec-9d7c-c3f582fe912d","note":"","count":1,"label":"Mirinda 1l","posId":"N126","price":5900,"isExtra":false}]</t>
  </si>
  <si>
    <t>2026-05-14T19:47:03.059+02:00</t>
  </si>
  <si>
    <t>2026-05-14T20:14:06.751+02:00</t>
  </si>
  <si>
    <t>2026-05-14T19:45:36.561+02:00</t>
  </si>
  <si>
    <t>2026-05-14T19:55:40.003+02:00</t>
  </si>
  <si>
    <t>[{"id":"6942755309e364dceebaa27c","count":1,"label":"Margherita 40cm","posId":"100","price":26900,"isExtra":false},{"id":"9c3e5446ef3ded7b358f7c2a","count":1,"label":"Balné","posId":"K0000","price":2000,"isExtra":true},{"id":"c72973a96879fc2d4a45d18e","count":1,"label":"Kukuřice","posId":"C115","price":3500,"KDSTags":["greenhighlight"],"isExtra":true},{"id":"d88d2952fcc42dbccd4c4182","count":1,"label":"Mozzarella","posId":"C113","price":4000,"KDSTags":["greenhighlight"],"isExtra":true},{"id":"6942755309e364dceebaa2e0","count":2,"label":"Dip Jalapeňos","posId":"P107","price":2000,"isExtra":false},{"id":"2f43df7dedb312c2f3c829b9","count":2,"label":"Balné","posId":"K0000","price":1500,"isExtra":true},{"id":"6942755309e364dceebaa2d8","count":1,"label":"Česnekový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</si>
  <si>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2026-05-14T19:41:26.473+02:00</t>
  </si>
  <si>
    <t>2026-05-14T19:53:35.792+02:00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</si>
  <si>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54684856","note":"","count":1,"label":"Jalapeňos","posId":"C102","price":3500,"KDSTags":["greenhighlight"],"isExtra":true},{"id":"59808788","note":"","size":"Jablečno-skořicové rolls","count":1,"label":"Jablečno-skořicové rolls","posId":"18","price":8900,"isExtra":false},{"id":"54684837","note":"","count":1,"label":"Balné","posId":"K0000","price":1500,"isExtra":true}]</t>
  </si>
  <si>
    <t>2026-05-14T19:38:13.986+02:00</t>
  </si>
  <si>
    <t>2026-05-14T19:38:48.801+02:00</t>
  </si>
  <si>
    <t>[{"id":"e19bccfc-4c17-4633-b04b-e10270a6adfb","count":1,"label":"Guarana kiwi a jablko","posId":"N144","price":5500,"isExtra":false,"creatorId":"enWfgnhLxxNQB6N9nnVPR","isPackging":0,"actualLabel":"Guarana kiwi a jablko"}]</t>
  </si>
  <si>
    <t>2026-05-14T19:30:11.224+02:00</t>
  </si>
  <si>
    <t>2026-05-14T19:36:22.895+02:00</t>
  </si>
  <si>
    <t>[{"id":"54684759","note":"","size":"Hawai 40cm","count":1,"label":"Hawai 40cm","posId":"102","price":30900,"isExtra":false},{"id":"54684827","note":"","count":1,"label":"Balné","posId":"K0000","price":2000,"isExtra":true},{"id":"61818012","note":"","size":"Guarana kiwi a jablko","count":1,"label":"Guarana kiwi a jablko","posId":"N144","price":5500,"isExtra":false}]</t>
  </si>
  <si>
    <t>2026-05-14T19:28:51.802+02:00</t>
  </si>
  <si>
    <t>2026-05-14T19:39:01.044+02:00</t>
  </si>
  <si>
    <t>2026-05-14T19:19:23.709+02:00</t>
  </si>
  <si>
    <t>2026-05-14T19:36:00.975+02:00</t>
  </si>
  <si>
    <t>[{"id":"59592166","note":"","size":"BBQ Texas 32cm","count":1,"label":"BBQ Texas 32cm","posId":"119","price":24900,"isExtra":false},{"id":"54684837","note":"","count":1,"label":"Balné","posId":"K0000","price":1500,"isExtra":true},{"id":"57179859","note":"","count":1,"label":"Rajčatový základ","posId":"ZBR32","price":0,"isExtra":true},{"id":"54684831","note":"","count":1,"label":"bez plněných okrajů","posId":"X1000","price":0,"isExtra":true},{"id":"59592165","note":"","size":"Pepperoni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</si>
  <si>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2026-05-14T19:19:03.036+02:00</t>
  </si>
  <si>
    <t>2026-05-14T19:32:26.719+02:00</t>
  </si>
  <si>
    <t>2026-05-14T19:42:07.725+02:00</t>
  </si>
  <si>
    <t>2026-05-14T19:19:06.356+02:00</t>
  </si>
  <si>
    <t>[{"id":"d587ab86-7858-46b7-a58c-52ffe6b6a574","note":"","count":1,"label":"Comeback 18 cm","posId":"133","price":11900,"isExtra":false},{"id":"9e57b04a-60a4-42b3-b546-f61fd741762c","note":"","count":1,"label":"Quattro Formaggi 18 cm","posId":"135","price":11900,"isExtra":false}]</t>
  </si>
  <si>
    <t>2026-05-14T19:12:04.468+02:00</t>
  </si>
  <si>
    <t>2026-05-14T19:27:41.731+02:00</t>
  </si>
  <si>
    <t>[{"id":"6942755309e364dceebaa28e","count":1,"label":"Capricciosa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základ","posId":"ZRS40","price":0,"isExtra":true},{"id":"6942755309e364dceebaa2d8","count":2,"label":"Česnekový dip","posId":"P106","price":2000,"isExtra":false},{"id":"2f43df7dedb312c2f3c829b9","count":2,"label":"Balné","posId":"K0000","price":1500,"isExtra":true}]</t>
  </si>
  <si>
    <t>Kyrylo</t>
  </si>
  <si>
    <t>2026-05-14T19:10:40.610+02:00</t>
  </si>
  <si>
    <t>2026-05-14T19:29:16.827+02:00</t>
  </si>
  <si>
    <t>2026-05-14T19:10:04.588+02:00</t>
  </si>
  <si>
    <t>2026-05-14T19:25:17.764+02:00</t>
  </si>
  <si>
    <t>Oleh</t>
  </si>
  <si>
    <t>2026-05-14T19:04:51.443+02:00</t>
  </si>
  <si>
    <t>2026-05-14T19:18:21.979+02:00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</si>
  <si>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</si>
  <si>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2026-05-14T19:03:28.392+02:00</t>
  </si>
  <si>
    <t>2026-05-14T19:24:11.729+02:00</t>
  </si>
  <si>
    <t>[{"id":"6942755309e364dceebaa286","count":1,"label":"BBQ Texas 40cm","posId":"107","price":30900,"isExtra":false},{"id":"9c3e5446ef3ded7b358f7c2a","count":1,"label":"Balné","posId":"K0000","price":2000,"isExtra":true},{"id":"6942755309e364dceebaa27e","count":1,"label":"Quattro Formaggi 40cm","posId":"111","price":30900,"isExtra":false},{"id":"9c3e5446ef3ded7b358f7c2a","count":1,"label":"Balné","posId":"K0000","price":2000,"isExtra":true},{"id":"6942755309e364dceebaa28e","count":1,"label":"Capricciosa 40cm","posId":"101","price":30900,"isExtra":false},{"id":"9c3e5446ef3ded7b358f7c2a","count":1,"label":"Balné","posId":"K0000","price":2000,"isExtra":true}]</t>
  </si>
  <si>
    <t>2026-05-14T18:56:02.387+02:00</t>
  </si>
  <si>
    <t>2026-05-14T19:17:00.494+02:00</t>
  </si>
  <si>
    <t>2026-05-14T19:32:34.375+02:00</t>
  </si>
  <si>
    <t>2026-05-14T18:56:03.335+02:00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</si>
  <si>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česnekový","posId":"P106","price":2000,"isExtra":false},{"id":"2cc0a9fe-ea2a-41e4-be86-6376b8437c33","note":"","count":1,"label":"Capricciosa 40 cm","posId":"101","price":30900,"isExtra":false},{"id":"554b5341-3de7-4a69-b579-50bb01af629a","note":"","count":1,"label":"Quattro Formaggi 40 cm","posId":"111","price":30900,"isExtra":false},{"id":"eae0baf6-2c0e-4081-8ab5-5266bc363ee5","note":"","count":1,"label":"Okraj mozzarella, BBQ omáčka","posId":"A124","price":6500,"isExtra":true}]</t>
  </si>
  <si>
    <t>2026-05-14T18:56:01.786+02:00</t>
  </si>
  <si>
    <t>2026-05-14T19:12:16.097+02:00</t>
  </si>
  <si>
    <t>2026-05-14T18:55:31.265+02:00</t>
  </si>
  <si>
    <t>2026-05-14T19:17:27.833+02:00</t>
  </si>
  <si>
    <t>2026-05-14T18:53:02.695+02:00</t>
  </si>
  <si>
    <t>2026-05-14T19:05:59.868+02:00</t>
  </si>
  <si>
    <t>2026-05-14T19:28:33.486+02:00</t>
  </si>
  <si>
    <t>2026-05-14T18:53:03.233+02:00</t>
  </si>
  <si>
    <t>2026-05-14T18:52:02.458+02:00</t>
  </si>
  <si>
    <t>2026-05-14T19:16:28.942+02:00</t>
  </si>
  <si>
    <t>[{"id":"8929f51d-818c-4c09-96c6-0164428500a2","note":"","count":1,"label":"Baby špenát &amp; kuře 32 cm","posId":"140","price":24900,"isExtra":false},{"id":"be5c7908-f592-4704-987f-cd7d7281f32e","note":"","count":1,"label":"Comeback 32 cm","posId":"121","price":24900,"isExtra":false}]</t>
  </si>
  <si>
    <t>2026-05-14T18:48:35.749+02:00</t>
  </si>
  <si>
    <t>2026-05-14T19:05:08.918+02:00</t>
  </si>
  <si>
    <t>[{"id":"59592172","note":"","size":"Veggieballs 32cm 🌶️🌶️","count":2,"label":"Veggieballs 32cm 🌶️🌶️","posId":"117","price":24900,"isExtra":false},{"id":"54684837","note":"","count":2,"label":"Balné","posId":"K0000","price":1500,"isExtra":true},{"id":"54684794","note":"","size":"Česnekový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18cm","posId":"P104","price":7900,"isExtra":false},{"id":"54684837","note":"","count":1,"label":"Balné","posId":"K0000","price":1500,"isExtra":true}]</t>
  </si>
  <si>
    <t>2026-05-14T18:48:03.397+02:00</t>
  </si>
  <si>
    <t>2026-05-14T19:01:25.807+02:00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</si>
  <si>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54684818","note":"","count":1,"label":"Balné","posId":"K0000","price":3000,"isExtra":true},{"id":"54684858","note":"","count":1,"label":"masové kuličky","posId":"P102","price":0,"isExtra":true},{"id":"57405780","note":"","count":1,"label":"Mirinda 1l","posId":"N126","price":0,"isExtra":true},{"id":"57293746","note":"","size":"Opočno pistáciová","count":1,"label":"Opočno pistáciová","posId":"D109","price":12900,"isExtra":false}]</t>
  </si>
  <si>
    <t>Devender</t>
  </si>
  <si>
    <t>2026-05-14T18:43:51.417+02:00</t>
  </si>
  <si>
    <t>2026-05-14T18:58:07.739+02:00</t>
  </si>
  <si>
    <t>[{"id":"115","note":"","count":1,"label":"Zeleninová 32cm","posId":"115","price":24900,"isExtra":false},{"id":"K0000","note":"","count":1,"label":"Balné","posId":"K0000","price":1500,"isExtra":true},{"id":"X1000","note":"","count":1,"label":"bez plněných okrajů","posId":"X1000","price":0,"isExtra":true},{"id":"B108","note":"","count":1,"label":"Slanina","posId":"B108","price":3000,"KDSTags":["greenhighlight"],"isExtra":true}]</t>
  </si>
  <si>
    <t>2026-05-14T18:36:35.937+02:00</t>
  </si>
  <si>
    <t>2026-05-14T18:53:08.742+02:00</t>
  </si>
  <si>
    <t>[{"id":"6942755309e364dceebaa28e","count":1,"label":"Capricciosa 40cm","posId":"101","price":30900,"isExtra":false},{"id":"9c3e5446ef3ded7b358f7c2a","count":1,"label":"Balné","posId":"K0000","price":2000,"isExtra":true},{"id":"30331fb755f8c9dadac09c7e","count":1,"label":"BBQ základ","posId":"ZRB40","price":0,"isExtra":true}]</t>
  </si>
  <si>
    <t>2026-05-14T18:35:35.560+02:00</t>
  </si>
  <si>
    <t>2026-05-14T18:55:38.749+02:00</t>
  </si>
  <si>
    <t>[{"id":"6942755309e364dceebaa2a8","count":1,"label":"Capricciosa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oliv","posId":"X112","price":0,"KDSTags":["redhighlight"],"isExtra":true},{"id":"5329159316727e06e4d822ec","count":1,"label":"Kukuřice","posId":"B115","price":2500,"KDSTags":["greenhighlight"],"isExtra":true},{"id":"6942755309e364dceebaa2a6","count":1,"label":"Hawai 32cm","posId":"114","price":24900,"isExtra":false},{"id":"2f43df7dedb312c2f3c829b9","count":1,"label":"Balné","posId":"K0000","price":1500,"isExtra":true}]</t>
  </si>
  <si>
    <t>2026-05-14T18:32:03.060+02:00</t>
  </si>
  <si>
    <t>2026-05-14T18:41:37.495+02:00</t>
  </si>
  <si>
    <t>2026-05-14T18:59:30.635+02:00</t>
  </si>
  <si>
    <t>2026-05-14T18:32:03.728+02:00</t>
  </si>
  <si>
    <t>[{"id":"dd5d901d-3787-43d0-9efe-85e31e1c5def","note":"","count":2,"label":"Pepperoni 32 cm","posId":"120","price":24900,"isExtra":false},{"id":"0c454cc7-3f38-4dea-9e0e-7220d9ba6ce0","note":"","count":2,"label":"Dip česnekový","posId":"P106","price":2000,"isExtra":false}]</t>
  </si>
  <si>
    <t>2026-05-14T18:30:47.833+02:00</t>
  </si>
  <si>
    <t>2026-05-14T18:30:50.078+02:00</t>
  </si>
  <si>
    <t>[{"id":"738593a0-8f57-4362-a091-9d91c6577149","count":1,"label":"Pizza BBQ Texas 40","posId":"107","price":30900,"isExtra":false,"creatorId":"xkCQqj6LhjDK1_aYQq-Jl","isPackging":0,"actualLabel":"Pizza BBQ Texas 40"}]</t>
  </si>
  <si>
    <t>2026-05-14T18:28:54.332+02:00</t>
  </si>
  <si>
    <t>2026-05-14T18:52:17.707+02:00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</si>
  <si>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🌶️🌶️","posId":"110","price":30900,"isExtra":false},{"id":"54684827","note":"","count":1,"label":"Balné","posId":"K0000","price":2000,"isExtra":true},{"id":"59555762","note":"","count":1,"label":"BBQ základ","posId":"ZRB40","price":0,"isExtra":true},{"id":"54684921","note":"","count":1,"label":"okraj hotdog, bez omáčky","posId":"A126","price":6500,"isExtra":true},{"id":"54684896","note":"","count":1,"label":"Olivy","posId":"C112","price":3500,"KDSTags":["greenhighlight"],"isExtra":true},{"id":"54684938","note":"","count":1,"label":"Mozzarella","posId":"C113","price":4000,"KDSTags":["greenhighlight"],"isExtra":true},{"id":"54684953","note":"","count":1,"label":"Gorgonzola","posId":"C101","price":4000,"KDSTags":["greenhighlight"],"isExtra":true},{"id":"54684957","note":"","count":1,"label":"Pepperoni salám","posId":"C109","price":4000,"KDSTags":["greenhighlight"],"isExtra":true},{"id":"54684796","note":"","size":"Česnekový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</si>
  <si>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2026-05-14T18:22:20.248+02:00</t>
  </si>
  <si>
    <t>2026-05-14T18:41:49.798+02:00</t>
  </si>
  <si>
    <t>[{"id":"6942755309e364dceebaa2a0","count":1,"label":"BBQ Texas 32cm","posId":"119","price":24900,"isExtra":false},{"id":"2f43df7dedb312c2f3c829b9","count":1,"label":"Balné","posId":"K0000","price":1500,"isExtra":true},{"id":"b5d31817c8dbb90bccca1f9d","count":1,"label":"okraj hotdog, bbq omáčka","posId":"A119","price":5700,"isExtra":true},{"id":"2f31c31a40755ef5c17facb5","count":1,"label":"Slanina","posId":"B108","price":3000,"KDSTags":["greenhighlight"],"isExtra":true},{"id":"d711b427043511cf4e6606a9","count":1,"label":"Kuře","posId":"B114","price":3000,"KDSTags":["greenhighlight"],"isExtra":true},{"id":"6942755309e364dceebaa29c","count":1,"label":"Comeback 32cm 🌶️","posId":"121","price":24900,"isExtra":false},{"id":"2f43df7dedb312c2f3c829b9","count":1,"label":"Balné","posId":"K0000","price":1500,"isExtra":true},{"id":"ce6f9717e21b4a79f0b40c10","count":1,"label":"okraj mozzarella, bbq omáčka","posId":"A123","price":5700,"isExtra":true},{"id":"4ee808c66fb67b960645ea37","count":1,"label":"Paprika","posId":"B111","price":2500,"KDSTags":["greenhighlight"],"isExtra":true},{"id":"6524e41264c1c7bf5325225c","count":1,"label":"Grana padano, pecorino, parmazán","posId":"B130","price":3000,"KDSTags":["greenhighlight"],"isExtra":true},{"id":"6942755309e364dceebaa2d8","count":2,"label":"Česnekový dip","posId":"P106","price":2000,"isExtra":false},{"id":"2f43df7dedb312c2f3c829b9","count":2,"label":"Balné","posId":"K0000","price":1500,"isExtra":true}]</t>
  </si>
  <si>
    <t>2026-05-14T18:20:02.247+02:00</t>
  </si>
  <si>
    <t>2026-05-14T18:46:41.757+02:00</t>
  </si>
  <si>
    <t>2026-05-14T19:01:56.835+02:00</t>
  </si>
  <si>
    <t>2026-05-14T18:20:02.979+02:00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</si>
  <si>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,{"id":"248252c5-4f49-43ec-9d7c-c3f582fe912d","note":"","count":1,"label":"Mirinda 1l","posId":"N126","price":5900,"isExtra":false},{"id":"9da77a77-b741-4be5-8ca1-8de18601259c","note":"","count":1,"label":"Spicy Wings","posId":"P101","price":11900,"isExtra":false},{"id":"7dc558f4-908c-4dab-b333-a925cc147e51","note":"","count":1,"label":"Comeback 32 cm","posId":"145","price":24900,"isExtra":false},{"id":"21fd0686-e8d1-43f1-84c9-d96f5842a3ca","note":"","count":1,"label":"okraj mozzarella, bylinky","posId":"A121","price":5700,"isExtra":true}]</t>
  </si>
  <si>
    <t>Satish</t>
  </si>
  <si>
    <t>2026-05-14T18:16:11.048+02:00</t>
  </si>
  <si>
    <t>2026-05-14T18:30:29.759+02:00</t>
  </si>
  <si>
    <t>2026-05-14T18:16:02.403+02:00</t>
  </si>
  <si>
    <t>2026-05-14T18:22:26.524+02:00</t>
  </si>
  <si>
    <t>2026-05-14T18:32:55.191+02:00</t>
  </si>
  <si>
    <t>2026-05-14T18:16:03.036+02:00</t>
  </si>
  <si>
    <t>2026-05-14T18:15:03.070+02:00</t>
  </si>
  <si>
    <t>2026-05-14T18:29:46.501+02:00</t>
  </si>
  <si>
    <t>2026-05-14T19:06:55.341+02:00</t>
  </si>
  <si>
    <t>2026-05-14T18:41:23.856+02:00</t>
  </si>
  <si>
    <t>[{"id":"3171e692-1adb-4333-8054-b1a7b136b69f","note":"","count":1,"label":"Pepperoni 32 cm","posId":"144","price":24900,"isExtra":false},{"id":"eaf5673a-2acd-457a-bff6-8e65ba4050c9","note":"","count":1,"label":"dip jalapenos","posId":"P107","price":2000,"isExtra":false},{"id":"bf1ca81d-de2b-4d6c-b720-bc21d05d5afe","note":"","count":1,"label":"Pepperoni Rolls, 6 ks","posId":"P100","price":8900,"isExtra":false}]</t>
  </si>
  <si>
    <t>2026-05-14T18:14:45.701+02:00</t>
  </si>
  <si>
    <t>2026-05-14T18:21:04.475+02:00</t>
  </si>
  <si>
    <t>[{"id":"7ab930e6-0c0e-4177-b8ba-83503741e8b0","count":1,"label":"Pizza Pepperoni 32","posId":"120","price":24900,"isExtra":false,"creatorId":"Xilg_AMYneRMqy2s6e1tP","isPackging":0,"actualLabel":"Pizza Pepperoni 32"}]</t>
  </si>
  <si>
    <t>2026-05-14T18:13:13.410+02:00</t>
  </si>
  <si>
    <t>2026-05-14T18:20:19.960+02:00</t>
  </si>
  <si>
    <t>[{"id":"6942755309e364dceebaa2f4","count":1,"label":"Pepsi zero sugar 1l","posId":"N125","price":5900,"isExtra":false},{"id":"6942755309e364dceebaa282","count":1,"label":"Comeback 40cm 🌶️","posId":"109","price":30900,"isExtra":false},{"id":"9c3e5446ef3ded7b358f7c2a","count":1,"label":"Balné","posId":"K0000","price":2000,"isExtra":true}]</t>
  </si>
  <si>
    <t>2026-05-14T18:06:12.897+02:00</t>
  </si>
  <si>
    <t>2026-05-14T18:28:54.587+02:00</t>
  </si>
  <si>
    <t>[{"id":"4a20dc15-9932-4890-a338-4b8782bfca29","count":1,"label":"Pizza Comeback 40","posId":"109","price":30900,"isExtra":false,"creatorId":"ivVyzle0E-gLmfMrRGJrp","isPackging":0,"actualLabel":"Pizza Comeback 40"},{"id":"extra_20230331101812_3","count":1,"label":"okraj mozzarella, bylinky","posId":"A122","price":6500,"isExtra":true,"mainItemId":"4a20dc15-9932-4890-a338-4b8782bfca29"}]</t>
  </si>
  <si>
    <t>2026-05-14T18:05:40.964+02:00</t>
  </si>
  <si>
    <t>2026-05-14T18:16:31.679+02:00</t>
  </si>
  <si>
    <t>[{"id":"6942755309e364dceebaa296","count":1,"label":"Margherita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těsto","posId":"17","price":1000,"isExtra":true},{"id":"81ad5ca0ecc9853855b6788a","count":1,"label":"Ananas","posId":"B100","price":2500,"KDSTags":["greenhighlight"],"isExtra":true},{"id":"6942755309e364dceebaa2e0","count":1,"label":"Dip Jalapeňos","posId":"P107","price":2000,"isExtra":false},{"id":"2f43df7dedb312c2f3c829b9","count":1,"label":"Balné","posId":"K0000","price":1500,"isExtra":true},{"id":"6942755309e364dceebaa2ec","count":1,"label":"Aquilla černý čaj a broskev 0,5l","posId":"N120","price":4900,"isExtra":false}]</t>
  </si>
  <si>
    <t>2026-05-14T18:01:02.729+02:00</t>
  </si>
  <si>
    <t>2026-05-14T18:08:21.434+02:00</t>
  </si>
  <si>
    <t>2026-05-14T18:19:22.324+02:00</t>
  </si>
  <si>
    <t>2026-05-14T18:01:03.609+02:00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</si>
  <si>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základ","posId":"A128","price":0,"isExtra":true},{"id":"0c454cc7-3f38-4dea-9e0e-7220d9ba6ce0","note":"","count":1,"label":"Dip česnekový","posId":"P106","price":2000,"isExtra":false}]</t>
  </si>
  <si>
    <t>2026-05-14T17:56:35.537+02:00</t>
  </si>
  <si>
    <t>2026-05-14T18:16:08.681+02:00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</si>
  <si>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32cm","posId":"112","price":20900,"isExtra":false},{"id":"2f43df7dedb312c2f3c829b9","count":1,"label":"Balné","posId":"K0000","price":1500,"isExtra":true},{"id":"6942755309e364dceebaa288","count":1,"label":"BBQ Meteor 40cm","posId":"106","price":30900,"isExtra":false},{"id":"9c3e5446ef3ded7b358f7c2a","count":1,"label":"Balné","posId":"K0000","price":2000,"isExtra":true}]</t>
  </si>
  <si>
    <t>2026-05-14T17:56:02.885+02:00</t>
  </si>
  <si>
    <t>2026-05-14T18:05:59.517+02:00</t>
  </si>
  <si>
    <t>2026-05-14T18:25:00.657+02:00</t>
  </si>
  <si>
    <t>2026-05-14T17:56:03.559+02:00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</si>
  <si>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základ","posId":"A127","price":0,"isExtra":true},{"id":"2cc0a9fe-ea2a-41e4-be86-6376b8437c33","note":"","count":1,"label":"Capricciosa 40 cm","posId":"101","price":30900,"isExtra":false},{"id":"428db5aa-d6d2-48f7-922d-83003e76e1c3","note":"","count":1,"label":"BEZ -šunka","posId":"X106","price":0,"KDSTags":["redhighlight"],"isExtra":true}]</t>
  </si>
  <si>
    <t>2026-05-14T17:42:03.066+02:00</t>
  </si>
  <si>
    <t>2026-05-14T17:55:50.462+02:00</t>
  </si>
  <si>
    <t>2026-05-14T18:06:15.845+02:00</t>
  </si>
  <si>
    <t>2026-05-14T17:42:03.677+02:00</t>
  </si>
  <si>
    <t>[{"id":"69a7775f-fc95-4742-9323-a261c1524b19","note":"","count":1,"label":"Margherita 18 cm","posId":"124","price":11900,"isExtra":false},{"id":"0be5d6e4-3937-4919-889b-9a6960efd46f","note":"","count":1,"label":"Kukuřice.","posId":"A115","price":1500,"isExtra":true},{"id":"655d324a-9520-4c16-b441-457cbe6223d7","note":"","count":1,"label":"Šunka.","posId":"A106","price":2000,"isExtra":true},{"id":"7dc558f4-908c-4dab-b333-a925cc147e51","note":"","count":2,"label":"Comeback 32 cm","posId":"145","price":24900,"isExtra":false}]</t>
  </si>
  <si>
    <t>2026-05-14T17:40:28.895+02:00</t>
  </si>
  <si>
    <t>2026-05-14T17:52:03.544+02:00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</si>
  <si>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🌶️🌶️","posId":"122","price":24900,"isExtra":false},{"id":"2f43df7dedb312c2f3c829b9","count":1,"label":"Balné","posId":"K0000","price":1500,"isExtra":true},{"id":"2179c22089126fe6683fee77","count":1,"label":"Smetanový základ","posId":"ZRS32","price":0,"isExtra":true},{"id":"355aef36173e118d2d01dec4","count":1,"label":"Jalapeňos","posId":"B102","price":2500,"KDSTags":["greenhighlight"],"isExtra":true}]</t>
  </si>
  <si>
    <t>2026-05-14T17:40:28.474+02:00</t>
  </si>
  <si>
    <t>2026-05-14T17:49:30.592+02:00</t>
  </si>
  <si>
    <t>[{"id":"6942755309e364dceebaa296","count":1,"label":"Margherita 32cm","posId":"112","price":20900,"isExtra":false},{"id":"2f43df7dedb312c2f3c829b9","count":1,"label":"Balné","posId":"K0000","price":1500,"isExtra":true},{"id":"b79674a8749d7a797a90cc5b","count":1,"label":"okraj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146d14caf6bb97c1dad365be","count":1,"label":"Mozzarella","posId":"B113","price":3000,"KDSTags":["greenhighlight"],"isExtra":true},{"id":"fa663af1037263b7615b2b04","count":1,"label":"Šunka","posId":"B106","price":3000,"KDSTags":["greenhighlight"],"isExtra":true}]</t>
  </si>
  <si>
    <t>2026-05-14T17:23:02.131+02:00</t>
  </si>
  <si>
    <t>2026-05-14T17:39:24.502+02:00</t>
  </si>
  <si>
    <t>2026-05-14T17:54:17.505+02:00</t>
  </si>
  <si>
    <t>2026-05-14T17:25:16.293+02:00</t>
  </si>
  <si>
    <t>[{"id":"cb1b8132-0c9b-419f-9b1c-568c16576a0c","note":"","count":1,"label":"Pepperoni 40 cm","posId":"108","price":30900,"isExtra":false},{"id":"1aa4b142-e6d7-4d61-ba94-40298841a888","note":"","count":1,"label":"Quattro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bylinky","posId":"A121","price":5700,"isExtra":true}]</t>
  </si>
  <si>
    <t>2026-05-14T17:23:02.118+02:00</t>
  </si>
  <si>
    <t>2026-05-14T17:44:39.335+02:00</t>
  </si>
  <si>
    <t>[{"id":"2725a3d1-b696-46fb-83aa-c7691209afce","note":"","count":1,"label":"Zeleninová 32 cm","posId":"115","price":24900,"isExtra":false},{"id":"5e57993d-26f3-465c-aa35-1e3806b0b477","note":"","count":1,"label":"Hot &amp; Spicy 32 cm","posId":"122","price":24900,"isExtra":false}]</t>
  </si>
  <si>
    <t>2026-05-14T17:19:39.273+02:00</t>
  </si>
  <si>
    <t>2026-05-14T17:42:06.640+02:00</t>
  </si>
  <si>
    <t>[{"id":"6942755309e364dceebaa2d6","count":2,"label":"Pepperoni Rolls 🌶️","posId":"P100","price":8900,"isExtra":false},{"id":"2f43df7dedb312c2f3c829b9","count":2,"label":"Balné","posId":"K0000","price":1500,"isExtra":true},{"id":"6942755309e364dceebaa286","count":1,"label":"BBQ Texas 40cm","posId":"107","price":30900,"isExtra":false},{"id":"9c3e5446ef3ded7b358f7c2a","count":1,"label":"Balné","posId":"K0000","price":2000,"isExtra":true},{"id":"c2f0d4a2510fbdafed8c4f00","count":1,"label":"bez plněných okrajů","posId":"X1000","price":0,"isExtra":true},{"id":"040eb5140b0d6a4c5f7c0185","count":1,"label":"Bez cibule","posId":"X103","price":0,"KDSTags":["redhighlight"],"isExtra":true},{"id":"da61ec74e0d8131c40023b22","count":1,"label":"Pepperoni salám","posId":"C109","price":4000,"KDSTags":["greenhighlight"],"isExtra":true},{"id":"6942755309e364dceebaa284","count":1,"label":"Pepperoni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okrajů","posId":"X1000","price":0,"isExtra":true},{"id":"eb325fbf5298e265e16552eb","count":1,"label":"Grana padano, pecorino, parmazán","posId":"C130","price":4000,"KDSTags":["greenhighlight"],"isExtra":true}]</t>
  </si>
  <si>
    <t>2026-05-14T17:12:09.878+02:00</t>
  </si>
  <si>
    <t>2026-05-14T17:24:51.459+02:00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</si>
  <si>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40cm","posId":"111","price":30900,"isExtra":false},{"id":"54684827","note":"","count":1,"label":"Balné","posId":"K0000","price":2000,"isExtra":true},{"id":"54684921","note":"","count":1,"label":"okraj hotdog, bez omáčky","posId":"A126","price":6500,"isExtra":true},{"id":"54684896","note":"","count":1,"label":"Olivy","posId":"C112","price":3500,"KDSTags":["greenhighlight"],"isExtra":true}]</t>
  </si>
  <si>
    <t>2026-05-14T17:11:02.105+02:00</t>
  </si>
  <si>
    <t>2026-05-14T17:29:24.284+02:00</t>
  </si>
  <si>
    <t>2026-05-14T17:46:43.350+02:00</t>
  </si>
  <si>
    <t>2026-05-14T17:11:02.681+02:00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</si>
  <si>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f35574a5-a84f-4d98-b052-e5fa6c8cd60f","note":"","count":1,"label":"BBQ Meteor 32 cm","posId":"142","price":24900,"isExtra":false}]</t>
  </si>
  <si>
    <t>2026-05-14T17:05:27.954+02:00</t>
  </si>
  <si>
    <t>2026-05-14T17:19:58.882+02:00</t>
  </si>
  <si>
    <t>[{"id":"6942755309e364dceebaa2a0","count":1,"label":"BBQ Texas 32cm","posId":"119","price":24900,"isExtra":false},{"id":"2f43df7dedb312c2f3c829b9","count":1,"label":"Balné","posId":"K0000","price":1500,"isExtra":true},{"id":"fa663af1037263b7615b2b04","count":1,"label":"Šunka","posId":"B106","price":3000,"KDSTags":["greenhighlight"],"isExtra":true},{"id":"2f31c31a40755ef5c17facb5","count":1,"label":"Slanina","posId":"B108","price":3000,"KDSTags":["greenhighlight"],"isExtra":true},{"id":"6942755309e364dceebaa2f2","count":1,"label":"Pepsi 1l","posId":"N124","price":4900,"isExtra":false}]</t>
  </si>
  <si>
    <t>2026-05-14T17:02:02.083+02:00</t>
  </si>
  <si>
    <t>2026-05-14T17:13:33.196+02:00</t>
  </si>
  <si>
    <t>[{"id":"4a20dc15-9932-4890-a338-4b8782bfca29","count":1,"label":"Pizza Comeback 40","posId":"109","price":30900,"isExtra":false,"creatorId":"A0ai5UpoXhW80DzGfoOZ4","isPackging":0,"actualLabel":"Pizza Comeback 40"}]</t>
  </si>
  <si>
    <t>2026-05-14T16:57:57.957+02:00</t>
  </si>
  <si>
    <t>2026-05-14T17:16:30.394+02:00</t>
  </si>
  <si>
    <t>[{"id":"6942755309e364dceebaa2a2","count":1,"label":"BBQ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těsto","posId":"17","price":1000,"isExtra":true},{"id":"4127daa2593493061f0d6d68","count":1,"label":"Smetanový základ","posId":"ZBS32","price":0,"isExtra":true},{"id":"9aa65ac5bd9db28d8469481e","count":1,"label":"okraj hotdog, hořčice","posId":"A117","price":5700,"isExtra":true},{"id":"3e4a7582c69b04d333890d8f","count":1,"label":"Párek","posId":"B110","price":3000,"KDSTags":["greenhighlight"],"isExtra":true}]</t>
  </si>
  <si>
    <t>2026-05-14T16:44:02.790+02:00</t>
  </si>
  <si>
    <t>2026-05-14T17:06:01.235+02:00</t>
  </si>
  <si>
    <t>[{"id":"424aec40-766b-4a2f-bcc0-a9d6737ba762","note":"","count":1,"label":"Hawai 32 cm","posId":"114","price":24900,"isExtra":false},{"id":"d3fbee6e-254b-46e7-885e-b580d0e6b445","note":"","count":1,"label":"žampiony","posId":"B105","price":2500,"KDSTags":["greenhighlight"],"isExtra":true},{"id":"be5c7908-f592-4704-987f-cd7d7281f32e","note":"","count":1,"label":"Comeback 32 cm","posId":"121","price":24900,"isExtra":false},{"id":"f932f643-9a56-4a16-90b3-20349063a042","note":"","count":1,"label":"Capricciosa 32 cm","posId":"113","price":24900,"isExtra":false},{"id":"a3d62a5d-2e1d-48db-874e-d64becff7059","note":"","count":1,"label":"změna na BBQ základ","posId":"A128","price":0,"isExtra":true},{"id":"d44ff2b6-5a40-4ebd-8371-98e787725636","note":"","count":1,"label":"BBQ Texas 18 cm","posId":"131","price":11900,"isExtra":false},{"id":"57c816b2-3e3f-46c2-b126-b09910d79cb0","note":"","count":1,"label":"změna na Smetanový základ","posId":"A129","price":0,"isExtra":true}]</t>
  </si>
  <si>
    <t>2026-05-14T16:11:02.699+02:00</t>
  </si>
  <si>
    <t>2026-05-14T16:26:46.828+02:00</t>
  </si>
  <si>
    <t>[{"id":"306cfd4b-8e53-4c39-a094-3a7609370ef0","note":"","count":1,"label":"Hawai 18 cm","posId":"126","price":11900,"isExtra":false},{"id":"d191a2a2-dbf7-43e1-9eae-453a92f5bdc2","note":"","count":1,"label":"BEZ -ananas","posId":"X100","price":0,"KDSTags":["redhighlight"],"isExtra":true},{"id":"5e57993d-26f3-465c-aa35-1e3806b0b477","note":"","count":1,"label":"Hot &amp; Spicy 32 cm","posId":"122","price":24900,"isExtra":false},{"id":"5972eec0-ca59-4f52-b279-96c9f5c3eb67","note":"","count":1,"label":"BEZ -cibule","posId":"X103","price":0,"KDSTags":["redhighlight"],"isExtra":true}]</t>
  </si>
  <si>
    <t>2026-05-14T16:03:21.541+02:00</t>
  </si>
  <si>
    <t>2026-05-14T16:23:03.080+02:00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</si>
  <si>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🌶️🌶️","posId":"108","price":30900,"isExtra":false},{"id":"54684827","note":"","count":1,"label":"Balné","posId":"K0000","price":2000,"isExtra":true},{"id":"54684753","note":"","size":"Comeback 40cm 🌶️","count":1,"label":"Comeback 40cm 🌶️","posId":"109","price":30900,"isExtra":false},{"id":"54684827","note":"","count":1,"label":"Balné","posId":"K0000","price":2000,"isExtra":true}]</t>
  </si>
  <si>
    <t>Hardeep</t>
  </si>
  <si>
    <t>2026-05-14T16:02:24.505+02:00</t>
  </si>
  <si>
    <t>2026-05-14T16:12:27.905+02:00</t>
  </si>
  <si>
    <t>[{"id":"107","note":"","count":1,"label":"BBQ Texas 40cm","posId":"107","price":30900,"isExtra":false},{"id":"K0000","note":"","count":1,"label":"Balné","posId":"K0000","price":2000,"isExtra":true},{"id":"C115","note":"","count":1,"label":"Kukuřice","posId":"C115","price":3500,"KDSTags":["greenhighlight"],"isExtra":true}]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</si>
  <si>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2026-05-14T15:56:41.132+02:00</t>
  </si>
  <si>
    <t>2026-05-14T16:05:45.482+02:00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</si>
  <si>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okrajů","posId":"X1000","price":0,"isExtra":true},{"id":"X103","note":"","count":1,"label":"Bez cibule","posId":"X103","price":0,"KDSTags":["redhighlight"],"isExtra":true},{"id":"C115","note":"","count":1,"label":"Kukuřice","posId":"C115","price":3500,"KDSTags":["greenhighlight"],"isExtra":true},{"id":"P104","note":"Bez rajcatoveho zakladu","count":1,"label":"Česnekový chléb 18cm","posId":"P104","price":7900,"isExtra":false},{"id":"K0000","note":"","count":1,"label":"Balné","posId":"K0000","price":1500,"isExtra":true}]</t>
  </si>
  <si>
    <t>2026-05-14T15:34:02.837+02:00</t>
  </si>
  <si>
    <t>2026-05-14T15:43:12.740+02:00</t>
  </si>
  <si>
    <t>2026-05-14T15:58:16.554+02:00</t>
  </si>
  <si>
    <t>2026-05-14T15:34:03.703+02:00</t>
  </si>
  <si>
    <t>[{"id":"424aec40-766b-4a2f-bcc0-a9d6737ba762","note":"","count":1,"label":"Hawai 32 cm","posId":"114","price":24900,"isExtra":false},{"id":"2585f58b-88a9-4cf3-bee9-d0f178b1877c","note":"","count":1,"label":"okraj Hotdog bez omáčky","posId":"A125","price":5700,"isExtra":true},{"id":"f078dbbb-65f2-458b-8b9e-76e106f2b46a","note":"","count":1,"label":"BEZ -mozzarella","posId":"X113","price":0,"KDSTags":["redhighlight"],"isExtra":true}]</t>
  </si>
  <si>
    <t>2026-05-14T15:11:38.104+02:00</t>
  </si>
  <si>
    <t>2026-05-14T15:17:23.568+02:00</t>
  </si>
  <si>
    <t>[{"id":"4a20dc15-9932-4890-a338-4b8782bfca29","count":1,"label":"Pizza Comeback 40","posId":"109","price":30900,"isExtra":false,"creatorId":"INkTiWdGXDDvpVRzYycjW","isPackging":0,"actualLabel":"Pizza Comeback 40"}]</t>
  </si>
  <si>
    <t>2026-05-14T15:05:03.042+02:00</t>
  </si>
  <si>
    <t>2026-05-14T15:13:53.561+02:00</t>
  </si>
  <si>
    <t>[{"id":"f932f643-9a56-4a16-90b3-20349063a042","note":"","count":1,"label":"Capricciosa 32 cm","posId":"113","price":24900,"isExtra":false},{"id":"e23025fe-8411-4655-8cbb-498cd7ee8f68","note":"","count":1,"label":"jalapeños","posId":"B102","price":2500,"KDSTags":["greenhighlight"],"isExtra":true}]</t>
  </si>
  <si>
    <t>Boris</t>
  </si>
  <si>
    <t>2026-05-14T14:49:34.270+02:00</t>
  </si>
  <si>
    <t>2026-05-14T15:10:09.617+02:00</t>
  </si>
  <si>
    <t>[{"id":"123","note":"","count":1,"label":"Quattro Formaggi 32cm","posId":"123","price":24900,"isExtra":false},{"id":"K0000","note":"","count":1,"label":"Balné","posId":"K0000","price":1500,"isExtra":true},{"id":"114","note":"","count":1,"label":"Hawai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</si>
  <si>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2026-05-14T14:49:03.996+02:00</t>
  </si>
  <si>
    <t>2026-05-14T15:07:02.480+02:00</t>
  </si>
  <si>
    <t>2026-05-14T15:19:49.856+02:00</t>
  </si>
  <si>
    <t>2026-05-14T14:49:04.610+02:00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</si>
  <si>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bylinky","posId":"A122","price":6500,"isExtra":true},{"id":"6a406468-94b2-4aab-8b3e-c490dfbbdf08","note":"","count":1,"label":"Hot &amp; Spicy 40 cm","posId":"110","price":30900,"isExtra":false},{"id":"a3d62a5d-2e1d-48db-874e-d64becff7059","note":"","count":1,"label":"změna na BBQ základ","posId":"A128","price":0,"isExtra":true},{"id":"622835b8-8ccd-4776-9f66-ccee484725e6","note":"","count":1,"label":"Okraj Hotdog, hořčice","posId":"A118","price":6500,"isExtra":true},{"id":"63d3d8e2-08ad-42e7-bee2-0e2c8e2248bf","note":"","count":1,"label":"BBQ Texas 40 cm","posId":"107","price":30900,"isExtra":false}]</t>
  </si>
  <si>
    <t>2026-05-14T14:38:53.891+02:00</t>
  </si>
  <si>
    <t>2026-05-14T14:48:55.491+02:00</t>
  </si>
  <si>
    <t>2026-05-14T14:30:15.452+02:00</t>
  </si>
  <si>
    <t>2026-05-14T14:40:09.672+02:00</t>
  </si>
  <si>
    <t>[{"id":"54684796","note":"","size":"Česnekový dip","count":1,"label":"Česnekový dip","posId":"P106","price":2000,"isExtra":false},{"id":"54684837","note":"","count":1,"label":"Balné","posId":"K0000","price":1500,"isExtra":true},{"id":"57405766","note":"","size":"Pepsi 1l","count":1,"label":"Pepsi 1l","posId":"N124","price":4900,"isExtra":false},{"id":"54684754","note":"","size":"Pepperoni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</si>
  <si>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2026-05-14T14:27:02.778+02:00</t>
  </si>
  <si>
    <t>2026-05-14T14:43:35.285+02:00</t>
  </si>
  <si>
    <t>2026-05-14T14:26:22.053+02:00</t>
  </si>
  <si>
    <t>2026-05-14T14:38:21.445+02:00</t>
  </si>
  <si>
    <t>[{"id":"104","note":"","count":1,"label":"Baby špenát &amp; kuře 40cm","posId":"104","price":30900,"isExtra":false},{"id":"K0000","note":"","count":1,"label":"Balné","posId":"K0000","price":2000,"isExtra":true},{"id":"C115","note":"","count":1,"label":"Kukuřice","posId":"C115","price":3500,"KDSTags":["greenhighlight"],"isExtra":true}]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</si>
  <si>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2026-05-14T14:08:15.610+02:00</t>
  </si>
  <si>
    <t>2026-05-14T14:16:42.369+02:00</t>
  </si>
  <si>
    <t>[{"id":"59592166","note":"","size":"BBQ Texas 32cm","count":1,"label":"BBQ Texas 32cm","posId":"119","price":24900,"isExtra":false},{"id":"54684837","note":"","count":1,"label":"Balné","posId":"K0000","price":1500,"isExtra":true},{"id":"54684866","note":"","count":1,"label":"okraj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</si>
  <si>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2026-05-14T14:05:03.589+02:00</t>
  </si>
  <si>
    <t>2026-05-14T14:18:49.238+02:00</t>
  </si>
  <si>
    <t>2026-05-14T14:02:06.054+02:00</t>
  </si>
  <si>
    <t>2026-05-14T14:11:58.535+02:00</t>
  </si>
  <si>
    <t>[{"id":"6942755309e364dceebaa29e","count":1,"label":"Pepperoni 32cm 🌶️🌶️","posId":"120","price":24900,"isExtra":false},{"id":"2f43df7dedb312c2f3c829b9","count":1,"label":"Balné","posId":"K0000","price":1500,"isExtra":true},{"id":"9b88e1a9c34bea0540c84786","count":1,"label":"BBQ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dip","posId":"P106","price":2000,"isExtra":false},{"id":"2f43df7dedb312c2f3c829b9","count":1,"label":"Balné","posId":"K0000","price":1500,"isExtra":true}]</t>
  </si>
  <si>
    <t>2026-05-14T13:56:50.073+02:00</t>
  </si>
  <si>
    <t>2026-05-14T14:09:39.825+02:00</t>
  </si>
  <si>
    <t>2026-05-14T13:46:11.972+02:00</t>
  </si>
  <si>
    <t>2026-05-14T13:51:51.519+02:00</t>
  </si>
  <si>
    <t>2026-05-14T13:14:03.557+02:00</t>
  </si>
  <si>
    <t>2026-05-14T13:19:41.157+02:00</t>
  </si>
  <si>
    <t>[{"id":"59592170","note":"","size":"Capricciosa 32cm","count":1,"label":"Capricciosa 32cm","posId":"113","price":24900,"isExtra":false},{"id":"54684837","note":"","count":1,"label":"Balné","posId":"K0000","price":1500,"isExtra":true}]</t>
  </si>
  <si>
    <t>Ramo Skoko</t>
  </si>
  <si>
    <t>2026-05-14T12:53:27.738+02:00</t>
  </si>
  <si>
    <t>2026-05-14T13:00:47.042+02:00</t>
  </si>
  <si>
    <t>[{"id":"114","note":"","count":1,"label":"Hawai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ananasu","posId":"X100","price":0,"KDSTags":["redhighlight"],"isExtra":true},{"id":"P106","note":"","count":2,"label":"Česnekový dip","posId":"P106","price":2000,"isExtra":false},{"id":"K0000","note":"","count":2,"label":"Balné","posId":"K0000","price":1500,"isExtra":true},{"id":"N125","note":"","count":1,"label":"Pepsi zero sugar 1l","posId":"N125","price":5900,"isExtra":false}]</t>
  </si>
  <si>
    <t>2026-05-14T12:46:02.704+02:00</t>
  </si>
  <si>
    <t>2026-05-14T12:59:21.926+02:00</t>
  </si>
  <si>
    <t>2026-05-14T13:24:03.081+02:00</t>
  </si>
  <si>
    <t>2026-05-14T12:46:56.250+02:00</t>
  </si>
  <si>
    <t>[{"id":"f991b551-d418-40dc-886d-2413cfe0e20e","note":"","count":1,"label":"Margherita 32 cm","posId":"112","price":20900,"isExtra":false},{"id":"9113385a-d4b6-407a-b0f4-d904f93de010","note":"","count":1,"label":"Baby špenát &amp; kuře 32 cm","posId":"116","price":24900,"isExtra":false},{"id":"a3d62a5d-2e1d-48db-874e-d64becff7059","note":"","count":1,"label":"změna na BBQ základ","posId":"A128","price":0,"isExtra":true}]</t>
  </si>
  <si>
    <t>2026-05-14T12:38:02.867+02:00</t>
  </si>
  <si>
    <t>2026-05-14T12:50:55.802+02:00</t>
  </si>
  <si>
    <t>2026-05-14T12:36:02.994+02:00</t>
  </si>
  <si>
    <t>2026-05-14T12:45:25.081+02:00</t>
  </si>
  <si>
    <t>2026-05-14T12:55:00.823+02:00</t>
  </si>
  <si>
    <t>2026-05-14T12:36:03.835+02:00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</si>
  <si>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</si>
  <si>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2026-05-14T12:25:22.730+02:00</t>
  </si>
  <si>
    <t>2026-05-14T12:30:41.805+02:00</t>
  </si>
  <si>
    <t>[{"id":"7b38057d-d868-4703-9219-79f60d8a09f4","count":1,"label":"Pizza Capricciosa 18","posId":"125","price":11900,"isExtra":false,"creatorId":"4RPdy4UIIIi519PqeE9y4","isPackging":0,"actualLabel":"Pizza Capricciosa 18"},{"id":"5ee73410-90ce-410a-a9f3-2ef495611a06","count":1,"label":"Choco Rolls","posId":"chr100","price":8900,"isExtra":false,"creatorId":"_Q2QrbJGR-ZkETDkHEmwy","isPackging":0,"actualLabel":"Choco Rolls"}]</t>
  </si>
  <si>
    <t>2026-05-14T12:25:04.958+02:00</t>
  </si>
  <si>
    <t>2026-05-14T12:38:48.041+02:00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</si>
  <si>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🌶️🌶️","posId":"110","price":30900,"isExtra":false},{"id":"54684827","note":"","count":1,"label":"Balné","posId":"K0000","price":2000,"isExtra":true},{"id":"57405767","note":"","size":"Pepsi zero sugar 1l","count":1,"label":"Pepsi zero sugar 1l","posId":"N125","price":5900,"isExtra":false}]</t>
  </si>
  <si>
    <t>2026-05-14T12:20:03.071+02:00</t>
  </si>
  <si>
    <t>2026-05-14T12:37:29.797+02:00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</si>
  <si>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omáčky","posId":"A125","price":5700,"isExtra":true},{"id":"eaf5673a-2acd-457a-bff6-8e65ba4050c9","note":"","count":1,"label":"dip jalapenos","posId":"P107","price":2000,"isExtra":false}]</t>
  </si>
  <si>
    <t>2026-05-14T12:07:07.115+02:00</t>
  </si>
  <si>
    <t>2026-05-14T12:18:36.769+02:00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</si>
  <si>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okrajů","posId":"X1000","price":0,"isExtra":true},{"id":"54684796","note":"","size":"Česnekový dip","count":1,"label":"Česnekový dip","posId":"P106","price":2000,"isExtra":false}]</t>
  </si>
  <si>
    <t>2026-05-14T12:00:01.556+02:00</t>
  </si>
  <si>
    <t>2026-05-14T12:14:19.811+02:00</t>
  </si>
  <si>
    <t>2026-05-14T11:55:24.039+02:00</t>
  </si>
  <si>
    <t>2026-05-14T12:06:36.802+02:00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</si>
  <si>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bylinky","posId":"A121","price":5700,"isExtra":true},{"id":"d8fab1ab80f9a391b5317464","count":1,"label":"Cibule","posId":"B103","price":2500,"KDSTags":["greenhighlight"],"isExtra":true},{"id":"6942755309e364dceebaa2de","count":1,"label":"Choco Rolls","posId":"chr100","price":8900,"isExtra":false},{"id":"2f43df7dedb312c2f3c829b9","count":1,"label":"Balné","posId":"K0000","price":1500,"isExtra":true}]</t>
  </si>
  <si>
    <t>2026-05-14T11:52:09.786+02:00</t>
  </si>
  <si>
    <t>2026-05-14T12:03:17.724+02:00</t>
  </si>
  <si>
    <t>[{"id":"54684756","note":"","size":"BBQ Meteor 40cm","count":1,"label":"BBQ Meteor 40cm","posId":"106","price":30900,"isExtra":false},{"id":"54684827","note":"","count":1,"label":"Balné","posId":"K0000","price":2000,"isExtra":true},{"id":"54684825","note":"","count":1,"label":"bez plněných okrajů","posId":"X1000","price":0,"isExtra":true}]</t>
  </si>
  <si>
    <t>2026-05-14T11:51:02.513+02:00</t>
  </si>
  <si>
    <t>2026-05-14T12:11:31.648+02:00</t>
  </si>
  <si>
    <t>2026-05-14T11:16:02.576+02:00</t>
  </si>
  <si>
    <t>2026-05-14T13:09:59.257+02:00</t>
  </si>
  <si>
    <t>2026-05-14T11:13:02.825+02:00</t>
  </si>
  <si>
    <t>2026-05-14T11:35:54.252+02:00</t>
  </si>
  <si>
    <t>[{"id":"49e8d1c4-1e97-4089-9514-2970c15092b6","note":"","count":1,"label":"BBQ Meteor 40 cm","posId":"106","price":30900,"isExtra":false}]</t>
  </si>
  <si>
    <t>2026-05-14T11:04:44.133+02:00</t>
  </si>
  <si>
    <t>2026-05-14T11:17:28.408+02:00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</si>
  <si>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</si>
  <si>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2026-05-14T10:45:01.905+02:00</t>
  </si>
  <si>
    <t>2026-05-14T11:13:41.308+02:00</t>
  </si>
  <si>
    <t>2026-05-14T10:34:02.190+02:00</t>
  </si>
  <si>
    <t>2026-05-14T11:19:03.203+02:00</t>
  </si>
  <si>
    <t>2026-05-14T11:25:29.324+02:00</t>
  </si>
  <si>
    <t>2026-05-14T11:06:15.122+02:00</t>
  </si>
  <si>
    <t>[{"id":"da87890c-3168-4c6e-82ff-b4549f8e0031","note":"","count":1,"label":"Veggieballs 32 cm","posId":"117","price":24900,"isExtra":false},{"id":"e77ae0c8-7e25-4613-ba6f-befa8fde1dd5","note":"","count":1,"label":"BEZ -jalapenos","posId":"X102","price":0,"KDSTags":["redhighlight"],"isExtra":true},{"id":"0c454cc7-3f38-4dea-9e0e-7220d9ba6ce0","note":"","count":1,"label":"Dip česnekový","posId":"P106","price":2000,"isExtra":false}]</t>
  </si>
  <si>
    <t>2026-05-14T00:38:35.126+02:00</t>
  </si>
  <si>
    <t>2026-05-14T00:47:55.856+02:00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</si>
  <si>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54684818","note":"","count":1,"label":"Balné","posId":"K0000","price":3000,"isExtra":true},{"id":"54684830","note":"","count":1,"label":"spicy wings 🌶️","posId":"P101","price":0,"isExtra":true},{"id":"57405778","note":"","count":1,"label":"Pepsi 1l","posId":"N124","price":0,"isExtra":true}]</t>
  </si>
  <si>
    <t>2026-05-14T00:23:03.189+02:00</t>
  </si>
  <si>
    <t>2026-05-14T00:31:57.343+02:00</t>
  </si>
  <si>
    <t>2026-05-14T00:39:02.804+02:00</t>
  </si>
  <si>
    <t>2026-05-14T00:23:34.522+02:00</t>
  </si>
  <si>
    <t>[{"id":"f991b551-d418-40dc-886d-2413cfe0e20e","note":"","count":1,"label":"Margherita 32 cm","posId":"112","price":20900,"isExtra":false},{"id":"adb25a98-2836-4da5-82f5-82c3fc24d621","note":"","count":1,"label":"grana padano","posId":"B130","price":3000,"KDSTags":["greenhighlight"],"isExtra":true},{"id":"0c454cc7-3f38-4dea-9e0e-7220d9ba6ce0","note":"","count":1,"label":"Dip česnekový","posId":"P106","price":2000,"isExtra":false}]</t>
  </si>
  <si>
    <t>2026-05-14T00:18:02.371+02:00</t>
  </si>
  <si>
    <t>2026-05-14T00:30:05.367+02:00</t>
  </si>
  <si>
    <t>2026-05-14T00:41:14.949+02:00</t>
  </si>
  <si>
    <t>2026-05-14T00:18:54.936+02:00</t>
  </si>
  <si>
    <t>[{"id":"6d80fcec-2088-4df1-b35b-3de60046f4e1","note":"","count":1,"label":"Hot &amp; Spicy 32 cm","posId":"146","price":24900,"isExtra":false},{"id":"57c816b2-3e3f-46c2-b126-b09910d79cb0","note":"","count":1,"label":"změna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bylinky","posId":"A121","price":5700,"isExtra":true},{"id":"adb25a98-2836-4da5-82f5-82c3fc24d621","note":"","count":1,"label":"grana padano","posId":"B130","price":3000,"KDSTags":["greenhighlight"],"isExtra":true}]</t>
  </si>
  <si>
    <t>2026-05-14T00:04:17.695+02:00</t>
  </si>
  <si>
    <t>2026-05-14T00:12:52.645+02:00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</si>
  <si>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🌶️","posId":"121","price":24900,"isExtra":false},{"id":"54684837","note":"","count":1,"label":"Balné","posId":"K0000","price":1500,"isExtra":true},{"id":"57405766","note":"","size":"Pepsi 1l","count":1,"label":"Pepsi 1l","posId":"N124","price":4900,"isExtra":false}]</t>
  </si>
  <si>
    <t>2026-05-13T23:55:06.435+02:00</t>
  </si>
  <si>
    <t>2026-05-14T00:06:48.155+02:00</t>
  </si>
  <si>
    <t>[{"id":"0bea1fb1-a6d1-4425-b818-6eca29fb16e8","count":1,"label":"Pizza Comeback 32","posId":"121","price":24900,"isExtra":false,"creatorId":"UovbugsrMS8cAnScznQu-","isPackging":0,"actualLabel":"Pizza Comeback 32"}]</t>
  </si>
  <si>
    <t>2026-05-13T23:50:43.014+02:00</t>
  </si>
  <si>
    <t>2026-05-14T00:03:44.287+02:00</t>
  </si>
  <si>
    <t>[{"id":"6942755309e364dceebaa29e","count":1,"label":"Pepperoni 32cm 🌶️🌶️","posId":"120","price":24900,"isExtra":false},{"id":"2f43df7dedb312c2f3c829b9","count":1,"label":"Balné","posId":"K0000","price":1500,"isExtra":true},{"id":"81ad5ca0ecc9853855b6788a","count":1,"label":"Ananas","posId":"B100","price":2500,"KDSTags":["greenhighlight"],"isExtra":true},{"id":"5329159316727e06e4d822ec","count":1,"label":"Kukuřice","posId":"B115","price":2500,"KDSTags":["greenhighlight"],"isExtra":true}]</t>
  </si>
  <si>
    <t>2026-05-13T23:47:09.146+02:00</t>
  </si>
  <si>
    <t>2026-05-14T00:01:34.298+02:00</t>
  </si>
  <si>
    <t>[{"id":"6942755309e364dceebaa28a","count":1,"label":"Zeleninová 40cm","posId":"103","price":30900,"isExtra":false},{"id":"9c3e5446ef3ded7b358f7c2a","count":1,"label":"Balné","posId":"K0000","price":2000,"isExtra":true},{"id":"40940e9c82f589802164be0d","count":1,"label":"Jalapeňos","posId":"C102","price":3500,"KDSTags":["greenhighlight"],"isExtra":true}]</t>
  </si>
  <si>
    <t>2026-05-13T23:46:32.320+02:00</t>
  </si>
  <si>
    <t>2026-05-13T23:54:14.309+02:00</t>
  </si>
  <si>
    <t>2026-05-13T23:36:45.072+02:00</t>
  </si>
  <si>
    <t>2026-05-13T23:52:18.378+02:00</t>
  </si>
  <si>
    <t>[{"id":"54684756","note":"","size":"BBQ Meteor 40cm","count":1,"label":"BBQ Meteor 40cm","posId":"106","price":30900,"isExtra":false},{"id":"54684827","note":"","count":1,"label":"Balné","posId":"K0000","price":2000,"isExtra":true},{"id":"54684868","note":"","count":1,"label":"okraj mozzarella, bbq omáčka","posId":"A124","price":6500,"isExtra":true}]</t>
  </si>
  <si>
    <t>2026-05-13T23:21:59.209+02:00</t>
  </si>
  <si>
    <t>2026-05-13T23:30:18.531+02:00</t>
  </si>
  <si>
    <t>[{"id":"6942755309e364dceebaa2a6","count":1,"label":"Hawai 32cm","posId":"114","price":24900,"isExtra":false},{"id":"2f43df7dedb312c2f3c829b9","count":1,"label":"Balné","posId":"K0000","price":1500,"isExtra":true},{"id":"9b88e1a9c34bea0540c84786","count":1,"label":"BBQ základ","posId":"ZRB32","price":0,"isExtra":true}]</t>
  </si>
  <si>
    <t>Danier</t>
  </si>
  <si>
    <t>2026-05-13T23:17:08.228+02:00</t>
  </si>
  <si>
    <t>2026-05-13T23:28:09.249+02:00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</si>
  <si>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základ","posId":"ZRS32","price":0,"isExtra":true}]</t>
  </si>
  <si>
    <t>2026-05-13T22:53:03.095+02:00</t>
  </si>
  <si>
    <t>2026-05-13T23:03:25.202+02:00</t>
  </si>
  <si>
    <t>2026-05-13T22:52:39.275+02:00</t>
  </si>
  <si>
    <t>2026-05-13T23:08:34.985+02:00</t>
  </si>
  <si>
    <t>[{"id":"1fd7ae71-94c2-4c91-8033-cc223398062d","count":1,"label":"Pizza BBQ Texas 18","posId":"131","price":11900,"isExtra":false,"creatorId":"x1taB1nDG7TOkue-9Pawi","isPackging":0,"actualLabel":"Pizza BBQ Texas 18"}]</t>
  </si>
  <si>
    <t>2026-05-13T22:50:03.355+02:00</t>
  </si>
  <si>
    <t>2026-05-13T23:06:51.330+02:00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</si>
  <si>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bylinky","posId":"A122","price":6500,"isExtra":true}]</t>
  </si>
  <si>
    <t>2026-05-13T22:48:01.507+02:00</t>
  </si>
  <si>
    <t>2026-05-13T22:59:01.264+02:00</t>
  </si>
  <si>
    <t>2026-05-13T22:42:27.768+02:00</t>
  </si>
  <si>
    <t>2026-05-13T22:53:29.159+02:00</t>
  </si>
  <si>
    <t>[{"id":"6942755309e364dceebaa286","count":1,"label":"BBQ Texas 40cm","posId":"107","price":30900,"isExtra":false},{"id":"9c3e5446ef3ded7b358f7c2a","count":1,"label":"Balné","posId":"K0000","price":2000,"isExtra":true},{"id":"a643f2457d9ae387f1a87824","count":1,"label":"okraj mozzarella, bbq omáčka","posId":"A124","price":6500,"isExtra":true}]</t>
  </si>
  <si>
    <t>Vladyslav</t>
  </si>
  <si>
    <t>2026-05-13T22:26:33.998+02:00</t>
  </si>
  <si>
    <t>2026-05-13T22:42:12.978+02:00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</si>
  <si>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okrajů","posId":"X1000","price":0,"isExtra":true},{"id":"chr100","note":"","count":1,"label":"Choco Rolls","posId":"chr100","price":8900,"isExtra":false},{"id":"K0000","note":"","count":1,"label":"Balné","posId":"K0000","price":1500,"isExtra":true}]</t>
  </si>
  <si>
    <t>2026-05-13T22:21:08.149+02:00</t>
  </si>
  <si>
    <t>2026-05-13T22:33:09.216+02:00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</si>
  <si>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</si>
  <si>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2026-05-13T22:19:20.057+02:00</t>
  </si>
  <si>
    <t>2026-05-13T22:37:55.093+02:00</t>
  </si>
  <si>
    <t>[{"id":"6942755309e364dceebaa2a8","count":1,"label":"Capricciosa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bylinky","posId":"A121","price":5700,"isExtra":true},{"id":"a1d8d8aa5ac3e6b6f9971fa2","count":1,"label":"Bez oliv","posId":"X112","price":0,"KDSTags":["redhighlight"],"isExtra":true},{"id":"01e72685876a6622f5378cba","count":1,"label":"Žampiony","posId":"B105","price":2500,"KDSTags":["greenhighlight"],"isExtra":true}]</t>
  </si>
  <si>
    <t>2026-05-13T22:07:31.994+02:00</t>
  </si>
  <si>
    <t>2026-05-13T22:21:50.872+02:00</t>
  </si>
  <si>
    <t>2026-05-13T22:07:31.993+02:00</t>
  </si>
  <si>
    <t>2026-05-13T22:26:27.983+02:00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</si>
  <si>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okrajů","posId":"X1000","price":0,"isExtra":true},{"id":"104","note":"","count":1,"label":"Baby špenát &amp; kuře 40cm","posId":"104","price":30900,"isExtra":false},{"id":"K0000","note":"","count":1,"label":"Balné","posId":"K0000","price":2000,"isExtra":true}]</t>
  </si>
  <si>
    <t>2026-05-13T21:51:14.724+02:00</t>
  </si>
  <si>
    <t>2026-05-13T21:52:46.597+02:00</t>
  </si>
  <si>
    <t>2026-05-13T22:07:09.092+02:00</t>
  </si>
  <si>
    <t>2026-05-13T21:51:15.459+02:00</t>
  </si>
  <si>
    <t>[{"id":"a0148f4d-e608-4061-b0cf-421635d1867d","count":1,"label":"Spicy Wings","posId":"P101","price":11900,"isExtra":false,"creatorId":"D556OsLNTa1ZuHq7fqi9b","isPackging":1500,"actualLabel":"Spicy Wings"},{"id":"a0148f4d-e608-4061-b0cf-421635d1867d","count":1,"label":"Spicy Wings","posId":"P101","price":11900,"isExtra":false,"creatorId":"Ua1hfEFdckldiNz45Lcsy","isPackging":1500,"actualLabel":"Spicy Wings"},{"id":"a0148f4d-e608-4061-b0cf-421635d1867d","count":1,"label":"Spicy Wings","posId":"P101","price":11900,"isExtra":false,"creatorId":"9L9VLkUwpUG1T11mHbGdS","isPackging":1500,"actualLabel":"Spicy Wings"},{"id":"a0148f4d-e608-4061-b0cf-421635d1867d","count":1,"label":"Spicy Wings","posId":"P101","price":11900,"isExtra":false,"creatorId":"d7f9Bx9nxFLjsl5pZfzoz","isPackging":1500,"actualLabel":"Spicy Wings"},{"id":"d3981599-dbd5-4b15-8c00-c3417243bbbe","count":1,"label":"Dip BBQ","posId":"P105","price":2000,"isExtra":false,"creatorId":"uDzB-ObKIYfUXtNCp5kAo","isPackging":0,"actualLabel":"Dip BBQ"},{"id":"d3981599-dbd5-4b15-8c00-c3417243bbbe","count":1,"label":"Dip BBQ","posId":"P105","price":2000,"isExtra":false,"creatorId":"f5xQ0ATfdraGW0QPerpI7","isPackging":0,"actualLabel":"Dip BBQ"},{"id":"d3981599-dbd5-4b15-8c00-c3417243bbbe","count":1,"label":"Dip BBQ","posId":"P105","price":2000,"isExtra":false,"creatorId":"S7xnZfIgyChF8YZACFZXm","isPackging":0,"actualLabel":"Dip BBQ"},{"id":"d3981599-dbd5-4b15-8c00-c3417243bbbe","count":1,"label":"Dip BBQ","posId":"P105","price":2000,"isExtra":false,"creatorId":"HSHZWd2vxxAtPO2YQXjZR","isPackging":0,"actualLabel":"Dip BBQ"}]</t>
  </si>
  <si>
    <t>2026-05-13T21:47:02.435+02:00</t>
  </si>
  <si>
    <t>2026-05-13T22:02:05.953+02:00</t>
  </si>
  <si>
    <t>[{"id":"f991b551-d418-40dc-886d-2413cfe0e20e","note":"","count":1,"label":"Margherita 32 cm","posId":"112","price":20900,"isExtra":false},{"id":"0db154f2-3e4e-4be4-a078-0aab9a29cd72","note":"","count":1,"label":"masové kuličky","posId":"B116","price":5900,"KDSTags":["greenhighlight"],"isExtra":true}]</t>
  </si>
  <si>
    <t>2026-05-13T21:45:58.791+02:00</t>
  </si>
  <si>
    <t>2026-05-13T22:06:20.981+02:00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</si>
  <si>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🌶️","posId":"121","price":24900,"isExtra":false},{"id":"2f43df7dedb312c2f3c829b9","count":1,"label":"Balné","posId":"K0000","price":1500,"isExtra":true},{"id":"6942755309e364dceebaa2a4","count":1,"label":"Zeleninová 32cm","posId":"115","price":24900,"isExtra":false},{"id":"2f43df7dedb312c2f3c829b9","count":1,"label":"Balné","posId":"K0000","price":1500,"isExtra":true},{"id":"50ffd6d336c27eaf733f1237","count":1,"label":"Bez oliv","posId":"X112","price":0,"KDSTags":["redhighlight"],"isExtra":true},{"id":"146d14caf6bb97c1dad365be","count":1,"label":"Mozzarella","posId":"B113","price":3000,"KDSTags":["greenhighlight"],"isExtra":true},{"id":"fa663af1037263b7615b2b04","count":1,"label":"Šunka","posId":"B106","price":3000,"KDSTags":["greenhighlight"],"isExtra":true},{"id":"6942755309e364dceebaa2d8","count":2,"label":"Česnekový dip","posId":"P106","price":2000,"isExtra":false},{"id":"2f43df7dedb312c2f3c829b9","count":2,"label":"Balné","posId":"K0000","price":1500,"isExtra":true}]</t>
  </si>
  <si>
    <t>2026-05-13T21:39:57.861+02:00</t>
  </si>
  <si>
    <t>2026-05-13T21:56:04.028+02:00</t>
  </si>
  <si>
    <t>2026-05-13T21:38:03.583+02:00</t>
  </si>
  <si>
    <t>2026-05-13T21:46:40.622+02:00</t>
  </si>
  <si>
    <t>2026-05-13T21:55:33.095+02:00</t>
  </si>
  <si>
    <t>2026-05-13T21:38:04.120+02:00</t>
  </si>
  <si>
    <t>[{"id":"f991b551-d418-40dc-886d-2413cfe0e20e","note":"","count":1,"label":"Margherita 32 cm","posId":"112","price":20900,"isExtra":false},{"id":"eaf5673a-2acd-457a-bff6-8e65ba4050c9","note":"","count":2,"label":"dip jalapenos","posId":"P107","price":2000,"isExtra":false}]</t>
  </si>
  <si>
    <t>2026-05-13T21:31:13.852+02:00</t>
  </si>
  <si>
    <t>2026-05-13T21:53:08.976+02:00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</si>
  <si>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🌶️🌶️","posId":"108","price":30900,"isExtra":false},{"id":"54684827","note":"","count":1,"label":"Balné","posId":"K0000","price":2000,"isExtra":true},{"id":"59555762","note":"","count":1,"label":"BBQ základ","posId":"ZRB40","price":0,"isExtra":true},{"id":"54684856","note":"","count":1,"label":"Jalapeňos","posId":"C102","price":3500,"KDSTags":["greenhighlight"],"isExtra":true},{"id":"54684757","note":"","size":"Baby špenát &amp; kuře 40cm","count":1,"label":"Baby špenát &amp; kuře 40cm","posId":"104","price":30900,"isExtra":false},{"id":"54684827","note":"","count":1,"label":"Balné","posId":"K0000","price":2000,"isExtra":true},{"id":"59555760","note":"","count":1,"label":"Rajčatový základ","posId":"ZSR40","price":0,"isExtra":true},{"id":"54684861","note":"","count":1,"label":"okraj mozzarella, bylinky","posId":"A122","price":6500,"isExtra":true}]</t>
  </si>
  <si>
    <t>2026-05-13T21:29:38.518+02:00</t>
  </si>
  <si>
    <t>2026-05-13T21:41:04.588+02:00</t>
  </si>
  <si>
    <t>[{"id":"a0148f4d-e608-4061-b0cf-421635d1867d","count":4,"label":"Spicy Wings","posId":"P101","price":11900,"isExtra":false,"creatorId":"6_ne-cSLQH0_Yiwe3tLp5","isPackging":0,"actualLabel":"Spicy Wings"},{"id":"d3981599-dbd5-4b15-8c00-c3417243bbbe","count":1,"label":"Dip BBQ","posId":"P105","price":2000,"isExtra":false,"creatorId":"ez-ATmCyNu4dwBJXmqdR6","isPackging":0,"actualLabel":"Dip BBQ"},{"id":"d3981599-dbd5-4b15-8c00-c3417243bbbe","count":1,"label":"Dip BBQ","posId":"P105","price":2000,"isExtra":false,"creatorId":"Pp6D_C1-s754Rp6nAlzuq","isPackging":0,"actualLabel":"Dip BBQ"},{"id":"d3981599-dbd5-4b15-8c00-c3417243bbbe","count":1,"label":"Dip BBQ","posId":"P105","price":2000,"isExtra":false,"creatorId":"N1JcUEw1hvN_SWr-9V45F","isPackging":0,"actualLabel":"Dip BBQ"},{"id":"d3981599-dbd5-4b15-8c00-c3417243bbbe","count":1,"label":"Dip BBQ","posId":"P105","price":2000,"isExtra":false,"creatorId":"AvyvZJfarmVY1JA6mUUAU","isPackging":0,"actualLabel":"Dip BBQ"}]</t>
  </si>
  <si>
    <t>2026-05-13T21:28:48.845+02:00</t>
  </si>
  <si>
    <t>2026-05-13T21:44:36.892+02:00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</si>
  <si>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</si>
  <si>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2026-05-13T21:25:53.603+02:00</t>
  </si>
  <si>
    <t>2026-05-13T21:38:06.077+02:00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</si>
  <si>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základ","posId":"ZBR32","price":0,"isExtra":true},{"id":"57423462","note":"","size":"Dip Jalapeňos","count":1,"label":"Dip Jalapeňos","posId":"P107","price":2000,"isExtra":false},{"id":"54684837","note":"","count":1,"label":"Balné","posId":"K0000","price":1500,"isExtra":true}]</t>
  </si>
  <si>
    <t>2026-05-13T21:18:03.665+02:00</t>
  </si>
  <si>
    <t>2026-05-13T21:25:34.550+02:00</t>
  </si>
  <si>
    <t>2026-05-13T21:39:52.489+02:00</t>
  </si>
  <si>
    <t>2026-05-13T21:18:05.414+02:00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</si>
  <si>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86925bba-314c-4f6f-ba8e-4fc1b6f52f30","note":"","count":1,"label":"BEZ -olivy","posId":"X112","price":0,"KDSTags":["redhighlight"],"isExtra":true}]</t>
  </si>
  <si>
    <t>2026-05-13T21:15:10.852+02:00</t>
  </si>
  <si>
    <t>2026-05-13T21:26:53.726+02:00</t>
  </si>
  <si>
    <t>[{"id":"6942755309e364dceebaa2ce","count":3,"label":"Spicy Wings 🌶️","posId":"P101","price":11900,"isExtra":false},{"id":"2f43df7dedb312c2f3c829b9","count":3,"label":"Balné","posId":"K0000","price":1500,"isExtra":true}]</t>
  </si>
  <si>
    <t>PAVEL</t>
  </si>
  <si>
    <t>2026-05-13T20:59:55.653+02:00</t>
  </si>
  <si>
    <t>2026-05-13T21:20:40.773+02:00</t>
  </si>
  <si>
    <t>2026-05-13T20:55:04.748+02:00</t>
  </si>
  <si>
    <t>2026-05-13T21:03:18.446+02:00</t>
  </si>
  <si>
    <t>2026-05-13T21:20:51.443+02:00</t>
  </si>
  <si>
    <t>2026-05-13T20:55:05.556+02:00</t>
  </si>
  <si>
    <t>[{"id":"6a406468-94b2-4aab-8b3e-c490dfbbdf08","note":"","count":1,"label":"Hot &amp; Spicy 40 cm","posId":"110","price":30900,"isExtra":false},{"id":"57ee4083-2fe8-43c2-b124-cf80dbdf5fa1","note":"","count":1,"label":"Baby špenát &amp; kuře 18 cm","posId":"128","price":11900,"isExtra":false},{"id":"22a4512a-e767-4587-801d-f6b219011ad2","note":"","count":1,"label":"BEZ -špenát s česnekem","posId":"X107","price":0,"KDSTags":["redhighlight"],"isExtra":true}]</t>
  </si>
  <si>
    <t>2026-05-13T20:54:02.699+02:00</t>
  </si>
  <si>
    <t>2026-05-13T21:10:06.507+02:00</t>
  </si>
  <si>
    <t>2026-05-13T21:21:38.795+02:00</t>
  </si>
  <si>
    <t>2026-05-13T20:54:03.328+02:00</t>
  </si>
  <si>
    <t>[{"id":"7dc558f4-908c-4dab-b333-a925cc147e51","note":"","count":1,"label":"Comeback 32 cm","posId":"145","price":24900,"isExtra":false},{"id":"fe90afa4-a02c-4a85-8b9e-5f997e31adfb","note":"","count":1,"label":"Česnekový chléb","posId":"P104","price":7900,"isExtra":false},{"id":"50d0c33c-440a-47e3-8208-1c68574950af","note":"","count":1,"label":"Capricciosa 32 cm","posId":"137","price":24900,"isExtra":false},{"id":"7fe65290-ec4b-48b2-9910-3ba030cf40e6","note":"","count":1,"label":"Choco Rolls, 6 ks","posId":"chr100","price":8900,"isExtra":false},{"id":"65f00180-9c8f-4569-8062-acb5d5b8efb2","note":"","count":1,"label":"Pepsi 1l","posId":"N124","price":5900,"isExtra":false}]</t>
  </si>
  <si>
    <t>2026-05-13T20:53:31.462+02:00</t>
  </si>
  <si>
    <t>2026-05-13T21:18:36.819+02:00</t>
  </si>
  <si>
    <t>[{"id":"6942755309e364dceebaa2a2","count":1,"label":"BBQ Meteor 32cm","posId":"118","price":24900,"isExtra":false},{"id":"2f43df7dedb312c2f3c829b9","count":1,"label":"Balné","posId":"K0000","price":1500,"isExtra":true}]</t>
  </si>
  <si>
    <t>2026-05-13T20:51:31.989+02:00</t>
  </si>
  <si>
    <t>2026-05-13T21:16:51.775+02:00</t>
  </si>
  <si>
    <t>[{"id":"54684750","note":"","size":"Margherita 40cm","count":1,"label":"Margherita 40cm","posId":"100","price":26900,"isExtra":false},{"id":"54684827","note":"","count":1,"label":"Balné","posId":"K0000","price":2000,"isExtra":true},{"id":"54684878","note":"","count":1,"label":"Žampiony","posId":"C105","price":3500,"KDSTags":["greenhighlight"],"isExtra":true}]</t>
  </si>
  <si>
    <t>2026-05-13T20:47:03.370+02:00</t>
  </si>
  <si>
    <t>2026-05-13T20:57:48.563+02:00</t>
  </si>
  <si>
    <t>2026-05-13T21:14:00.793+02:00</t>
  </si>
  <si>
    <t>2026-05-13T20:47:03.868+02:00</t>
  </si>
  <si>
    <t>2026-05-13T20:46:26.210+02:00</t>
  </si>
  <si>
    <t>2026-05-13T21:15:08.701+02:00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</si>
  <si>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32cm","posId":"123","price":24900,"isExtra":false},{"id":"2f43df7dedb312c2f3c829b9","count":1,"label":"Balné","posId":"K0000","price":1500,"isExtra":true},{"id":"6942755309e364dceebaa29a","count":1,"label":"Hot &amp; Spicy 32cm 🌶️🌶️","posId":"122","price":24900,"isExtra":false},{"id":"2f43df7dedb312c2f3c829b9","count":1,"label":"Balné","posId":"K0000","price":1500,"isExtra":true},{"id":"01e72685876a6622f5378cba","count":1,"label":"Žampiony","posId":"B105","price":2500,"KDSTags":["greenhighlight"],"isExtra":true},{"id":"6942755309e364dceebaa2d8","count":2,"label":"Česnekový dip","posId":"P106","price":2000,"isExtra":false},{"id":"2f43df7dedb312c2f3c829b9","count":2,"label":"Balné","posId":"K0000","price":1500,"isExtra":true}]</t>
  </si>
  <si>
    <t>Kakhramon</t>
  </si>
  <si>
    <t>2026-05-13T20:46:16.166+02:00</t>
  </si>
  <si>
    <t>2026-05-13T21:01:48.614+02:00</t>
  </si>
  <si>
    <t>[{"id":"117","note":"","count":1,"label":"Veggieballs 32cm 🌶️🌶️","posId":"117","price":24900,"isExtra":false},{"id":"K0000","note":"","count":1,"label":"Balné","posId":"K0000","price":1500,"isExtra":true},{"id":"ZRB32","note":"","count":1,"label":"BBQ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</si>
  <si>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2026-05-13T20:41:23.960+02:00</t>
  </si>
  <si>
    <t>2026-05-13T20:56:28.770+02:00</t>
  </si>
  <si>
    <t>[{"id":"6942755309e364dceebaa27e","count":1,"label":"Quattro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základ","posId":"ZSR40","price":0,"isExtra":true},{"id":"7ed3d726760a75b810f49cfc","count":1,"label":"Slanina","posId":"C108","price":4000,"KDSTags":["greenhighlight"],"isExtra":true},{"id":"6942755309e364dceebaa282","count":1,"label":"Comeback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základ","posId":"ZRB40","price":0,"isExtra":true},{"id":"6942755309e364dceebaa284","count":1,"label":"Pepperoni 40cm 🌶️🌶️","posId":"108","price":30900,"isExtra":false},{"id":"9c3e5446ef3ded7b358f7c2a","count":1,"label":"Balné","posId":"K0000","price":2000,"isExtra":true},{"id":"6942755309e364dceebaa2e0","count":1,"label":"Dip Jalapeňos","posId":"P107","price":2000,"isExtra":false},{"id":"2f43df7dedb312c2f3c829b9","count":1,"label":"Balné","posId":"K0000","price":1500,"isExtra":true}]</t>
  </si>
  <si>
    <t>2026-05-13T20:35:32.623+02:00</t>
  </si>
  <si>
    <t>2026-05-13T20:41:31.025+02:00</t>
  </si>
  <si>
    <t>[{"id":"59592161","note":"","size":"Margherita 32cm","count":1,"label":"Margherita 32cm","posId":"112","price":20900,"isExtra":false},{"id":"54684837","note":"","count":1,"label":"Balné","posId":"K0000","price":1500,"isExtra":true}]</t>
  </si>
  <si>
    <t>2026-05-13T20:31:49.428+02:00</t>
  </si>
  <si>
    <t>2026-05-13T20:39:44.620+02:00</t>
  </si>
  <si>
    <t>2026-05-13T20:31:16.458+02:00</t>
  </si>
  <si>
    <t>2026-05-13T20:39:37.539+02:00</t>
  </si>
  <si>
    <t>[{"id":"6942755309e364dceebaa2f4","count":1,"label":"Pepsi zero sugar 1l","posId":"N125","price":5900,"isExtra":false},{"id":"6942755309e364dceebaa284","count":1,"label":"Pepperoni 40cm 🌶️🌶️","posId":"108","price":30900,"isExtra":false},{"id":"9c3e5446ef3ded7b358f7c2a","count":1,"label":"Balné","posId":"K0000","price":2000,"isExtra":true}]</t>
  </si>
  <si>
    <t>2026-05-13T20:30:02.561+02:00</t>
  </si>
  <si>
    <t>2026-05-13T20:47:28.385+02:00</t>
  </si>
  <si>
    <t>2026-05-13T20:58:49.009+02:00</t>
  </si>
  <si>
    <t>2026-05-13T20:30:03.084+02:00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</si>
  <si>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,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salám","posId":"C109","price":4000,"KDSTags":["greenhighlight"],"isExtra":true}]</t>
  </si>
  <si>
    <t>2026-05-13T20:24:42.443+02:00</t>
  </si>
  <si>
    <t>2026-05-13T20:33:19.579+02:00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</si>
  <si>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32cm","posId":"113","price":24900,"isExtra":false},{"id":"2f43df7dedb312c2f3c829b9","count":1,"label":"Balné","posId":"K0000","price":1500,"isExtra":true},{"id":"6942755309e364dceebaa2f2","count":1,"label":"Pepsi 1l","posId":"N124","price":4900,"isExtra":false}]</t>
  </si>
  <si>
    <t>2026-05-13T20:19:42.180+02:00</t>
  </si>
  <si>
    <t>2026-05-13T20:29:46.629+02:00</t>
  </si>
  <si>
    <t>[{"id":"6942755309e364dceebaa284","count":1,"label":"Pepperoni 40cm 🌶️🌶️","posId":"108","price":30900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</si>
  <si>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2026-05-13T20:19:02.132+02:00</t>
  </si>
  <si>
    <t>2026-05-13T20:29:40.345+02:00</t>
  </si>
  <si>
    <t>2026-05-13T20:37:09.420+02:00</t>
  </si>
  <si>
    <t>2026-05-13T20:19:02.739+02:00</t>
  </si>
  <si>
    <t>2026-05-13T20:10:02.746+02:00</t>
  </si>
  <si>
    <t>2026-05-13T20:16:13.301+02:00</t>
  </si>
  <si>
    <t>2026-05-13T20:26:14.775+02:00</t>
  </si>
  <si>
    <t>2026-05-13T20:10:03.354+02:00</t>
  </si>
  <si>
    <t>[{"id":"5e57993d-26f3-465c-aa35-1e3806b0b477","note":"","count":1,"label":"Hot &amp; Spicy 32 cm","posId":"122","price":24900,"isExtra":false},{"id":"1a902d9c-c6c4-4e15-b30a-3906f056006f","note":"","count":1,"label":"Pepsi zero sugar 1l","posId":"N125","price":5900,"isExtra":false}]</t>
  </si>
  <si>
    <t>2026-05-13T20:05:49.884+02:00</t>
  </si>
  <si>
    <t>2026-05-13T20:22:52.496+02:00</t>
  </si>
  <si>
    <t>[{"id":"54684758","note":"","size":"Zeleninová 40cm","count":1,"label":"Zeleninová 40cm","posId":"103","price":30900,"isExtra":false},{"id":"54684827","note":"","count":1,"label":"Balné","posId":"K0000","price":2000,"isExtra":true},{"id":"54684921","note":"","count":1,"label":"okraj hotdog, bez omáčky","posId":"A126","price":6500,"isExtra":true},{"id":"54684796","note":"","size":"Česnekový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</si>
  <si>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2026-05-13T20:05:02.323+02:00</t>
  </si>
  <si>
    <t>2026-05-13T20:12:48.255+02:00</t>
  </si>
  <si>
    <t>2026-05-13T20:34:33.782+02:00</t>
  </si>
  <si>
    <t>2026-05-13T20:05:02.840+02:00</t>
  </si>
  <si>
    <t>2026-05-13T20:00:38.401+02:00</t>
  </si>
  <si>
    <t>2026-05-13T20:09:42.534+02:00</t>
  </si>
  <si>
    <t>[{"id":"54684759","note":"","size":"Hawai 40cm","count":1,"label":"Hawai 40cm","posId":"102","price":30900,"isExtra":false},{"id":"54684827","note":"","count":1,"label":"Balné","posId":"K0000","price":2000,"isExtra":true},{"id":"54684861","note":"","count":1,"label":"okraj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</si>
  <si>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2026-05-13T20:00:02.941+02:00</t>
  </si>
  <si>
    <t>2026-05-13T20:15:00.237+02:00</t>
  </si>
  <si>
    <t>2026-05-13T19:56:26.719+02:00</t>
  </si>
  <si>
    <t>2026-05-13T20:06:17.444+02:00</t>
  </si>
  <si>
    <t>[{"id":"6942755309e364dceebaa2a2","count":1,"label":"BBQ Meteor 32cm","posId":"118","price":24900,"isExtra":false},{"id":"2f43df7dedb312c2f3c829b9","count":1,"label":"Balné","posId":"K0000","price":1500,"isExtra":true},{"id":"6942755309e364dceebaa2d8","count":1,"label":"Česnekový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</si>
  <si>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2026-05-13T19:38:24.469+02:00</t>
  </si>
  <si>
    <t>2026-05-13T19:54:05.568+02:00</t>
  </si>
  <si>
    <t>2026-05-13T19:36:47.560+02:00</t>
  </si>
  <si>
    <t>2026-05-13T19:52:17.464+02:00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</si>
  <si>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</si>
  <si>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2026-05-13T19:35:03.012+02:00</t>
  </si>
  <si>
    <t>2026-05-13T19:51:12.448+02:00</t>
  </si>
  <si>
    <t>[{"id":"59592165","note":"","size":"Pepperoni 32cm 🌶️🌶️","count":2,"label":"Pepperoni 32cm 🌶️🌶️","posId":"120","price":24900,"isExtra":false},{"id":"54684837","note":"","count":2,"label":"Balné","posId":"K0000","price":1500,"isExtra":true},{"id":"54684902","note":"","count":2,"label":"okraj hotdog, bbq omáčka","posId":"A119","price":5700,"isExtra":true},{"id":"64093259","note":"","size":"Sweet Passion 40 cm","count":1,"label":"Sweet Passion 40 cm","posId":"31","price":26900,"isExtra":false},{"id":"54684827","note":"","count":1,"label":"Balné","posId":"K0000","price":2000,"isExtra":true}]</t>
  </si>
  <si>
    <t>2026-05-13T19:31:03.041+02:00</t>
  </si>
  <si>
    <t>2026-05-13T19:40:58.193+02:00</t>
  </si>
  <si>
    <t>2026-05-13T19:51:55.298+02:00</t>
  </si>
  <si>
    <t>2026-05-13T19:31:03.655+02:00</t>
  </si>
  <si>
    <t>[{"id":"6a406468-94b2-4aab-8b3e-c490dfbbdf08","note":"","count":1,"label":"Hot &amp; Spicy 40 cm","posId":"110","price":30900,"isExtra":false},{"id":"d5c01305-5b81-4931-8ef0-14413da22bab","note":"","count":1,"label":"Kukuřice","posId":"C115","price":3500,"KDSTags":["greenhighlight"],"isExtra":true},{"id":"10b1ebcf-eda6-410e-81f0-6a9182a548db","note":"","count":1,"label":"Slanina","posId":"C108","price":4000,"KDSTags":["greenhighlight"],"isExtra":true},{"id":"c3b51e0d-76dd-45cd-a38d-d0f9c4aadf52","note":"","count":1,"label":"Aquilla tea zelený čaj/citron 0,5l","posId":"N121","price":4900,"isExtra":false}]</t>
  </si>
  <si>
    <t>2026-05-13T19:26:10.568+02:00</t>
  </si>
  <si>
    <t>2026-05-13T19:38:41.405+02:00</t>
  </si>
  <si>
    <t>[{"id":"6942755309e364dceebaa28c","count":2,"label":"Hawai 40cm","posId":"102","price":30900,"isExtra":false},{"id":"9c3e5446ef3ded7b358f7c2a","count":2,"label":"Balné","posId":"K0000","price":2000,"isExtra":true}]</t>
  </si>
  <si>
    <t>2026-05-13T19:23:48.666+02:00</t>
  </si>
  <si>
    <t>2026-05-13T19:24:04.427+02:00</t>
  </si>
  <si>
    <t>[{"id":"e19bccfc-4c17-4633-b04b-e10270a6adfb","count":1,"label":"Guarana kiwi a jablko","posId":"N144","price":5500,"isExtra":false,"creatorId":"kxTiLSfFpCyVocLzEe70n","isPackging":0,"actualLabel":"Guarana kiwi a jablko"}]</t>
  </si>
  <si>
    <t>2026-05-13T19:16:38.955+02:00</t>
  </si>
  <si>
    <t>2026-05-13T19:20:50.099+02:00</t>
  </si>
  <si>
    <t>[{"id":"2bf8f112-0fd9-496d-b326-6e53a904651b","count":1,"label":"Pizza Hot &amp; Spicy 32","posId":"122","price":24900,"isExtra":false,"creatorId":"EKwrFGm1HTLlNM7DIEZK1","isPackging":0,"actualLabel":"Pizza Hot &amp; Spicy 32"}]</t>
  </si>
  <si>
    <t>2026-05-13T19:15:14.402+02:00</t>
  </si>
  <si>
    <t>2026-05-13T19:23:52.404+02:00</t>
  </si>
  <si>
    <t>2026-05-13T19:06:33.552+02:00</t>
  </si>
  <si>
    <t>2026-05-13T19:16:22.948+02:00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</si>
  <si>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</si>
  <si>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2026-05-13T19:04:00.393+02:00</t>
  </si>
  <si>
    <t>2026-05-13T19:23:06.309+02:00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</si>
  <si>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🌶️","posId":"121","price":24900,"isExtra":false},{"id":"2f43df7dedb312c2f3c829b9","count":1,"label":"Balné","posId":"K0000","price":1500,"isExtra":true}]</t>
  </si>
  <si>
    <t>2026-05-13T18:57:57.897+02:00</t>
  </si>
  <si>
    <t>2026-05-13T19:12:16.105+02:00</t>
  </si>
  <si>
    <t>[{"id":"6942755309e364dceebaa27e","count":1,"label":"Quattro Formaggi 40cm","posId":"111","price":30900,"isExtra":false},{"id":"9c3e5446ef3ded7b358f7c2a","count":1,"label":"Balné","posId":"K0000","price":2000,"isExtra":true},{"id":"c72973a96879fc2d4a45d18e","count":1,"label":"Kukuřice","posId":"C115","price":3500,"KDSTags":["greenhighlight"],"isExtra":true},{"id":"7ed3d726760a75b810f49cfc","count":2,"label":"Slanina","posId":"C108","price":4000,"KDSTags":["greenhighlight"],"isExtra":true}]</t>
  </si>
  <si>
    <t>2026-05-13T18:57:51.934+02:00</t>
  </si>
  <si>
    <t>2026-05-13T19:10:11.235+02:00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</si>
  <si>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40cm","posId":"101","price":30900,"isExtra":false},{"id":"54684827","note":"","count":1,"label":"Balné","posId":"K0000","price":2000,"isExtra":true},{"id":"54684861","note":"","count":1,"label":"okraj mozzarella, bylinky","posId":"A122","price":6500,"isExtra":true},{"id":"54684796","note":"","size":"Česnekový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</si>
  <si>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2026-05-13T18:54:58.177+02:00</t>
  </si>
  <si>
    <t>2026-05-13T19:05:43.998+02:00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</si>
  <si>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🌶️🌶️","posId":"122","price":24900,"isExtra":false},{"id":"2f43df7dedb312c2f3c829b9","count":1,"label":"Balné","posId":"K0000","price":1500,"isExtra":true},{"id":"6942755309e364dceebaa2a0","count":1,"label":"BBQ Texas 32cm","posId":"119","price":24900,"isExtra":false},{"id":"2f43df7dedb312c2f3c829b9","count":1,"label":"Balné","posId":"K0000","price":1500,"isExtra":true}]</t>
  </si>
  <si>
    <t>2026-05-13T18:52:02.816+02:00</t>
  </si>
  <si>
    <t>2026-05-13T19:01:40.825+02:00</t>
  </si>
  <si>
    <t>2026-05-13T19:17:20.216+02:00</t>
  </si>
  <si>
    <t>2026-05-13T18:52:03.369+02:00</t>
  </si>
  <si>
    <t>2026-05-13T18:43:21.856+02:00</t>
  </si>
  <si>
    <t>2026-05-13T18:48:52.299+02:00</t>
  </si>
  <si>
    <t>2026-05-13T18:39:34.870+02:00</t>
  </si>
  <si>
    <t>2026-05-13T18:56:14.522+02:00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</si>
  <si>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40cm","posId":"111","price":30900,"isExtra":false},{"id":"54684827","note":"","count":1,"label":"Balné","posId":"K0000","price":2000,"isExtra":true},{"id":"59555760","note":"","count":1,"label":"Rajčatový základ","posId":"ZSR40","price":0,"isExtra":true},{"id":"54684825","note":"","count":1,"label":"bez plněných okrajů","posId":"X1000","price":0,"isExtra":true},{"id":"54684754","note":"","size":"Pepperoni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</si>
  <si>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2026-05-13T18:26:03.095+02:00</t>
  </si>
  <si>
    <t>2026-05-13T18:38:35.759+02:00</t>
  </si>
  <si>
    <t>2026-05-13T18:54:21.502+02:00</t>
  </si>
  <si>
    <t>2026-05-13T18:26:04.243+02:00</t>
  </si>
  <si>
    <t>[{"id":"6a406468-94b2-4aab-8b3e-c490dfbbdf08","note":"","count":1,"label":"Hot &amp; Spicy 40 cm","posId":"110","price":30900,"isExtra":false},{"id":"0c454cc7-3f38-4dea-9e0e-7220d9ba6ce0","note":"","count":1,"label":"Dip česnekový","posId":"P106","price":2000,"isExtra":false},{"id":"eaf5673a-2acd-457a-bff6-8e65ba4050c9","note":"","count":1,"label":"dip jalapenos","posId":"P107","price":2000,"isExtra":false}]</t>
  </si>
  <si>
    <t>2026-05-13T18:16:02.205+02:00</t>
  </si>
  <si>
    <t>2026-05-13T18:35:04.000+02:00</t>
  </si>
  <si>
    <t>[{"id":"be5c7908-f592-4704-987f-cd7d7281f32e","note":"","count":1,"label":"Comeback 32 cm","posId":"121","price":24900,"isExtra":false},{"id":"a3d62a5d-2e1d-48db-874e-d64becff7059","note":"","count":1,"label":"změna na BBQ základ","posId":"A128","price":0,"isExtra":true},{"id":"be5c7908-f592-4704-987f-cd7d7281f32e","note":"","count":1,"label":"Comeback 32 cm","posId":"121","price":24900,"isExtra":false},{"id":"a3d62a5d-2e1d-48db-874e-d64becff7059","note":"","count":1,"label":"změna na BBQ základ","posId":"A128","price":0,"isExtra":true},{"id":"49e8d1c4-1e97-4089-9514-2970c15092b6","note":"","count":1,"label":"BBQ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základ","posId":"A127","price":0,"isExtra":true},{"id":"10b1ebcf-eda6-410e-81f0-6a9182a548db","note":"","count":1,"label":"Slanina","posId":"C108","price":4000,"KDSTags":["greenhighlight"],"isExtra":true}]</t>
  </si>
  <si>
    <t>2026-05-13T18:06:33.840+02:00</t>
  </si>
  <si>
    <t>2026-05-13T18:20:12.209+02:00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</si>
  <si>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základ","posId":"ZRS40","price":0,"isExtra":true},{"id":"X106","note":"","count":1,"label":"Bez šunky","posId":"X106","price":0,"KDSTags":["redhighlight"],"isExtra":true}]</t>
  </si>
  <si>
    <t>2026-05-13T18:04:00.740+02:00</t>
  </si>
  <si>
    <t>2026-05-13T18:15:19.877+02:00</t>
  </si>
  <si>
    <t>[{"id":"6942755309e364dceebaa296","count":1,"label":"Margherita 32cm","posId":"112","price":20900,"isExtra":false},{"id":"2f43df7dedb312c2f3c829b9","count":1,"label":"Balné","posId":"K0000","price":1500,"isExtra":true},{"id":"fa663af1037263b7615b2b04","count":1,"label":"Šunka","posId":"B106","price":3000,"KDSTags":["greenhighlight"],"isExtra":true},{"id":"6942755309e364dceebaa29a","count":1,"label":"Hot &amp; Spicy 32cm 🌶️🌶️","posId":"122","price":24900,"isExtra":false},{"id":"2f43df7dedb312c2f3c829b9","count":1,"label":"Balné","posId":"K0000","price":1500,"isExtra":true}]</t>
  </si>
  <si>
    <t>2026-05-13T17:50:02.984+02:00</t>
  </si>
  <si>
    <t>2026-05-13T18:17:15.718+02:00</t>
  </si>
  <si>
    <t>2026-05-13T18:41:23.861+02:00</t>
  </si>
  <si>
    <t>2026-05-13T17:50:03.855+02:00</t>
  </si>
  <si>
    <t>2026-05-13T17:33:02.148+02:00</t>
  </si>
  <si>
    <t>2026-05-13T17:45:22.686+02:00</t>
  </si>
  <si>
    <t>[{"id":"2127b414-f29d-445a-a728-4dd62c008892","note":"","count":1,"label":"Capricciosa 18 cm","posId":"125","price":11900,"isExtra":false},{"id":"86925bba-314c-4f6f-ba8e-4fc1b6f52f30","note":"","count":1,"label":"BEZ -olivy","posId":"X112","price":0,"KDSTags":["redhighlight"],"isExtra":true},{"id":"49e8d1c4-1e97-4089-9514-2970c15092b6","note":"","count":1,"label":"BBQ Meteor 40 cm","posId":"106","price":30900,"isExtra":false}]</t>
  </si>
  <si>
    <t>2026-05-13T17:00:02.063+02:00</t>
  </si>
  <si>
    <t>2026-05-13T17:07:09.709+02:00</t>
  </si>
  <si>
    <t>[{"id":"6942755309e364dceebaa2a8","count":1,"label":"Capricciosa 32cm","posId":"113","price":24900,"isExtra":false},{"id":"2f43df7dedb312c2f3c829b9","count":1,"label":"Balné","posId":"K0000","price":1500,"isExtra":true},{"id":"d052bd8089b1132e860f6f81","count":1,"label":"Bez mozzarelly","posId":"X113","price":0,"KDSTags":["redhighlight"],"isExtra":true}]</t>
  </si>
  <si>
    <t>2026-05-13T16:54:04.960+02:00</t>
  </si>
  <si>
    <t>2026-05-13T17:05:24.699+02:00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</si>
  <si>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okrajů","posId":"X1000","price":0,"isExtra":true},{"id":"X103","note":"","count":1,"label":"Bez cibule","posId":"X103","price":0,"KDSTags":["redhighlight"],"isExtra":true},{"id":"P107","note":"","count":1,"label":"Dip Jalapeňos","posId":"P107","price":2000,"isExtra":false},{"id":"K0000","note":"","count":1,"label":"Balné","posId":"K0000","price":1500,"isExtra":true}]</t>
  </si>
  <si>
    <t>2026-05-13T16:48:02.914+02:00</t>
  </si>
  <si>
    <t>2026-05-13T18:06:32.651+02:00</t>
  </si>
  <si>
    <t>2026-05-13T18:22:56.816+02:00</t>
  </si>
  <si>
    <t>2026-05-13T16:48:03.964+02:00</t>
  </si>
  <si>
    <t>[{"id":"6d80fcec-2088-4df1-b35b-3de60046f4e1","note":"","count":1,"label":"Hot &amp; Spicy 32 cm","posId":"146","price":24900,"isExtra":false},{"id":"5e57993d-26f3-465c-aa35-1e3806b0b477","note":"","count":1,"label":"Hot &amp; Spicy 32 cm","posId":"122","price":24900,"isExtra":false},{"id":"be5c7908-f592-4704-987f-cd7d7281f32e","note":"","count":1,"label":"Comeback 32 cm","posId":"121","price":24900,"isExtra":false}]</t>
  </si>
  <si>
    <t>Dominik</t>
  </si>
  <si>
    <t>2026-05-13T16:18:16.706+02:00</t>
  </si>
  <si>
    <t>2026-05-13T16:36:43.731+02:00</t>
  </si>
  <si>
    <t>[{"id":"111","note":"","count":1,"label":"Quattro Formaggi 40cm","posId":"111","price":30900,"isExtra":false},{"id":"K0000","note":"","count":1,"label":"Balné","posId":"K0000","price":2000,"isExtra":true},{"id":"P106","note":"","count":1,"label":"Česnekový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základ","posId":"ZBS40","price":0,"isExtra":true}]</t>
  </si>
  <si>
    <t>2026-05-13T16:17:02.293+02:00</t>
  </si>
  <si>
    <t>2026-05-13T16:29:29.353+02:00</t>
  </si>
  <si>
    <t>2026-05-13T16:44:42.077+02:00</t>
  </si>
  <si>
    <t>2026-05-13T16:17:02.909+02:00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</si>
  <si>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bylinky","posId":"A122","price":6500,"isExtra":true},{"id":"57448080-8b2a-4b80-a180-66777b6d7d4b","note":"","count":1,"label":"Jalapenos Rolls, 6 ks","posId":"jpr200","price":8900,"isExtra":false}]</t>
  </si>
  <si>
    <t>2026-05-13T15:55:32.697+02:00</t>
  </si>
  <si>
    <t>2026-05-13T16:07:03.599+02:00</t>
  </si>
  <si>
    <t>[{"id":"54684794","note":"","size":"Česnekový chléb 18cm","count":1,"label":"Česnekový chléb 18cm","posId":"P104","price":7900,"isExtra":false},{"id":"54684837","note":"","count":1,"label":"Balné","posId":"K0000","price":1500,"isExtra":true},{"id":"57405766","note":"","size":"Pepsi 1l","count":1,"label":"Pepsi 1l","posId":"N124","price":4900,"isExtra":false},{"id":"59278281","note":"","size":"Spicy Wings 🌶️","count":1,"label":"Spicy Wings 🌶️","posId":"P101","price":11900,"isExtra":false},{"id":"54684837","note":"","count":1,"label":"Balné","posId":"K0000","price":1500,"isExtra":true},{"id":"59592164","note":"","size":"Comeback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</si>
  <si>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2026-05-13T15:53:27.996+02:00</t>
  </si>
  <si>
    <t>2026-05-13T15:53:32.116+02:00</t>
  </si>
  <si>
    <t>[{"id":"4a20dc15-9932-4890-a338-4b8782bfca29","count":1,"label":"Pizza Comeback 40","posId":"109","price":30900,"isExtra":false,"creatorId":"-cDzTSkYKJq4t_R_M41NB","isPackging":0,"actualLabel":"Pizza Comeback 40"},{"id":"17ad363f-96ef-4e94-9246-dbc72c9ef474","count":1,"label":"Dip česnekový","posId":"P106","price":2000,"isExtra":false,"creatorId":"mjdrB4VsPiuX2aq2S0Ozs","isPackging":0,"actualLabel":"Dip česnekový"}]</t>
  </si>
  <si>
    <t>2026-05-13T15:49:16.366+02:00</t>
  </si>
  <si>
    <t>2026-05-13T15:56:48.754+02:00</t>
  </si>
  <si>
    <t>2026-05-13T15:48:16.790+02:00</t>
  </si>
  <si>
    <t>2026-05-13T15:56:17.727+02:00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</si>
  <si>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okrajů","posId":"X1000","price":0,"isExtra":true},{"id":"C107","note":"","count":1,"label":"Špenát s česnekem","posId":"C107","price":3500,"KDSTags":["greenhighlight"],"isExtra":true}]</t>
  </si>
  <si>
    <t>2026-05-13T15:44:45.868+02:00</t>
  </si>
  <si>
    <t>2026-05-13T15:51:21.417+02:00</t>
  </si>
  <si>
    <t>2026-05-13T15:11:38.354+02:00</t>
  </si>
  <si>
    <t>2026-05-13T15:28:29.483+02:00</t>
  </si>
  <si>
    <t>[{"id":"M100","note":"","count":1,"label":"Spicy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Spicy","posId":"Y122","price":0,"isExtra":true},{"id":"A121","note":"","count":1,"label":"okraj mozzarella, bylinky","posId":"A121","price":5700,"isExtra":true},{"id":"P102","note":"","count":1,"label":"masové kuličky","posId":"P102","price":0,"isExtra":true},{"id":"N126","note":"","count":1,"label":"Mirinda 1l","posId":"N126","price":0,"isExtra":true}]</t>
  </si>
  <si>
    <t>2026-05-13T14:58:03.619+02:00</t>
  </si>
  <si>
    <t>2026-05-13T15:06:46.086+02:00</t>
  </si>
  <si>
    <t>2026-05-13T14:47:03.242+02:00</t>
  </si>
  <si>
    <t>2026-05-13T14:53:30.101+02:00</t>
  </si>
  <si>
    <t>2026-05-13T15:01:48.200+02:00</t>
  </si>
  <si>
    <t>2026-05-13T14:47:03.869+02:00</t>
  </si>
  <si>
    <t>2026-05-13T14:02:02.931+02:00</t>
  </si>
  <si>
    <t>2026-05-13T14:09:14.109+02:00</t>
  </si>
  <si>
    <t>2026-05-13T13:24:21.986+02:00</t>
  </si>
  <si>
    <t>2026-05-13T13:31:22.897+02:00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</si>
  <si>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základ","posId":"ZBR32","price":0,"isExtra":true},{"id":"54684831","note":"","count":1,"label":"bez plněných okrajů","posId":"X1000","price":0,"isExtra":true},{"id":"54684833","note":"","count":1,"label":"Bez mozzarelly","posId":"X113","price":0,"KDSTags":["redhighlight"],"isExtra":true},{"id":"54684848","note":"","count":1,"label":"Jalapeňos","posId":"B102","price":2500,"KDSTags":["greenhighlight"],"isExtra":true}]</t>
  </si>
  <si>
    <t>2026-05-13T13:14:02.026+02:00</t>
  </si>
  <si>
    <t>2026-05-13T13:25:12.703+02:00</t>
  </si>
  <si>
    <t>2026-05-13T13:40:16.700+02:00</t>
  </si>
  <si>
    <t>2026-05-13T13:14:02.633+02:00</t>
  </si>
  <si>
    <t>[{"id":"63675afb-9d1b-42b2-9d42-9e80500fdd28","note":"","count":1,"label":"Comeback 40 cm","posId":"109","price":30900,"isExtra":false},{"id":"57448080-8b2a-4b80-a180-66777b6d7d4b","note":"","count":1,"label":"Jalapenos Rolls, 6 ks","posId":"jpr200","price":8900,"isExtra":false}]</t>
  </si>
  <si>
    <t>2026-05-13T12:37:23.780+02:00</t>
  </si>
  <si>
    <t>2026-05-13T12:45:00.693+02:00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</si>
  <si>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bylinky","posId":"A122","price":6500,"isExtra":true},{"id":"54684953","note":"","count":1,"label":"Gorgonzola","posId":"C101","price":4000,"KDSTags":["greenhighlight"],"isExtra":true}]</t>
  </si>
  <si>
    <t>2026-05-13T12:17:18.624+02:00</t>
  </si>
  <si>
    <t>2026-05-13T12:25:55.499+02:00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</si>
  <si>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🌶️🌶️","posId":"108","price":30900,"isExtra":false},{"id":"54684827","note":"","count":1,"label":"Balné","posId":"K0000","price":2000,"isExtra":true},{"id":"59555762","note":"","count":1,"label":"BBQ základ","posId":"ZRB40","price":0,"isExtra":true},{"id":"54684868","note":"","count":1,"label":"okraj mozzarella, bbq omáčka","posId":"A124","price":6500,"isExtra":true},{"id":"57405767","note":"","size":"Pepsi zero sugar 1l","count":1,"label":"Pepsi zero sugar 1l","posId":"N125","price":5900,"isExtra":false}]</t>
  </si>
  <si>
    <t>2026-05-13T11:54:02.848+02:00</t>
  </si>
  <si>
    <t>2026-05-13T12:07:52.297+02:00</t>
  </si>
  <si>
    <t>2026-05-13T12:21:31.547+02:00</t>
  </si>
  <si>
    <t>2026-05-13T11:55:08.280+02:00</t>
  </si>
  <si>
    <t>[{"id":"554b5341-3de7-4a69-b579-50bb01af629a","note":"","count":1,"label":"Quattro Formaggi 40 cm","posId":"111","price":30900,"isExtra":false},{"id":"cb1b8132-0c9b-419f-9b1c-568c16576a0c","note":"","count":1,"label":"Pepperoni 40 cm","posId":"108","price":30900,"isExtra":false}]</t>
  </si>
  <si>
    <t>2026-05-13T11:50:00.392+02:00</t>
  </si>
  <si>
    <t>2026-05-13T12:09:02.544+02:00</t>
  </si>
  <si>
    <t>[{"id":"6942755309e364dceebaa2f4","count":1,"label":"Pepsi zero sugar 1l","posId":"N125","price":5900,"isExtra":false},{"id":"6942755309e364dceebaa298","count":1,"label":"Quattro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</si>
  <si>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2026-05-13T11:48:03.225+02:00</t>
  </si>
  <si>
    <t>2026-05-13T11:59:43.221+02:00</t>
  </si>
  <si>
    <t>2026-05-13T11:45:03.225+02:00</t>
  </si>
  <si>
    <t>2026-05-13T11:51:32.185+02:00</t>
  </si>
  <si>
    <t>2026-05-13T12:08:38.154+02:00</t>
  </si>
  <si>
    <t>2026-05-13T11:45:03.793+02:00</t>
  </si>
  <si>
    <t>[{"id":"6d3c9c59-6320-4a7e-8d79-75ab75e77cd3","note":"","count":1,"label":"BBQ Texas 32 cm","posId":"119","price":24900,"isExtra":false},{"id":"f61b7339-3b20-4583-b2b8-12e48de2876d","note":"","count":1,"label":"změna na Rajčatový základ","posId":"A127","price":0,"isExtra":true}]</t>
  </si>
  <si>
    <t>2026-05-13T11:42:03.209+02:00</t>
  </si>
  <si>
    <t>2026-05-13T11:54:32.213+02:00</t>
  </si>
  <si>
    <t>2026-05-13T12:26:32.021+02:00</t>
  </si>
  <si>
    <t>2026-05-13T11:42:03.683+02:00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</si>
  <si>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</si>
  <si>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2026-05-13T11:09:58.861+02:00</t>
  </si>
  <si>
    <t>2026-05-13T11:17:42.224+02:00</t>
  </si>
  <si>
    <t>Kuldeep</t>
  </si>
  <si>
    <t>2026-05-13T11:04:00.724+02:00</t>
  </si>
  <si>
    <t>2026-05-13T11:16:28.186+02:00</t>
  </si>
  <si>
    <t>[{"id":"121","note":"","count":2,"label":"Comeback 32cm 🌶️","posId":"121","price":24900,"isExtra":false},{"id":"K0000","note":"","count":2,"label":"Balné","posId":"K0000","price":1500,"isExtra":true},{"id":"X103","note":"","count":2,"label":"Bez cibule","posId":"X103","price":0,"KDSTags":["redhighlight"],"isExtra":true}]</t>
  </si>
  <si>
    <t>2026-05-13T11:01:54.150+02:00</t>
  </si>
  <si>
    <t>2026-05-13T11:09:57.210+02:00</t>
  </si>
  <si>
    <t>2026-05-13T00:39:20.026+02:00</t>
  </si>
  <si>
    <t>2026-05-13T00:46:54.412+02:00</t>
  </si>
  <si>
    <t>[{"id":"6942755309e364dceebaa282","count":1,"label":"Comeback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okrajů","posId":"X1000","price":0,"isExtra":true},{"id":"348a7fd696b72b2ee84a2e9c","count":1,"label":"Bez cibule","posId":"X103","price":0,"KDSTags":["redhighlight"],"isExtra":true}]</t>
  </si>
  <si>
    <t>2026-05-13T00:35:58.407+02:00</t>
  </si>
  <si>
    <t>2026-05-13T00:46:37.686+02:00</t>
  </si>
  <si>
    <t>[{"id":"59278280","note":"","size":"Spicy menu Comeback","count":1,"label":"Spicy menu Comeback","posId":"M100","price":34900,"isExtra":false},{"id":"54684857","note":"","count":1,"label":"BBQ Texas","posId":"Y119","price":0,"isExtra":true},{"id":"54684818","note":"","count":1,"label":"Balné","posId":"K0000","price":3000,"isExtra":true},{"id":"54684830","note":"","count":1,"label":"spicy wings 🌶️","posId":"P101","price":0,"isExtra":true},{"id":"57405778","note":"","count":1,"label":"Pepsi 1l","posId":"N124","price":0,"isExtra":true}]</t>
  </si>
  <si>
    <t>2026-05-13T00:28:15.067+02:00</t>
  </si>
  <si>
    <t>2026-05-13T00:32:39.292+02:00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</si>
  <si>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32cm","posId":"118","price":24900,"isExtra":false},{"id":"54684837","note":"","count":1,"label":"Balné","posId":"K0000","price":1500,"isExtra":true},{"id":"57179853","note":"","count":1,"label":"Smetanový základ","posId":"ZBS32","price":0,"isExtra":true},{"id":"54684831","note":"","count":1,"label":"bez plněných okrajů","posId":"X1000","price":0,"isExtra":true}]</t>
  </si>
  <si>
    <t>Artem</t>
  </si>
  <si>
    <t>2026-05-13T00:17:52.268+02:00</t>
  </si>
  <si>
    <t>2026-05-13T00:28:15.217+02:00</t>
  </si>
  <si>
    <t>[{"id":"102","note":"","count":1,"label":"Hawai 40cm","posId":"102","price":30900,"isExtra":false},{"id":"K0000","note":"","count":1,"label":"Balné","posId":"K0000","price":2000,"isExtra":true},{"id":"P106","note":"","count":1,"label":"Česnekový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</si>
  <si>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2026-05-13T00:17:33.639+02:00</t>
  </si>
  <si>
    <t>2026-05-13T00:27:27.393+02:00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</si>
  <si>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</si>
  <si>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2026-05-13T00:13:03.849+02:00</t>
  </si>
  <si>
    <t>2026-05-13T00:13:06.561+02:00</t>
  </si>
  <si>
    <t>[{"id":"e19bccfc-4c17-4633-b04b-e10270a6adfb","count":1,"label":"Guarana kiwi a jablko","posId":"N144","price":5500,"isExtra":false,"creatorId":"yfqmuf7SQYNpndO58-pvm","isPackging":0,"actualLabel":"Guarana kiwi a jablko"}]</t>
  </si>
  <si>
    <t>2026-05-13T00:00:58.667+02:00</t>
  </si>
  <si>
    <t>2026-05-13T00:14:03.244+02:00</t>
  </si>
  <si>
    <t>2026-05-12T23:58:25.868+02:00</t>
  </si>
  <si>
    <t>2026-05-13T00:10:50.444+02:00</t>
  </si>
  <si>
    <t>[{"id":"6942755309e364dceebaa2aa","count":1,"label":"Baby Špenát &amp; kuře 32cm","posId":"116","price":24900,"isExtra":false},{"id":"2f43df7dedb312c2f3c829b9","count":1,"label":"Balné","posId":"K0000","price":1500,"isExtra":true},{"id":"6942755309e364dceebaa2ce","count":1,"label":"Spicy Wings 🌶️","posId":"P101","price":11900,"isExtra":false},{"id":"2f43df7dedb312c2f3c829b9","count":1,"label":"Balné","posId":"K0000","price":1500,"isExtra":true}]</t>
  </si>
  <si>
    <t>2026-05-12T23:54:05.709+02:00</t>
  </si>
  <si>
    <t>2026-05-13T00:05:06.126+02:00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</si>
  <si>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okrajů","posId":"X1000","price":0,"isExtra":true},{"id":"P106","note":"","count":2,"label":"Česnekový dip","posId":"P106","price":2000,"isExtra":false},{"id":"K0000","note":"","count":2,"label":"Balné","posId":"K0000","price":1500,"isExtra":true}]</t>
  </si>
  <si>
    <t>2026-05-12T23:50:10.243+02:00</t>
  </si>
  <si>
    <t>2026-05-12T23:58:39.276+02:00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</si>
  <si>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32cm","posId":"123","price":24900,"isExtra":false},{"id":"54684837","note":"","count":1,"label":"Balné","posId":"K0000","price":1500,"isExtra":true},{"id":"59555777","note":"","count":1,"label":"Rajčatový základ","posId":"ZSR32","price":0,"isExtra":true}]</t>
  </si>
  <si>
    <t>2026-05-12T23:47:02.732+02:00</t>
  </si>
  <si>
    <t>2026-05-12T23:59:54.905+02:00</t>
  </si>
  <si>
    <t>[{"id":"1aa4b142-e6d7-4d61-ba94-40298841a888","note":"","count":1,"label":"Quattro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</si>
  <si>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2026-05-12T23:39:46.883+02:00</t>
  </si>
  <si>
    <t>2026-05-12T23:46:05.175+02:00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</si>
  <si>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</si>
  <si>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2026-05-12T23:25:11.679+02:00</t>
  </si>
  <si>
    <t>2026-05-12T23:41:03.022+02:00</t>
  </si>
  <si>
    <t>[{"id":"6942755309e364dceebaa27c","count":1,"label":"Margherita 40cm","posId":"100","price":26900,"isExtra":false},{"id":"9c3e5446ef3ded7b358f7c2a","count":1,"label":"Balné","posId":"K0000","price":2000,"isExtra":true},{"id":"c72973a96879fc2d4a45d18e","count":1,"label":"Kukuřice","posId":"C115","price":3500,"KDSTags":["greenhighlight"],"isExtra":true},{"id":"af4a444b755ede3e534307ff","count":1,"label":"Šunka","posId":"C106","price":4000,"KDSTags":["greenhighlight"],"isExtra":true},{"id":"6942755309e364dceebaa2d8","count":1,"label":"Česnekový dip","posId":"P106","price":2000,"isExtra":false},{"id":"2f43df7dedb312c2f3c829b9","count":1,"label":"Balné","posId":"K0000","price":1500,"isExtra":true},{"id":"6942755309e364dceebaa2de","count":1,"label":"Choco Rolls","posId":"chr100","price":8900,"isExtra":false},{"id":"2f43df7dedb312c2f3c829b9","count":1,"label":"Balné","posId":"K0000","price":1500,"isExtra":true}]</t>
  </si>
  <si>
    <t>Ravi</t>
  </si>
  <si>
    <t>2026-05-12T23:18:17.381+02:00</t>
  </si>
  <si>
    <t>2026-05-12T23:37:43.190+02:00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</si>
  <si>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základ","posId":"ZRB40","price":0,"isExtra":true},{"id":"P106","note":"","count":4,"label":"Česnekový dip","posId":"P106","price":2000,"isExtra":false},{"id":"K0000","note":"","count":4,"label":"Balné","posId":"K0000","price":1500,"isExtra":true}]</t>
  </si>
  <si>
    <t>2026-05-12T23:17:06.186+02:00</t>
  </si>
  <si>
    <t>2026-05-12T23:30:36.047+02:00</t>
  </si>
  <si>
    <t>2026-05-12T23:05:04.582+02:00</t>
  </si>
  <si>
    <t>2026-05-12T23:15:05.688+02:00</t>
  </si>
  <si>
    <t>[{"id":"6942755309e364dceebaa29e","count":1,"label":"Pepperoni 32cm 🌶️🌶️","posId":"120","price":24900,"isExtra":false},{"id":"2f43df7dedb312c2f3c829b9","count":1,"label":"Balné","posId":"K0000","price":1500,"isExtra":true}]</t>
  </si>
  <si>
    <t>2026-05-12T22:59:03.655+02:00</t>
  </si>
  <si>
    <t>2026-05-12T23:11:25.863+02:00</t>
  </si>
  <si>
    <t>2026-05-12T22:54:04.129+02:00</t>
  </si>
  <si>
    <t>2026-05-12T22:54:07.277+02:00</t>
  </si>
  <si>
    <t>[{"id":"7ab930e6-0c0e-4177-b8ba-83503741e8b0","count":1,"label":"Pizza Pepperoni 32","posId":"120","price":24900,"isExtra":false,"creatorId":"lZ2f4NWPIfu3A5P9WBASp","isPackging":0,"actualLabel":"Pizza Pepperoni 32"}]</t>
  </si>
  <si>
    <t>2026-05-12T22:46:30.022+02:00</t>
  </si>
  <si>
    <t>2026-05-12T23:06:20.049+02:00</t>
  </si>
  <si>
    <t>[{"id":"6942755309e364dceebaa2a6","count":1,"label":"Hawai 32cm","posId":"114","price":24900,"isExtra":false},{"id":"2f43df7dedb312c2f3c829b9","count":1,"label":"Balné","posId":"K0000","price":1500,"isExtra":true},{"id":"2179c22089126fe6683fee77","count":1,"label":"Smetanový základ","posId":"ZRS32","price":0,"isExtra":true},{"id":"01e72685876a6622f5378cba","count":1,"label":"Žampiony","posId":"B105","price":2500,"KDSTags":["greenhighlight"],"isExtra":true},{"id":"0b5e75d3e136a01f64b6f0b6","count":1,"label":"Gorgonzola","posId":"B101","price":3000,"KDSTags":["greenhighlight"],"isExtra":true},{"id":"6942755309e364dceebaa2ea","count":1,"label":"Opočno čokoládová","posId":"D107","price":12900,"isExtra":false},{"id":"6942755309e364dceebaa2f6","count":1,"label":"Mirinda 1l","posId":"N126","price":5900,"isExtra":false}]</t>
  </si>
  <si>
    <t>2026-05-12T22:45:29.005+02:00</t>
  </si>
  <si>
    <t>2026-05-12T23:00:11.481+02:00</t>
  </si>
  <si>
    <t>[{"id":"6942755309e364dceebaa29e","count":1,"label":"Pepperoni 32cm 🌶️🌶️","posId":"120","price":24900,"isExtra":false},{"id":"2f43df7dedb312c2f3c829b9","count":1,"label":"Balné","posId":"K0000","price":1500,"isExtra":true},{"id":"4f9d18ef8cf2c6764d412bb4","count":1,"label":"okraj hotdog, bez omáčky","posId":"A125","price":5700,"isExtra":true},{"id":"5329159316727e06e4d822ec","count":1,"label":"Kukuřice","posId":"B115","price":2500,"KDSTags":["greenhighlight"],"isExtra":true},{"id":"6942755309e364dceebaa2f4","count":1,"label":"Pepsi zero sugar 1l","posId":"N125","price":5900,"isExtra":false}]</t>
  </si>
  <si>
    <t>2026-05-12T22:45:03.667+02:00</t>
  </si>
  <si>
    <t>2026-05-12T22:59:09.171+02:00</t>
  </si>
  <si>
    <t>2026-05-12T22:37:42.172+02:00</t>
  </si>
  <si>
    <t>2026-05-12T22:55:15.219+02:00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</si>
  <si>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okrajů","posId":"X1000","price":0,"isExtra":true},{"id":"54684753","note":"","size":"Comeback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okrajů","posId":"X1000","price":0,"isExtra":true}]</t>
  </si>
  <si>
    <t>2026-05-12T22:36:53.750+02:00</t>
  </si>
  <si>
    <t>2026-05-12T22:47:18.066+02:00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</si>
  <si>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32cm","posId":"123","price":24900,"isExtra":false},{"id":"2f43df7dedb312c2f3c829b9","count":1,"label":"Balné","posId":"K0000","price":1500,"isExtra":true},{"id":"6942755309e364dceebaa2a6","count":1,"label":"Hawai 32cm","posId":"114","price":24900,"isExtra":false},{"id":"2f43df7dedb312c2f3c829b9","count":1,"label":"Balné","posId":"K0000","price":1500,"isExtra":true},{"id":"6942755309e364dceebaa2d8","count":1,"label":"Česnekový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</si>
  <si>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2026-05-12T22:35:53.097+02:00</t>
  </si>
  <si>
    <t>2026-05-12T22:42:48.001+02:00</t>
  </si>
  <si>
    <t>[{"id":"6942755309e364dceebaa298","count":1,"label":"Quattro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těsto","posId":"17","price":1000,"isExtra":true},{"id":"260a35f70d058e4b235d3a9a","count":1,"label":"BBQ základ","posId":"ZSB32","price":0,"isExtra":true}]</t>
  </si>
  <si>
    <t>2026-05-12T22:29:17.549+02:00</t>
  </si>
  <si>
    <t>2026-05-12T22:35:37.920+02:00</t>
  </si>
  <si>
    <t>[{"id":"6942755309e364dceebaa2d4","count":1,"label":"Česnekový chléb 18cm","posId":"P104","price":7900,"isExtra":false},{"id":"2f43df7dedb312c2f3c829b9","count":1,"label":"Balné","posId":"K0000","price":1500,"isExtra":true},{"id":"6942755309e364dceebaa29c","count":1,"label":"Comeback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🌶️","posId":"121","price":24900,"isExtra":false},{"id":"2f43df7dedb312c2f3c829b9","count":1,"label":"Balné","posId":"K0000","price":1500,"isExtra":true}]</t>
  </si>
  <si>
    <t>2026-05-12T22:26:27.125+02:00</t>
  </si>
  <si>
    <t>2026-05-12T22:32:48.873+02:00</t>
  </si>
  <si>
    <t>[{"id":"101","note":"","count":1,"label":"Capricciosa 40cm","posId":"101","price":30900,"isExtra":false},{"id":"K0000","note":"","count":1,"label":"Balné","posId":"K0000","price":2000,"isExtra":true},{"id":"C108","note":"","count":1,"label":"Slanina","posId":"C108","price":4000,"KDSTags":["greenhighlight"],"isExtra":true}]</t>
  </si>
  <si>
    <t>2026-05-12T22:09:49.479+02:00</t>
  </si>
  <si>
    <t>2026-05-12T22:17:21.981+02:00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</si>
  <si>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okrajů","posId":"X1000","price":0,"isExtra":true},{"id":"X103","note":"","count":1,"label":"Bez cibule","posId":"X103","price":0,"KDSTags":["redhighlight"],"isExtra":true},{"id":"N124","note":"","count":1,"label":"Pepsi 1l","posId":"N124","price":4900,"isExtra":false},{"id":"P103","note":"","count":1,"label":"Pečené brambory","posId":"P103","price":6900,"isExtra":false},{"id":"K0000","note":"","count":1,"label":"Balné","posId":"K0000","price":1500,"isExtra":true}]</t>
  </si>
  <si>
    <t>2026-05-12T21:51:29.299+02:00</t>
  </si>
  <si>
    <t>2026-05-12T22:05:20.790+02:00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</si>
  <si>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2f31c31a40755ef5c17facb5","count":1,"label":"Slanina","posId":"B108","price":3000,"KDSTags":["greenhighlight"],"isExtra":true},{"id":"6942755309e364dceebaa2d8","count":1,"label":"Česnekový dip","posId":"P106","price":2000,"isExtra":false},{"id":"2f43df7dedb312c2f3c829b9","count":1,"label":"Balné","posId":"K0000","price":1500,"isExtra":true},{"id":"6942755309e364dceebaa2f6","count":1,"label":"Mirinda 1l","posId":"N126","price":5900,"isExtra":false}]</t>
  </si>
  <si>
    <t>2026-05-12T21:25:03.372+02:00</t>
  </si>
  <si>
    <t>2026-05-12T21:36:41.627+02:00</t>
  </si>
  <si>
    <t>[{"id":"2725a3d1-b696-46fb-83aa-c7691209afce","note":"","count":1,"label":"Zeleninová 32 cm","posId":"115","price":24900,"isExtra":false}]</t>
  </si>
  <si>
    <t>2026-05-12T21:21:06.645+02:00</t>
  </si>
  <si>
    <t>2026-05-12T21:27:18.601+02:00</t>
  </si>
  <si>
    <t>[{"id":"7b2bf93f-7859-42a7-8c94-85086fc0d652","count":1,"label":"Pizza Comeback 18","posId":"133","price":11900,"isExtra":false,"creatorId":"H9Qzexy84mbBjjmPg2cVh","isPackging":0,"actualLabel":"Pizza Comeback 18"}]</t>
  </si>
  <si>
    <t>2026-05-12T21:20:16.019+02:00</t>
  </si>
  <si>
    <t>2026-05-12T21:32:09.766+02:00</t>
  </si>
  <si>
    <t>[{"id":"6942755309e364dceebaa290","count":1,"label":"Baby špenát &amp; kuře 40cm","posId":"104","price":30900,"isExtra":false},{"id":"9c3e5446ef3ded7b358f7c2a","count":1,"label":"Balné","posId":"K0000","price":2000,"isExtra":true},{"id":"7ed3d726760a75b810f49cfc","count":1,"label":"Slanina","posId":"C108","price":4000,"KDSTags":["greenhighlight"],"isExtra":true}]</t>
  </si>
  <si>
    <t>2026-05-12T21:14:30.116+02:00</t>
  </si>
  <si>
    <t>2026-05-12T21:35:33.563+02:00</t>
  </si>
  <si>
    <t>2026-05-12T21:52:24.096+02:00</t>
  </si>
  <si>
    <t>2026-05-12T21:14:31.009+02:00</t>
  </si>
  <si>
    <t>[{"id":"a0148f4d-e608-4061-b0cf-421635d1867d","count":4,"label":"Spicy Wings","posId":"P101","price":11900,"isExtra":false,"creatorId":"ricsovbABI67KZhylxRrK","isPackging":1500,"actualLabel":"Spicy Wings"},{"id":"c46bb160-b35c-42ed-8482-ed85f1391e51","count":1,"label":"Pizza Hawai 32 cm","posId":"114","price":24900,"isExtra":false,"creatorId":"ouPj0nSdk5g_8biQWh--q","isPackging":0,"actualLabel":"Pizza Hawai 32 cm"},{"id":"QtOAeuk_xX7zl9ByFhL7i","count":1,"label":"bez plněných okrajů","posId":"X1000","price":0,"isExtra":true,"mainItemId":"c46bb160-b35c-42ed-8482-ed85f1391e51"},{"id":"RjnzJvFGQ7bViwxWS8fAW","count":1,"label":"Bez ananasu","posId":"X100","price":0,"KDSTags":["redhighlight"],"isExtra":true,"mainItemId":"c46bb160-b35c-42ed-8482-ed85f1391e51"}]</t>
  </si>
  <si>
    <t>2026-05-12T21:13:44.306+02:00</t>
  </si>
  <si>
    <t>2026-05-12T21:22:06.668+02:00</t>
  </si>
  <si>
    <t>[{"id":"6942755309e364dceebaa29e","count":1,"label":"Pepperoni 32cm 🌶️🌶️","posId":"120","price":24900,"isExtra":false},{"id":"2f43df7dedb312c2f3c829b9","count":1,"label":"Balné","posId":"K0000","price":1500,"isExtra":true},{"id":"2179c22089126fe6683fee77","count":1,"label":"Smetanový základ","posId":"ZRS32","price":0,"isExtra":true},{"id":"b7477ef8b16abc6ca0a47c1e","count":1,"label":"Pepperoni salám","posId":"B109","price":3000,"KDSTags":["greenhighlight"],"isExtra":true}]</t>
  </si>
  <si>
    <t>2026-05-12T21:10:14.740+02:00</t>
  </si>
  <si>
    <t>2026-05-12T21:20:18.634+02:00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</si>
  <si>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</si>
  <si>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2026-05-12T21:09:18.777+02:00</t>
  </si>
  <si>
    <t>2026-05-12T21:28:54.916+02:00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</si>
  <si>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základ","posId":"ZRS40","price":0,"isExtra":true},{"id":"X103","note":"","count":1,"label":"Bez cibule","posId":"X103","price":0,"KDSTags":["redhighlight"],"isExtra":true},{"id":"C115","note":"","count":1,"label":"Kukuřice","posId":"C115","price":3500,"KDSTags":["greenhighlight"],"isExtra":true},{"id":"C113","note":"","count":1,"label":"Mozzarella","posId":"C113","price":4000,"KDSTags":["greenhighlight"],"isExtra":true},{"id":"P106","note":"","count":1,"label":"Česnekový dip","posId":"P106","price":2000,"isExtra":false},{"id":"K0000","note":"","count":1,"label":"Balné","posId":"K0000","price":1500,"isExtra":true},{"id":"113","note":"","count":1,"label":"Capricciosa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základ","posId":"ZRS32","price":0,"isExtra":true},{"id":"X112","note":"","count":1,"label":"Bez oliv","posId":"X112","price":0,"KDSTags":["redhighlight"],"isExtra":true},{"id":"B115","note":"","count":1,"label":"Kukuřice","posId":"B115","price":2500,"KDSTags":["greenhighlight"],"isExtra":true},{"id":"B108","note":"","count":1,"label":"Slanina","posId":"B108","price":3000,"KDSTags":["greenhighlight"],"isExtra":true}]</t>
  </si>
  <si>
    <t>2026-05-12T21:08:02.466+02:00</t>
  </si>
  <si>
    <t>2026-05-12T21:18:06.534+02:00</t>
  </si>
  <si>
    <t>2026-05-12T21:31:32.038+02:00</t>
  </si>
  <si>
    <t>2026-05-12T21:10:04.299+02:00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</si>
  <si>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,{"id":"d191a2a2-dbf7-43e1-9eae-453a92f5bdc2","note":"","count":1,"label":"BEZ -ananas","posId":"X100","price":0,"KDSTags":["redhighlight"],"isExtra":true},{"id":"dd5d901d-3787-43d0-9efe-85e31e1c5def","note":"","count":1,"label":"Pepperoni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bylinky","posId":"A121","price":5700,"isExtra":true}]</t>
  </si>
  <si>
    <t>2026-05-12T20:54:32.795+02:00</t>
  </si>
  <si>
    <t>2026-05-12T21:02:30.750+02:00</t>
  </si>
  <si>
    <t>[{"id":"6942755309e364dceebaa28c","count":1,"label":"Hawai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c72973a96879fc2d4a45d18e","count":1,"label":"Kukuřice","posId":"C115","price":3500,"KDSTags":["greenhighlight"],"isExtra":true},{"id":"d88d2952fcc42dbccd4c4182","count":1,"label":"Mozzarella","posId":"C113","price":4000,"KDSTags":["greenhighlight"],"isExtra":true},{"id":"6942755309e364dceebaa2e0","count":1,"label":"Dip Jalapeňos","posId":"P107","price":2000,"isExtra":false},{"id":"2f43df7dedb312c2f3c829b9","count":1,"label":"Balné","posId":"K0000","price":1500,"isExtra":true},{"id":"6942755309e364dceebaa2d2","count":1,"label":"Pečené brambory","posId":"P103","price":6900,"isExtra":false},{"id":"2f43df7dedb312c2f3c829b9","count":1,"label":"Balné","posId":"K0000","price":1500,"isExtra":true}]</t>
  </si>
  <si>
    <t>2026-05-12T20:49:48.596+02:00</t>
  </si>
  <si>
    <t>2026-05-12T20:55:41.540+02:00</t>
  </si>
  <si>
    <t>2026-05-12T20:47:16.841+02:00</t>
  </si>
  <si>
    <t>2026-05-12T20:54:59.790+02:00</t>
  </si>
  <si>
    <t>[{"id":"6942755309e364dceebaa296","count":1,"label":"Margherita 32cm","posId":"112","price":20900,"isExtra":false},{"id":"2f43df7dedb312c2f3c829b9","count":1,"label":"Balné","posId":"K0000","price":1500,"isExtra":true},{"id":"b79674a8749d7a797a90cc5b","count":1,"label":"okraj mozzarella, bylinky","posId":"A121","price":5700,"isExtra":true},{"id":"6942755309e364dceebaa2d8","count":2,"label":"Česnekový dip","posId":"P106","price":2000,"isExtra":false},{"id":"2f43df7dedb312c2f3c829b9","count":2,"label":"Balné","posId":"K0000","price":1500,"isExtra":true}]</t>
  </si>
  <si>
    <t>2026-05-12T20:44:03.989+02:00</t>
  </si>
  <si>
    <t>2026-05-12T20:53:00.734+02:00</t>
  </si>
  <si>
    <t>2026-05-12T21:06:52.328+02:00</t>
  </si>
  <si>
    <t>2026-05-12T20:44:04.780+02:00</t>
  </si>
  <si>
    <t>[{"id":"f932f643-9a56-4a16-90b3-20349063a042","note":"","count":1,"label":"Capricciosa 32 cm","posId":"113","price":24900,"isExtra":false},{"id":"57c816b2-3e3f-46c2-b126-b09910d79cb0","note":"","count":1,"label":"změna na Smetanový základ","posId":"A129","price":0,"isExtra":true}]</t>
  </si>
  <si>
    <t>2026-05-12T20:39:06.167+02:00</t>
  </si>
  <si>
    <t>2026-05-12T20:51:15.499+02:00</t>
  </si>
  <si>
    <t>[{"id":"db512a49-05d7-4924-a817-5d5d5968a844","count":1,"label":"Pizza Capricciosa 32","posId":"113","price":24900,"isExtra":false,"creatorId":"OURwuVVYJY2mg7zx0BzTH","isPackging":0,"actualLabel":"Pizza Capricciosa 32"},{"id":"GYSRqjuX_5GgPnyWxK3RZ","count":1,"label":"Bez oliv","posId":"X112","price":0,"KDSTags":["redhighlight"],"isExtra":true,"mainItemId":"db512a49-05d7-4924-a817-5d5d5968a844"},{"id":"extra_20230331101812_75","count":1,"label":"Kukuřice","posId":"B115","price":2500,"KDSTags":["greenhighlight"],"isExtra":true,"mainItemId":"db512a49-05d7-4924-a817-5d5d5968a844"},{"id":"7ab930e6-0c0e-4177-b8ba-83503741e8b0","count":1,"label":"Pizza Pepperoni 32","posId":"120","price":24900,"isExtra":false,"creatorId":"KDyj0FsBAk4WdyxHyt6sn","isPackging":0,"actualLabel":"Pizza Pepperoni 32"}]</t>
  </si>
  <si>
    <t>2026-05-12T20:34:03.029+02:00</t>
  </si>
  <si>
    <t>2026-05-12T20:44:33.609+02:00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</si>
  <si>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bylinky","posId":"A122","price":6500,"isExtra":true}]</t>
  </si>
  <si>
    <t>2026-05-12T20:16:26.443+02:00</t>
  </si>
  <si>
    <t>2026-05-12T20:24:07.721+02:00</t>
  </si>
  <si>
    <t>2026-05-12T20:13:32.412+02:00</t>
  </si>
  <si>
    <t>2026-05-12T20:21:50.683+02:00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</si>
  <si>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32cm","posId":"123","price":24900,"isExtra":false},{"id":"2f43df7dedb312c2f3c829b9","count":1,"label":"Balné","posId":"K0000","price":1500,"isExtra":true},{"id":"6942755309e364dceebaa2d4","count":1,"label":"Česnekový chléb 18cm","posId":"P104","price":7900,"isExtra":false},{"id":"2f43df7dedb312c2f3c829b9","count":1,"label":"Balné","posId":"K0000","price":1500,"isExtra":true}]</t>
  </si>
  <si>
    <t>2026-05-12T20:11:03.110+02:00</t>
  </si>
  <si>
    <t>2026-05-12T20:20:01.774+02:00</t>
  </si>
  <si>
    <t>[{"id":"6942755309e364dceebaa29c","count":1,"label":"Comeback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okrajů","posId":"X1000","price":0,"isExtra":true},{"id":"348a7fd696b72b2ee84a2e9c","count":1,"label":"Bez cibule","posId":"X103","price":0,"KDSTags":["redhighlight"],"isExtra":true},{"id":"75a5e2546d578b4031318120","count":2,"label":"Pilsner Urquell 12","posId":"N20","price":6500,"isExtra":false},{"id":"6942755309e364dceebaa2d8","count":1,"label":"Česnekový dip","posId":"P106","price":2000,"isExtra":false},{"id":"2f43df7dedb312c2f3c829b9","count":1,"label":"Balné","posId":"K0000","price":1500,"isExtra":true},{"id":"6942755309e364dceebaa2d2","count":1,"label":"Pečené brambory","posId":"P103","price":6900,"isExtra":false},{"id":"2f43df7dedb312c2f3c829b9","count":1,"label":"Balné","posId":"K0000","price":1500,"isExtra":true}]</t>
  </si>
  <si>
    <t>2026-05-12T19:59:02.583+02:00</t>
  </si>
  <si>
    <t>2026-05-12T20:10:48.412+02:00</t>
  </si>
  <si>
    <t>Matěj</t>
  </si>
  <si>
    <t>2026-05-12T19:52:26.308+02:00</t>
  </si>
  <si>
    <t>2026-05-12T19:58:16.607+02:00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</si>
  <si>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základ","posId":"ZRB32","price":0,"isExtra":true},{"id":"A117","note":"","count":1,"label":"okraj hotdog, hořčice","posId":"A117","price":5700,"isExtra":true},{"id":"B108","note":"","count":1,"label":"Slanina","posId":"B108","price":3000,"KDSTags":["greenhighlight"],"isExtra":true}]</t>
  </si>
  <si>
    <t>2026-05-12T19:52:02.952+02:00</t>
  </si>
  <si>
    <t>2026-05-12T20:01:30.479+02:00</t>
  </si>
  <si>
    <t>2026-05-12T19:34:02.466+02:00</t>
  </si>
  <si>
    <t>2026-05-12T19:47:38.354+02:00</t>
  </si>
  <si>
    <t>2026-05-12T19:59:21.182+02:00</t>
  </si>
  <si>
    <t>2026-05-12T19:34:03.202+02:00</t>
  </si>
  <si>
    <t>[{"id":"2cc0a9fe-ea2a-41e4-be86-6376b8437c33","note":"","count":1,"label":"Capricciosa 40 cm","posId":"101","price":30900,"isExtra":false},{"id":"8915e1ca-f30b-45dc-9ba0-235201606490","note":"","count":1,"label":"BEZ -žampiony","posId":"X105","price":0,"KDSTags":["redhighlight"],"isExtra":true}]</t>
  </si>
  <si>
    <t>2026-05-12T19:16:18.568+02:00</t>
  </si>
  <si>
    <t>2026-05-12T19:26:52.642+02:00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</si>
  <si>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32cm","posId":"123","price":24900,"isExtra":false},{"id":"54684837","note":"","count":1,"label":"Balné","posId":"K0000","price":1500,"isExtra":true},{"id":"59592167","note":"","size":"BBQ Meteor 32cm","count":1,"label":"BBQ Meteor 32cm","posId":"118","price":24900,"isExtra":false},{"id":"54684837","note":"","count":1,"label":"Balné","posId":"K0000","price":1500,"isExtra":true},{"id":"57405768","note":"","size":"Mirinda 1l","count":1,"label":"Mirinda 1l","posId":"N126","price":5900,"isExtra":false}]</t>
  </si>
  <si>
    <t>2026-05-12T19:15:55.949+02:00</t>
  </si>
  <si>
    <t>2026-05-12T19:24:28.593+02:00</t>
  </si>
  <si>
    <t>2026-05-12T19:15:28.615+02:00</t>
  </si>
  <si>
    <t>2026-05-12T19:23:31.579+02:00</t>
  </si>
  <si>
    <t>[{"id":"6942755309e364dceebaa27e","count":1,"label":"Quattro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základ","posId":"ZSR40","price":0,"isExtra":true},{"id":"9b134e33f1db18460c30380b","count":1,"label":"okraj mozzarella, bylinky","posId":"A122","price":6500,"isExtra":true},{"id":"c72973a96879fc2d4a45d18e","count":1,"label":"Kukuřice","posId":"C115","price":3500,"KDSTags":["greenhighlight"],"isExtra":true},{"id":"7ed3d726760a75b810f49cfc","count":1,"label":"Slanina","posId":"C108","price":4000,"KDSTags":["greenhighlight"],"isExtra":true}]</t>
  </si>
  <si>
    <t>2026-05-12T18:54:03.408+02:00</t>
  </si>
  <si>
    <t>2026-05-12T19:06:32.517+02:00</t>
  </si>
  <si>
    <t>2026-05-12T19:30:01.593+02:00</t>
  </si>
  <si>
    <t>2026-05-12T18:54:04.104+02:00</t>
  </si>
  <si>
    <t>[{"id":"2cc0a9fe-ea2a-41e4-be86-6376b8437c33","note":"","count":1,"label":"Capricciosa 40 cm","posId":"101","price":30900,"isExtra":false},{"id":"63d3d8e2-08ad-42e7-bee2-0e2c8e2248bf","note":"","count":1,"label":"BBQ Texas 40 cm","posId":"107","price":30900,"isExtra":false},{"id":"f61b7339-3b20-4583-b2b8-12e48de2876d","note":"","count":1,"label":"změna na Rajčatový základ","posId":"A127","price":0,"isExtra":true}]</t>
  </si>
  <si>
    <t>2026-05-12T18:51:39.408+02:00</t>
  </si>
  <si>
    <t>2026-05-12T19:08:16.818+02:00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</si>
  <si>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🌶️🌶️","posId":"110","price":30900,"isExtra":false},{"id":"9c3e5446ef3ded7b358f7c2a","count":1,"label":"Balné","posId":"K0000","price":2000,"isExtra":true},{"id":"6942755309e364dceebaa2d6","count":1,"label":"Pepperoni Rolls 🌶️","posId":"P100","price":8900,"isExtra":false},{"id":"2f43df7dedb312c2f3c829b9","count":1,"label":"Balné","posId":"K0000","price":1500,"isExtra":true},{"id":"6942755309e364dceebaa2d8","count":2,"label":"Česnekový dip","posId":"P106","price":2000,"isExtra":false},{"id":"2f43df7dedb312c2f3c829b9","count":2,"label":"Balné","posId":"K0000","price":1500,"isExtra":true},{"id":"6942755309e364dceebaa2f2","count":1,"label":"Pepsi 1l","posId":"N124","price":4900,"isExtra":false}]</t>
  </si>
  <si>
    <t>2026-05-12T18:47:41.847+02:00</t>
  </si>
  <si>
    <t>2026-05-12T18:57:19.541+02:00</t>
  </si>
  <si>
    <t>2026-05-12T18:47:06.269+02:00</t>
  </si>
  <si>
    <t>2026-05-12T18:55:56.707+02:00</t>
  </si>
  <si>
    <t>[{"id":"59278281","note":"","size":"Spicy Wings 🌶️","count":1,"label":"Spicy Wings 🌶️","posId":"P101","price":11900,"isExtra":false},{"id":"54684837","note":"","count":1,"label":"Balné","posId":"K0000","price":1500,"isExtra":true},{"id":"59592170","note":"","size":"Capricciosa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32cm","posId":"113","price":24900,"isExtra":false},{"id":"54684837","note":"","count":1,"label":"Balné","posId":"K0000","price":1500,"isExtra":true},{"id":"54684831","note":"","count":1,"label":"bez plněných okrajů","posId":"X1000","price":0,"isExtra":true}]</t>
  </si>
  <si>
    <t>2026-05-12T18:44:05.070+02:00</t>
  </si>
  <si>
    <t>2026-05-12T18:53:48.780+02:00</t>
  </si>
  <si>
    <t>2026-05-12T18:39:35.198+02:00</t>
  </si>
  <si>
    <t>2026-05-12T18:51:20.734+02:00</t>
  </si>
  <si>
    <t>2026-05-12T18:38:46.123+02:00</t>
  </si>
  <si>
    <t>2026-05-12T18:44:53.047+02:00</t>
  </si>
  <si>
    <t>2026-05-12T18:34:09.008+02:00</t>
  </si>
  <si>
    <t>2026-05-12T18:50:03.677+02:00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</si>
  <si>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základ","posId":"ZBR40","price":0,"isExtra":true},{"id":"54684861","note":"","count":1,"label":"okraj mozzarella, bylinky","posId":"A122","price":6500,"isExtra":true},{"id":"54684897","note":"","count":1,"label":"Bez papriky","posId":"X111","price":0,"KDSTags":["redhighlight"],"isExtra":true},{"id":"54684878","note":"","count":1,"label":"Žampiony","posId":"C105","price":3500,"KDSTags":["greenhighlight"],"isExtra":true},{"id":"59278281","note":"","size":"Spicy Wings 🌶️","count":1,"label":"Spicy Wings 🌶️","posId":"P101","price":11900,"isExtra":false},{"id":"54684837","note":"","count":1,"label":"Balné","posId":"K0000","price":1500,"isExtra":true}]</t>
  </si>
  <si>
    <t>2026-05-12T18:32:02.559+02:00</t>
  </si>
  <si>
    <t>2026-05-12T18:42:23.666+02:00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</si>
  <si>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</si>
  <si>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2026-05-12T18:27:54.234+02:00</t>
  </si>
  <si>
    <t>2026-05-12T18:40:08.516+02:00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</si>
  <si>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🌶️🌶️","posId":"120","price":24900,"isExtra":false},{"id":"2f43df7dedb312c2f3c829b9","count":1,"label":"Balné","posId":"K0000","price":1500,"isExtra":true},{"id":"6942755309e364dceebaa2a0","count":1,"label":"BBQ Texas 32cm","posId":"119","price":24900,"isExtra":false},{"id":"2f43df7dedb312c2f3c829b9","count":1,"label":"Balné","posId":"K0000","price":1500,"isExtra":true},{"id":"6942755309e364dceebaa2da","count":1,"label":"BBQ dip","posId":"P105","price":2000,"isExtra":false},{"id":"2f43df7dedb312c2f3c829b9","count":1,"label":"Balné","posId":"K0000","price":1500,"isExtra":true}]</t>
  </si>
  <si>
    <t>2026-05-12T18:22:03.813+02:00</t>
  </si>
  <si>
    <t>2026-05-12T18:36:03.475+02:00</t>
  </si>
  <si>
    <t>2026-05-12T18:42:44.123+02:00</t>
  </si>
  <si>
    <t>2026-05-12T18:22:04.521+02:00</t>
  </si>
  <si>
    <t>[{"id":"5e57993d-26f3-465c-aa35-1e3806b0b477","note":"","count":1,"label":"Hot &amp; Spicy 32 cm","posId":"122","price":24900,"isExtra":false},{"id":"57448080-8b2a-4b80-a180-66777b6d7d4b","note":"","count":1,"label":"Jalapenos Rolls, 6 ks","posId":"jpr200","price":8900,"isExtra":false}]</t>
  </si>
  <si>
    <t>2026-05-12T18:16:03.156+02:00</t>
  </si>
  <si>
    <t>2026-05-12T18:27:23.187+02:00</t>
  </si>
  <si>
    <t>2026-05-12T18:15:02.760+02:00</t>
  </si>
  <si>
    <t>2026-05-12T18:30:57.289+02:00</t>
  </si>
  <si>
    <t>[{"id":"7dc558f4-908c-4dab-b333-a925cc147e51","note":"","count":1,"label":"Comeback 32 cm","posId":"145","price":24900,"isExtra":false},{"id":"2d3d5617-9c58-43de-9934-040859ce552d","note":"","count":1,"label":"BBQ Meteor 32 cm","posId":"118","price":24900,"isExtra":false}]</t>
  </si>
  <si>
    <t>2026-05-12T18:10:50.090+02:00</t>
  </si>
  <si>
    <t>2026-05-12T18:18:20.534+02:00</t>
  </si>
  <si>
    <t>2026-05-12T18:09:06.718+02:00</t>
  </si>
  <si>
    <t>2026-05-12T18:14:06.591+02:00</t>
  </si>
  <si>
    <t>[{"id":"6942755309e364dceebaa29c","count":1,"label":"Comeback 32cm 🌶️","posId":"121","price":24900,"isExtra":false},{"id":"2f43df7dedb312c2f3c829b9","count":1,"label":"Balné","posId":"K0000","price":1500,"isExtra":true},{"id":"9b88e1a9c34bea0540c84786","count":1,"label":"BBQ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okrajů","posId":"X1000","price":0,"isExtra":true},{"id":"323eedee68d9321dd8b1b838","count":1,"label":"Bez slaniny","posId":"X108","price":0,"KDSTags":["redhighlight"],"isExtra":true}]</t>
  </si>
  <si>
    <t>2026-05-12T18:05:30.204+02:00</t>
  </si>
  <si>
    <t>2026-05-12T18:12:13.535+02:00</t>
  </si>
  <si>
    <t>[{"id":"59592169","note":"","size":"Hawai 32cm","count":1,"label":"Hawai 32cm","posId":"114","price":24900,"isExtra":false},{"id":"54684837","note":"","count":1,"label":"Balné","posId":"K0000","price":1500,"isExtra":true},{"id":"59592162","note":"","size":"Quattro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</si>
  <si>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2026-05-12T18:01:06.094+02:00</t>
  </si>
  <si>
    <t>2026-05-12T18:09:19.581+02:00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</si>
  <si>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🌶️🌶️","posId":"122","price":24900,"isExtra":false},{"id":"2f43df7dedb312c2f3c829b9","count":1,"label":"Balné","posId":"K0000","price":1500,"isExtra":true},{"id":"13bc34972a864e03558263de","count":1,"label":"bez plněných okrajů","posId":"X1000","price":0,"isExtra":true},{"id":"6942755309e364dceebaa296","count":1,"label":"Margherita 32cm","posId":"112","price":20900,"isExtra":false},{"id":"2f43df7dedb312c2f3c829b9","count":1,"label":"Balné","posId":"K0000","price":1500,"isExtra":true},{"id":"13bc34972a864e03558263de","count":1,"label":"bez plněných okrajů","posId":"X1000","price":0,"isExtra":true}]</t>
  </si>
  <si>
    <t>2026-05-12T17:59:02.842+02:00</t>
  </si>
  <si>
    <t>2026-05-12T18:05:34.266+02:00</t>
  </si>
  <si>
    <t>2026-05-12T18:19:49.410+02:00</t>
  </si>
  <si>
    <t>2026-05-12T17:59:03.569+02:00</t>
  </si>
  <si>
    <t>2026-05-12T17:48:03.595+02:00</t>
  </si>
  <si>
    <t>2026-05-12T17:59:25.474+02:00</t>
  </si>
  <si>
    <t>2026-05-12T18:19:46.227+02:00</t>
  </si>
  <si>
    <t>2026-05-12T17:48:04.467+02:00</t>
  </si>
  <si>
    <t>[{"id":"424aec40-766b-4a2f-bcc0-a9d6737ba762","note":"","count":2,"label":"Hawai 32 cm","posId":"114","price":24900,"isExtra":false},{"id":"248252c5-4f49-43ec-9d7c-c3f582fe912d","note":"","count":1,"label":"Mirinda 1l","posId":"N126","price":5900,"isExtra":false}]</t>
  </si>
  <si>
    <t>2026-05-12T17:47:57.530+02:00</t>
  </si>
  <si>
    <t>2026-05-12T18:03:53.480+02:00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</si>
  <si>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🌶️","posId":"109","price":30900,"isExtra":false},{"id":"9c3e5446ef3ded7b358f7c2a","count":1,"label":"Balné","posId":"K0000","price":2000,"isExtra":true},{"id":"6942755309e364dceebaa27e","count":1,"label":"Quattro Formaggi 40cm","posId":"111","price":30900,"isExtra":false},{"id":"9c3e5446ef3ded7b358f7c2a","count":1,"label":"Balné","posId":"K0000","price":2000,"isExtra":true}]</t>
  </si>
  <si>
    <t>2026-05-12T17:40:57.133+02:00</t>
  </si>
  <si>
    <t>2026-05-12T17:57:44.509+02:00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</si>
  <si>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🌶️🌶️","posId":"110","price":30900,"isExtra":false},{"id":"9c3e5446ef3ded7b358f7c2a","count":1,"label":"Balné","posId":"K0000","price":2000,"isExtra":true},{"id":"6942755309e364dceebaa290","count":1,"label":"Baby špenát &amp; kuře 40cm","posId":"104","price":30900,"isExtra":false},{"id":"9c3e5446ef3ded7b358f7c2a","count":1,"label":"Balné","posId":"K0000","price":2000,"isExtra":true},{"id":"6942755309e364dceebaa282","count":1,"label":"Comeback 40cm 🌶️","posId":"109","price":30900,"isExtra":false},{"id":"9c3e5446ef3ded7b358f7c2a","count":1,"label":"Balné","posId":"K0000","price":2000,"isExtra":true},{"id":"6942755309e364dceebaa2d6","count":1,"label":"Pepperoni Rolls 🌶️","posId":"P100","price":8900,"isExtra":false},{"id":"2f43df7dedb312c2f3c829b9","count":1,"label":"Balné","posId":"K0000","price":1500,"isExtra":true},{"id":"6942755309e364dceebaa2dc","count":1,"label":"Jalapenos Rolls","posId":"jpr200","price":8900,"isExtra":false},{"id":"2f43df7dedb312c2f3c829b9","count":1,"label":"Balné","posId":"K0000","price":1500,"isExtra":true}]</t>
  </si>
  <si>
    <t>2026-05-12T17:37:24.109+02:00</t>
  </si>
  <si>
    <t>2026-05-12T17:48:31.509+02:00</t>
  </si>
  <si>
    <t>2026-05-12T17:33:58.793+02:00</t>
  </si>
  <si>
    <t>2026-05-12T17:42:13.412+02:00</t>
  </si>
  <si>
    <t>[{"id":"54684794","note":"","size":"Česnekový chléb 18cm","count":1,"label":"Česnekový chléb 18cm","posId":"P104","price":7900,"isExtra":false},{"id":"54684837","note":"","count":1,"label":"Balné","posId":"K0000","price":1500,"isExtra":true},{"id":"54684756","note":"","size":"BBQ Meteor 40cm","count":1,"label":"BBQ Meteor 40cm","posId":"106","price":30900,"isExtra":false},{"id":"54684827","note":"","count":1,"label":"Balné","posId":"K0000","price":2000,"isExtra":true}]</t>
  </si>
  <si>
    <t>2026-05-12T17:22:19.316+02:00</t>
  </si>
  <si>
    <t>2026-05-12T17:29:46.517+02:00</t>
  </si>
  <si>
    <t>2026-05-12T17:05:02.916+02:00</t>
  </si>
  <si>
    <t>2026-05-12T17:16:22.088+02:00</t>
  </si>
  <si>
    <t>2026-05-12T16:46:39.325+02:00</t>
  </si>
  <si>
    <t>2026-05-12T16:57:22.290+02:00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</si>
  <si>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32cm","posId":"113","price":24900,"isExtra":false},{"id":"54684837","note":"","count":1,"label":"Balné","posId":"K0000","price":1500,"isExtra":true},{"id":"57405767","note":"","size":"Pepsi zero sugar 1l","count":1,"label":"Pepsi zero sugar 1l","posId":"N125","price":5900,"isExtra":false}]</t>
  </si>
  <si>
    <t>2026-05-12T16:41:21.446+02:00</t>
  </si>
  <si>
    <t>2026-05-12T16:52:29.423+02:00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</si>
  <si>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</si>
  <si>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2026-05-12T16:32:10.096+02:00</t>
  </si>
  <si>
    <t>2026-05-12T16:48:17.343+02:00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</si>
  <si>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🌶️🌶️","posId":"110","price":30900,"isExtra":false},{"id":"54684827","note":"","count":1,"label":"Balné","posId":"K0000","price":2000,"isExtra":true},{"id":"54684861","note":"","count":1,"label":"okraj mozzarella, bylinky","posId":"A122","price":6500,"isExtra":true},{"id":"59592166","note":"","size":"BBQ Texas 32cm","count":1,"label":"BBQ Texas 32cm","posId":"119","price":24900,"isExtra":false},{"id":"54684837","note":"","count":1,"label":"Balné","posId":"K0000","price":1500,"isExtra":true},{"id":"54684831","note":"","count":1,"label":"bez plněných okrajů","posId":"X1000","price":0,"isExtra":true}]</t>
  </si>
  <si>
    <t>Jan Reischl</t>
  </si>
  <si>
    <t>2026-05-12T16:17:03.506+02:00</t>
  </si>
  <si>
    <t>2026-05-12T16:34:19.924+02:00</t>
  </si>
  <si>
    <t>2026-05-12T16:52:32.617+02:00</t>
  </si>
  <si>
    <t>2026-05-12T16:17:04.979+02:00</t>
  </si>
  <si>
    <t>[{"id":"65f00180-9c8f-4569-8062-acb5d5b8efb2","note":"","count":1,"label":"Pepsi 1l","posId":"N124","price":5900,"isExtra":false},{"id":"0c454cc7-3f38-4dea-9e0e-7220d9ba6ce0","note":"","count":2,"label":"Dip česnekový","posId":"P106","price":2000,"isExtra":false},{"id":"3fb2a405-31db-4fd3-b8b2-bf0ce52f7bfe","note":"","count":1,"label":"Sweet passion 18 cm","posId":"30","price":11900,"isExtra":false},{"id":"2127b414-f29d-445a-a728-4dd62c008892","note":"","count":1,"label":"Capricciosa 18 cm","posId":"125","price":11900,"isExtra":false},{"id":"655d324a-9520-4c16-b441-457cbe6223d7","note":"","count":1,"label":"Šunka.","posId":"A106","price":2000,"isExtra":true},{"id":"5e67e573-3117-4b18-94ad-3562c94485c4","note":"","count":1,"label":"Žampiony.","posId":"A105","price":1500,"isExtra":true},{"id":"35c9c86c-23af-49ea-b9c7-d98468700f74","note":"","count":1,"label":"Grana padano","posId":"A130","price":2000,"isExtra":true},{"id":"2f3dc32a-f7b9-4e14-942d-0e11242b85d6","note":"","count":1,"label":"Pepperoni 18 cm","posId":"132","price":11900,"isExtra":false},{"id":"61cb99a1-89c0-4f22-8db8-f2bc59e612ac","note":"","count":1,"label":"Pepperoni salám.","posId":"A109","price":2000,"isExtra":true},{"id":"35c9c86c-23af-49ea-b9c7-d98468700f74","note":"","count":1,"label":"Grana padano","posId":"A130","price":2000,"isExtra":true}]</t>
  </si>
  <si>
    <t>2026-05-12T16:13:53.221+02:00</t>
  </si>
  <si>
    <t>2026-05-12T16:20:39.894+02:00</t>
  </si>
  <si>
    <t>[{"id":"c1b4edb9-fd41-419d-89d3-7116976a3323","count":1,"label":"Pizza Pepperoni 40","posId":"108","price":30900,"isExtra":false,"creatorId":"FN98iEbdKld0N9ikQqMYr","isPackging":0,"actualLabel":"Pizza Pepperoni 40"},{"id":"17ad363f-96ef-4e94-9246-dbc72c9ef474","count":1,"label":"Dip česnekový","posId":"P106","price":2000,"isExtra":false,"creatorId":"imd3LWLdPXj6TJ7RrWx5W","isPackging":0,"actualLabel":"Dip česnekový"},{"id":"17ad363f-96ef-4e94-9246-dbc72c9ef474","count":1,"label":"Dip česnekový","posId":"P106","price":2000,"isExtra":false,"creatorId":"ZehArVLfwohRZeFQh0M12","isPackging":0,"actualLabel":"Dip česnekový"},{"id":"17ad363f-96ef-4e94-9246-dbc72c9ef474","count":1,"label":"Dip česnekový","posId":"P106","price":2000,"isExtra":false,"creatorId":"nxGYrL08PqXb-Wn3cQfqc","isPackging":0,"actualLabel":"Dip česnekový"}]</t>
  </si>
  <si>
    <t>2026-05-12T16:08:52.821+02:00</t>
  </si>
  <si>
    <t>2026-05-12T16:31:14.424+02:00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</si>
  <si>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bylinky","posId":"A122","price":6500,"isExtra":true},{"id":"C108","note":"","count":1,"label":"Slanina","posId":"C108","price":4000,"KDSTags":["greenhighlight"],"isExtra":true},{"id":"P106","note":"","count":2,"label":"Česnekový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</si>
  <si>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2026-05-12T16:02:52.933+02:00</t>
  </si>
  <si>
    <t>2026-05-12T16:14:40.180+02:00</t>
  </si>
  <si>
    <t>[{"id":"6942755309e364dceebaa284","count":1,"label":"Pepperoni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</si>
  <si>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2026-05-12T15:59:06.785+02:00</t>
  </si>
  <si>
    <t>2026-05-12T16:20:07.282+02:00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</si>
  <si>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základ","posId":"ZRS32","price":0,"isExtra":true}]</t>
  </si>
  <si>
    <t>2026-05-12T15:57:05.839+02:00</t>
  </si>
  <si>
    <t>2026-05-12T16:14:36.975+02:00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</si>
  <si>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32cm","posId":"123","price":24900,"isExtra":false},{"id":"54684837","note":"","count":1,"label":"Balné","posId":"K0000","price":1500,"isExtra":true},{"id":"54684945","note":"","count":1,"label":"Šunka","posId":"B106","price":3000,"KDSTags":["greenhighlight"],"isExtra":true}]</t>
  </si>
  <si>
    <t>2026-05-12T15:22:25.110+02:00</t>
  </si>
  <si>
    <t>2026-05-12T15:31:34.961+02:00</t>
  </si>
  <si>
    <t>2026-05-12T15:21:42.012+02:00</t>
  </si>
  <si>
    <t>2026-05-12T15:27:59.934+02:00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</si>
  <si>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54684928","note":"","count":1,"label":"Kukuřice","posId":"B115","price":2500,"KDSTags":["greenhighlight"],"isExtra":true}]</t>
  </si>
  <si>
    <t>2026-05-12T15:16:28.614+02:00</t>
  </si>
  <si>
    <t>2026-05-12T15:26:19.997+02:00</t>
  </si>
  <si>
    <t>[{"id":"54684755","note":"","size":"BBQ Texas 40cm","count":1,"label":"BBQ Texas 40cm","posId":"107","price":30900,"isExtra":false},{"id":"54684827","note":"","count":1,"label":"Balné","posId":"K0000","price":2000,"isExtra":true},{"id":"54684910","note":"","count":1,"label":"Ananas","posId":"C100","price":3500,"KDSTags":["greenhighlight"],"isExtra":true},{"id":"54684930","note":"","count":1,"label":"Kukuřice","posId":"C115","price":3500,"KDSTags":["greenhighlight"],"isExtra":true}]</t>
  </si>
  <si>
    <t>2026-05-12T15:15:35.526+02:00</t>
  </si>
  <si>
    <t>2026-05-12T15:15:37.854+02:00</t>
  </si>
  <si>
    <t>[{"id":"98be9507-ffd5-42f0-9a3e-a72fd8fd424b","count":1,"label":"BIRGO grapefruit 0,5l","posId":"N131","price":4900,"isExtra":false,"creatorId":"-vjUF591n6Mjfcd-BcK9h","isPackging":0,"actualLabel":"BIRGO grapefruit 0,5l"}]</t>
  </si>
  <si>
    <t>2026-05-12T15:02:01.882+02:00</t>
  </si>
  <si>
    <t>2026-05-12T15:11:50.810+02:00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</si>
  <si>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</si>
  <si>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2026-05-12T15:00:03.137+02:00</t>
  </si>
  <si>
    <t>2026-05-12T15:11:08.073+02:00</t>
  </si>
  <si>
    <t>2026-05-12T15:20:51.521+02:00</t>
  </si>
  <si>
    <t>2026-05-12T15:00:04.170+02:00</t>
  </si>
  <si>
    <t>[{"id":"df65c440-9414-439e-8f8e-b4f30f154296","note":"","count":1,"label":"Hawai 40 cm","posId":"102","price":30900,"isExtra":false},{"id":"cd609a07-df60-45aa-80ee-74409e6c9fa9","note":"","count":1,"label":"Ananas","posId":"C100","price":3500,"KDSTags":["greenhighlight"],"isExtra":true},{"id":"7fdd6df3-b4af-470d-955c-d1de47ab00a5","note":"","count":1,"label":"Žampiony","posId":"C105","price":3500,"KDSTags":["greenhighlight"],"isExtra":true},{"id":"cd3c74d7-bb62-4309-8b7e-c56b813d056a","note":"","count":1,"label":"Jablečno-skořicové rolls, 8ks","posId":"18","price":8900,"isExtra":false},{"id":"1a902d9c-c6c4-4e15-b30a-3906f056006f","note":"","count":1,"label":"Pepsi zero sugar 1l","posId":"N125","price":5900,"isExtra":false}]</t>
  </si>
  <si>
    <t>2026-05-12T14:43:03.644+02:00</t>
  </si>
  <si>
    <t>2026-05-12T15:03:05.871+02:00</t>
  </si>
  <si>
    <t>[{"id":"0bea1fb1-a6d1-4425-b818-6eca29fb16e8","count":1,"label":"Pizza Comeback 32","posId":"121","price":24900,"isExtra":false,"creatorId":"3AgJ4h9w7ncNqibgPEcvl","isPackging":0,"actualLabel":"Pizza Comeback 32"},{"id":"e19bccfc-4c17-4633-b04b-e10270a6adfb","count":1,"label":"Guarana kiwi a jablko","posId":"N144","price":5500,"isExtra":false,"creatorId":"GUBQHbgYwK038Rr0ha8pD","isPackging":0,"actualLabel":"Guarana kiwi a jablko"}]</t>
  </si>
  <si>
    <t>2026-05-12T14:36:51.463+02:00</t>
  </si>
  <si>
    <t>2026-05-12T14:44:16.959+02:00</t>
  </si>
  <si>
    <t>2026-05-12T14:27:47.596+02:00</t>
  </si>
  <si>
    <t>2026-05-12T14:37:51.808+02:00</t>
  </si>
  <si>
    <t>[{"id":"6942755309e364dceebaa27e","count":1,"label":"Quattro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základ","posId":"ZSR40","price":0,"isExtra":true},{"id":"a643f2457d9ae387f1a87824","count":1,"label":"okraj mozzarella, bbq omáčka","posId":"A124","price":6500,"isExtra":true}]</t>
  </si>
  <si>
    <t>2026-05-12T14:15:29.613+02:00</t>
  </si>
  <si>
    <t>2026-05-12T14:26:08.580+02:00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</si>
  <si>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🌶️🌶️","posId":"110","price":30900,"isExtra":false},{"id":"54684827","note":"","count":1,"label":"Balné","posId":"K0000","price":2000,"isExtra":true},{"id":"54684890","note":"","count":1,"label":"Bez cibule","posId":"X103","price":0,"KDSTags":["redhighlight"],"isExtra":true},{"id":"54684930","note":"","count":1,"label":"Kukuřice","posId":"C115","price":3500,"KDSTags":["greenhighlight"],"isExtra":true},{"id":"54684796","note":"","size":"Česnekový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</si>
  <si>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2026-05-12T14:08:29.367+02:00</t>
  </si>
  <si>
    <t>2026-05-12T14:14:00.046+02:00</t>
  </si>
  <si>
    <t>[{"id":"6942755309e364dceebaa2f2","count":1,"label":"Pepsi 1l","posId":"N124","price":4900,"isExtra":false},{"id":"6942755309e364dceebaa298","count":1,"label":"Quattro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těsto","posId":"17","price":1000,"isExtra":true}]</t>
  </si>
  <si>
    <t>2026-05-12T13:53:50.071+02:00</t>
  </si>
  <si>
    <t>2026-05-12T14:11:22.087+02:00</t>
  </si>
  <si>
    <t>[{"id":"6942755309e364dceebaa298","count":1,"label":"Quattro Formaggi 32cm","posId":"123","price":24900,"isExtra":false},{"id":"2f43df7dedb312c2f3c829b9","count":1,"label":"Balné","posId":"K0000","price":1500,"isExtra":true},{"id":"4f9d18ef8cf2c6764d412bb4","count":1,"label":"okraj hotdog, bez omáčky","posId":"A125","price":5700,"isExtra":true},{"id":"fa663af1037263b7615b2b04","count":1,"label":"Šunka","posId":"B106","price":3000,"KDSTags":["greenhighlight"],"isExtra":true},{"id":"2f31c31a40755ef5c17facb5","count":1,"label":"Slanina","posId":"B108","price":3000,"KDSTags":["greenhighlight"],"isExtra":true},{"id":"6942755309e364dceebaa2ce","count":1,"label":"Spicy Wings 🌶️","posId":"P101","price":11900,"isExtra":false},{"id":"2f43df7dedb312c2f3c829b9","count":1,"label":"Balné","posId":"K0000","price":1500,"isExtra":true}]</t>
  </si>
  <si>
    <t>2026-05-12T13:52:53.079+02:00</t>
  </si>
  <si>
    <t>2026-05-12T14:07:07.884+02:00</t>
  </si>
  <si>
    <t>[{"id":"6942755309e364dceebaa27e","count":1,"label":"Quattro Formaggi 40cm","posId":"111","price":30900,"isExtra":false},{"id":"9c3e5446ef3ded7b358f7c2a","count":1,"label":"Balné","posId":"K0000","price":2000,"isExtra":true},{"id":"6623d230e24177a5ada1aba9","count":1,"label":"Cibule","posId":"C103","price":3500,"KDSTags":["greenhighlight"],"isExtra":true},{"id":"d88d2952fcc42dbccd4c4182","count":1,"label":"Mozzarella","posId":"C113","price":4000,"KDSTags":["greenhighlight"],"isExtra":true},{"id":"af4a444b755ede3e534307ff","count":1,"label":"Šunka","posId":"C106","price":4000,"KDSTags":["greenhighlight"],"isExtra":true},{"id":"dade691b0a9dc6b4f9e250cb","count":1,"label":"Kuře","posId":"C114","price":4000,"KDSTags":["greenhighlight"],"isExtra":true},{"id":"6942755309e364dceebaa2f2","count":1,"label":"Pepsi 1l","posId":"N124","price":4900,"isExtra":false}]</t>
  </si>
  <si>
    <t>2026-05-12T13:40:26.741+02:00</t>
  </si>
  <si>
    <t>2026-05-12T13:48:59.066+02:00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</si>
  <si>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40cm","posId":"111","price":30900,"isExtra":false},{"id":"54684827","note":"","count":1,"label":"Balné","posId":"K0000","price":2000,"isExtra":true},{"id":"59555760","note":"","count":1,"label":"Rajčatový základ","posId":"ZSR40","price":0,"isExtra":true},{"id":"54684825","note":"","count":1,"label":"bez plněných okrajů","posId":"X1000","price":0,"isExtra":true},{"id":"57405762","note":"","size":"Aquilla zelený čaj/citron 0,5l","count":1,"label":"Aquilla zelený čaj/citron 0,5l","posId":"N121","price":4900,"isExtra":false}]</t>
  </si>
  <si>
    <t>2026-05-12T13:38:42.609+02:00</t>
  </si>
  <si>
    <t>2026-05-12T13:46:12.007+02:00</t>
  </si>
  <si>
    <t>[{"id":"6942755309e364dceebaa284","count":1,"label":"Pepperoni 40cm 🌶️🌶️","posId":"108","price":30900,"isExtra":false},{"id":"9c3e5446ef3ded7b358f7c2a","count":1,"label":"Balné","posId":"K0000","price":2000,"isExtra":true},{"id":"6942755309e364dceebaa2f8","count":1,"label":"Poděbradská malinovka 0,5l","posId":"N129","price":4900,"isExtra":false}]</t>
  </si>
  <si>
    <t>Mohit</t>
  </si>
  <si>
    <t>2026-05-12T13:38:26.381+02:00</t>
  </si>
  <si>
    <t>2026-05-12T13:52:58.632+02:00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</si>
  <si>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bylinky","posId":"A122","price":6500,"isExtra":true},{"id":"P102","note":"","count":1,"label":"Masové kuličky","posId":"P102","price":9900,"isExtra":false},{"id":"K0000","note":"","count":1,"label":"Balné","posId":"K0000","price":1500,"isExtra":true}]</t>
  </si>
  <si>
    <t>2026-05-12T13:07:15.746+02:00</t>
  </si>
  <si>
    <t>2026-05-12T13:44:38.016+02:00</t>
  </si>
  <si>
    <t>Pavlo</t>
  </si>
  <si>
    <t>2026-05-12T12:43:35.964+02:00</t>
  </si>
  <si>
    <t>2026-05-12T13:00:00.663+02:00</t>
  </si>
  <si>
    <t>2026-05-12T12:35:10.118+02:00</t>
  </si>
  <si>
    <t>2026-05-12T12:55:19.606+02:00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</si>
  <si>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🌶️🌶️","posId":"110","price":30900,"isExtra":false},{"id":"9c3e5446ef3ded7b358f7c2a","count":1,"label":"Balné","posId":"K0000","price":2000,"isExtra":true},{"id":"6942755309e364dceebaa284","count":1,"label":"Pepperoni 40cm 🌶️🌶️","posId":"108","price":30900,"isExtra":false},{"id":"9c3e5446ef3ded7b358f7c2a","count":1,"label":"Balné","posId":"K0000","price":2000,"isExtra":true},{"id":"30331fb755f8c9dadac09c7e","count":1,"label":"BBQ základ","posId":"ZRB40","price":0,"isExtra":true},{"id":"6942755309e364dceebaa2d8","count":1,"label":"Česnekový dip","posId":"P106","price":2000,"isExtra":false},{"id":"2f43df7dedb312c2f3c829b9","count":1,"label":"Balné","posId":"K0000","price":1500,"isExtra":true}]</t>
  </si>
  <si>
    <t>Iurii</t>
  </si>
  <si>
    <t>2026-05-12T12:30:17.809+02:00</t>
  </si>
  <si>
    <t>2026-05-12T12:46:39.697+02:00</t>
  </si>
  <si>
    <t>[{"id":"109","note":"","count":1,"label":"Comeback 40cm 🌶️","posId":"109","price":30900,"isExtra":false},{"id":"K0000","note":"","count":1,"label":"Balné","posId":"K0000","price":2000,"isExtra":true},{"id":"112","note":"","count":1,"label":"Margherita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okrajů","posId":"X1000","price":0,"isExtra":true}]</t>
  </si>
  <si>
    <t>2026-05-12T12:30:02.637+02:00</t>
  </si>
  <si>
    <t>2026-05-12T12:49:05.373+02:00</t>
  </si>
  <si>
    <t>[{"id":"554b5341-3de7-4a69-b579-50bb01af629a","note":"","count":1,"label":"Quattro Formaggi 40 cm","posId":"111","price":30900,"isExtra":false},{"id":"932d1eab-8f45-4992-b460-cc5099f91e14","note":"","count":1,"label":"Okraj Hotdog, BBQ","posId":"A120","price":6500,"isExtra":true}]</t>
  </si>
  <si>
    <t>2026-05-12T12:06:55.644+02:00</t>
  </si>
  <si>
    <t>2026-05-12T12:18:04.382+02:00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</si>
  <si>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bylinky","posId":"A122","price":6500,"isExtra":true},{"id":"57405765","note":"","size":"BIRGO grapefruit 0,5l","count":1,"label":"BIRGO grapefruit 0,5l","posId":"N131","price":4900,"isExtra":false},{"id":"54684795","note":"","size":"Pepperoni Rolls 🌶️","count":1,"label":"Pepperoni Rolls 🌶️","posId":"P100","price":8900,"isExtra":false},{"id":"54684837","note":"","count":1,"label":"Balné","posId":"K0000","price":1500,"isExtra":true},{"id":"54684796","note":"","size":"Česnekový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</si>
  <si>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2026-05-12T12:03:02.793+02:00</t>
  </si>
  <si>
    <t>2026-05-12T12:11:28.062+02:00</t>
  </si>
  <si>
    <t>2026-05-12T12:20:09.726+02:00</t>
  </si>
  <si>
    <t>2026-05-12T12:03:03.745+02:00</t>
  </si>
  <si>
    <t>[{"id":"c37883bc-1dd4-4f99-812d-f89a299ee1f5","note":"","count":1,"label":"Margherita 40 cm","posId":"100","price":26900,"isExtra":false},{"id":"0c454cc7-3f38-4dea-9e0e-7220d9ba6ce0","note":"","count":1,"label":"Dip česnekový","posId":"P106","price":2000,"isExtra":false}]</t>
  </si>
  <si>
    <t>2026-05-12T11:56:19.796+02:00</t>
  </si>
  <si>
    <t>2026-05-12T12:10:21.312+02:00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</si>
  <si>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bylinky","posId":"A122","price":6500,"isExtra":true},{"id":"C102","note":"","count":1,"label":"Jalapeňos","posId":"C102","price":3500,"KDSTags":["greenhighlight"],"isExtra":true}]</t>
  </si>
  <si>
    <t>2026-05-12T11:55:25.404+02:00</t>
  </si>
  <si>
    <t>2026-05-12T12:04:56.454+02:00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</si>
  <si>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🌶️🌶️","posId":"108","price":30900,"isExtra":false},{"id":"54684827","note":"","count":1,"label":"Balné","posId":"K0000","price":2000,"isExtra":true},{"id":"59555762","note":"","count":1,"label":"BBQ základ","posId":"ZRB40","price":0,"isExtra":true}]</t>
  </si>
  <si>
    <t>2026-05-12T11:46:15.803+02:00</t>
  </si>
  <si>
    <t>2026-05-12T11:55:56.986+02:00</t>
  </si>
  <si>
    <t>[{"id":"111","note":"","count":1,"label":"Quattro Formaggi 40cm","posId":"111","price":30900,"isExtra":false},{"id":"K0000","note":"","count":1,"label":"Balné","posId":"K0000","price":2000,"isExtra":true},{"id":"P100","note":"","count":1,"label":"Pepperoni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🌶️","posId":"P100","price":8900,"isExtra":false},{"id":"K0000","note":"","count":1,"label":"Balné","posId":"K0000","price":1500,"isExtra":true},{"id":"N124","note":"","count":1,"label":"Pepsi 1l","posId":"N124","price":4900,"isExtra":false}]</t>
  </si>
  <si>
    <t>2026-05-12T11:36:23.496+02:00</t>
  </si>
  <si>
    <t>2026-05-12T11:44:18.075+02:00</t>
  </si>
  <si>
    <t>[{"id":"6942755309e364dceebaa2a4","count":1,"label":"Zeleninová 32cm","posId":"115","price":24900,"isExtra":false},{"id":"2f43df7dedb312c2f3c829b9","count":1,"label":"Balné","posId":"K0000","price":1500,"isExtra":true},{"id":"6942755309e364dceebaa2a8","count":1,"label":"Capricciosa 32cm","posId":"113","price":24900,"isExtra":false},{"id":"2f43df7dedb312c2f3c829b9","count":1,"label":"Balné","posId":"K0000","price":1500,"isExtra":true}]</t>
  </si>
  <si>
    <t>2026-05-12T11:24:37.864+02:00</t>
  </si>
  <si>
    <t>2026-05-12T11:38:31.985+02:00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</si>
  <si>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,{"id":"54684878","note":"","count":1,"label":"Žampiony","posId":"C105","price":3500,"KDSTags":["greenhighlight"],"isExtra":true},{"id":"54684910","note":"","count":1,"label":"Ananas","posId":"C100","price":3500,"KDSTags":["greenhighlight"],"isExtra":true},{"id":"54684930","note":"","count":1,"label":"Kukuřice","posId":"C115","price":3500,"KDSTags":["greenhighlight"],"isExtra":true},{"id":"54684956","note":"","count":1,"label":"Kuře","posId":"C114","price":4000,"KDSTags":["greenhighlight"],"isExtra":true}]</t>
  </si>
  <si>
    <t>2026-05-12T11:21:31.281+02:00</t>
  </si>
  <si>
    <t>2026-05-12T11:31:34.153+02:00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</si>
  <si>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🌶️🌶️","posId":"122","price":24900,"isExtra":false},{"id":"54684837","note":"","count":1,"label":"Balné","posId":"K0000","price":1500,"isExtra":true},{"id":"54684831","note":"","count":1,"label":"bez plněných okrajů","posId":"X1000","price":0,"isExtra":true},{"id":"59592170","note":"","size":"Capricciosa 32cm","count":1,"label":"Capricciosa 32cm","posId":"113","price":24900,"isExtra":false},{"id":"54684837","note":"","count":1,"label":"Balné","posId":"K0000","price":1500,"isExtra":true},{"id":"59592164","note":"","size":"Comeback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,{"id":"54684877","note":"","count":1,"label":"Žampiony","posId":"B105","price":2500,"KDSTags":["greenhighlight"],"isExtra":true}]</t>
  </si>
  <si>
    <t>2026-05-12T11:10:41.991+02:00</t>
  </si>
  <si>
    <t>2026-05-12T11:18:48.961+02:00</t>
  </si>
  <si>
    <t>[{"id":"59592169","note":"","size":"Hawai 32cm","count":1,"label":"Hawai 32cm","posId":"114","price":24900,"isExtra":false},{"id":"54684837","note":"","count":1,"label":"Balné","posId":"K0000","price":1500,"isExtra":true},{"id":"57179862","note":"","count":1,"label":"BBQ základ","posId":"ZRB32","price":0,"isExtra":true},{"id":"54684902","note":"","count":1,"label":"okraj hotdog, bbq omáčka","posId":"A119","price":5700,"isExtra":true},{"id":"57405766","note":"","size":"Pepsi 1l","count":1,"label":"Pepsi 1l","posId":"N124","price":4900,"isExtra":false}]</t>
  </si>
  <si>
    <t>2026-05-12T00:44:39.583+02:00</t>
  </si>
  <si>
    <t>2026-05-12T00:45:52.346+02:00</t>
  </si>
  <si>
    <t>[{"id":"90c7c6be-7854-497c-aae9-43ea0ed2a027","count":1,"label":"Pizza Margherita 40","posId":"100","price":26900,"isExtra":false,"creatorId":"3bZIYD2PrLqiX5Cj_bQcu","isPackging":0,"actualLabel":"Pizza Margherita 40"},{"id":"extra_20230331101812_92","count":1,"label":"Olivy","posId":"C112","price":3500,"KDSTags":["greenhighlight"],"isExtra":true,"mainItemId":"90c7c6be-7854-497c-aae9-43ea0ed2a027"},{"id":"extra_20230331101812_100","count":1,"label":"Slanina","posId":"C108","price":4000,"KDSTags":["greenhighlight"],"isExtra":true,"mainItemId":"90c7c6be-7854-497c-aae9-43ea0ed2a027"}]</t>
  </si>
  <si>
    <t>Nicolae</t>
  </si>
  <si>
    <t>2026-05-12T00:28:34.010+02:00</t>
  </si>
  <si>
    <t>2026-05-12T00:40:27.927+02:00</t>
  </si>
  <si>
    <t>Nazar</t>
  </si>
  <si>
    <t>2026-05-12T00:14:30.000+02:00</t>
  </si>
  <si>
    <t>2026-05-12T00:26:52.616+02:00</t>
  </si>
  <si>
    <t>2026-05-12T00:12:49.001+02:00</t>
  </si>
  <si>
    <t>2026-05-12T00:17:08.452+02:00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</si>
  <si>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</si>
  <si>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2026-05-12T00:07:03.659+02:00</t>
  </si>
  <si>
    <t>2026-05-12T00:19:28.245+02:00</t>
  </si>
  <si>
    <t>2026-05-12T00:40:04.093+02:00</t>
  </si>
  <si>
    <t>2026-05-12T00:07:04.296+02:00</t>
  </si>
  <si>
    <t>[{"id":"bffe562b-bfaa-4a6e-8b0f-e4de9add4880","note":"","count":1,"label":"Sweet passion 32 cm","posId":"29","price":20900,"isExtra":false}]</t>
  </si>
  <si>
    <t>2026-05-11T23:59:48.352+02:00</t>
  </si>
  <si>
    <t>2026-05-12T00:14:36.470+02:00</t>
  </si>
  <si>
    <t>2026-05-11T23:58:28.389+02:00</t>
  </si>
  <si>
    <t>2026-05-12T00:10:00.375+02:00</t>
  </si>
  <si>
    <t>2026-05-11T23:50:27.614+02:00</t>
  </si>
  <si>
    <t>2026-05-12T00:04:52.242+02:00</t>
  </si>
  <si>
    <t>[{"id":"54684755","note":"mohla by tam byt prosim zprava na papiru : Kricgang &gt; Kolofou","size":"BBQ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základ","posId":"ZBR40","price":0,"isExtra":true},{"id":"54684868","note":"","count":1,"label":"okraj mozzarella, bbq omáčka","posId":"A124","price":6500,"isExtra":true},{"id":"57405766","note":"","size":"Pepsi 1l","count":1,"label":"Pepsi 1l","posId":"N124","price":4900,"isExtra":false}]</t>
  </si>
  <si>
    <t>2026-05-11T23:40:10.571+02:00</t>
  </si>
  <si>
    <t>2026-05-11T23:45:18.277+02:00</t>
  </si>
  <si>
    <t>[{"id":"6942755309e364dceebaa286","count":1,"label":"BBQ Texas 40cm","posId":"107","price":30900,"isExtra":false},{"id":"9c3e5446ef3ded7b358f7c2a","count":1,"label":"Balné","posId":"K0000","price":2000,"isExtra":true},{"id":"e35a1c85f77d930aa470465c","count":1,"label":"Smetanový základ","posId":"ZBS40","price":0,"isExtra":true}]</t>
  </si>
  <si>
    <t>2026-05-11T23:23:00.134+02:00</t>
  </si>
  <si>
    <t>2026-05-11T23:37:59.193+02:00</t>
  </si>
  <si>
    <t>2026-05-11T23:21:24.825+02:00</t>
  </si>
  <si>
    <t>2026-05-11T23:37:46.192+02:00</t>
  </si>
  <si>
    <t>[{"id":"54684759","note":"","size":"Hawai 40cm","count":1,"label":"Hawai 40cm","posId":"102","price":30900,"isExtra":false},{"id":"54684827","note":"","count":1,"label":"Balné","posId":"K0000","price":2000,"isExtra":true}]</t>
  </si>
  <si>
    <t>2026-05-11T23:21:24.804+02:00</t>
  </si>
  <si>
    <t>2026-05-11T23:37:22.264+02:00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</si>
  <si>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</si>
  <si>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2026-05-11T23:07:23.589+02:00</t>
  </si>
  <si>
    <t>2026-05-11T23:18:16.201+02:00</t>
  </si>
  <si>
    <t>[{"id":"57405766","note":"","size":"Pepsi 1l","count":1,"label":"Pepsi 1l","posId":"N124","price":4900,"isExtra":false},{"id":"54684750","note":"","size":"Margherita 40cm","count":1,"label":"Margherita 40cm","posId":"100","price":26900,"isExtra":false},{"id":"54684827","note":"","count":1,"label":"Balné","posId":"K0000","price":2000,"isExtra":true},{"id":"54684942","note":"","count":1,"label":"Šunka","posId":"C106","price":4000,"KDSTags":["greenhighlight"],"isExtra":true}]</t>
  </si>
  <si>
    <t>2026-05-11T23:01:51.560+02:00</t>
  </si>
  <si>
    <t>2026-05-11T23:14:19.721+02:00</t>
  </si>
  <si>
    <t>2026-05-11T22:54:47.370+02:00</t>
  </si>
  <si>
    <t>2026-05-11T23:09:27.183+02:00</t>
  </si>
  <si>
    <t>[{"id":"6942755309e364dceebaa29c","count":1,"label":"Comeback 32cm 🌶️","posId":"121","price":24900,"isExtra":false},{"id":"2f43df7dedb312c2f3c829b9","count":1,"label":"Balné","posId":"K0000","price":1500,"isExtra":true},{"id":"5329159316727e06e4d822ec","count":1,"label":"Kukuřice","posId":"B115","price":2500,"KDSTags":["greenhighlight"],"isExtra":true}]</t>
  </si>
  <si>
    <t>2026-05-11T22:54:18.247+02:00</t>
  </si>
  <si>
    <t>2026-05-11T23:08:51.281+02:00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</si>
  <si>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🌶️🌶️","posId":"120","price":24900,"isExtra":false},{"id":"54684837","note":"","count":1,"label":"Balné","posId":"K0000","price":1500,"isExtra":true},{"id":"57179862","note":"","count":1,"label":"BBQ základ","posId":"ZRB32","price":0,"isExtra":true},{"id":"54684898","note":"","count":1,"label":"okraj hotdog, hořčice","posId":"A117","price":5700,"isExtra":true}]</t>
  </si>
  <si>
    <t>2026-05-11T22:49:57.660+02:00</t>
  </si>
  <si>
    <t>2026-05-11T23:03:17.161+02:00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</si>
  <si>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okrajů","posId":"X1000","price":0,"isExtra":true},{"id":"N124","note":"","count":1,"label":"Pepsi 1l","posId":"N124","price":4900,"isExtra":false},{"id":"P107","note":"","count":1,"label":"Dip Jalapeňos","posId":"P107","price":2000,"isExtra":false},{"id":"K0000","note":"","count":1,"label":"Balné","posId":"K0000","price":1500,"isExtra":true}]</t>
  </si>
  <si>
    <t>2026-05-11T22:49:13.973+02:00</t>
  </si>
  <si>
    <t>2026-05-11T23:02:26.185+02:00</t>
  </si>
  <si>
    <t>[{"id":"6942755309e364dceebaa29c","count":1,"label":"Comeback 32cm 🌶️","posId":"121","price":24900,"isExtra":false},{"id":"2f43df7dedb312c2f3c829b9","count":1,"label":"Balné","posId":"K0000","price":1500,"isExtra":true},{"id":"2179c22089126fe6683fee77","count":1,"label":"Smetanový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</si>
  <si>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2026-05-11T22:44:11.675+02:00</t>
  </si>
  <si>
    <t>2026-05-11T22:54:07.234+02:00</t>
  </si>
  <si>
    <t>[{"id":"6942755309e364dceebaa2a4","count":1,"label":"Zeleninová 32cm","posId":"115","price":24900,"isExtra":false},{"id":"2f43df7dedb312c2f3c829b9","count":1,"label":"Balné","posId":"K0000","price":1500,"isExtra":true},{"id":"544a5f6c699d7dde3c79edfe","count":1,"label":"Bez žampionů","posId":"X105","price":0,"KDSTags":["redhighlight"],"isExtra":true}]</t>
  </si>
  <si>
    <t>2026-05-11T22:38:56.039+02:00</t>
  </si>
  <si>
    <t>2026-05-11T22:51:54.139+02:00</t>
  </si>
  <si>
    <t>2026-05-11T22:30:11.418+02:00</t>
  </si>
  <si>
    <t>2026-05-11T22:30:14.334+02:00</t>
  </si>
  <si>
    <t>[{"id":"db512a49-05d7-4924-a817-5d5d5968a844","count":1,"label":"Pizza Capricciosa 32","posId":"113","price":24900,"isExtra":false,"creatorId":"jMXCfnjYo_EcRljAMqsq2","isPackging":0,"actualLabel":"Pizza Capricciosa 32"},{"id":"664bd2b5-40f0-4839-a4f1-3cec89afae33","count":1,"label":"Pizza Quattro Formaggi 32","posId":"123","price":24900,"isExtra":false,"creatorId":"jMdz7x_4T6epKX-vwq4IJ","isPackging":0,"actualLabel":"Pizza Quattro Formaggi 32"}]</t>
  </si>
  <si>
    <t>2026-05-11T22:22:51.130+02:00</t>
  </si>
  <si>
    <t>2026-05-11T22:39:45.195+02:00</t>
  </si>
  <si>
    <t>[{"id":"59592162","note":"","size":"Quattro Formaggi 32cm","count":1,"label":"Quattro Formaggi 32cm","posId":"123","price":24900,"isExtra":false},{"id":"54684837","note":"","count":1,"label":"Balné","posId":"K0000","price":1500,"isExtra":true}]</t>
  </si>
  <si>
    <t>2026-05-11T22:22:51.114+02:00</t>
  </si>
  <si>
    <t>2026-05-11T22:38:21.067+02:00</t>
  </si>
  <si>
    <t>2026-05-11T22:21:54.501+02:00</t>
  </si>
  <si>
    <t>2026-05-11T22:44:24.156+02:00</t>
  </si>
  <si>
    <t>[{"id":"54684761","note":"","size":"Veggieballs 40cm 🌶️🌶️","count":1,"label":"Veggieballs 40cm 🌶️🌶️","posId":"105","price":30900,"isExtra":false},{"id":"54684827","note":"","count":1,"label":"Balné","posId":"K0000","price":2000,"isExtra":true},{"id":"54684825","note":"","count":1,"label":"bez plněných okrajů","posId":"X1000","price":0,"isExtra":true}]</t>
  </si>
  <si>
    <t>2026-05-11T22:19:01.558+02:00</t>
  </si>
  <si>
    <t>2026-05-11T22:26:51.109+02:00</t>
  </si>
  <si>
    <t>[{"id":"6942755309e364dceebaa2f2","count":1,"label":"Pepsi 1l","posId":"N124","price":4900,"isExtra":false},{"id":"6942755309e364dceebaa28c","count":1,"label":"Hawai 40cm","posId":"102","price":30900,"isExtra":false},{"id":"9c3e5446ef3ded7b358f7c2a","count":1,"label":"Balné","posId":"K0000","price":2000,"isExtra":true},{"id":"629f396bc3ccc9d2866f2a36","count":1,"label":"Olivy","posId":"C112","price":3500,"KDSTags":["greenhighlight"],"isExtra":true},{"id":"c72973a96879fc2d4a45d18e","count":1,"label":"Kukuřice","posId":"C115","price":3500,"KDSTags":["greenhighlight"],"isExtra":true}]</t>
  </si>
  <si>
    <t>2026-05-11T22:08:27.357+02:00</t>
  </si>
  <si>
    <t>2026-05-11T22:22:08.062+02:00</t>
  </si>
  <si>
    <t>[{"id":"6942755309e364dceebaa27e","count":1,"label":"Quattro Formaggi 40cm","posId":"111","price":30900,"isExtra":false},{"id":"9c3e5446ef3ded7b358f7c2a","count":1,"label":"Balné","posId":"K0000","price":2000,"isExtra":true},{"id":"da61ec74e0d8131c40023b22","count":1,"label":"Pepperoni salám","posId":"C109","price":4000,"KDSTags":["greenhighlight"],"isExtra":true}]</t>
  </si>
  <si>
    <t>2026-05-11T22:05:56.868+02:00</t>
  </si>
  <si>
    <t>2026-05-11T22:19:04.687+02:00</t>
  </si>
  <si>
    <t>[{"id":"6942755309e364dceebaa290","count":1,"label":"Baby špenát &amp; kuře 40cm","posId":"104","price":30900,"isExtra":false},{"id":"9c3e5446ef3ded7b358f7c2a","count":1,"label":"Balné","posId":"K0000","price":2000,"isExtra":true},{"id":"9b134e33f1db18460c30380b","count":1,"label":"okraj mozzarella, bylinky","posId":"A122","price":6500,"isExtra":true},{"id":"e9c9fc06905e87318712e5d6","count":1,"label":"Bez kuřete","posId":"X114","price":0,"KDSTags":["redhighlight"],"isExtra":true},{"id":"6942755309e364dceebaa2d8","count":1,"label":"Česnekový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</si>
  <si>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2026-05-11T22:01:44.816+02:00</t>
  </si>
  <si>
    <t>2026-05-11T22:13:55.969+02:00</t>
  </si>
  <si>
    <t>2026-05-11T22:25:46.227+02:00</t>
  </si>
  <si>
    <t>2026-05-11T22:01:45.353+02:00</t>
  </si>
  <si>
    <t>[{"id":"a0148f4d-e608-4061-b0cf-421635d1867d","count":1,"label":"Spicy Wings","posId":"P101","price":11900,"isExtra":false,"creatorId":"5TtWNR1xqFBOhnBN0ul0M","isPackging":1500,"actualLabel":"Spicy Wings"},{"id":"a0148f4d-e608-4061-b0cf-421635d1867d","count":1,"label":"Spicy Wings","posId":"P101","price":11900,"isExtra":false,"creatorId":"iqjz9pD6D-H4Po89ZC9pV","isPackging":1500,"actualLabel":"Spicy Wings"},{"id":"a0148f4d-e608-4061-b0cf-421635d1867d","count":1,"label":"Spicy Wings","posId":"P101","price":11900,"isExtra":false,"creatorId":"2JnydtGkaQM0iBymqd20N","isPackging":1500,"actualLabel":"Spicy Wings"},{"id":"a0148f4d-e608-4061-b0cf-421635d1867d","count":1,"label":"Spicy Wings","posId":"P101","price":11900,"isExtra":false,"creatorId":"v4I1IhoJce5rdFlwfwgii","isPackging":1500,"actualLabel":"Spicy Wings"},{"id":"cd22e00e-e758-4363-9254-340728f271d9","count":1,"label":"Pizza Hawai 18 cm","posId":"126","price":11900,"isExtra":false,"creatorId":"j0NqphsyycWhj9nx0FJWA","isPackging":0,"actualLabel":"Pizza Hawai 18 cm"},{"id":"cd22e00e-e758-4363-9254-340728f271d9","count":1,"label":"Pizza Hawai 18 cm","posId":"126","price":11900,"isExtra":false,"creatorId":"071WAe88CK0l4EZCxwNq5","isPackging":0,"actualLabel":"Pizza Hawai 18 cm"}]</t>
  </si>
  <si>
    <t>2026-05-11T21:51:32.614+02:00</t>
  </si>
  <si>
    <t>2026-05-11T22:04:40.532+02:00</t>
  </si>
  <si>
    <t>[{"id":"54684756","note":"","size":"BBQ Meteor 40cm","count":1,"label":"BBQ Meteor 40cm","posId":"106","price":30900,"isExtra":false},{"id":"54684827","note":"","count":1,"label":"Balné","posId":"K0000","price":2000,"isExtra":true},{"id":"59555758","note":"","count":1,"label":"Rajčatový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okrajů","posId":"X1000","price":0,"isExtra":true},{"id":"54684760","note":"","size":"Capricciosa 40cm","count":1,"label":"Capricciosa 40cm","posId":"101","price":30900,"isExtra":false},{"id":"54684827","note":"","count":1,"label":"Balné","posId":"K0000","price":2000,"isExtra":true}]</t>
  </si>
  <si>
    <t>2026-05-11T21:50:51.794+02:00</t>
  </si>
  <si>
    <t>2026-05-11T21:59:30.269+02:00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</si>
  <si>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okrajů","posId":"X1000","price":0,"isExtra":true}]</t>
  </si>
  <si>
    <t>2026-05-11T21:26:02.268+02:00</t>
  </si>
  <si>
    <t>2026-05-11T21:34:05.787+02:00</t>
  </si>
  <si>
    <t>[{"id":"0bea1fb1-a6d1-4425-b818-6eca29fb16e8","count":1,"label":"Pizza Comeback 32","posId":"121","price":24900,"isExtra":false,"creatorId":"EdeaL_WShn08GE934ZjtA","isPackging":0,"actualLabel":"Pizza Comeback 32"},{"id":"extra_20230331101812_77","count":1,"label":"Mozzarella","posId":"B113","price":3000,"KDSTags":["greenhighlight"],"isExtra":true,"mainItemId":"0bea1fb1-a6d1-4425-b818-6eca29fb16e8"}]</t>
  </si>
  <si>
    <t>2026-05-11T21:20:02.157+02:00</t>
  </si>
  <si>
    <t>2026-05-11T21:33:27.958+02:00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</si>
  <si>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,{"id":"C108","note":"","count":1,"label":"Slanina","posId":"C108","price":4000,"KDSTags":["greenhighlight"],"isExtra":true}]</t>
  </si>
  <si>
    <t>2026-05-11T21:12:29.895+02:00</t>
  </si>
  <si>
    <t>2026-05-11T21:26:55.243+02:00</t>
  </si>
  <si>
    <t>2026-05-11T21:09:58.929+02:00</t>
  </si>
  <si>
    <t>2026-05-11T21:23:37.146+02:00</t>
  </si>
  <si>
    <t>[{"id":"6942755309e364dceebaa29e","count":1,"label":"Pepperoni 32cm 🌶️🌶️","posId":"120","price":24900,"isExtra":false},{"id":"2f43df7dedb312c2f3c829b9","count":1,"label":"Balné","posId":"K0000","price":1500,"isExtra":true},{"id":"2179c22089126fe6683fee77","count":1,"label":"Smetanový základ","posId":"ZRS32","price":0,"isExtra":true},{"id":"6942755309e364dceebaa2a2","count":2,"label":"BBQ Meteor 32cm","posId":"118","price":24900,"isExtra":false},{"id":"2f43df7dedb312c2f3c829b9","count":2,"label":"Balné","posId":"K0000","price":1500,"isExtra":true},{"id":"4127daa2593493061f0d6d68","count":2,"label":"Smetanový základ","posId":"ZBS32","price":0,"isExtra":true}]</t>
  </si>
  <si>
    <t>2026-05-11T20:49:29.923+02:00</t>
  </si>
  <si>
    <t>2026-05-11T20:56:55.003+02:00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</si>
  <si>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bylinky","posId":"A122","price":6500,"isExtra":true},{"id":"54684938","note":"","count":1,"label":"Mozzarella","posId":"C113","price":4000,"KDSTags":["greenhighlight"],"isExtra":true}]</t>
  </si>
  <si>
    <t>2026-05-11T20:29:07.239+02:00</t>
  </si>
  <si>
    <t>2026-05-11T20:37:45.874+02:00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</si>
  <si>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okrajů","posId":"X1000","price":0,"isExtra":true},{"id":"D109","note":"","count":1,"label":"Opočno pistáciová","posId":"D109","price":12900,"isExtra":false}]</t>
  </si>
  <si>
    <t>2026-05-11T20:20:02.372+02:00</t>
  </si>
  <si>
    <t>2026-05-11T20:34:40.827+02:00</t>
  </si>
  <si>
    <t>2026-05-11T20:46:15.843+02:00</t>
  </si>
  <si>
    <t>2026-05-11T20:20:02.939+02:00</t>
  </si>
  <si>
    <t>[{"id":"9113385a-d4b6-407a-b0f4-d904f93de010","note":"","count":1,"label":"Baby špenát &amp; kuře 32 cm","posId":"116","price":24900,"isExtra":false},{"id":"d3fbee6e-254b-46e7-885e-b580d0e6b445","note":"","count":1,"label":"žampiony","posId":"B105","price":2500,"KDSTags":["greenhighlight"],"isExtra":true},{"id":"bd7dc60f-b07b-42b5-898a-e6a144618c85","note":"","count":1,"label":"BEZ -kuře","posId":"X114","price":0,"KDSTags":["redhighlight"],"isExtra":true},{"id":"1aa4b142-e6d7-4d61-ba94-40298841a888","note":"","count":1,"label":"Quattro Formaggi 32 cm","posId":"123","price":24900,"isExtra":false},{"id":"74be8bc5-6f7d-410f-a8a4-20827df2ad19","note":"","count":1,"label":"olivy","posId":"B112","price":2500,"KDSTags":["greenhighlight"],"isExtra":true}]</t>
  </si>
  <si>
    <t>2026-05-11T20:19:36.042+02:00</t>
  </si>
  <si>
    <t>2026-05-11T20:29:16.026+02:00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</si>
  <si>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🌶️🌶️","posId":"110","price":30900,"isExtra":false},{"id":"54684827","note":"","count":1,"label":"Balné","posId":"K0000","price":2000,"isExtra":true},{"id":"54684825","note":"","count":1,"label":"bez plněných okrajů","posId":"X1000","price":0,"isExtra":true},{"id":"57423462","note":"","size":"Dip Jalapeňos","count":1,"label":"Dip Jalapeňos","posId":"P107","price":2000,"isExtra":false},{"id":"54684837","note":"","count":1,"label":"Balné","posId":"K0000","price":1500,"isExtra":true}]</t>
  </si>
  <si>
    <t>2026-05-11T19:54:17.978+02:00</t>
  </si>
  <si>
    <t>2026-05-11T20:03:12.280+02:00</t>
  </si>
  <si>
    <t>2026-05-11T19:51:14.351+02:00</t>
  </si>
  <si>
    <t>2026-05-11T19:59:27.877+02:00</t>
  </si>
  <si>
    <t>2026-05-11T19:45:11.645+02:00</t>
  </si>
  <si>
    <t>2026-05-11T19:51:08.857+02:00</t>
  </si>
  <si>
    <t>[{"id":"6942755309e364dceebaa2a6","count":1,"label":"Hawai 32cm","posId":"114","price":24900,"isExtra":false},{"id":"2f43df7dedb312c2f3c829b9","count":1,"label":"Balné","posId":"K0000","price":1500,"isExtra":true},{"id":"6942755309e364dceebaa2d8","count":1,"label":"Česnekový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</si>
  <si>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2026-05-11T19:39:02.798+02:00</t>
  </si>
  <si>
    <t>2026-05-11T19:47:16.586+02:00</t>
  </si>
  <si>
    <t>2026-05-11T19:38:18.250+02:00</t>
  </si>
  <si>
    <t>2026-05-11T19:43:47.722+02:00</t>
  </si>
  <si>
    <t>[{"id":"102","note":"","count":1,"label":"Hawai 40cm","posId":"102","price":30900,"isExtra":false},{"id":"K0000","note":"","count":1,"label":"Balné","posId":"K0000","price":2000,"isExtra":true},{"id":"N124","note":"","count":1,"label":"Pepsi 1l","posId":"N124","price":4900,"isExtra":false}]</t>
  </si>
  <si>
    <t>2026-05-11T19:17:59.796+02:00</t>
  </si>
  <si>
    <t>2026-05-11T19:25:45.747+02:00</t>
  </si>
  <si>
    <t>2026-05-11T18:58:02.841+02:00</t>
  </si>
  <si>
    <t>2026-05-11T19:08:56.190+02:00</t>
  </si>
  <si>
    <t>[{"id":"eeb9b1ff-cedd-4112-8a46-47533eec93b4","note":"","count":1,"label":"Margherita 32 cm","posId":"136","price":20900,"isExtra":false},{"id":"f125674e-4779-4f62-be7d-0e4b2ee0ac26","note":"","count":1,"label":"cibule","posId":"B103","price":2500,"KDSTags":["greenhighlight"],"isExtra":true},{"id":"6d80fcec-2088-4df1-b35b-3de60046f4e1","note":"","count":1,"label":"Hot &amp; Spicy 32 cm","posId":"146","price":24900,"isExtra":false}]</t>
  </si>
  <si>
    <t>2026-05-11T18:56:02.272+02:00</t>
  </si>
  <si>
    <t>2026-05-11T19:04:23.379+02:00</t>
  </si>
  <si>
    <t>[{"id":"1259035b-bb9c-4781-bd3f-6114a4a72dd6","note":"","count":1,"label":"Baby špenát &amp; kuře 40 cm","posId":"104","price":30900,"isExtra":false},{"id":"f61b7339-3b20-4583-b2b8-12e48de2876d","note":"","count":1,"label":"změna na Rajčatový základ","posId":"A127","price":0,"isExtra":true},{"id":"1e281388-c78a-4b3d-874d-346d699d1a35","note":"","count":1,"label":"Grana padano","posId":"C130","price":4000,"KDSTags":["greenhighlight"],"isExtra":true},{"id":"57448080-8b2a-4b80-a180-66777b6d7d4b","note":"","count":1,"label":"Jalapenos Rolls, 6 ks","posId":"jpr200","price":8900,"isExtra":false},{"id":"eaf5673a-2acd-457a-bff6-8e65ba4050c9","note":"","count":1,"label":"dip jalapenos","posId":"P107","price":2000,"isExtra":false}]</t>
  </si>
  <si>
    <t>2026-05-11T18:54:06.232+02:00</t>
  </si>
  <si>
    <t>2026-05-11T19:00:18.274+02:00</t>
  </si>
  <si>
    <t>[{"id":"54684756","note":"","size":"BBQ Meteor 40cm","count":1,"label":"BBQ Meteor 40cm","posId":"106","price":30900,"isExtra":false},{"id":"54684827","note":"","count":1,"label":"Balné","posId":"K0000","price":2000,"isExtra":true},{"id":"59555761","note":"","count":1,"label":"Smetanový základ","posId":"ZBS40","price":0,"isExtra":true},{"id":"54684825","note":"","count":1,"label":"bez plněných okrajů","posId":"X1000","price":0,"isExtra":true}]</t>
  </si>
  <si>
    <t>2026-05-11T18:50:46.892+02:00</t>
  </si>
  <si>
    <t>2026-05-11T18:56:42.195+02:00</t>
  </si>
  <si>
    <t>2026-05-11T18:42:02.903+02:00</t>
  </si>
  <si>
    <t>2026-05-11T18:48:25.983+02:00</t>
  </si>
  <si>
    <t>2026-05-11T19:00:30.582+02:00</t>
  </si>
  <si>
    <t>2026-05-11T18:42:04.042+02:00</t>
  </si>
  <si>
    <t>[{"id":"16f2a985-9b85-4073-a2d6-13a6de5f989c","note":"","count":1,"label":"Hawai 32 cm","posId":"138","price":24900,"isExtra":false}]</t>
  </si>
  <si>
    <t>2026-05-11T18:39:17.664+02:00</t>
  </si>
  <si>
    <t>2026-05-11T18:47:26.184+02:00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</si>
  <si>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32cm","posId":"113","price":24900,"isExtra":false},{"id":"54684837","note":"","count":1,"label":"Balné","posId":"K0000","price":1500,"isExtra":true},{"id":"54684831","note":"","count":1,"label":"bez plněných okrajů","posId":"X1000","price":0,"isExtra":true},{"id":"54684870","note":"","count":1,"label":"Bez žampionů","posId":"X105","price":0,"KDSTags":["redhighlight"],"isExtra":true},{"id":"54684924","note":"","count":1,"label":"Cibule","posId":"B103","price":2500,"KDSTags":["greenhighlight"],"isExtra":true}]</t>
  </si>
  <si>
    <t>2026-05-11T18:38:46.493+02:00</t>
  </si>
  <si>
    <t>2026-05-11T18:43:21.010+02:00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</si>
  <si>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</si>
  <si>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2026-05-11T18:32:02.079+02:00</t>
  </si>
  <si>
    <t>2026-05-11T18:39:22.928+02:00</t>
  </si>
  <si>
    <t>[{"id":"6d3c9c59-6320-4a7e-8d79-75ab75e77cd3","note":"","count":1,"label":"BBQ Texas 32 cm","posId":"119","price":24900,"isExtra":false},{"id":"1aa4b142-e6d7-4d61-ba94-40298841a888","note":"","count":1,"label":"Quattro Formaggi 32 cm","posId":"123","price":24900,"isExtra":false}]</t>
  </si>
  <si>
    <t>Ahmed</t>
  </si>
  <si>
    <t>2026-05-11T18:14:55.438+02:00</t>
  </si>
  <si>
    <t>2026-05-11T18:22:21.032+02:00</t>
  </si>
  <si>
    <t>[{"id":"100","note":"","count":1,"label":"Margherita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,{"id":"C108","note":"","count":1,"label":"Slanina","posId":"C108","price":4000,"KDSTags":["greenhighlight"],"isExtra":true},{"id":"C109","note":"","count":1,"label":"Pepperoni salám","posId":"C109","price":4000,"KDSTags":["greenhighlight"],"isExtra":true}]</t>
  </si>
  <si>
    <t>2026-05-11T18:13:13.388+02:00</t>
  </si>
  <si>
    <t>2026-05-11T18:18:42.386+02:00</t>
  </si>
  <si>
    <t>2026-05-11T18:10:02.803+02:00</t>
  </si>
  <si>
    <t>2026-05-11T18:24:39.867+02:00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</si>
  <si>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česnekový","posId":"P106","price":2000,"isExtra":false}]</t>
  </si>
  <si>
    <t>2026-05-11T18:06:10.553+02:00</t>
  </si>
  <si>
    <t>2026-05-11T18:13:15.027+02:00</t>
  </si>
  <si>
    <t>2026-05-11T18:04:54.739+02:00</t>
  </si>
  <si>
    <t>2026-05-11T18:11:07.897+02:00</t>
  </si>
  <si>
    <t>[{"id":"108","note":"","count":1,"label":"Pepperoni 40cm 🌶️🌶️","posId":"108","price":30900,"isExtra":false},{"id":"K0000","note":"","count":1,"label":"Balné","posId":"K0000","price":2000,"isExtra":true},{"id":"C130","note":"","count":1,"label":"Grana padano, pecorino, parmazán","posId":"C130","price":4000,"KDSTags":["greenhighlight"],"isExtra":true},{"id":"P107","note":"","count":1,"label":"Dip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</si>
  <si>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2026-05-11T17:53:02.173+02:00</t>
  </si>
  <si>
    <t>2026-05-11T17:58:44.873+02:00</t>
  </si>
  <si>
    <t>2026-05-11T18:15:51.726+02:00</t>
  </si>
  <si>
    <t>2026-05-11T17:53:02.927+02:00</t>
  </si>
  <si>
    <t>2026-05-11T17:52:52.383+02:00</t>
  </si>
  <si>
    <t>2026-05-11T18:08:52.174+02:00</t>
  </si>
  <si>
    <t>[{"id":"54684751","note":"","size":"Quattro Formaggi 40cm","count":2,"label":"Quattro Formaggi 40cm","posId":"111","price":30900,"isExtra":false},{"id":"54684827","note":"","count":2,"label":"Balné","posId":"K0000","price":2000,"isExtra":true},{"id":"54684861","note":"","count":2,"label":"okraj mozzarella, bylinky","posId":"A122","price":6500,"isExtra":true},{"id":"54684796","note":"","size":"Česnekový dip","count":4,"label":"Česnekový dip","posId":"P106","price":2000,"isExtra":false},{"id":"54684837","note":"","count":4,"label":"Balné","posId":"K0000","price":1500,"isExtra":true}]</t>
  </si>
  <si>
    <t>2026-05-11T17:42:46.038+02:00</t>
  </si>
  <si>
    <t>2026-05-11T17:55:46.385+02:00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</si>
  <si>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🌶️","posId":"109","price":30900,"isExtra":false},{"id":"54684827","note":"","count":1,"label":"Balné","posId":"K0000","price":2000,"isExtra":true},{"id":"61818008","note":"","size":"Aquilla jemně perlivá","count":2,"label":"Aquilla jemně perlivá","posId":"N141","price":3900,"isExtra":false}]</t>
  </si>
  <si>
    <t>2026-05-11T17:37:26.754+02:00</t>
  </si>
  <si>
    <t>2026-05-11T17:51:14.950+02:00</t>
  </si>
  <si>
    <t>[{"id":"59592161","note":"","size":"Margherita 32cm","count":1,"label":"Margherita 32cm","posId":"112","price":20900,"isExtra":false},{"id":"54684837","note":"","count":1,"label":"Balné","posId":"K0000","price":1500,"isExtra":true},{"id":"59592164","note":"","size":"Comeback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těsto","posId":"17","price":1000,"isExtra":true}]</t>
  </si>
  <si>
    <t>2026-05-11T17:25:02.707+02:00</t>
  </si>
  <si>
    <t>2026-05-11T17:30:37.998+02:00</t>
  </si>
  <si>
    <t>2026-05-11T17:52:14.843+02:00</t>
  </si>
  <si>
    <t>2026-05-11T17:25:03.341+02:00</t>
  </si>
  <si>
    <t>[{"id":"424aec40-766b-4a2f-bcc0-a9d6737ba762","note":"","count":1,"label":"Hawai 32 cm","posId":"114","price":24900,"isExtra":false},{"id":"eeb9b1ff-cedd-4112-8a46-47533eec93b4","note":"","count":1,"label":"Margherita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bylinky","posId":"A121","price":5700,"isExtra":true},{"id":"84c60db3-2ca6-47d7-a9d2-c5f0a472ac07","note":"","count":2,"label":"Poctivá malinovka 0,5l","posId":"N129","price":4900,"isExtra":false},{"id":"eaf5673a-2acd-457a-bff6-8e65ba4050c9","note":"","count":1,"label":"dip jalapenos","posId":"P107","price":2000,"isExtra":false}]</t>
  </si>
  <si>
    <t>2026-05-11T17:11:15.757+02:00</t>
  </si>
  <si>
    <t>2026-05-11T17:18:00.813+02:00</t>
  </si>
  <si>
    <t>2026-05-11T17:10:03.320+02:00</t>
  </si>
  <si>
    <t>2026-05-11T17:16:22.509+02:00</t>
  </si>
  <si>
    <t>2026-05-11T17:09:55.134+02:00</t>
  </si>
  <si>
    <t>2026-05-11T17:23:02.883+02:00</t>
  </si>
  <si>
    <t>[{"id":"59808788","note":"","size":"Jablečno-skořicové rolls","count":4,"label":"Jablečno-skořicové rolls","posId":"18","price":8900,"isExtra":false},{"id":"54684837","note":"","count":4,"label":"Balné","posId":"K0000","price":1500,"isExtra":true},{"id":"54684799","note":"","size":"Choco Rolls","count":1,"label":"Choco Rolls","posId":"chr100","price":8900,"isExtra":false},{"id":"54684837","note":"","count":1,"label":"Balné","posId":"K0000","price":1500,"isExtra":true}]</t>
  </si>
  <si>
    <t>2026-05-11T16:59:08.145+02:00</t>
  </si>
  <si>
    <t>2026-05-11T17:12:05.743+02:00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</si>
  <si>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40cm","posId":"111","price":30900,"isExtra":false},{"id":"54684827","note":"","count":1,"label":"Balné","posId":"K0000","price":2000,"isExtra":true},{"id":"54684957","note":"","count":1,"label":"Pepperoni salám","posId":"C109","price":4000,"KDSTags":["greenhighlight"],"isExtra":true},{"id":"57423462","note":"","size":"Dip Jalapeňos","count":2,"label":"Dip Jalapeňos","posId":"P107","price":2000,"isExtra":false},{"id":"54684837","note":"","count":2,"label":"Balné","posId":"K0000","price":1500,"isExtra":true},{"id":"54684750","note":"","size":"Margherita 40cm","count":1,"label":"Margherita 40cm","posId":"100","price":26900,"isExtra":false},{"id":"54684827","note":"","count":1,"label":"Balné","posId":"K0000","price":2000,"isExtra":true}]</t>
  </si>
  <si>
    <t>2026-05-11T16:56:15.267+02:00</t>
  </si>
  <si>
    <t>2026-05-11T17:03:54.590+02:00</t>
  </si>
  <si>
    <t>2026-05-11T16:55:15.431+02:00</t>
  </si>
  <si>
    <t>2026-05-11T16:58:01.447+02:00</t>
  </si>
  <si>
    <t>[{"id":"93a1ada8-f6d7-45bd-bf51-de6aea045604","count":1,"label":"Guarana classic","posId":"N142","price":5500,"isExtra":false,"discount":{"type":"absolute","value":35},"creatorId":"zC-dHVeE-j68dfE9LQo2V","isPackging":0,"actualLabel":"Guarana classic"}]</t>
  </si>
  <si>
    <t>Shiv</t>
  </si>
  <si>
    <t>2026-05-11T16:44:46.872+02:00</t>
  </si>
  <si>
    <t>2026-05-11T16:54:52.619+02:00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</si>
  <si>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okrajů","posId":"X1000","price":0,"isExtra":true}]</t>
  </si>
  <si>
    <t>2026-05-11T16:07:03.351+02:00</t>
  </si>
  <si>
    <t>2026-05-11T16:15:48.305+02:00</t>
  </si>
  <si>
    <t>2026-05-11T16:55:28.929+02:00</t>
  </si>
  <si>
    <t>2026-05-11T16:07:37.365+02:00</t>
  </si>
  <si>
    <t>2026-05-11T15:22:02.755+02:00</t>
  </si>
  <si>
    <t>2026-05-11T15:29:53.003+02:00</t>
  </si>
  <si>
    <t>2026-05-11T15:48:56.577+02:00</t>
  </si>
  <si>
    <t>2026-05-11T15:22:03.396+02:00</t>
  </si>
  <si>
    <t>[{"id":"4aed5471-c8ca-405d-bfd1-1a7601f72348","note":"","count":1,"label":"Quattro Formaggi 32 cm","posId":"147","price":24900,"isExtra":false},{"id":"0c454cc7-3f38-4dea-9e0e-7220d9ba6ce0","note":"","count":2,"label":"Dip česnekový","posId":"P106","price":2000,"isExtra":false}]</t>
  </si>
  <si>
    <t>2026-05-11T15:11:52.535+02:00</t>
  </si>
  <si>
    <t>2026-05-11T15:26:32.244+02:00</t>
  </si>
  <si>
    <t>[{"id":"100","note":"","count":1,"label":"Margherita 40cm","posId":"100","price":26900,"isExtra":false},{"id":"K0000","note":"","count":1,"label":"Balné","posId":"K0000","price":2000,"isExtra":true},{"id":"ZRB40","note":"","count":1,"label":"BBQ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C102","note":"","count":1,"label":"Jalapeňos","posId":"C102","price":3500,"KDSTags":["greenhighlight"],"isExtra":true},{"id":"C105","note":"","count":1,"label":"Žampiony","posId":"C105","price":3500,"KDSTags":["greenhighlight"],"isExtra":true},{"id":"108","note":"","count":1,"label":"Pepperoni 40cm 🌶️🌶️","posId":"108","price":30900,"isExtra":false},{"id":"K0000","note":"","count":1,"label":"Balné","posId":"K0000","price":2000,"isExtra":true}]</t>
  </si>
  <si>
    <t>2026-05-11T15:02:27.661+02:00</t>
  </si>
  <si>
    <t>2026-05-11T15:20:50.518+02:00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</si>
  <si>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dip","posId":"P106","price":2000,"isExtra":false},{"id":"2f43df7dedb312c2f3c829b9","count":2,"label":"Balné","posId":"K0000","price":1500,"isExtra":true},{"id":"6942755309e364dceebaa2d6","count":1,"label":"Pepperoni Rolls 🌶️","posId":"P100","price":8900,"isExtra":false},{"id":"2f43df7dedb312c2f3c829b9","count":1,"label":"Balné","posId":"K0000","price":1500,"isExtra":true}]</t>
  </si>
  <si>
    <t>2026-05-11T14:37:39.996+02:00</t>
  </si>
  <si>
    <t>2026-05-11T14:46:36.065+02:00</t>
  </si>
  <si>
    <t>2026-05-11T14:14:44.466+02:00</t>
  </si>
  <si>
    <t>2026-05-11T14:21:56.041+02:00</t>
  </si>
  <si>
    <t>[{"id":"59592166","note":"","size":"BBQ Texas 32cm","count":1,"label":"BBQ Texas 32cm","posId":"119","price":24900,"isExtra":false},{"id":"54684837","note":"","count":1,"label":"Balné","posId":"K0000","price":1500,"isExtra":true}]</t>
  </si>
  <si>
    <t>2026-05-11T13:41:39.503+02:00</t>
  </si>
  <si>
    <t>2026-05-11T13:49:09.046+02:00</t>
  </si>
  <si>
    <t>[{"id":"6942755309e364dceebaa2a6","count":1,"label":"Hawai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</si>
  <si>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2026-05-11T13:13:57.090+02:00</t>
  </si>
  <si>
    <t>2026-05-11T13:32:32.031+02:00</t>
  </si>
  <si>
    <t>[{"id":"6942755309e364dceebaa2de","count":1,"label":"Choco Rolls","posId":"chr100","price":8900,"isExtra":false},{"id":"2f43df7dedb312c2f3c829b9","count":1,"label":"Balné","posId":"K0000","price":1500,"isExtra":true},{"id":"6942755309e364dceebaa282","count":1,"label":"Comeback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629f396bc3ccc9d2866f2a36","count":1,"label":"Olivy","posId":"C112","price":3500,"KDSTags":["greenhighlight"],"isExtra":true},{"id":"c72973a96879fc2d4a45d18e","count":1,"label":"Kukuřice","posId":"C115","price":3500,"KDSTags":["greenhighlight"],"isExtra":true}]</t>
  </si>
  <si>
    <t>2026-05-11T13:10:43.798+02:00</t>
  </si>
  <si>
    <t>2026-05-11T13:17:53.654+02:00</t>
  </si>
  <si>
    <t>[{"id":"6fb8e78b-888c-4b9f-a799-a2c2f0622697","count":1,"label":"Pizza Margherita 18","posId":"124","price":11900,"isExtra":false,"creatorId":"1Ghw8BSGj6aWxMnHgFKpw","isPackging":0,"actualLabel":"Pizza Margherita 18"},{"id":"7ab930e6-0c0e-4177-b8ba-83503741e8b0","count":1,"label":"Pizza Pepperoni 32","posId":"120","price":24900,"isExtra":false,"creatorId":"X6c6t_XjLExoK3s7oSXpa","isPackging":0,"actualLabel":"Pizza Pepperoni 32"}]</t>
  </si>
  <si>
    <t>2026-05-11T13:09:00.108+02:00</t>
  </si>
  <si>
    <t>2026-05-11T13:20:14.822+02:00</t>
  </si>
  <si>
    <t>2026-05-11T13:51:26.631+02:00</t>
  </si>
  <si>
    <t>2026-05-11T13:09:01.017+02:00</t>
  </si>
  <si>
    <t>[{"id":"c46bb160-b35c-42ed-8482-ed85f1391e51","count":1,"label":"Pizza Hawai 32 cm","posId":"114","price":24900,"isExtra":false,"creatorId":"fxb-JW7S5ZImfC3xV24NC","isPackging":0,"actualLabel":"Pizza Hawai 32 cm"},{"id":"RjnzJvFGQ7bViwxWS8fAW","count":1,"label":"Bez ananasu","posId":"X100","price":0,"KDSTags":["redhighlight"],"isExtra":true,"mainItemId":"c46bb160-b35c-42ed-8482-ed85f1391e51"},{"id":"c46bb160-b35c-42ed-8482-ed85f1391e51","count":1,"label":"Pizza Hawai 32 cm","posId":"114","price":24900,"isExtra":false,"creatorId":"NZuoHIWt7sL-bneupznYK","isPackging":0,"actualLabel":"Pizza Hawai 32 cm"},{"id":"RjnzJvFGQ7bViwxWS8fAW","count":1,"label":"Bez ananasu","posId":"X100","price":0,"KDSTags":["redhighlight"],"isExtra":true,"mainItemId":"c46bb160-b35c-42ed-8482-ed85f1391e51"}]</t>
  </si>
  <si>
    <t>2026-05-11T12:58:16.181+02:00</t>
  </si>
  <si>
    <t>2026-05-11T13:11:08.640+02:00</t>
  </si>
  <si>
    <t>2026-05-11T12:57:21.022+02:00</t>
  </si>
  <si>
    <t>2026-05-11T13:05:37.715+02:00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</si>
  <si>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základ","posId":"ZBR40","price":0,"isExtra":true},{"id":"54684868","note":"","count":1,"label":"okraj mozzarella, bbq omáčka","posId":"A124","price":6500,"isExtra":true},{"id":"54684930","note":"","count":1,"label":"Kukuřice","posId":"C115","price":3500,"KDSTags":["greenhighlight"],"isExtra":true},{"id":"54684799","note":"","size":"Choco Rolls","count":1,"label":"Choco Rolls","posId":"chr100","price":8900,"isExtra":false},{"id":"54684837","note":"","count":1,"label":"Balné","posId":"K0000","price":1500,"isExtra":true}]</t>
  </si>
  <si>
    <t>2026-05-11T12:53:02.264+02:00</t>
  </si>
  <si>
    <t>2026-05-11T13:18:13.439+02:00</t>
  </si>
  <si>
    <t>2026-05-11T13:42:13.195+02:00</t>
  </si>
  <si>
    <t>2026-05-11T12:53:03.607+02:00</t>
  </si>
  <si>
    <t>[{"id":"9113385a-d4b6-407a-b0f4-d904f93de010","note":"","count":1,"label":"Baby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bylinky","posId":"A121","price":5700,"isExtra":true},{"id":"720272d2-1717-4af6-8eea-e928bb95234b","note":"","count":1,"label":"kukuřice","posId":"B115","price":2500,"KDSTags":["greenhighlight"],"isExtra":true}]</t>
  </si>
  <si>
    <t>2026-05-11T12:43:03.878+02:00</t>
  </si>
  <si>
    <t>2026-05-11T13:24:11.518+02:00</t>
  </si>
  <si>
    <t>[{"id":"1aa4b142-e6d7-4d61-ba94-40298841a888","note":"","count":1,"label":"Quattro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základ","posId":"A127","price":0,"isExtra":true},{"id":"f932f643-9a56-4a16-90b3-20349063a042","note":"","count":1,"label":"Capricciosa 32 cm","posId":"113","price":24900,"isExtra":false},{"id":"8915e1ca-f30b-45dc-9ba0-235201606490","note":"","count":1,"label":"BEZ -žampiony","posId":"X105","price":0,"KDSTags":["redhighlight"],"isExtra":true}]</t>
  </si>
  <si>
    <t>2026-05-11T12:41:39.871+02:00</t>
  </si>
  <si>
    <t>2026-05-11T13:01:30.714+02:00</t>
  </si>
  <si>
    <t>[{"id":"59592166","note":"","size":"BBQ Texas 32cm","count":2,"label":"BBQ Texas 32cm","posId":"119","price":24900,"isExtra":false},{"id":"54684837","note":"","count":2,"label":"Balné","posId":"K0000","price":1500,"isExtra":true},{"id":"59592172","note":"","size":"Veggieballs 32cm 🌶️🌶️","count":1,"label":"Veggieballs 32cm 🌶️🌶️","posId":"117","price":24900,"isExtra":false},{"id":"54684837","note":"","count":1,"label":"Balné","posId":"K0000","price":1500,"isExtra":true}]</t>
  </si>
  <si>
    <t>2026-05-11T12:37:03.561+02:00</t>
  </si>
  <si>
    <t>2026-05-11T13:09:19.449+02:00</t>
  </si>
  <si>
    <t>2026-05-11T13:45:08.239+02:00</t>
  </si>
  <si>
    <t>2026-05-11T13:11:08.554+02:00</t>
  </si>
  <si>
    <t>[{"id":"f932f643-9a56-4a16-90b3-20349063a042","note":"","count":1,"label":"Capricciosa 32 cm","posId":"113","price":24900,"isExtra":false},{"id":"be5c7908-f592-4704-987f-cd7d7281f32e","note":"","count":1,"label":"Comeback 32 cm","posId":"121","price":24900,"isExtra":false},{"id":"248252c5-4f49-43ec-9d7c-c3f582fe912d","note":"","count":1,"label":"Mirinda 1l","posId":"N126","price":5900,"isExtra":false}]</t>
  </si>
  <si>
    <t>2026-05-11T12:23:35.733+02:00</t>
  </si>
  <si>
    <t>2026-05-11T12:30:07.327+02:00</t>
  </si>
  <si>
    <t>[{"id":"fce7aff3-cfca-4148-9121-d3a0f5d2e0fc","count":1,"label":"Pizza Hot &amp; Spicy 32 0,5","posId":"H122","price":12450,"isExtra":false,"creatorId":"doDtbqIDx1VdJLf9UHFTs","isPackging":0,"actualLabel":"Pizza Hot &amp; Spicy 32 0,5"},{"id":"ZMn0kE3IRVJjsfXstBxZb","count":1,"label":"Bez plněných okrajů","posId":"X1000","price":0,"isExtra":true,"mainItemId":"fce7aff3-cfca-4148-9121-d3a0f5d2e0fc"},{"id":"aRPAiqbCW3Z9trz5KoEBF","count":1,"label":"Těsto italské","posId":"H32","price":0,"isExtra":true,"mainItemId":"fce7aff3-cfca-4148-9121-d3a0f5d2e0fc"},{"id":"49341b6b-7318-40ee-8969-1fb202029b42","count":1,"label":"Pizza Špenát kuře 32 cm 0,5","posId":"H116","price":12450,"isExtra":false,"creatorId":"GnWg0unJXeySDFtoAMA5R","isPackging":0,"actualLabel":"Pizza Špenát kuře 32 cm 0,5"},{"id":"ZMn0kE3IRVJjsfXstBxZb","count":1,"label":"Bez plněných okrajů","posId":"X1000","price":0,"isExtra":true,"mainItemId":"49341b6b-7318-40ee-8969-1fb202029b42"},{"id":"aRPAiqbCW3Z9trz5KoEBF","count":1,"label":"Těsto italské","posId":"H32","price":0,"isExtra":true,"mainItemId":"49341b6b-7318-40ee-8969-1fb202029b42"}]</t>
  </si>
  <si>
    <t>2026-05-11T12:22:01.043+02:00</t>
  </si>
  <si>
    <t>2026-05-11T12:30:09.427+02:00</t>
  </si>
  <si>
    <t>2026-05-11T12:19:16.272+02:00</t>
  </si>
  <si>
    <t>2026-05-11T12:27:45.474+02:00</t>
  </si>
  <si>
    <t>2026-05-11T11:50:21.367+02:00</t>
  </si>
  <si>
    <t>2026-05-11T11:57:47.153+02:00</t>
  </si>
  <si>
    <t>[{"id":"5b4032d3-8346-45a9-86d5-b86731599dcf","count":1,"label":"Pizza BBQ Texas 32","posId":"119","price":24900,"isExtra":false,"creatorId":"HFy3MkbVWrOPz1YFzDSQZ","isPackging":0,"actualLabel":"Pizza BBQ Texas 32"}]</t>
  </si>
  <si>
    <t>2026-05-11T11:43:03.202+02:00</t>
  </si>
  <si>
    <t>2026-05-11T11:56:11.193+02:00</t>
  </si>
  <si>
    <t>2026-05-11T12:09:10.252+02:00</t>
  </si>
  <si>
    <t>2026-05-11T11:43:04.401+02:00</t>
  </si>
  <si>
    <t>[{"id":"63675afb-9d1b-42b2-9d42-9e80500fdd28","note":"","count":1,"label":"Comeback 40 cm","posId":"109","price":30900,"isExtra":false},{"id":"65f00180-9c8f-4569-8062-acb5d5b8efb2","note":"","count":2,"label":"Pepsi 1l","posId":"N124","price":5900,"isExtra":false}]</t>
  </si>
  <si>
    <t>2026-05-11T11:42:57.135+02:00</t>
  </si>
  <si>
    <t>2026-05-11T11:49:40.461+02:00</t>
  </si>
  <si>
    <t>[{"id":"6942755309e364dceebaa296","count":1,"label":"Margherita 32cm","posId":"112","price":20900,"isExtra":false},{"id":"2f43df7dedb312c2f3c829b9","count":1,"label":"Balné","posId":"K0000","price":1500,"isExtra":true},{"id":"b79674a8749d7a797a90cc5b","count":1,"label":"okraj mozzarella, bylinky","posId":"A121","price":5700,"isExtra":true},{"id":"fa663af1037263b7615b2b04","count":1,"label":"Šunka","posId":"B106","price":3000,"KDSTags":["greenhighlight"],"isExtra":true}]</t>
  </si>
  <si>
    <t>2026-05-11T11:31:18.987+02:00</t>
  </si>
  <si>
    <t>2026-05-11T11:37:24.242+02:00</t>
  </si>
  <si>
    <t>[{"id":"0bea1fb1-a6d1-4425-b818-6eca29fb16e8","count":1,"label":"Pizza Comeback 32","posId":"121","price":24900,"isExtra":false,"creatorId":"U48MvZ6kpcWEGo4grRrQ4","isPackging":0,"actualLabel":"Pizza Comeback 32"}]</t>
  </si>
  <si>
    <t>2026-05-11T11:19:11.640+02:00</t>
  </si>
  <si>
    <t>2026-05-11T11:33:36.497+02:00</t>
  </si>
  <si>
    <t>[{"id":"6942755309e364dceebaa2a6","count":2,"label":"Hawai 32cm","posId":"114","price":24900,"isExtra":false},{"id":"2f43df7dedb312c2f3c829b9","count":2,"label":"Balné","posId":"K0000","price":1500,"isExtra":true}]</t>
  </si>
  <si>
    <t>2026-05-11T10:37:03.363+02:00</t>
  </si>
  <si>
    <t>2026-05-11T11:26:00.068+02:00</t>
  </si>
  <si>
    <t>2026-05-17T23:18:12.252+02:00</t>
  </si>
  <si>
    <t>2026-05-17T23:35:37.371+02:00</t>
  </si>
  <si>
    <t>Pizza Comeback Prosek</t>
  </si>
  <si>
    <t>[{"id":"106","note":"","count":1,"label":"BBQ Meteor 40cm","posId":"106","price":30900,"isExtra":false},{"id":"K0000","note":"","count":1,"label":"Balné","posId":"K0000","price":2000,"isExtra":true},{"id":"A124","note":"","count":1,"label":"okraj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</si>
  <si>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2026-05-17T23:16:06.229+02:00</t>
  </si>
  <si>
    <t>2026-05-17T23:28:04.936+02:00</t>
  </si>
  <si>
    <t>[{"id":"51b6e656-73cd-4dc6-9ae7-5ae6861e6242","count":1,"label":"Dip česnekový","posId":"P106","price":2000,"isExtra":false,"creatorId":"Tu8O0NOA5lyPd3m6oe72C","isPackging":0,"actualLabel":"Dip česnekový"},{"id":"51b6e656-73cd-4dc6-9ae7-5ae6861e6242","count":1,"label":"Dip česnekový","posId":"P106","price":2000,"isExtra":false,"creatorId":"tN7LtButB2_8qDh_qTPbm","isPackging":0,"actualLabel":"Dip česnekový"},{"id":"35b8e55f-3ac8-4a81-99bd-c0e777be363a","count":1,"label":"Pizza Špenát kuře 32 cm","posId":"116","price":24900,"isExtra":false,"creatorId":"GxQxznHcJ9IbpV41ERDcz","isPackging":0,"actualLabel":"Pizza Špenát kuře 32 cm"},{"id":"35b8e55f-3ac8-4a81-99bd-c0e777be363a","count":1,"label":"Pizza Špenát kuře 32 cm","posId":"116","price":24900,"isExtra":false,"creatorId":"-jpIR-IU1zWO4L31OjKMn","isPackging":0,"actualLabel":"Pizza Špenát kuře 32 cm"}]</t>
  </si>
  <si>
    <t>2026-05-17T23:12:33.735+02:00</t>
  </si>
  <si>
    <t>2026-05-17T23:24:30.948+02:00</t>
  </si>
  <si>
    <t>[{"id":"423c3a9b-8bd6-4916-b6b5-5c554040f6a5","count":1,"label":"Pizza Veggieballs 32 cm","posId":"117","price":24900,"isExtra":false,"creatorId":"zq2TVv5U1xIPulrAgwdGm","isPackging":0,"actualLabel":"Pizza Veggieballs 32 cm"},{"id":"97205e8a-60b5-439e-8af0-7f8def52aeb6","count":1,"label":"Pizza Hawai 32 cm","posId":"114","price":24900,"isExtra":false,"creatorId":"Ko-bN_XgZJiiHRF_m94as","isPackging":0,"actualLabel":"Pizza Hawai 32 cm"}]</t>
  </si>
  <si>
    <t>2026-05-17T23:08:16.284+02:00</t>
  </si>
  <si>
    <t>2026-05-17T23:14:51.043+02:00</t>
  </si>
  <si>
    <t>[{"id":"59610965","note":"","size":"Quattro Formaggi 32cm","count":1,"label":"Quattro Formaggi 32cm","posId":"123","price":24900,"isExtra":false},{"id":"57081111","note":"","count":1,"label":"Balné","posId":"K0000","price":1500,"isExtra":true}]</t>
  </si>
  <si>
    <t>2026-05-17T22:45:03.643+02:00</t>
  </si>
  <si>
    <t>2026-05-17T22:52:43.785+02:00</t>
  </si>
  <si>
    <t>2026-05-17T23:13:29.199+02:00</t>
  </si>
  <si>
    <t>2026-05-17T22:48:58.765+02:00</t>
  </si>
  <si>
    <t>[{"id":"b9c4dfdf-aaa2-45da-8f3d-7d70ed6349f6","note":"","count":1,"label":"Sweet passion 32 cm","posId":"29","price":20900,"isExtra":false}]</t>
  </si>
  <si>
    <t>2026-05-17T22:42:00.702+02:00</t>
  </si>
  <si>
    <t>2026-05-17T22:51:05.927+02:00</t>
  </si>
  <si>
    <t>[{"id":"da5a8aac-e4ba-43e9-aa97-4a4b406352ee","count":1,"label":"Pizza Margherita 32","posId":"112","price":20900,"isExtra":false,"creatorId":"-Y2vxwgDWdMHps1PDGyvL","isPackging":0,"actualLabel":"Pizza Margherita 32"},{"id":"extra_20230331101812_75","count":1,"label":"Kukuřice","posId":"B115","price":2500,"KDSTags":["greenhighlight"],"isExtra":true,"mainItemId":"da5a8aac-e4ba-43e9-aa97-4a4b406352ee"}]</t>
  </si>
  <si>
    <t>2026-05-17T22:39:29.174+02:00</t>
  </si>
  <si>
    <t>2026-05-17T22:50:09.957+02:00</t>
  </si>
  <si>
    <t>[{"id":"69400db90dc626f6c3c3fc07","count":1,"label":"Comeback 40cm 🌶️","posId":"109","price":30900,"isExtra":false},{"id":"eebdf80d1781a9b444ae21c7","count":1,"label":"Balné","posId":"K0000","price":2000,"isExtra":true}]</t>
  </si>
  <si>
    <t>2026-05-17T22:33:25.592+02:00</t>
  </si>
  <si>
    <t>2026-05-17T22:42:31.988+02:00</t>
  </si>
  <si>
    <t>[{"id":"69400db90dc626f6c3c3fc23","count":1,"label":"Pepperoni 32cm 🌶️🌶️","posId":"120","price":24900,"isExtra":false},{"id":"47441b8c08c3b985152b12f3","count":1,"label":"Balné","posId":"K0000","price":1500,"isExtra":true},{"id":"ea24ec37002d07049ee3ae18","count":1,"label":"okraj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</si>
  <si>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2026-05-17T22:27:18.552+02:00</t>
  </si>
  <si>
    <t>2026-05-17T22:34:10.239+02:00</t>
  </si>
  <si>
    <t>[{"id":"69400db90dc626f6c3c3fc09","count":1,"label":"Pepperoni 40cm 🌶️🌶️","posId":"108","price":30900,"isExtra":false},{"id":"eebdf80d1781a9b444ae21c7","count":1,"label":"Balné","posId":"K0000","price":2000,"isExtra":true},{"id":"ccbe517b457dec962153470b","count":1,"label":"Kukuřice","posId":"C115","price":3500,"KDSTags":["greenhighlight"],"isExtra":true},{"id":"69400db90dc626f6c3c3fc5d","count":2,"label":"Česnekový dip","posId":"P106","price":2000,"isExtra":false},{"id":"47441b8c08c3b985152b12f3","count":2,"label":"Balné","posId":"K0000","price":1500,"isExtra":true}]</t>
  </si>
  <si>
    <t>2026-05-17T22:21:16.899+02:00</t>
  </si>
  <si>
    <t>2026-05-17T22:29:46.919+02:00</t>
  </si>
  <si>
    <t>[{"id":"69400db90dc626f6c3c3fc15","count":1,"label":"Baby špenát &amp; kuře 40cm","posId":"104","price":30900,"isExtra":false},{"id":"eebdf80d1781a9b444ae21c7","count":1,"label":"Balné","posId":"K0000","price":2000,"isExtra":true},{"id":"1385ee6ca660666cd7ad52bd","count":1,"label":"okraj mozzarella, bylinky","posId":"A122","price":6500,"isExtra":true},{"id":"69400db90dc626f6c3c3fc5d","count":1,"label":"Česnekový dip","posId":"P106","price":2000,"isExtra":false},{"id":"47441b8c08c3b985152b12f3","count":1,"label":"Balné","posId":"K0000","price":1500,"isExtra":true}]</t>
  </si>
  <si>
    <t>2026-05-17T22:20:02.711+02:00</t>
  </si>
  <si>
    <t>2026-05-17T22:26:07.690+02:00</t>
  </si>
  <si>
    <t>[{"id":"31c0dfca-6f85-4bc6-9421-409b4483b607","count":1,"label":"Pizza Pepperoni 32","posId":"120","price":24900,"isExtra":false,"creatorId":"0Je-eHLj3CxPWD-Gz2fBU","isPackging":0,"actualLabel":"Pizza Pepperoni 32"}]</t>
  </si>
  <si>
    <t>2026-05-17T22:07:50.351+02:00</t>
  </si>
  <si>
    <t>2026-05-17T22:18:41.206+02:00</t>
  </si>
  <si>
    <t>[{"id":"59610968","note":"","size":"Pepperoni 32cm 🌶️🌶️","count":1,"label":"Pepperoni 32cm 🌶️🌶️","posId":"120","price":24900,"isExtra":false},{"id":"59610976","note":"","count":1,"label":"USA těsto","posId":"17","price":1000,"isExtra":true},{"id":"57081111","note":"","count":1,"label":"Balné","posId":"K0000","price":1500,"isExtra":true},{"id":"57081202","note":"","count":1,"label":"Kukuřice","posId":"B115","price":2500,"KDSTags":["greenhighlight"],"isExtra":true},{"id":"57081234","note":"","count":1,"label":"Grana padano, pecorino, parmazán","posId":"B130","price":3000,"KDSTags":["greenhighlight"],"isExtra":true},{"id":"57081067","note":"","size":"Česnekový chléb 18cm","count":1,"label":"Česnekový chléb 18cm","posId":"P104","price":7900,"isExtra":false},{"id":"57081111","note":"","count":1,"label":"Balné","posId":"K0000","price":1500,"isExtra":true}]</t>
  </si>
  <si>
    <t>2026-05-17T22:05:03.166+02:00</t>
  </si>
  <si>
    <t>2026-05-17T23:00:01.084+02:00</t>
  </si>
  <si>
    <t>2026-05-17T23:31:33.374+02:00</t>
  </si>
  <si>
    <t>2026-05-17T22:49:00.787+02:00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</si>
  <si>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1e281388-c78a-4b3d-874d-346d699d1a35","note":"","count":1,"label":"Grana padano","posId":"C130","price":4000,"KDSTags":["greenhighlight"],"isExtra":true},{"id":"96b5d091-fc97-4d1a-8602-51839892aa23","note":"","count":1,"label":"Dip jalapenos","posId":"P107","price":2000,"isExtra":false},{"id":"3a8b6a85-3b5c-4ee4-be2d-261ab8731d6e","note":"","count":1,"label":"Dip česnekový","posId":"P106","price":2000,"isExtra":false}]</t>
  </si>
  <si>
    <t>2026-05-17T21:53:38.364+02:00</t>
  </si>
  <si>
    <t>2026-05-17T22:01:07.645+02:00</t>
  </si>
  <si>
    <t>[{"id":"cd7798b9-deb2-4229-a68e-ebefba7ee9e4","count":1,"label":"Pizza Comeback 32","posId":"121","price":24900,"isExtra":false,"creatorId":"gmWpa9QIWiGG9h9cVEQ9q","isPackging":0,"actualLabel":"Pizza Comeback 32"}]</t>
  </si>
  <si>
    <t>2026-05-17T21:46:17.653+02:00</t>
  </si>
  <si>
    <t>2026-05-17T21:54:42.756+02:00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</si>
  <si>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základ","posId":"ZRS40","price":0,"isExtra":true}]</t>
  </si>
  <si>
    <t>2026-05-17T21:43:58.983+02:00</t>
  </si>
  <si>
    <t>2026-05-17T21:53:02.912+02:00</t>
  </si>
  <si>
    <t>[{"id":"69400db90dc626f6c3c3fc25","count":1,"label":"BBQ Texas 32cm","posId":"119","price":24900,"isExtra":false},{"id":"47441b8c08c3b985152b12f3","count":1,"label":"Balné","posId":"K0000","price":1500,"isExtra":true},{"id":"86a8411975d49148029d3c69","count":1,"label":"Smetanový základ","posId":"ZBS32","price":0,"isExtra":true},{"id":"ea24ec37002d07049ee3ae18","count":1,"label":"okraj mozzarella, bylinky","posId":"A121","price":5700,"isExtra":true},{"id":"b1c44ab2af9037f4b6cdd5b3","count":1,"label":"Bez kuřete","posId":"X114","price":0,"KDSTags":["redhighlight"],"isExtra":true},{"id":"785bd350ca41e9c023b40739","count":1,"label":"Kukuřice","posId":"B115","price":2500,"KDSTags":["greenhighlight"],"isExtra":true},{"id":"69400db90dc626f6c3c3fc5d","count":1,"label":"Česnekový dip","posId":"P106","price":2000,"isExtra":false},{"id":"47441b8c08c3b985152b12f3","count":1,"label":"Balné","posId":"K0000","price":1500,"isExtra":true},{"id":"69400db90dc626f6c3c3fc7b","count":1,"label":"Mirinda 1l","posId":"N126","price":5900,"isExtra":false}]</t>
  </si>
  <si>
    <t>2026-05-17T21:41:04.009+02:00</t>
  </si>
  <si>
    <t>2026-05-17T21:53:11.676+02:00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</si>
  <si>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</si>
  <si>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2026-05-17T21:23:44.533+02:00</t>
  </si>
  <si>
    <t>2026-05-17T21:34:24.944+02:00</t>
  </si>
  <si>
    <t>[{"id":"57081032","note":"","size":"Hawai 40cm","count":1,"label":"Hawai 40cm","posId":"102","price":30900,"isExtra":false},{"id":"57081101","note":"","count":1,"label":"Balné","posId":"K0000","price":2000,"isExtra":true},{"id":"57081099","note":"","count":1,"label":"bez plněných okrajů","posId":"X1000","price":0,"isExtra":true}]</t>
  </si>
  <si>
    <t>CHAND</t>
  </si>
  <si>
    <t>2026-05-17T20:54:41.469+02:00</t>
  </si>
  <si>
    <t>2026-05-17T21:09:35.665+02:00</t>
  </si>
  <si>
    <t>[{"id":"108","note":"","count":1,"label":"Pepperoni 40cm 🌶️🌶️","posId":"108","price":30900,"isExtra":false},{"id":"K0000","note":"","count":1,"label":"Balné","posId":"K0000","price":2000,"isExtra":true},{"id":"123","note":"Pokud je možné, prosím bez gorgonzoly :)","count":1,"label":"Quattro Formaggi 32cm","posId":"123","price":24900,"isExtra":false},{"id":"K0000","note":"","count":1,"label":"Balné","posId":"K0000","price":1500,"isExtra":true}]</t>
  </si>
  <si>
    <t>2026-05-17T20:54:04.399+02:00</t>
  </si>
  <si>
    <t>2026-05-17T21:05:31.571+02:00</t>
  </si>
  <si>
    <t>2026-05-17T21:18:47.332+02:00</t>
  </si>
  <si>
    <t>2026-05-17T20:57:11.370+02:00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</si>
  <si>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základ","posId":"57c816b2-3e3f-46c2-b126-b09910d79cb0","price":0,"isExtra":true},{"id":"3a8b6a85-3b5c-4ee4-be2d-261ab8731d6e","note":"","count":2,"label":"Dip česnekový","posId":"P106","price":2000,"isExtra":false},{"id":"ad7c292a-48c9-48db-b64c-0f7f8ebced7f","note":"","count":1,"label":"BBQ Meteor 40 cm","posId":"106","price":30900,"isExtra":false}]</t>
  </si>
  <si>
    <t>2026-05-17T20:39:27.664+02:00</t>
  </si>
  <si>
    <t>2026-05-17T20:46:36.955+02:00</t>
  </si>
  <si>
    <t>[{"id":"69400db90dc626f6c3c3fc21","count":1,"label":"Comeback 32cm 🌶️","posId":"121","price":24900,"isExtra":false},{"id":"47441b8c08c3b985152b12f3","count":1,"label":"Balné","posId":"K0000","price":1500,"isExtra":true},{"id":"ffffb99369f9942e342f94cc","count":1,"label":"Jalapeňos","posId":"B102","price":2500,"KDSTags":["greenhighlight"],"isExtra":true}]</t>
  </si>
  <si>
    <t>2026-05-17T20:35:26.541+02:00</t>
  </si>
  <si>
    <t>2026-05-17T20:43:16.631+02:00</t>
  </si>
  <si>
    <t>[{"id":"69400db90dc626f6c3c3fc05","count":1,"label":"Hot &amp; Spicy 40cm 🌶️🌶️","posId":"110","price":30900,"isExtra":false},{"id":"eebdf80d1781a9b444ae21c7","count":1,"label":"Balné","posId":"K0000","price":2000,"isExtra":true}]</t>
  </si>
  <si>
    <t>2026-05-17T20:27:09.121+02:00</t>
  </si>
  <si>
    <t>2026-05-17T20:37:11.543+02:00</t>
  </si>
  <si>
    <t>[{"id":"65602899","note":"","size":"Opočno vanilková","count":1,"label":"Opočno vanilková","posId":"D108","price":12900,"isExtra":false},{"id":"59610968","note":"Dobrý večer, bylo by možné půl pizzy na BBQ a půl na tomatu? Děkuji V.","size":"Pepperoni 32cm 🌶️🌶️","count":1,"label":"Pepperoni 32cm 🌶️🌶️","posId":"120","price":24900,"isExtra":false},{"id":"57081111","note":"","count":1,"label":"Balné","posId":"K0000","price":1500,"isExtra":true},{"id":"57094177","note":"","count":1,"label":"BBQ základ","posId":"ZRB32","price":0,"isExtra":true},{"id":"57405792","note":"","size":"Mirinda 1l","count":1,"label":"Mirinda 1l","posId":"N126","price":5900,"isExtra":false}]</t>
  </si>
  <si>
    <t>2026-05-17T20:20:06.302+02:00</t>
  </si>
  <si>
    <t>2026-05-17T20:34:26.087+02:00</t>
  </si>
  <si>
    <t>[{"id":"57081029","note":"","size":"BBQ Meteor 40cm","count":1,"label":"BBQ Meteor 40cm","posId":"106","price":30900,"isExtra":false},{"id":"57081101","note":"","count":1,"label":"Balné","posId":"K0000","price":2000,"isExtra":true}]</t>
  </si>
  <si>
    <t>2026-05-17T20:18:50.644+02:00</t>
  </si>
  <si>
    <t>2026-05-17T20:32:23.556+02:00</t>
  </si>
  <si>
    <t>[{"id":"57081033","note":"","size":"Capricciosa 40cm","count":1,"label":"Capricciosa 40cm","posId":"101","price":30900,"isExtra":false},{"id":"57081101","note":"","count":1,"label":"Balné","posId":"K0000","price":2000,"isExtra":true},{"id":"57081135","note":"","count":1,"label":"okraj mozzarella, bylinky","posId":"A122","price":6500,"isExtra":true}]</t>
  </si>
  <si>
    <t>2026-05-17T20:11:00.461+02:00</t>
  </si>
  <si>
    <t>2026-05-17T20:19:11.528+02:00</t>
  </si>
  <si>
    <t>[{"id":"69400db90dc626f6c3c3fc09","count":1,"label":"Pepperoni 40cm 🌶️🌶️","posId":"108","price":30900,"isExtra":false},{"id":"eebdf80d1781a9b444ae21c7","count":1,"label":"Balné","posId":"K0000","price":2000,"isExtra":true},{"id":"3bb5e6465468f076dcc05987","count":1,"label":"Žampiony","posId":"C105","price":3500,"KDSTags":["greenhighlight"],"isExtra":true},{"id":"941c7ca3646dd49d375cfc49","count":1,"label":"Šunka","posId":"C106","price":4000,"KDSTags":["greenhighlight"],"isExtra":true},{"id":"69400db90dc626f6c3c3fc77","count":1,"label":"Pepsi 1l","posId":"N124","price":5900,"isExtra":false}]</t>
  </si>
  <si>
    <t>2026-05-17T19:51:19.105+02:00</t>
  </si>
  <si>
    <t>2026-05-17T20:12:15.663+02:00</t>
  </si>
  <si>
    <t>[{"id":"69400db90dc626f6c3c3fc0b","count":1,"label":"BBQ Texas 40cm","posId":"107","price":30900,"isExtra":false},{"id":"eebdf80d1781a9b444ae21c7","count":1,"label":"Balné","posId":"K0000","price":2000,"isExtra":true},{"id":"2c087da3e2685cb4a4b95fed","count":1,"label":"Rajčatový základ","posId":"ZBR40","price":0,"isExtra":true},{"id":"0f72b3b699e05cbc476a1216","count":1,"label":"bez plněných okrajů","posId":"X1000","price":0,"isExtra":true}]</t>
  </si>
  <si>
    <t>2026-05-17T19:47:55.563+02:00</t>
  </si>
  <si>
    <t>2026-05-17T20:01:49.562+02:00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</si>
  <si>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základ","posId":"ZRS32","price":0,"isExtra":true},{"id":"chr100","note":"","count":1,"label":"Choco Rolls","posId":"chr100","price":8900,"isExtra":false},{"id":"K0000","note":"","count":1,"label":"Balné","posId":"K0000","price":1500,"isExtra":true}]</t>
  </si>
  <si>
    <t>2026-05-17T19:44:03.695+02:00</t>
  </si>
  <si>
    <t>2026-05-17T19:58:54.227+02:00</t>
  </si>
  <si>
    <t>2026-05-17T20:18:40.210+02:00</t>
  </si>
  <si>
    <t>2026-05-17T19:44:52.059+02:00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</si>
  <si>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,{"id":"8c704055-e242-493d-b754-bb711e5a6c0b","note":"","count":1,"label":"Hawai 40 cm","posId":"102","price":30900,"isExtra":false},{"id":"36ea3088-07fd-428f-b871-c4a5ee9cef7b","note":"","count":1,"label":"Comeback 40 cm","posId":"109","price":30900,"isExtra":false}]</t>
  </si>
  <si>
    <t>Danylo</t>
  </si>
  <si>
    <t>2026-05-17T19:33:25.207+02:00</t>
  </si>
  <si>
    <t>2026-05-17T19:38:21.343+02:00</t>
  </si>
  <si>
    <t>2026-05-17T19:27:03.928+02:00</t>
  </si>
  <si>
    <t>2026-05-17T19:35:43.211+02:00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</si>
  <si>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česnekový","posId":"P106","price":2000,"isExtra":false},{"id":"2b77c2f4-b7da-4d55-934c-2dd971e8586b","note":"","count":1,"label":"BBQ Meteor 18 cm","posId":"130","price":11900,"isExtra":false}]</t>
  </si>
  <si>
    <t>2026-05-17T19:17:02.796+02:00</t>
  </si>
  <si>
    <t>2026-05-17T19:33:10.588+02:00</t>
  </si>
  <si>
    <t>2026-05-17T19:14:19.727+02:00</t>
  </si>
  <si>
    <t>2026-05-17T19:27:45.721+02:00</t>
  </si>
  <si>
    <t>[{"id":"69400db90dc626f6c3c3fc09","count":1,"label":"Pepperoni 40cm 🌶️🌶️","posId":"108","price":30900,"isExtra":false},{"id":"eebdf80d1781a9b444ae21c7","count":1,"label":"Balné","posId":"K0000","price":2000,"isExtra":true}]</t>
  </si>
  <si>
    <t>2026-05-17T19:07:21.476+02:00</t>
  </si>
  <si>
    <t>2026-05-17T19:26:02.340+02:00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</si>
  <si>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základ","posId":"ZSR32","price":0,"isExtra":true},{"id":"X107","note":"","count":1,"label":"Bez špenátu s česnekem","posId":"X107","price":0,"KDSTags":["redhighlight"],"isExtra":true},{"id":"B115","note":"","count":1,"label":"Kukuřice","posId":"B115","price":2500,"KDSTags":["greenhighlight"],"isExtra":true},{"id":"122","note":"","count":1,"label":"Hot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základ","posId":"ZRS32","price":0,"isExtra":true}]</t>
  </si>
  <si>
    <t>2026-05-17T19:04:01.505+02:00</t>
  </si>
  <si>
    <t>2026-05-17T19:10:09.271+02:00</t>
  </si>
  <si>
    <t>[{"id":"97c710af-c51c-4fa1-8ff3-1e2aa47a8648","count":1,"label":"Pizza Capricciosa 32","posId":"113","price":24900,"isExtra":false,"creatorId":"Dgdm0uKoIhT83M-sQacrI","isPackging":0,"actualLabel":"Pizza Capricciosa 32"}]</t>
  </si>
  <si>
    <t>2026-05-17T18:51:03.726+02:00</t>
  </si>
  <si>
    <t>2026-05-17T19:01:48.312+02:00</t>
  </si>
  <si>
    <t>2026-05-17T18:49:07.429+02:00</t>
  </si>
  <si>
    <t>2026-05-17T19:05:11.430+02:00</t>
  </si>
  <si>
    <t>[{"id":"69400db90dc626f6c3c3fc13","count":1,"label":"Capricciosa 40cm","posId":"101","price":30900,"isExtra":false},{"id":"eebdf80d1781a9b444ae21c7","count":1,"label":"Balné","posId":"K0000","price":2000,"isExtra":true},{"id":"0f72b3b699e05cbc476a1216","count":1,"label":"bez plněných okrajů","posId":"X1000","price":0,"isExtra":true}]</t>
  </si>
  <si>
    <t>Madaminkhon</t>
  </si>
  <si>
    <t>2026-05-17T18:44:10.953+02:00</t>
  </si>
  <si>
    <t>2026-05-17T19:01:05.937+02:00</t>
  </si>
  <si>
    <t>[{"id":"111","note":"","count":1,"label":"Quattro Formaggi 40cm","posId":"111","price":30900,"isExtra":false},{"id":"K0000","note":"","count":1,"label":"Balné","posId":"K0000","price":2000,"isExtra":true},{"id":"A118","note":"","count":1,"label":"okraj hotdog, hořčice","posId":"A118","price":6500,"isExtra":true}]</t>
  </si>
  <si>
    <t>2026-05-17T18:31:03.487+02:00</t>
  </si>
  <si>
    <t>2026-05-17T18:55:55.245+02:00</t>
  </si>
  <si>
    <t>2026-05-17T19:12:14.148+02:00</t>
  </si>
  <si>
    <t>2026-05-17T18:49:58.660+02:00</t>
  </si>
  <si>
    <t>[{"id":"03ade9ce-5d0f-4499-a6a3-340b58ae4468","note":"","count":1,"label":"Capricciosa 32 cm","posId":"113","price":24900,"isExtra":false},{"id":"2f5e6647-81e9-4b87-979a-d1df9153229a","note":"","count":1,"label":"jalapeños","posId":"B102","price":2500,"KDSTags":["greenhighlight"],"isExtra":true}]</t>
  </si>
  <si>
    <t>2026-05-17T18:28:20.285+02:00</t>
  </si>
  <si>
    <t>2026-05-17T18:53:35.392+02:00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</si>
  <si>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🌶️🌶️","posId":"122","price":24900,"isExtra":false},{"id":"57081111","note":"","count":1,"label":"Balné","posId":"K0000","price":1500,"isExtra":true},{"id":"57081140","note":"","count":1,"label":"okraj mozzarella, bylinky","posId":"A121","price":5700,"isExtra":true},{"id":"57081164","note":"","count":1,"label":"Bez cibule","posId":"X103","price":0,"KDSTags":["redhighlight"],"isExtra":true},{"id":"59610973","note":"","size":"Capricciosa 32cm","count":1,"label":"Capricciosa 32cm","posId":"113","price":24900,"isExtra":false},{"id":"57081111","note":"","count":1,"label":"Balné","posId":"K0000","price":1500,"isExtra":true},{"id":"57081140","note":"","count":1,"label":"okraj mozzarella, bylinky","posId":"A121","price":5700,"isExtra":true},{"id":"57081144","note":"","count":1,"label":"Bez žampionů","posId":"X105","price":0,"KDSTags":["redhighlight"],"isExtra":true},{"id":"57081069","note":"","size":"Česnekový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</si>
  <si>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2026-05-17T18:28:03.642+02:00</t>
  </si>
  <si>
    <t>2026-05-17T18:36:15.244+02:00</t>
  </si>
  <si>
    <t>2026-05-17T19:00:23.768+02:00</t>
  </si>
  <si>
    <t>2026-05-17T18:28:49.219+02:00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</si>
  <si>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bylinky","posId":"A122","price":6500,"isExtra":true},{"id":"ed9751e1-1886-4b0f-b8dd-d3c6488dfd29","note":"","count":1,"label":"Mozzarella","posId":"C113","price":4000,"KDSTags":["greenhighlight"],"isExtra":true}]</t>
  </si>
  <si>
    <t>2026-05-17T18:27:45.082+02:00</t>
  </si>
  <si>
    <t>2026-05-17T18:43:47.513+02:00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</si>
  <si>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40cm","posId":"104","price":30900,"isExtra":false},{"id":"57081101","note":"","count":1,"label":"Balné","posId":"K0000","price":2000,"isExtra":true},{"id":"59555798","note":"","count":1,"label":"Rajčatový základ","posId":"ZSR40","price":0,"isExtra":true},{"id":"57081135","note":"","count":1,"label":"okraj mozzarella, bylinky","posId":"A122","price":6500,"isExtra":true},{"id":"57081223","note":"","count":1,"label":"Slanina","posId":"C108","price":4000,"KDSTags":["greenhighlight"],"isExtra":true},{"id":"57405791","note":"","size":"Pepsi zero sugar 1l","count":1,"label":"Pepsi zero sugar 1l","posId":"N125","price":5900,"isExtra":false}]</t>
  </si>
  <si>
    <t>2026-05-17T18:27:05.756+02:00</t>
  </si>
  <si>
    <t>2026-05-17T18:46:24.091+02:00</t>
  </si>
  <si>
    <t>2026-05-17T19:08:47.591+02:00</t>
  </si>
  <si>
    <t>2026-05-17T18:28:43.034+02:00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</si>
  <si>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česnekový","posId":"P106","price":2000,"isExtra":false},{"id":"a851d29a-5134-4946-b96f-7df04ca56ce8","note":"","count":1,"label":"Pepsi zero sugar 1l","posId":"N125","price":5900,"isExtra":false}]</t>
  </si>
  <si>
    <t>2026-05-17T18:11:37.136+02:00</t>
  </si>
  <si>
    <t>2026-05-17T18:17:43.430+02:00</t>
  </si>
  <si>
    <t>[{"id":"69400db90dc626f6c3c3fc0b","count":1,"label":"BBQ Texas 40cm","posId":"107","price":30900,"isExtra":false},{"id":"eebdf80d1781a9b444ae21c7","count":1,"label":"Balné","posId":"K0000","price":2000,"isExtra":true},{"id":"69400db90dc626f6c3c3fc65","count":1,"label":"Dip Jalapeňos","posId":"P107","price":2000,"isExtra":false},{"id":"47441b8c08c3b985152b12f3","count":1,"label":"Balné","posId":"K0000","price":1500,"isExtra":true}]</t>
  </si>
  <si>
    <t>2026-05-17T17:59:28.212+02:00</t>
  </si>
  <si>
    <t>2026-05-17T18:10:17.216+02:00</t>
  </si>
  <si>
    <t>[{"id":"69400db90dc626f6c3c3fc03","count":1,"label":"Quattro Formaggi 40cm","posId":"111","price":30900,"isExtra":false},{"id":"eebdf80d1781a9b444ae21c7","count":1,"label":"Balné","posId":"K0000","price":2000,"isExtra":true},{"id":"0f72b3b699e05cbc476a1216","count":1,"label":"bez plněných okrajů","posId":"X1000","price":0,"isExtra":true},{"id":"ccbe517b457dec962153470b","count":1,"label":"Kukuřice","posId":"C115","price":3500,"KDSTags":["greenhighlight"],"isExtra":true},{"id":"24c7bb87499325304b702148","count":1,"label":"Kuře","posId":"C114","price":4000,"KDSTags":["greenhighlight"],"isExtra":true}]</t>
  </si>
  <si>
    <t>2026-05-17T17:52:59.719+02:00</t>
  </si>
  <si>
    <t>2026-05-17T18:01:31.227+02:00</t>
  </si>
  <si>
    <t>[{"id":"69400db90dc626f6c3c3fc03","count":1,"label":"Quattro Formaggi 40cm","posId":"111","price":30900,"isExtra":false},{"id":"eebdf80d1781a9b444ae21c7","count":1,"label":"Balné","posId":"K0000","price":2000,"isExtra":true}]</t>
  </si>
  <si>
    <t>2026-05-17T17:38:37.122+02:00</t>
  </si>
  <si>
    <t>2026-05-17T17:46:26.085+02:00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</si>
  <si>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🌶️🌶️","posId":"110","price":30900,"isExtra":false},{"id":"eebdf80d1781a9b444ae21c7","count":1,"label":"Balné","posId":"K0000","price":2000,"isExtra":true},{"id":"69400db90dc626f6c3c3fc77","count":1,"label":"Pepsi 1l","posId":"N124","price":5900,"isExtra":false}]</t>
  </si>
  <si>
    <t>2026-05-17T17:21:04.538+02:00</t>
  </si>
  <si>
    <t>2026-05-17T17:42:13.889+02:00</t>
  </si>
  <si>
    <t>2026-05-17T18:09:37.377+02:00</t>
  </si>
  <si>
    <t>2026-05-17T17:23:07.438+02:00</t>
  </si>
  <si>
    <t>[{"id":"03dae282-4cd4-4fa2-9169-2178ea3ed325","note":"","count":1,"label":"Quattro Formaggi 40 cm","posId":"111","price":30900,"isExtra":false},{"id":"932d1eab-8f45-4992-b460-cc5099f91e14","note":"","count":1,"label":"Okraj Hotdog, BBQ","posId":"A120","price":6500,"isExtra":tru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614269dd-2dbe-47e4-81f8-670c7ef03e2f","note":"","count":1,"label":"Pepperoni salám","posId":"C109","price":4000,"KDSTags":["greenhighlight"],"isExtra":true},{"id":"c1383a56-9eef-4159-8de6-52ba98917da4","note":"","count":2,"label":"Pepperoni Rolls, 6 ks","posId":"P100","price":8900,"isExtra":false},{"id":"0ea52415-fdb3-497f-b216-7fd5802f2e0f","note":"","count":1,"label":"Quattro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dba0d6ed-9e38-4f33-8ec2-cc6e2ff8f1a9","note":"","count":1,"label":"gorgonzola","posId":"B101","price":3000,"KDSTags":["greenhighlight"],"isExtra":tru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e2500e14-36a7-442f-9e4c-8df3f05db108","note":"","count":1,"label":"pepperoni salám","posId":"B109","price":3000,"KDSTags":["greenhighlight"],"isExtra":true},{"id":"d3eb4d53-930f-46c7-bd43-afdbaaac1bcf","note":"","count":1,"label":"Masové kuličky, 10 ks","posId":"P102","price":9900,"isExtra":false},{"id":"6aa3aced-8eb9-4d56-b143-2e40b111d74f","note":"","count":2,"label":"Poctivá malinovka 0,5l","posId":"N129","price":4900,"isExtra":false}]</t>
  </si>
  <si>
    <t>2026-05-17T17:14:03.217+02:00</t>
  </si>
  <si>
    <t>2026-05-17T18:04:29.944+02:00</t>
  </si>
  <si>
    <t>2026-05-17T18:19:39.288+02:00</t>
  </si>
  <si>
    <t>2026-05-17T17:54:42.036+02:00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</si>
  <si>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,{"id":"3a8b6a85-3b5c-4ee4-be2d-261ab8731d6e","note":"","count":1,"label":"Dip česnekový","posId":"P106","price":2000,"isExtra":false}]</t>
  </si>
  <si>
    <t>2026-05-17T17:10:52.942+02:00</t>
  </si>
  <si>
    <t>2026-05-17T17:24:55.797+02:00</t>
  </si>
  <si>
    <t>[{"id":"1582d301-bf10-4138-ae7c-8790c6504985","count":1,"label":"Pizza Pepperoni 18","posId":"132","price":11900,"isExtra":false,"creatorId":"4qv7kW8Q7P29YV0EBYNmX","isPackging":0,"actualLabel":"Pizza Pepperoni 18"},{"id":"extra_20230331101812_54","count":1,"label":"Kukuřice","posId":"A115","price":1500,"isExtra":true,"mainItemId":"1582d301-bf10-4138-ae7c-8790c6504985"},{"id":"a902d94b-4667-4702-ad71-4744adfe8fad","count":1,"label":"Pizza Quattro Formaggi 32","posId":"123","price":24900,"isExtra":false,"creatorId":"_0TGL9x073uZ2O9x8Um-B","isPackging":0,"actualLabel":"Pizza Quattro Formaggi 32"}]</t>
  </si>
  <si>
    <t>2026-05-17T16:55:42.576+02:00</t>
  </si>
  <si>
    <t>2026-05-17T17:01:46.858+02:00</t>
  </si>
  <si>
    <t>[{"id":"0c4e80a5-3baa-43b5-a88a-47870464bc47","count":1,"label":"Pizza BBQ Texas 18","posId":"131","price":11900,"isExtra":false,"creatorId":"l37Prn9__isv5VtBb3x_t","isPackging":0,"actualLabel":"Pizza BBQ Texas 18"}]</t>
  </si>
  <si>
    <t>2026-05-17T16:46:56.611+02:00</t>
  </si>
  <si>
    <t>2026-05-17T16:53:52.891+02:00</t>
  </si>
  <si>
    <t>[{"id":"122","note":"","count":1,"label":"Hot &amp; Spicy 32cm 🌶️🌶️","posId":"122","price":24900,"isExtra":false},{"id":"K0000","note":"","count":1,"label":"Balné","posId":"K0000","price":1500,"isExtra":true},{"id":"A117","note":"","count":1,"label":"okraj hotdog, hořčice","posId":"A117","price":5700,"isExtra":true}]</t>
  </si>
  <si>
    <t>2026-05-17T16:36:18.225+02:00</t>
  </si>
  <si>
    <t>2026-05-17T16:41:45.410+02:00</t>
  </si>
  <si>
    <t>[{"id":"3d349fca-a560-44e4-966f-e75699784d8e","count":1,"label":"Pizza Comeback 40","posId":"109","price":30900,"isExtra":false,"creatorId":"4kBUIbRAQAK07P6P7QH6g","isPackging":0,"actualLabel":"Pizza Comeback 40"}]</t>
  </si>
  <si>
    <t>2026-05-17T16:34:36.483+02:00</t>
  </si>
  <si>
    <t>2026-05-17T16:46:05.004+02:00</t>
  </si>
  <si>
    <t>[{"id":"69400db90dc626f6c3c3fc1b","count":1,"label":"Margherita 32cm","posId":"112","price":20900,"isExtra":false},{"id":"47441b8c08c3b985152b12f3","count":1,"label":"Balné","posId":"K0000","price":1500,"isExtra":true}]</t>
  </si>
  <si>
    <t>2026-05-17T16:34:05.694+02:00</t>
  </si>
  <si>
    <t>2026-05-17T16:43:08.202+02:00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</si>
  <si>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těsto","posId":"17","price":1000,"isExtra":true},{"id":"ea24ec37002d07049ee3ae18","count":1,"label":"okraj mozzarella, bylinky","posId":"A121","price":5700,"isExtra":true},{"id":"69400db90dc626f6c3c3fc5b","count":1,"label":"Pepperoni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</si>
  <si>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2026-05-17T16:06:51.533+02:00</t>
  </si>
  <si>
    <t>2026-05-17T16:17:04.981+02:00</t>
  </si>
  <si>
    <t>2026-05-17T16:05:48.724+02:00</t>
  </si>
  <si>
    <t>2026-05-17T16:13:39.058+02:00</t>
  </si>
  <si>
    <t>[{"id":"69400db90dc626f6c3c3fc2d","count":1,"label":"Capricciosa 32cm","posId":"113","price":24900,"isExtra":false},{"id":"47441b8c08c3b985152b12f3","count":1,"label":"Balné","posId":"K0000","price":1500,"isExtra":true}]</t>
  </si>
  <si>
    <t>2026-05-17T15:53:12.373+02:00</t>
  </si>
  <si>
    <t>2026-05-17T16:02:40.815+02:00</t>
  </si>
  <si>
    <t>[{"id":"57081032","note":"","size":"Hawai 40cm","count":1,"label":"Hawai 40cm","posId":"102","price":30900,"isExtra":false},{"id":"57081101","note":"","count":1,"label":"Balné","posId":"K0000","price":2000,"isExtra":true},{"id":"57081026","note":"","size":"Comeback 40cm 🌶️","count":1,"label":"Comeback 40cm 🌶️","posId":"109","price":30900,"isExtra":false},{"id":"57081101","note":"","count":1,"label":"Balné","posId":"K0000","price":2000,"isExtra":true},{"id":"57081186","note":"","count":1,"label":"Bez cibule","posId":"X103","price":0,"KDSTags":["redhighlight"],"isExtra":true},{"id":"57081130","note":"","count":1,"label":"Jalapeňos","posId":"C102","price":3500,"KDSTags":["greenhighlight"],"isExtra":true},{"id":"57405785","note":"","size":"Aquilla černý čaj a broskev 0,5l","count":1,"label":"Aquilla černý čaj a broskev 0,5l","posId":"N120","price":4900,"isExtra":false},{"id":"57081069","note":"","size":"Česnekový dip","count":1,"label":"Česnekový dip","posId":"P106","price":2000,"isExtra":false},{"id":"57081111","note":"","count":1,"label":"Balné","posId":"K0000","price":1500,"isExtra":true}]</t>
  </si>
  <si>
    <t>2026-05-17T15:27:21.999+02:00</t>
  </si>
  <si>
    <t>2026-05-17T15:36:47.024+02:00</t>
  </si>
  <si>
    <t>2026-05-17T15:20:40.352+02:00</t>
  </si>
  <si>
    <t>2026-05-17T15:31:29.990+02:00</t>
  </si>
  <si>
    <t>[{"id":"112","note":"","count":1,"label":"Margherita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,{"id":"B113","note":"","count":1,"label":"Mozzarella","posId":"B113","price":3000,"KDSTags":["greenhighlight"],"isExtra":true},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,{"id":"B108","note":"","count":1,"label":"Slanina","posId":"B108","price":3000,"KDSTags":["greenhighlight"],"isExtra":true},{"id":"P101","note":"","count":1,"label":"Spicy Wings 🌶️","posId":"P101","price":11900,"isExtra":false},{"id":"K0000","note":"","count":1,"label":"Balné","posId":"K0000","price":1500,"isExtra":true}]</t>
  </si>
  <si>
    <t>2026-05-17T15:01:05.927+02:00</t>
  </si>
  <si>
    <t>2026-05-17T15:07:01.897+02:00</t>
  </si>
  <si>
    <t>[{"id":"69400db90dc626f6c3c3fc1b","count":1,"label":"Margherita 32cm","posId":"112","price":20900,"isExtra":false},{"id":"47441b8c08c3b985152b12f3","count":1,"label":"Balné","posId":"K0000","price":1500,"isExtra":true},{"id":"ea24ec37002d07049ee3ae18","count":1,"label":"okraj mozzarella, bylinky","posId":"A121","price":5700,"isExtra":true},{"id":"d627f2de8a569815a4395782","count":1,"label":"Cibule","posId":"B103","price":2500,"KDSTags":["greenhighlight"],"isExtra":true}]</t>
  </si>
  <si>
    <t>2026-05-17T13:52:02.660+02:00</t>
  </si>
  <si>
    <t>2026-05-17T13:55:55.324+02:00</t>
  </si>
  <si>
    <t>2026-05-17T13:41:18.402+02:00</t>
  </si>
  <si>
    <t>2026-05-17T13:49:00.577+02:00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</si>
  <si>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🌶️🌶️","posId":"110","price":30900,"isExtra":false},{"id":"eebdf80d1781a9b444ae21c7","count":1,"label":"Balné","posId":"K0000","price":2000,"isExtra":true},{"id":"7aed135de8f85157643167c9","count":1,"label":"BBQ základ","posId":"ZRB40","price":0,"isExtra":true},{"id":"0f72b3b699e05cbc476a1216","count":1,"label":"bez plněných okrajů","posId":"X1000","price":0,"isExtra":true}]</t>
  </si>
  <si>
    <t>2026-05-17T13:16:01.153+02:00</t>
  </si>
  <si>
    <t>2026-05-17T13:23:18.515+02:00</t>
  </si>
  <si>
    <t>2026-05-17T13:12:52.835+02:00</t>
  </si>
  <si>
    <t>2026-05-17T13:19:46.609+02:00</t>
  </si>
  <si>
    <t>[{"id":"66543481","note":"","size":"Pilsner Urquell 12","count":1,"label":"Pilsner Urquell 12","posId":"N20","price":6500,"isExtra":false},{"id":"57081033","note":"","size":"Capricciosa 40cm","count":1,"label":"Capricciosa 40cm","posId":"101","price":30900,"isExtra":false},{"id":"57081101","note":"","count":1,"label":"Balné","posId":"K0000","price":2000,"isExtra":true},{"id":"57081099","note":"","count":1,"label":"bez plněných okrajů","posId":"X1000","price":0,"isExtra":true},{"id":"57081144","note":"","count":1,"label":"Bez žampionů","posId":"X105","price":0,"KDSTags":["redhighlight"],"isExtra":true}]</t>
  </si>
  <si>
    <t>2026-05-17T13:04:50.915+02:00</t>
  </si>
  <si>
    <t>2026-05-17T13:13:47.637+02:00</t>
  </si>
  <si>
    <t>[{"id":"69400db90dc626f6c3c3fc21","count":1,"label":"Comeback 32cm 🌶️","posId":"121","price":24900,"isExtra":false},{"id":"47441b8c08c3b985152b12f3","count":1,"label":"Balné","posId":"K0000","price":1500,"isExtra":true}]</t>
  </si>
  <si>
    <t>2026-05-17T12:39:04.148+02:00</t>
  </si>
  <si>
    <t>2026-05-17T13:02:54.192+02:00</t>
  </si>
  <si>
    <t>2026-05-17T13:12:37.758+02:00</t>
  </si>
  <si>
    <t>2026-05-17T12:45:19.509+02:00</t>
  </si>
  <si>
    <t>[{"id":"a7776057-3aa0-47d4-9ca4-d51217995dad","note":"","count":1,"label":"Veggieballs 32 cm","posId":"117","price":24900,"isExtra":false},{"id":"117c830b-d7db-490d-a3b9-365f8c4fa2d3","note":"","count":1,"label":"Zeleninová 32 cm","posId":"115","price":24900,"isExtra":false},{"id":"cf590a42-3894-4cb1-9be7-6da354b8453d","note":"","count":1,"label":"olivy","posId":"B112","price":2500,"KDSTags":["greenhighlight"],"isExtra":true}]</t>
  </si>
  <si>
    <t>2026-05-17T12:37:27.800+02:00</t>
  </si>
  <si>
    <t>2026-05-17T12:48:21.711+02:00</t>
  </si>
  <si>
    <t>[{"id":"69400db90dc626f6c3c3fc0d","count":1,"label":"BBQ Meteor 40cm","posId":"106","price":30900,"isExtra":false},{"id":"eebdf80d1781a9b444ae21c7","count":1,"label":"Balné","posId":"K0000","price":2000,"isExtra":true},{"id":"69400db90dc626f6c3c3fc5d","count":1,"label":"Česnekový dip","posId":"P106","price":2000,"isExtra":false},{"id":"47441b8c08c3b985152b12f3","count":1,"label":"Balné","posId":"K0000","price":1500,"isExtra":true}]</t>
  </si>
  <si>
    <t>2026-05-17T12:32:51.866+02:00</t>
  </si>
  <si>
    <t>2026-05-17T12:53:46.393+02:00</t>
  </si>
  <si>
    <t>[{"id":"69400db90dc626f6c3c3fc1d","count":1,"label":"Quattro Formaggi 32cm","posId":"123","price":24900,"isExtra":false},{"id":"47441b8c08c3b985152b12f3","count":1,"label":"Balné","posId":"K0000","price":1500,"isExtra":true},{"id":"b831d593e198a3a57235a2cb","count":1,"label":"bez plněných okrajů","posId":"X1000","price":0,"isExtra":true},{"id":"69400db90dc626f6c3c3fc21","count":1,"label":"Comeback 32cm 🌶️","posId":"121","price":24900,"isExtra":false},{"id":"47441b8c08c3b985152b12f3","count":1,"label":"Balné","posId":"K0000","price":1500,"isExtra":true}]</t>
  </si>
  <si>
    <t>2026-05-17T12:32:36.443+02:00</t>
  </si>
  <si>
    <t>2026-05-17T12:42:42.318+02:00</t>
  </si>
  <si>
    <t>[{"id":"59610973","note":"","size":"Capricciosa 32cm","count":1,"label":"Capricciosa 32cm","posId":"113","price":24900,"isExtra":false},{"id":"57081111","note":"","count":1,"label":"Balné","posId":"K0000","price":1500,"isExtra":true},{"id":"59610967","note":"","size":"Comeback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🌶️","posId":"121","price":24900,"isExtra":false},{"id":"57081111","note":"","count":1,"label":"Balné","posId":"K0000","price":1500,"isExtra":true}]</t>
  </si>
  <si>
    <t>2026-05-17T11:55:11.386+02:00</t>
  </si>
  <si>
    <t>2026-05-17T12:06:35.299+02:00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</si>
  <si>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dip","posId":"P106","price":2000,"isExtra":false},{"id":"47441b8c08c3b985152b12f3","count":1,"label":"Balné","posId":"K0000","price":1500,"isExtra":true},{"id":"69400db90dc626f6c3c3fc77","count":1,"label":"Pepsi 1l","posId":"N124","price":5900,"isExtra":false}]</t>
  </si>
  <si>
    <t>2026-05-17T11:42:56.302+02:00</t>
  </si>
  <si>
    <t>2026-05-17T11:56:14.296+02:00</t>
  </si>
  <si>
    <t>[{"id":"69400db90dc626f6c3c3fc21","count":1,"label":"Comeback 32cm 🌶️","posId":"121","price":24900,"isExtra":false},{"id":"47441b8c08c3b985152b12f3","count":1,"label":"Balné","posId":"K0000","price":1500,"isExtra":true},{"id":"286dea47175c3f6c57758e95","count":1,"label":"BBQ základ","posId":"ZRB32","price":0,"isExtra":true},{"id":"69400db90dc626f6c3c3fc67","count":1,"label":"Jablečno-skořicové rolls","posId":"18","price":8900,"isExtra":false},{"id":"47441b8c08c3b985152b12f3","count":1,"label":"Balné","posId":"K0000","price":1500,"isExtra":true}]</t>
  </si>
  <si>
    <t>2026-05-17T11:42:03.459+02:00</t>
  </si>
  <si>
    <t>2026-05-17T12:04:19.399+02:00</t>
  </si>
  <si>
    <t>2026-05-17T12:18:15.324+02:00</t>
  </si>
  <si>
    <t>2026-05-17T11:46:54.539+02:00</t>
  </si>
  <si>
    <t>[{"id":"1fae666b-4102-4ed0-b317-2a07b21ae279","note":"","count":1,"label":"Hot &amp; Spicy 40 cm","posId":"110","price":30900,"isExtra":false},{"id":"35e045f9-bc36-46e9-8142-6579de78a05b","note":"","count":1,"label":"Comeback 32 cm","posId":"121","price":24900,"isExtra":false}]</t>
  </si>
  <si>
    <t>2026-05-17T02:40:07.960+02:00</t>
  </si>
  <si>
    <t>2026-05-17T02:46:51.195+02:00</t>
  </si>
  <si>
    <t>[{"id":"69400db90dc626f6c3c3fc5d","count":4,"label":"Česnekový dip","posId":"P106","price":2000,"isExtra":false},{"id":"47441b8c08c3b985152b12f3","count":4,"label":"Balné","posId":"K0000","price":1500,"isExtra":true},{"id":"69400db90dc626f6c3c3fc13","count":1,"label":"Capricciosa 40cm","posId":"101","price":30900,"isExtra":false},{"id":"eebdf80d1781a9b444ae21c7","count":1,"label":"Balné","posId":"K0000","price":2000,"isExtra":true},{"id":"69400db90dc626f6c3c3fc79","count":1,"label":"Pepsi zero sugar 1l","posId":"N125","price":5900,"isExtra":false},{"id":"69400db90dc626f6c3c3fc11","count":1,"label":"Hawai 40cm","posId":"102","price":30900,"isExtra":false},{"id":"eebdf80d1781a9b444ae21c7","count":1,"label":"Balné","posId":"K0000","price":2000,"isExtra":true}]</t>
  </si>
  <si>
    <t>2026-05-17T02:28:35.568+02:00</t>
  </si>
  <si>
    <t>2026-05-17T02:37:09.452+02:00</t>
  </si>
  <si>
    <t>[{"id":"69400db90dc626f6c3c3fc25","count":1,"label":"BBQ Texas 32cm","posId":"119","price":24900,"isExtra":false},{"id":"47441b8c08c3b985152b12f3","count":1,"label":"Balné","posId":"K0000","price":1500,"isExtra":true},{"id":"69400db90dc626f6c3c3fc53","count":1,"label":"Spicy Wings 🌶️","posId":"P101","price":11900,"isExtra":false},{"id":"47441b8c08c3b985152b12f3","count":1,"label":"Balné","posId":"K0000","price":1500,"isExtra":true},{"id":"69400db90dc626f6c3c3fc57","count":1,"label":"Pečené brambory","posId":"P103","price":6900,"isExtra":false},{"id":"47441b8c08c3b985152b12f3","count":1,"label":"Balné","posId":"K0000","price":1500,"isExtra":true},{"id":"69400db90dc626f6c3c3fc5d","count":1,"label":"Česnekový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</si>
  <si>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2026-05-17T02:24:05.182+02:00</t>
  </si>
  <si>
    <t>2026-05-17T02:31:32.438+02:00</t>
  </si>
  <si>
    <t>[{"id":"69400db90dc626f6c3c3fc2b","count":1,"label":"Hawai 32cm","posId":"114","price":24900,"isExtra":false},{"id":"47441b8c08c3b985152b12f3","count":1,"label":"Balné","posId":"K0000","price":1500,"isExtra":true},{"id":"785bd350ca41e9c023b40739","count":1,"label":"Kukuřice","posId":"B115","price":2500,"KDSTags":["greenhighlight"],"isExtra":true}]</t>
  </si>
  <si>
    <t>2026-05-17T02:10:04.093+02:00</t>
  </si>
  <si>
    <t>2026-05-17T02:25:47.115+02:00</t>
  </si>
  <si>
    <t>2026-05-17T01:48:24.974+02:00</t>
  </si>
  <si>
    <t>2026-05-17T01:55:31.318+02:00</t>
  </si>
  <si>
    <t>Taras</t>
  </si>
  <si>
    <t>2026-05-17T01:12:54.849+02:00</t>
  </si>
  <si>
    <t>2026-05-17T01:23:06.226+02:00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</si>
  <si>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základ","posId":"ZSB32","price":0,"isExtra":true},{"id":"X1000","note":"","count":1,"label":"bez plněných okrajů","posId":"X1000","price":0,"isExtra":true},{"id":"B115","note":"","count":1,"label":"Kukuřice","posId":"B115","price":2500,"KDSTags":["greenhighlight"],"isExtra":true},{"id":"B114","note":"","count":1,"label":"Kuře","posId":"B114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</si>
  <si>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2026-05-17T00:26:33.856+02:00</t>
  </si>
  <si>
    <t>2026-05-17T00:32:48.162+02:00</t>
  </si>
  <si>
    <t>[{"id":"928e1a4e-de3f-4c57-bc51-cec44b77bcfd","count":1,"label":"Pizza BBQ Meteor 40","posId":"106","price":30900,"isExtra":false,"creatorId":"fHlhwmfzVWinGQH2l-hRA","isPackging":0,"actualLabel":"Pizza BBQ Meteor 40"},{"id":"12f3ebb6-e6f0-4cb0-abdc-8582a40db5b5","count":2,"label":"Pilsner Urquell 12","posId":"N20","price":6500,"isExtra":false,"creatorId":"8OkNbMVysqvUbRjv0MWoy","isPackging":0,"actualLabel":"Pilsner Urquell 12"}]</t>
  </si>
  <si>
    <t>2026-05-16T23:41:06.805+02:00</t>
  </si>
  <si>
    <t>2026-05-16T23:50:30.879+02:00</t>
  </si>
  <si>
    <t>2026-05-16T23:25:11.305+02:00</t>
  </si>
  <si>
    <t>2026-05-16T23:33:17.909+02:00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</si>
  <si>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základ","posId":"ZBS32","price":0,"isExtra":true},{"id":"A119","note":"","count":1,"label":"okraj hotdog, bbq omáčka","posId":"A119","price":5700,"isExtra":true}]</t>
  </si>
  <si>
    <t>2026-05-16T23:22:32.340+02:00</t>
  </si>
  <si>
    <t>2026-05-16T23:28:41.823+02:00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</si>
  <si>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</si>
  <si>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2026-05-16T23:20:28.285+02:00</t>
  </si>
  <si>
    <t>2026-05-16T23:27:33.870+02:00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</si>
  <si>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okrajů","posId":"X1000","price":0,"isExtra":true},{"id":"57081198","note":"","count":1,"label":"Cibule","posId":"B103","price":2500,"KDSTags":["greenhighlight"],"isExtra":true}]</t>
  </si>
  <si>
    <t>2026-05-16T23:02:44.874+02:00</t>
  </si>
  <si>
    <t>2026-05-16T23:11:41.760+02:00</t>
  </si>
  <si>
    <t>[{"id":"69400db90dc626f6c3c3fc03","count":1,"label":"Quattro Formaggi 40cm","posId":"111","price":30900,"isExtra":false},{"id":"eebdf80d1781a9b444ae21c7","count":1,"label":"Balné","posId":"K0000","price":2000,"isExtra":true},{"id":"1385ee6ca660666cd7ad52bd","count":1,"label":"okraj mozzarella, bylinky","posId":"A122","price":6500,"isExtra":true},{"id":"69400db90dc626f6c3c3fc5d","count":1,"label":"Česnekový dip","posId":"P106","price":2000,"isExtra":false},{"id":"47441b8c08c3b985152b12f3","count":1,"label":"Balné","posId":"K0000","price":1500,"isExtra":true}]</t>
  </si>
  <si>
    <t>2026-05-16T23:00:48.890+02:00</t>
  </si>
  <si>
    <t>2026-05-16T23:09:42.945+02:00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</si>
  <si>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🌶️🌶️","posId":"120","price":24900,"isExtra":false},{"id":"57081111","note":"","count":1,"label":"Balné","posId":"K0000","price":1500,"isExtra":true},{"id":"59610972","note":"","size":"Hawai 32cm","count":1,"label":"Hawai 32cm","posId":"114","price":24900,"isExtra":false},{"id":"57081111","note":"","count":1,"label":"Balné","posId":"K0000","price":1500,"isExtra":true},{"id":"57405790","note":"","size":"Pepsi 1l","count":1,"label":"Pepsi 1l","posId":"N124","price":5900,"isExtra":false}]</t>
  </si>
  <si>
    <t>2026-05-16T22:57:06.577+02:00</t>
  </si>
  <si>
    <t>2026-05-16T23:05:04.602+02:00</t>
  </si>
  <si>
    <t>2026-05-16T23:33:58.925+02:00</t>
  </si>
  <si>
    <t>2026-05-16T23:11:28.411+02:00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</si>
  <si>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3a8b6a85-3b5c-4ee4-be2d-261ab8731d6e","note":"","count":2,"label":"Dip česnekový","posId":"P106","price":2000,"isExtra":false}]</t>
  </si>
  <si>
    <t>2026-05-16T22:56:36.101+02:00</t>
  </si>
  <si>
    <t>2026-05-16T23:03:36.769+02:00</t>
  </si>
  <si>
    <t>[{"id":"e28ab87f-b95c-47c6-9c60-ca35c4cef227","count":1,"label":"Pizza Pepperoni 40","posId":"108","price":30900,"isExtra":false,"creatorId":"tNhFPnE0_IwpldoukbPWd","isPackging":0,"actualLabel":"Pizza Pepperoni 40"},{"id":"51b6e656-73cd-4dc6-9ae7-5ae6861e6242","count":2,"label":"Dip česnekový","posId":"P106","price":2000,"isExtra":false,"creatorId":"0fW9oYeY43PaJepQW7xaA","isPackging":0,"actualLabel":"Dip česnekový"}]</t>
  </si>
  <si>
    <t>tomáš</t>
  </si>
  <si>
    <t>2026-05-16T22:43:39.603+02:00</t>
  </si>
  <si>
    <t>2026-05-16T22:51:48.639+02:00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</si>
  <si>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</si>
  <si>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Filip</t>
  </si>
  <si>
    <t>2026-05-16T22:40:04.119+02:00</t>
  </si>
  <si>
    <t>2026-05-16T22:55:00.576+02:00</t>
  </si>
  <si>
    <t>2026-05-16T23:06:33.237+02:00</t>
  </si>
  <si>
    <t>2026-05-16T22:40:04.839+02:00</t>
  </si>
  <si>
    <t>[{"id":"35e045f9-bc36-46e9-8142-6579de78a05b","note":"","count":1,"label":"Comeback 32 cm","posId":"121","price":24900,"isExtra":false},{"id":"7bf5fb6e-17f1-4e62-b7d1-e31d7c483eb9","note":"","count":1,"label":"cibule","posId":"B103","price":2500,"KDSTags":["greenhighlight"],"isExtra":true},{"id":"c8b95e20-a7d9-4b96-8200-784ce0418910","note":"","count":3,"label":"Pilsner Urquell 0,5l","posId":"N20","price":6500,"isExtra":false}]</t>
  </si>
  <si>
    <t>2026-05-16T22:38:54.244+02:00</t>
  </si>
  <si>
    <t>2026-05-16T22:53:29.742+02:00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</si>
  <si>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32cm","posId":"123","price":24900,"isExtra":false},{"id":"47441b8c08c3b985152b12f3","count":1,"label":"Balné","posId":"K0000","price":1500,"isExtra":true},{"id":"69400db90dc626f6c3c3fc79","count":1,"label":"Pepsi zero sugar 1l","posId":"N125","price":5900,"isExtra":false}]</t>
  </si>
  <si>
    <t>2026-05-16T22:37:54.681+02:00</t>
  </si>
  <si>
    <t>2026-05-16T22:49:30.859+02:00</t>
  </si>
  <si>
    <t>[{"id":"69400db90dc626f6c3c3fc2b","count":1,"label":"Hawai 32cm","posId":"114","price":24900,"isExtra":false},{"id":"47441b8c08c3b985152b12f3","count":1,"label":"Balné","posId":"K0000","price":1500,"isExtra":true},{"id":"a412b114a164fd326990f8ec","count":1,"label":"Smetanový základ","posId":"ZRS32","price":0,"isExtra":true},{"id":"b831d593e198a3a57235a2cb","count":1,"label":"bez plněných okrajů","posId":"X1000","price":0,"isExtra":true},{"id":"04330be389b9c35e22b3d46e","count":1,"label":"Grana padano, pecorino, parmazán","posId":"B130","price":3000,"KDSTags":["greenhighlight"],"isExtra":true}]</t>
  </si>
  <si>
    <t>2026-05-16T22:34:27.567+02:00</t>
  </si>
  <si>
    <t>2026-05-16T22:45:23.774+02:00</t>
  </si>
  <si>
    <t>2026-05-16T22:33:24.795+02:00</t>
  </si>
  <si>
    <t>2026-05-16T22:43:24.634+02:00</t>
  </si>
  <si>
    <t>[{"id":"69400db90dc626f6c3c3fc01","count":1,"label":"Margherita 40cm","posId":"100","price":26900,"isExtra":false},{"id":"eebdf80d1781a9b444ae21c7","count":1,"label":"Balné","posId":"K0000","price":2000,"isExtra":true},{"id":"57a9f991ff68540b74255954","count":1,"label":"Mozzarella","posId":"C113","price":4000,"KDSTags":["greenhighlight"],"isExtra":true},{"id":"427512b2b58fc3a8a46b3aae","count":1,"label":"Gorgonzola","posId":"C101","price":4000,"KDSTags":["greenhighlight"],"isExtra":true},{"id":"69400db90dc626f6c3c3fc65","count":1,"label":"Dip Jalapeňos","posId":"P107","price":2000,"isExtra":false},{"id":"47441b8c08c3b985152b12f3","count":1,"label":"Balné","posId":"K0000","price":1500,"isExtra":true}]</t>
  </si>
  <si>
    <t>2026-05-16T22:32:00.405+02:00</t>
  </si>
  <si>
    <t>2026-05-16T22:37:04.817+02:00</t>
  </si>
  <si>
    <t>[{"id":"5f81889f-efd5-46d5-84c1-d11302ff3cb2","count":1,"label":"Aquilla černý čaj a broskev","posId":"N120","price":4900,"isExtra":false,"creatorId":"YTWmdcpO287fA9TJwLtTY","isPackging":0,"actualLabel":"Aquilla černý čaj a broskev"},{"id":"38ba12cb-7e06-4754-8714-03609598fc8f","count":1,"label":"Pizza Hot &amp; Spicy 32","posId":"122","price":24900,"isExtra":false,"creatorId":"6g0GHgmrUHOYeOjbde8EK","isPackging":0,"actualLabel":"Pizza Hot &amp; Spicy 32"}]</t>
  </si>
  <si>
    <t>2026-05-16T22:31:22.790+02:00</t>
  </si>
  <si>
    <t>2026-05-16T22:48:01.773+02:00</t>
  </si>
  <si>
    <t>[{"id":"69400db90dc626f6c3c3fc2d","count":1,"label":"Capricciosa 32cm","posId":"113","price":24900,"isExtra":false},{"id":"47441b8c08c3b985152b12f3","count":1,"label":"Balné","posId":"K0000","price":1500,"isExtra":true},{"id":"785bd350ca41e9c023b40739","count":1,"label":"Kukuřice","posId":"B115","price":2500,"KDSTags":["greenhighlight"],"isExtra":true},{"id":"69400db90dc626f6c3c3fc23","count":1,"label":"Pepperoni 32cm 🌶️🌶️","posId":"120","price":24900,"isExtra":false},{"id":"47441b8c08c3b985152b12f3","count":1,"label":"Balné","posId":"K0000","price":1500,"isExtra":true},{"id":"69400db90dc626f6c3c3fc5d","count":1,"label":"Česnekový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</si>
  <si>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2026-05-16T22:29:03.959+02:00</t>
  </si>
  <si>
    <t>2026-05-16T22:43:28.538+02:00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</si>
  <si>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</si>
  <si>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2026-05-16T22:20:35.828+02:00</t>
  </si>
  <si>
    <t>2026-05-16T22:35:35.706+02:00</t>
  </si>
  <si>
    <t>2026-05-16T22:20:28.426+02:00</t>
  </si>
  <si>
    <t>2026-05-16T22:26:45.418+02:00</t>
  </si>
  <si>
    <t>[{"id":"3d349fca-a560-44e4-966f-e75699784d8e","count":1,"label":"Pizza Comeback 40","posId":"109","price":30900,"isExtra":false,"creatorId":"cg0r50AOJBZrm-mqEvh74","isPackging":0,"actualLabel":"Pizza Comeback 40"},{"id":"extra_20230331101812_96","count":1,"label":"Kukuřice","posId":"C115","price":3500,"KDSTags":["greenhighlight"],"isExtra":true,"mainItemId":"3d349fca-a560-44e4-966f-e75699784d8e"}]</t>
  </si>
  <si>
    <t>2026-05-16T22:14:46.442+02:00</t>
  </si>
  <si>
    <t>2026-05-16T22:33:45.002+02:00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</si>
  <si>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32cm","posId":"123","price":24900,"isExtra":false},{"id":"47441b8c08c3b985152b12f3","count":1,"label":"Balné","posId":"K0000","price":1500,"isExtra":true},{"id":"69400db90dc626f6c3c3fc2d","count":1,"label":"Capricciosa 32cm","posId":"113","price":24900,"isExtra":false},{"id":"47441b8c08c3b985152b12f3","count":1,"label":"Balné","posId":"K0000","price":1500,"isExtra":true}]</t>
  </si>
  <si>
    <t>2026-05-16T22:06:03.822+02:00</t>
  </si>
  <si>
    <t>2026-05-16T22:25:10.437+02:00</t>
  </si>
  <si>
    <t>2026-05-16T22:00:55.397+02:00</t>
  </si>
  <si>
    <t>2026-05-16T22:21:31.793+02:00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</si>
  <si>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🌶️🌶️","posId":"122","price":24900,"isExtra":false},{"id":"47441b8c08c3b985152b12f3","count":1,"label":"Balné","posId":"K0000","price":1500,"isExtra":true},{"id":"72d6115edcb3714ba45159e3","count":1,"label":"okraj mozzarella, bbq omáčka","posId":"A123","price":5700,"isExtra":true},{"id":"69400db90dc626f6c3c3fc29","count":1,"label":"Zeleninová 32cm","posId":"115","price":24900,"isExtra":false},{"id":"47441b8c08c3b985152b12f3","count":1,"label":"Balné","posId":"K0000","price":1500,"isExtra":true},{"id":"69400db90dc626f6c3c3fc79","count":1,"label":"Pepsi zero sugar 1l","posId":"N125","price":5900,"isExtra":false}]</t>
  </si>
  <si>
    <t>2026-05-16T21:58:50.009+02:00</t>
  </si>
  <si>
    <t>2026-05-16T22:12:01.789+02:00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</si>
  <si>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32cm","posId":"123","price":24900,"isExtra":false},{"id":"57081111","note":"","count":1,"label":"Balné","posId":"K0000","price":1500,"isExtra":true},{"id":"57081149","note":"","count":1,"label":"okraj mozzarella, bbq omáčka","posId":"A123","price":5700,"isExtra":true},{"id":"57405791","note":"","size":"Pepsi zero sugar 1l","count":1,"label":"Pepsi zero sugar 1l","posId":"N125","price":5900,"isExtra":false}]</t>
  </si>
  <si>
    <t>2026-05-16T21:56:49.305+02:00</t>
  </si>
  <si>
    <t>2026-05-16T22:09:10.559+02:00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</si>
  <si>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okrajů","posId":"X1000","price":0,"isExtra":true},{"id":"jpr200","note":"","count":1,"label":"Jalapenos Rolls","posId":"jpr200","price":8900,"isExtra":false},{"id":"K0000","note":"","count":1,"label":"Balné","posId":"K0000","price":1500,"isExtra":true}]</t>
  </si>
  <si>
    <t>2026-05-16T21:52:03.344+02:00</t>
  </si>
  <si>
    <t>2026-05-16T22:16:53.435+02:00</t>
  </si>
  <si>
    <t>2026-05-16T22:41:27.570+02:00</t>
  </si>
  <si>
    <t>2026-05-16T22:11:33.423+02:00</t>
  </si>
  <si>
    <t>[{"id":"8c704055-e242-493d-b754-bb711e5a6c0b","note":"","count":2,"label":"Hawai 40 cm","posId":"102","price":30900,"isExtra":false}]</t>
  </si>
  <si>
    <t>2026-05-16T21:52:03.329+02:00</t>
  </si>
  <si>
    <t>2026-05-16T22:07:23.609+02:00</t>
  </si>
  <si>
    <t>[{"id":"3a8b6a85-3b5c-4ee4-be2d-261ab8731d6e","note":"","count":2,"label":"Dip česnekový","posId":"P106","price":2000,"isExtra":false},{"id":"36ea3088-07fd-428f-b871-c4a5ee9cef7b","note":"","count":1,"label":"Comeback 40 cm","posId":"109","price":30900,"isExtra":false},{"id":"b6658da4-b777-42a2-94b6-5ce20ff49587","note":"","count":1,"label":"Pepperoni 32 cm","posId":"144","price":24900,"isExtra":false}]</t>
  </si>
  <si>
    <t>2026-05-16T21:44:22.168+02:00</t>
  </si>
  <si>
    <t>2026-05-16T21:54:24.535+02:00</t>
  </si>
  <si>
    <t>[{"id":"59610972","note":"","size":"Hawai 32cm","count":1,"label":"Hawai 32cm","posId":"114","price":24900,"isExtra":false},{"id":"57081111","note":"","count":1,"label":"Balné","posId":"K0000","price":1500,"isExtra":true},{"id":"57081105","note":"","count":1,"label":"bez plněných okrajů","posId":"X1000","price":0,"isExtra":true}]</t>
  </si>
  <si>
    <t>2026-05-16T21:38:33.523+02:00</t>
  </si>
  <si>
    <t>2026-05-16T21:53:30.608+02:00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</si>
  <si>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32cm","posId":"116","price":24900,"isExtra":false},{"id":"57081111","note":"","count":1,"label":"Balné","posId":"K0000","price":1500,"isExtra":true},{"id":"59610971","note":"","size":"Zeleninová 32cm","count":1,"label":"Zeleninová 32cm","posId":"115","price":24900,"isExtra":false},{"id":"57081111","note":"","count":1,"label":"Balné","posId":"K0000","price":1500,"isExtra":true}]</t>
  </si>
  <si>
    <t>2026-05-16T21:36:10.391+02:00</t>
  </si>
  <si>
    <t>2026-05-16T21:50:29.720+02:00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</si>
  <si>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32cm","posId":"123","price":24900,"isExtra":false},{"id":"47441b8c08c3b985152b12f3","count":1,"label":"Balné","posId":"K0000","price":1500,"isExtra":true},{"id":"69400db90dc626f6c3c3fc2f","count":1,"label":"Baby Špenát &amp; kuře 32cm","posId":"116","price":24900,"isExtra":false},{"id":"47441b8c08c3b985152b12f3","count":1,"label":"Balné","posId":"K0000","price":1500,"isExtra":true}]</t>
  </si>
  <si>
    <t>2026-05-16T21:33:28.440+02:00</t>
  </si>
  <si>
    <t>2026-05-16T21:43:28.323+02:00</t>
  </si>
  <si>
    <t>[{"id":"e28ab87f-b95c-47c6-9c60-ca35c4cef227","count":1,"label":"Pizza Pepperoni 40","posId":"108","price":30900,"isExtra":false,"creatorId":"JCf2MkZYp88vfKBdKyjN_","isPackging":0,"actualLabel":"Pizza Pepperoni 40"}]</t>
  </si>
  <si>
    <t>2026-05-16T21:31:03.747+02:00</t>
  </si>
  <si>
    <t>2026-05-16T22:05:30.367+02:00</t>
  </si>
  <si>
    <t>2026-05-16T22:31:33.244+02:00</t>
  </si>
  <si>
    <t>2026-05-16T21:52:58.193+02:00</t>
  </si>
  <si>
    <t>[{"id":"f59b90ea-5e33-470c-9864-9b5a80873c77","note":"","count":1,"label":"Zeleninová 32 cm","posId":"139","price":24900,"isExtra":false},{"id":"a3d62a5d-2e1d-48db-874e-d64becff7059","note":"","count":1,"label":"změna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2f5e6647-81e9-4b87-979a-d1df9153229a","note":"","count":1,"label":"jalapeños","posId":"B102","price":2500,"KDSTags":["greenhighlight"],"isExtra":true},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bylinky","posId":"A121","price":5700,"isExtra":true},{"id":"f4d7b9ad-ce62-498d-a90b-8016ab1e3604","note":"","count":1,"label":"Quattro Formaggi 32 cm","posId":"147","price":24900,"isExtra":false},{"id":"96b5d091-fc97-4d1a-8602-51839892aa23","note":"","count":1,"label":"Dip jalapenos","posId":"P107","price":2000,"isExtra":false},{"id":"3a8b6a85-3b5c-4ee4-be2d-261ab8731d6e","note":"","count":1,"label":"Dip česnekový","posId":"P106","price":2000,"isExtra":false}]</t>
  </si>
  <si>
    <t>2026-05-16T21:29:49.036+02:00</t>
  </si>
  <si>
    <t>2026-05-16T21:48:44.608+02:00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</si>
  <si>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40cm","posId":"104","price":30900,"isExtra":false},{"id":"57081101","note":"","count":1,"label":"Balné","posId":"K0000","price":2000,"isExtra":true},{"id":"59555804","note":"","count":1,"label":"BBQ základ","posId":"ZSB49","price":0,"isExtra":true},{"id":"57081195","note":"","count":1,"label":"okraj hotdog, bez omáčky","posId":"A126","price":6500,"isExtra":true},{"id":"57405791","note":"","size":"Pepsi zero sugar 1l","count":1,"label":"Pepsi zero sugar 1l","posId":"N125","price":5900,"isExtra":false}]</t>
  </si>
  <si>
    <t>2026-05-16T21:18:03.054+02:00</t>
  </si>
  <si>
    <t>2026-05-16T21:42:50.337+02:00</t>
  </si>
  <si>
    <t>2026-05-16T21:57:56.453+02:00</t>
  </si>
  <si>
    <t>2026-05-16T21:38:25.587+02:00</t>
  </si>
  <si>
    <t>[{"id":"944ada84-4b76-4cec-9248-ebcd083131da","note":"","count":1,"label":"Baby špenát &amp; kuře 32 cm","posId":"140","price":24900,"isExtra":false},{"id":"3a8b6a85-3b5c-4ee4-be2d-261ab8731d6e","note":"","count":1,"label":"Dip česnekový","posId":"P106","price":2000,"isExtra":false}]</t>
  </si>
  <si>
    <t>2026-05-16T21:16:44.941+02:00</t>
  </si>
  <si>
    <t>2026-05-16T21:37:40.903+02:00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</si>
  <si>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</si>
  <si>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2026-05-16T21:15:09.211+02:00</t>
  </si>
  <si>
    <t>2026-05-16T21:35:12.682+02:00</t>
  </si>
  <si>
    <t>2026-05-16T21:14:18.154+02:00</t>
  </si>
  <si>
    <t>2026-05-16T21:31:45.916+02:00</t>
  </si>
  <si>
    <t>[{"id":"69400db90dc626f6c3c3fc11","count":1,"label":"Hawai 40cm","posId":"102","price":30900,"isExtra":false},{"id":"eebdf80d1781a9b444ae21c7","count":1,"label":"Balné","posId":"K0000","price":2000,"isExtra":true}]</t>
  </si>
  <si>
    <t>2026-05-16T21:13:51.573+02:00</t>
  </si>
  <si>
    <t>2026-05-16T21:41:32.494+02:00</t>
  </si>
  <si>
    <t>[{"id":"57081029","note":"","size":"BBQ Meteor 40cm","count":1,"label":"BBQ Meteor 40cm","posId":"106","price":30900,"isExtra":false},{"id":"57081101","note":"","count":1,"label":"Balné","posId":"K0000","price":2000,"isExtra":true},{"id":"59610968","note":"","size":"Pepperoni 32cm 🌶️🌶️","count":1,"label":"Pepperoni 32cm 🌶️🌶️","posId":"120","price":24900,"isExtra":false},{"id":"57081111","note":"","count":1,"label":"Balné","posId":"K0000","price":1500,"isExtra":true}]</t>
  </si>
  <si>
    <t>2026-05-16T21:09:04.725+02:00</t>
  </si>
  <si>
    <t>2026-05-16T21:30:38.327+02:00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</si>
  <si>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bylinky","posId":"A122","price":6500,"isExtra":true},{"id":"007c7303-045c-4866-882d-38e13564ff34","note":"","count":1,"label":"BEZ -ananas","posId":"X100","price":0,"KDSTags":["redhighlight"],"isExtra":true}]</t>
  </si>
  <si>
    <t>Alexei</t>
  </si>
  <si>
    <t>2026-05-16T21:07:29.452+02:00</t>
  </si>
  <si>
    <t>2026-05-16T21:28:16.697+02:00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</si>
  <si>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bylinky","posId":"A121","price":5700,"isExtra":true},{"id":"122","note":"","count":1,"label":"Hot &amp; Spicy 32cm 🌶️🌶️","posId":"122","price":24900,"isExtra":false},{"id":"K0000","note":"","count":1,"label":"Balné","posId":"K0000","price":1500,"isExtra":true},{"id":"P106","note":"","count":1,"label":"Česnekový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</si>
  <si>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2026-05-16T21:00:40.627+02:00</t>
  </si>
  <si>
    <t>2026-05-16T21:25:36.921+02:00</t>
  </si>
  <si>
    <t>[{"id":"59610964","note":"just with tomatoes. No cheese.. nothing","size":"Margherita 32cm","count":1,"label":"Margherita 32cm","posId":"112","price":20900,"isExtra":false},{"id":"57081111","note":"","count":1,"label":"Balné","posId":"K0000","price":1500,"isExtra":true},{"id":"57081106","note":"","count":1,"label":"Bez mozzarelly","posId":"X113","price":0,"KDSTags":["redhighlight"],"isExtra":true},{"id":"59610964","note":"","size":"Margherita 32cm","count":5,"label":"Margherita 32cm","posId":"112","price":20900,"isExtra":false},{"id":"57081111","note":"","count":5,"label":"Balné","posId":"K0000","price":1500,"isExtra":true}]</t>
  </si>
  <si>
    <t>2026-05-16T20:54:52.416+02:00</t>
  </si>
  <si>
    <t>2026-05-16T21:15:23.615+02:00</t>
  </si>
  <si>
    <t>[{"id":"57081069","note":"","size":"Česnekový dip","count":1,"label":"Česnekový dip","posId":"P106","price":2000,"isExtra":false},{"id":"57081111","note":"","count":1,"label":"Balné","posId":"K0000","price":1500,"isExtra":true},{"id":"59610967","note":"","size":"Comeback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základ","posId":"ZRS32","price":0,"isExtra":true},{"id":"57081140","note":"","count":1,"label":"okraj mozzarella, bylinky","posId":"A121","price":5700,"isExtra":true},{"id":"57081202","note":"","count":1,"label":"Kukuřice","posId":"B115","price":2500,"KDSTags":["greenhighlight"],"isExtra":true},{"id":"57081208","note":"","count":1,"label":"Špenát s česnekem","posId":"B107","price":2500,"KDSTags":["greenhighlight"],"isExtra":true},{"id":"57081226","note":"","count":1,"label":"Gorgonzola","posId":"B101","price":3000,"KDSTags":["greenhighlight"],"isExtra":true}]</t>
  </si>
  <si>
    <t>2026-05-16T20:51:26.553+02:00</t>
  </si>
  <si>
    <t>2026-05-16T21:15:43.507+02:00</t>
  </si>
  <si>
    <t>[{"id":"69400db90dc626f6c3c3fc07","count":1,"label":"Comeback 40cm 🌶️","posId":"109","price":30900,"isExtra":false},{"id":"eebdf80d1781a9b444ae21c7","count":1,"label":"Balné","posId":"K0000","price":2000,"isExtra":true},{"id":"69400db90dc626f6c3c3fc13","count":1,"label":"Capricciosa 40cm","posId":"101","price":30900,"isExtra":false},{"id":"eebdf80d1781a9b444ae21c7","count":1,"label":"Balné","posId":"K0000","price":2000,"isExtra":true}]</t>
  </si>
  <si>
    <t>2026-05-16T20:48:29.695+02:00</t>
  </si>
  <si>
    <t>2026-05-16T21:02:14.723+02:00</t>
  </si>
  <si>
    <t>[{"id":"57081028","note":"","size":"BBQ Texas 40cm","count":1,"label":"BBQ Texas 40cm","posId":"107","price":30900,"isExtra":false},{"id":"57081101","note":"","count":1,"label":"Balné","posId":"K0000","price":2000,"isExtra":true},{"id":"59555792","note":"","count":1,"label":"Rajčatový základ","posId":"ZBR40","price":0,"isExtra":true},{"id":"57081069","note":"","size":"Česnekový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</si>
  <si>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2026-05-16T20:46:18.678+02:00</t>
  </si>
  <si>
    <t>2026-05-16T21:00:37.082+02:00</t>
  </si>
  <si>
    <t>Rajinder</t>
  </si>
  <si>
    <t>2026-05-16T20:43:49.185+02:00</t>
  </si>
  <si>
    <t>2026-05-16T20:57:08.726+02:00</t>
  </si>
  <si>
    <t>[{"id":"110","note":"","count":1,"label":"Hot &amp; Spicy 40cm 🌶️🌶️","posId":"110","price":30900,"isExtra":false},{"id":"K0000","note":"","count":1,"label":"Balné","posId":"K0000","price":2000,"isExtra":true},{"id":"N125","note":"","count":1,"label":"Pepsi zero sugar 1l","posId":"N125","price":5900,"isExtra":false}]</t>
  </si>
  <si>
    <t>2026-05-16T20:42:38.622+02:00</t>
  </si>
  <si>
    <t>2026-05-16T20:51:48.420+02:00</t>
  </si>
  <si>
    <t>[{"id":"cb3f1edb-a9ef-46ed-8c99-05b992c1f4a9","count":1,"label":"Pizza Margherita 18","posId":"124","price":11900,"isExtra":false,"creatorId":"hj1hW3BLxGyhjtzboafXk","isPackging":0,"actualLabel":"Pizza Margherita 18"}]</t>
  </si>
  <si>
    <t>2026-05-16T20:41:16.826+02:00</t>
  </si>
  <si>
    <t>2026-05-16T21:03:12.327+02:00</t>
  </si>
  <si>
    <t>2026-05-16T21:27:25.421+02:00</t>
  </si>
  <si>
    <t>2026-05-16T20:59:59.133+02:00</t>
  </si>
  <si>
    <t>[{"id":"814023ff-8544-450a-9051-a76a65e3729f","count":1,"label":"Pizza Capricciosa 32 0,5","posId":"H113","price":12450,"isExtra":false,"creatorId":"W2hXPhG44DrywvQG5UkoD","actualLabel":"Pizza Capricciosa 32 0,5"},{"id":"ZMn0kE3IRVJjsfXstBxZb","count":1,"label":"Bez plněných okrajů","posId":"X1000","price":0,"isExtra":true,"mainItemId":"814023ff-8544-450a-9051-a76a65e3729f"},{"id":"aRPAiqbCW3Z9trz5KoEBF","count":1,"label":"Těsto italské","posId":"H32","price":0,"isExtra":true,"mainItemId":"814023ff-8544-450a-9051-a76a65e3729f"},{"id":"d2fa657b-d549-4d8e-967b-ea5a926c3245","count":1,"label":"Pizza Hawai 32 cm 0,5","posId":"H114","price":12450,"isExtra":false,"creatorId":"NpHbJnSddq9s-YYCumxz0","actualLabel":"Pizza Hawai 32 cm 0,5"},{"id":"RjnzJvFGQ7bViwxWS8fAW","count":1,"label":"Bez ananasu","posId":"X100","price":0,"KDSTags":["redhighlight"],"isExtra":true,"mainItemId":"d2fa657b-d549-4d8e-967b-ea5a926c3245"},{"id":"ZMn0kE3IRVJjsfXstBxZb","count":1,"label":"Bez plněných okrajů","posId":"X1000","price":0,"isExtra":true,"mainItemId":"d2fa657b-d549-4d8e-967b-ea5a926c3245"},{"id":"aRPAiqbCW3Z9trz5KoEBF","count":1,"label":"Těsto italské","posId":"H32","price":0,"isExtra":true,"mainItemId":"d2fa657b-d549-4d8e-967b-ea5a926c3245"}]</t>
  </si>
  <si>
    <t>2026-05-16T20:37:03.892+02:00</t>
  </si>
  <si>
    <t>2026-05-16T21:19:38.351+02:00</t>
  </si>
  <si>
    <t>2026-05-16T21:53:22.058+02:00</t>
  </si>
  <si>
    <t>2026-05-16T21:05:32.111+02:00</t>
  </si>
  <si>
    <t>[{"id":"ad7c292a-48c9-48db-b64c-0f7f8ebced7f","note":"","count":1,"label":"BBQ Meteor 40 cm","posId":"106","price":30900,"isExtra":false},{"id":"622835b8-8ccd-4776-9f66-ccee484725e6","note":"","count":1,"label":"Okraj Hotdog, hořčice","posId":"A118","price":6500,"isExtra":true},{"id":"b9c4dfdf-aaa2-45da-8f3d-7d70ed6349f6","note":"","count":1,"label":"Sweet passion 32 cm","posId":"29","price":20900,"isExtra":false},{"id":"36ea3088-07fd-428f-b871-c4a5ee9cef7b","note":"","count":1,"label":"Comeback 40 cm","posId":"109","price":30900,"isExtra":false},{"id":"d2f79018-1a11-4064-9123-ed7364edf6f6","note":"","count":3,"label":"Guarana Kiwi a jablko 0,5l","posId":"N144","price":5500,"isExtra":false}]</t>
  </si>
  <si>
    <t>2026-05-16T20:31:50.458+02:00</t>
  </si>
  <si>
    <t>2026-05-16T20:56:07.657+02:00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</si>
  <si>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40cm","posId":"111","price":30900,"isExtra":false},{"id":"57081101","note":"","count":1,"label":"Balné","posId":"K0000","price":2000,"isExtra":true},{"id":"57081195","note":"","count":1,"label":"okraj hotdog, bez omáčky","posId":"A126","price":6500,"isExtra":true},{"id":"57081223","note":"","count":1,"label":"Slanina","posId":"C108","price":4000,"KDSTags":["greenhighlight"],"isExtra":true},{"id":"57081227","note":"","count":1,"label":"Gorgonzola","posId":"C101","price":4000,"KDSTags":["greenhighlight"],"isExtra":true},{"id":"57405791","note":"","size":"Pepsi zero sugar 1l","count":1,"label":"Pepsi zero sugar 1l","posId":"N125","price":5900,"isExtra":false},{"id":"57081069","note":"","size":"Česnekový dip","count":4,"label":"Česnekový dip","posId":"P106","price":2000,"isExtra":false},{"id":"57081111","note":"","count":4,"label":"Balné","posId":"K0000","price":1500,"isExtra":true}]</t>
  </si>
  <si>
    <t>2026-05-16T20:31:24.485+02:00</t>
  </si>
  <si>
    <t>2026-05-16T20:54:01.991+02:00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</si>
  <si>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40cm","posId":"104","price":30900,"isExtra":false},{"id":"57081101","note":"","count":1,"label":"Balné","posId":"K0000","price":2000,"isExtra":true},{"id":"59555798","note":"","count":1,"label":"Rajčatový základ","posId":"ZSR40","price":0,"isExtra":true},{"id":"57081099","note":"","count":1,"label":"bez plněných okrajů","posId":"X1000","price":0,"isExtra":true},{"id":"57081130","note":"","count":1,"label":"Jalapeňos","posId":"C102","price":3500,"KDSTags":["greenhighlight"],"isExtra":true},{"id":"57081216","note":"","count":1,"label":"Šunka","posId":"C106","price":4000,"KDSTags":["greenhighlight"],"isExtra":true},{"id":"57081223","note":"","count":1,"label":"Slanina","posId":"C108","price":4000,"KDSTags":["greenhighlight"],"isExtra":true},{"id":"57081030","note":"","size":"Baby špenát &amp; kuře 40cm","count":1,"label":"Baby špenát &amp; kuře 40cm","posId":"104","price":30900,"isExtra":false},{"id":"57081101","note":"","count":1,"label":"Balné","posId":"K0000","price":2000,"isExtra":true},{"id":"59610972","note":"","size":"Hawai 32cm","count":1,"label":"Hawai 32cm","posId":"114","price":24900,"isExtra":false},{"id":"57081111","note":"","count":1,"label":"Balné","posId":"K0000","price":1500,"isExtra":true}]</t>
  </si>
  <si>
    <t>2026-05-16T20:24:42.676+02:00</t>
  </si>
  <si>
    <t>2026-05-16T20:47:54.501+02:00</t>
  </si>
  <si>
    <t>[{"id":"57081023","note":"","size":"Margherita 40cm","count":1,"label":"Margherita 40cm","posId":"100","price":26900,"isExtra":false},{"id":"57081101","note":"","count":1,"label":"Balné","posId":"K0000","price":2000,"isExtra":true},{"id":"59555795","note":"","count":1,"label":"Smetanový základ","posId":"ZRS40","price":0,"isExtra":true},{"id":"57081178","note":"","count":1,"label":"okraj hotdog, bbq omáčka","posId":"A120","price":6500,"isExtra":true},{"id":"57405789","note":"","size":"BIRGO grapefruit 0,5l","count":10,"label":"BIRGO grapefruit 0,5l","posId":"N131","price":4900,"isExtra":false},{"id":"59610970","note":"","size":"BBQ Meteor 32cm","count":1,"label":"BBQ Meteor 32cm","posId":"118","price":24900,"isExtra":false},{"id":"57081111","note":"","count":1,"label":"Balné","posId":"K0000","price":1500,"isExtra":true},{"id":"59610976","note":"","count":1,"label":"USA těsto","posId":"17","price":1000,"isExtra":true},{"id":"57094174","note":"","count":1,"label":"Rajčatový základ","posId":"ZBR32","price":0,"isExtra":true},{"id":"57081172","note":"","count":1,"label":"okraj hotdog, hořčice","posId":"A117","price":5700,"isExtra":true},{"id":"57081202","note":"","count":1,"label":"Kukuřice","posId":"B115","price":2500,"KDSTags":["greenhighlight"],"isExtra":true},{"id":"59278384","note":"","size":"Spicy Wings 🌶️","count":1,"label":"Spicy Wings 🌶️","posId":"P101","price":11900,"isExtra":false},{"id":"57081111","note":"","count":1,"label":"Balné","posId":"K0000","price":1500,"isExtra":true},{"id":"57081029","note":"","size":"BBQ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základ","posId":"ZBR40","price":0,"isExtra":true},{"id":"57081178","note":"","count":1,"label":"okraj hotdog, bbq omáčka","posId":"A120","price":6500,"isExtra":true},{"id":"57081245","note":"","count":1,"label":"Masové kuličky","posId":"C116","price":8900,"KDSTags":["greenhighlight"],"isExtra":true}]</t>
  </si>
  <si>
    <t>2026-05-16T20:20:32.154+02:00</t>
  </si>
  <si>
    <t>2026-05-16T20:35:19.413+02:00</t>
  </si>
  <si>
    <t>[{"id":"69400db90dc626f6c3c3fc87","count":1,"label":"Guarana kiwi a jablko","posId":"N144","price":5500,"isExtra":false},{"id":"69400db90dc626f6c3c3fc7b","count":1,"label":"Mirinda 1l","posId":"N126","price":5900,"isExtra":false},{"id":"69400db90dc626f6c3c3fc23","count":1,"label":"Pepperoni 32cm 🌶️🌶️","posId":"120","price":24900,"isExtra":false},{"id":"47441b8c08c3b985152b12f3","count":1,"label":"Balné","posId":"K0000","price":1500,"isExtra":true},{"id":"a412b114a164fd326990f8ec","count":1,"label":"Smetanový základ","posId":"ZRS32","price":0,"isExtra":true},{"id":"b831d593e198a3a57235a2cb","count":1,"label":"bez plněných okrajů","posId":"X1000","price":0,"isExtra":true},{"id":"567fecd835b1c4172c6a2999","count":1,"label":"Masové kuličky","posId":"B116","price":5900,"KDSTags":["greenhighlight"],"isExtra":true}]</t>
  </si>
  <si>
    <t>2026-05-16T20:19:04.028+02:00</t>
  </si>
  <si>
    <t>2026-05-16T20:27:05.566+02:00</t>
  </si>
  <si>
    <t>[{"id":"69400db90dc626f6c3c3fc11","count":1,"label":"Hawai 40cm","posId":"102","price":30900,"isExtra":false},{"id":"eebdf80d1781a9b444ae21c7","count":1,"label":"Balné","posId":"K0000","price":2000,"isExtra":true},{"id":"0f72b3b699e05cbc476a1216","count":1,"label":"bez plněných okrajů","posId":"X1000","price":0,"isExtra":true},{"id":"92493bd8b2b1686ca8fec1fe","count":1,"label":"Bez ananasu","posId":"X100","price":0,"KDSTags":["redhighlight"],"isExtra":true},{"id":"69400db90dc626f6c3c3fc5d","count":1,"label":"Česnekový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</si>
  <si>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2026-05-16T20:18:59.179+02:00</t>
  </si>
  <si>
    <t>2026-05-16T20:33:48.338+02:00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</si>
  <si>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</si>
  <si>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Abdurakhmon</t>
  </si>
  <si>
    <t>2026-05-16T20:16:27.339+02:00</t>
  </si>
  <si>
    <t>2026-05-16T20:24:27.303+02:00</t>
  </si>
  <si>
    <t>[{"id":"103","note":"Hi can I please have 2 extra sauce 🙏🏾 my daughter love it ","count":1,"label":"Zeleninová 40cm","posId":"103","price":30900,"isExtra":false},{"id":"K0000","note":"","count":1,"label":"Balné","posId":"K0000","price":2000,"isExtra":true},{"id":"ZRB40","note":"","count":1,"label":"BBQ základ","posId":"ZRB40","price":0,"isExtra":true}]</t>
  </si>
  <si>
    <t>2026-05-16T19:59:00.921+02:00</t>
  </si>
  <si>
    <t>2026-05-16T20:09:03.510+02:00</t>
  </si>
  <si>
    <t>[{"id":"69400db90dc626f6c3c3fc5b","count":1,"label":"Pepperoni Rolls 🌶️","posId":"P100","price":8900,"isExtra":false},{"id":"47441b8c08c3b985152b12f3","count":1,"label":"Balné","posId":"K0000","price":1500,"isExtra":true},{"id":"69400db90dc626f6c3c3fc1d","count":1,"label":"Quattro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32cm","posId":"123","price":24900,"isExtra":false},{"id":"47441b8c08c3b985152b12f3","count":1,"label":"Balné","posId":"K0000","price":1500,"isExtra":true}]</t>
  </si>
  <si>
    <t>2026-05-16T19:54:14.860+02:00</t>
  </si>
  <si>
    <t>2026-05-16T20:06:01.262+02:00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</si>
  <si>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základ","posId":"ZRB40","price":0,"isExtra":true},{"id":"jpr200","note":"","count":1,"label":"Jalapenos Rolls","posId":"jpr200","price":8900,"isExtra":false},{"id":"K0000","note":"","count":1,"label":"Balné","posId":"K0000","price":1500,"isExtra":true}]</t>
  </si>
  <si>
    <t>2026-05-16T19:53:05.227+02:00</t>
  </si>
  <si>
    <t>2026-05-16T20:03:35.238+02:00</t>
  </si>
  <si>
    <t>[{"id":"57081031","note":"","size":"Zeleninová 40cm","count":1,"label":"Zeleninová 40cm","posId":"103","price":30900,"isExtra":false},{"id":"57081101","note":"","count":1,"label":"Balné","posId":"K0000","price":2000,"isExtra":true}]</t>
  </si>
  <si>
    <t>2026-05-16T19:53:03.507+02:00</t>
  </si>
  <si>
    <t>2026-05-16T20:14:36.079+02:00</t>
  </si>
  <si>
    <t>2026-05-16T20:36:22.507+02:00</t>
  </si>
  <si>
    <t>2026-05-16T20:11:10.004+02:00</t>
  </si>
  <si>
    <t>[{"id":"03dae282-4cd4-4fa2-9169-2178ea3ed325","note":"","count":1,"label":"Quattro Formaggi 40 cm","posId":"111","price":30900,"isExtra":false},{"id":"52cffa8b-0a47-4e13-b315-64f9374ef0a7","note":"","count":1,"label":"Okraj Hotdog bez omáčky","posId":"A126","price":6500,"isExtra":true},{"id":"78a6e98d-57cb-4e2c-9a3c-9d40f7b79583","note":"","count":1,"label":"Gorgonzola","posId":"C101","price":4000,"KDSTags":["greenhighlight"],"isExtra":true}]</t>
  </si>
  <si>
    <t>2026-05-16T19:43:04.284+02:00</t>
  </si>
  <si>
    <t>2026-05-16T19:55:47.025+02:00</t>
  </si>
  <si>
    <t>[{"id":"2b9f361b-4416-409b-9b50-c5e648e65b24","note":"","count":1,"label":"Zeleninová 40 cm","posId":"103","price":30900,"isExtra":false},{"id":"169906cc-98ac-4101-a361-79ae530758c3","note":"","count":1,"label":"BEZ -cibule","posId":"X103","price":0,"KDSTags":["redhighlight"],"isExtra":true}]</t>
  </si>
  <si>
    <t>2026-05-16T19:38:34.279+02:00</t>
  </si>
  <si>
    <t>2026-05-16T19:52:33.375+02:00</t>
  </si>
  <si>
    <t>[{"id":"69400db90dc626f6c3c3fc1f","count":1,"label":"Hot &amp; Spicy 32cm 🌶️🌶️","posId":"122","price":24900,"isExtra":false},{"id":"47441b8c08c3b985152b12f3","count":1,"label":"Balné","posId":"K0000","price":1500,"isExtra":true}]</t>
  </si>
  <si>
    <t>2026-05-16T19:38:03.365+02:00</t>
  </si>
  <si>
    <t>2026-05-16T20:01:24.125+02:00</t>
  </si>
  <si>
    <t>2026-05-16T20:15:54.244+02:00</t>
  </si>
  <si>
    <t>2026-05-16T19:54:21.120+02:00</t>
  </si>
  <si>
    <t>[{"id":"99710cd8-fa1f-4712-84a8-85da37e18dd0","note":"","count":1,"label":"Česnekový chléb","posId":"P104","price":7900,"isExtra":false},{"id":"36ea3088-07fd-428f-b871-c4a5ee9cef7b","note":"","count":1,"label":"Comeback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cm","posId":"109","price":30900,"isExtra":false},{"id":"d5c01305-5b81-4931-8ef0-14413da22bab","note":"","count":1,"label":"Kukuřice","posId":"C115","price":3500,"KDSTags":["greenhighlight"],"isExtra":true}]</t>
  </si>
  <si>
    <t>2026-05-16T19:31:11.772+02:00</t>
  </si>
  <si>
    <t>2026-05-16T19:40:58.237+02:00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</si>
  <si>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🌶️🌶️","posId":"110","price":30900,"isExtra":false},{"id":"57081101","note":"","count":1,"label":"Balné","posId":"K0000","price":2000,"isExtra":true},{"id":"57081164","note":"","count":1,"label":"Bez cibule","posId":"X103","price":0,"KDSTags":["redhighlight"],"isExtra":true},{"id":"57081152","note":"","count":1,"label":"Žampiony","posId":"C105","price":3500,"KDSTags":["greenhighlight"],"isExtra":true}]</t>
  </si>
  <si>
    <t>2026-05-16T19:29:04.409+02:00</t>
  </si>
  <si>
    <t>2026-05-16T19:58:17.161+02:00</t>
  </si>
  <si>
    <t>2026-05-16T20:21:33.764+02:00</t>
  </si>
  <si>
    <t>2026-05-16T19:54:04.290+02:00</t>
  </si>
  <si>
    <t>[{"id":"f1315fc0-dfbb-459c-9f31-49d8e60875f4","note":"","count":1,"label":"Pepperoni 40 cm","posId":"108","price":30900,"isExtra":false},{"id":"a3d62a5d-2e1d-48db-874e-d64becff7059","note":"","count":1,"label":"změna na BBQ základ","posId":"a3d62a5d-2e1d-48db-874e-d64becff7059","price":0,"isExtra":true},{"id":"eae0baf6-2c0e-4081-8ab5-5266bc363ee5","note":"","count":1,"label":"Okraj mozzarella, BBQ omáčka","posId":"A124","price":6500,"isExtra":true},{"id":"ed9751e1-1886-4b0f-b8dd-d3c6488dfd29","note":"","count":1,"label":"Mozzarella","posId":"C113","price":4000,"KDSTags":["greenhighlight"],"isExtra":true},{"id":"614269dd-2dbe-47e4-81f8-670c7ef03e2f","note":"","count":1,"label":"Pepperoni salám","posId":"C109","price":4000,"KDSTags":["greenhighlight"],"isExtra":true},{"id":"1e281388-c78a-4b3d-874d-346d699d1a35","note":"","count":1,"label":"Grana padano","posId":"C130","price":4000,"KDSTags":["greenhighlight"],"isExtra":true},{"id":"de56def4-8429-46ca-bf08-8c8eba684591","note":"","count":2,"label":"Dip BBQ","posId":"P105","price":2000,"isExtra":false}]</t>
  </si>
  <si>
    <t>2026-05-16T19:28:24.238+02:00</t>
  </si>
  <si>
    <t>2026-05-16T19:38:40.987+02:00</t>
  </si>
  <si>
    <t>[{"id":"faba40d0-295e-4d0a-bb09-2edf9b61a61a","count":1,"label":"Pizza Hawai 40 cm","posId":"102","price":30900,"isExtra":false,"creatorId":"NYAG0qB6L2AHoJ9Bt8k51","isPackging":0,"actualLabel":"Pizza Hawai 40 cm"}]</t>
  </si>
  <si>
    <t>2026-05-16T19:27:56.217+02:00</t>
  </si>
  <si>
    <t>2026-05-16T19:46:12.939+02:00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</si>
  <si>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40cm","posId":"111","price":30900,"isExtra":false},{"id":"eebdf80d1781a9b444ae21c7","count":1,"label":"Balné","posId":"K0000","price":2000,"isExtra":true},{"id":"69400db90dc626f6c3c3fc2d","count":1,"label":"Capricciosa 32cm","posId":"113","price":24900,"isExtra":false},{"id":"47441b8c08c3b985152b12f3","count":1,"label":"Balné","posId":"K0000","price":1500,"isExtra":true},{"id":"69400db90dc626f6c3c3fc5d","count":2,"label":"Česnekový dip","posId":"P106","price":2000,"isExtra":false},{"id":"47441b8c08c3b985152b12f3","count":2,"label":"Balné","posId":"K0000","price":1500,"isExtra":true}]</t>
  </si>
  <si>
    <t>2026-05-16T19:21:53.736+02:00</t>
  </si>
  <si>
    <t>2026-05-16T19:36:51.284+02:00</t>
  </si>
  <si>
    <t>[{"id":"69400db90dc626f6c3c3fc21","count":1,"label":"Comeback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těsto","posId":"17","price":1000,"isExtra":true},{"id":"ea24ec37002d07049ee3ae18","count":1,"label":"okraj mozzarella, bylinky","posId":"A121","price":5700,"isExtra":true},{"id":"69400db90dc626f6c3c3fc59","count":1,"label":"Česnekový chléb 18cm","posId":"P104","price":7900,"isExtra":false},{"id":"47441b8c08c3b985152b12f3","count":1,"label":"Balné","posId":"K0000","price":1500,"isExtra":true},{"id":"69400db90dc626f6c3c3fc5b","count":1,"label":"Pepperoni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</si>
  <si>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2026-05-16T19:05:34.806+02:00</t>
  </si>
  <si>
    <t>2026-05-16T19:12:23.523+02:00</t>
  </si>
  <si>
    <t>2026-05-16T18:58:33.413+02:00</t>
  </si>
  <si>
    <t>2026-05-16T19:07:36.455+02:00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</si>
  <si>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32cm","posId":"112","price":20900,"isExtra":false},{"id":"47441b8c08c3b985152b12f3","count":1,"label":"Balné","posId":"K0000","price":1500,"isExtra":true},{"id":"69400db90dc626f6c3c3fc5d","count":2,"label":"Česnekový dip","posId":"P106","price":2000,"isExtra":false},{"id":"47441b8c08c3b985152b12f3","count":2,"label":"Balné","posId":"K0000","price":1500,"isExtra":true},{"id":"69400db90dc626f6c3c3fc2b","count":1,"label":"Hawai 32cm","posId":"114","price":24900,"isExtra":false},{"id":"47441b8c08c3b985152b12f3","count":1,"label":"Balné","posId":"K0000","price":1500,"isExtra":true}]</t>
  </si>
  <si>
    <t>2026-05-16T18:53:03.701+02:00</t>
  </si>
  <si>
    <t>2026-05-16T19:04:38.639+02:00</t>
  </si>
  <si>
    <t>2026-05-16T19:28:05.649+02:00</t>
  </si>
  <si>
    <t>2026-05-16T18:53:04.307+02:00</t>
  </si>
  <si>
    <t>[{"id":"36ea3088-07fd-428f-b871-c4a5ee9cef7b","note":"","count":1,"label":"Comeback 40 cm","posId":"109","price":30900,"isExtra":false},{"id":"7fdd6df3-b4af-470d-955c-d1de47ab00a5","note":"","count":1,"label":"Žampiony","posId":"C105","price":3500,"KDSTags":["greenhighlight"],"isExtra":true}]</t>
  </si>
  <si>
    <t>2026-05-16T18:49:04.277+02:00</t>
  </si>
  <si>
    <t>2026-05-16T19:01:48.376+02:00</t>
  </si>
  <si>
    <t>2026-05-16T19:21:59.442+02:00</t>
  </si>
  <si>
    <t>2026-05-16T18:49:26.731+02:00</t>
  </si>
  <si>
    <t>[{"id":"03ade9ce-5d0f-4499-a6a3-340b58ae4468","note":"","count":1,"label":"Capricciosa 32 cm","posId":"113","price":24900,"isExtra":false},{"id":"bf8dc38b-6c8e-42b6-9da3-3170253a57d4","note":"","count":1,"label":"Hot &amp; Spicy 32 cm","posId":"122","price":24900,"isExtra":false}]</t>
  </si>
  <si>
    <t>2026-05-16T18:48:32.924+02:00</t>
  </si>
  <si>
    <t>2026-05-16T18:54:06.034+02:00</t>
  </si>
  <si>
    <t>[{"id":"077b3297-1744-4994-a222-bbe684944de7","count":1,"label":"Pizza Quattro Formaggi 40 0,5","posId":"H111","price":15450,"isExtra":false,"creatorId":"41HxAjKG9AszgeBNpLC2k","isPackging":0,"actualLabel":"Pizza Quattro Formaggi 40 0,5"},{"id":"2lwz8DLnxAE2XXPjpySDo","count":1,"label":"Bez plněných okrajů","posId":"X1000","price":0,"isExtra":true,"mainItemId":"077b3297-1744-4994-a222-bbe684944de7"},{"id":"c323941f-d006-4483-b02d-3a335621e507","count":1,"label":"Pizza Špenát kuře 40 cm 0,5","posId":"H104","price":15450,"isExtra":false,"creatorId":"f0ttWTXRPP-FigxC8syki","isPackging":0,"actualLabel":"Pizza Špenát kuře 40 cm 0,5"},{"id":"2lwz8DLnxAE2XXPjpySDo","count":1,"label":"Bez plněných okrajů","posId":"X1000","price":0,"isExtra":true,"mainItemId":"c323941f-d006-4483-b02d-3a335621e507"}]</t>
  </si>
  <si>
    <t>2026-05-16T18:41:03.725+02:00</t>
  </si>
  <si>
    <t>2026-05-16T18:48:40.191+02:00</t>
  </si>
  <si>
    <t>2026-05-16T18:32:40.941+02:00</t>
  </si>
  <si>
    <t>2026-05-16T18:47:36.324+02:00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</si>
  <si>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32cm","posId":"112","price":20900,"isExtra":false},{"id":"47441b8c08c3b985152b12f3","count":1,"label":"Balné","posId":"K0000","price":1500,"isExtra":true},{"id":"69400db90dc626f6c3c3fc21","count":1,"label":"Comeback 32cm 🌶️","posId":"121","price":24900,"isExtra":false},{"id":"47441b8c08c3b985152b12f3","count":1,"label":"Balné","posId":"K0000","price":1500,"isExtra":true},{"id":"a412b114a164fd326990f8ec","count":1,"label":"Smetanový základ","posId":"ZRS32","price":0,"isExtra":true},{"id":"785bd350ca41e9c023b40739","count":1,"label":"Kukuřice","posId":"B115","price":2500,"KDSTags":["greenhighlight"],"isExtra":true},{"id":"69400db90dc626f6c3c3fc5d","count":1,"label":"Česnekový dip","posId":"P106","price":2000,"isExtra":false},{"id":"47441b8c08c3b985152b12f3","count":1,"label":"Balné","posId":"K0000","price":1500,"isExtra":true},{"id":"69400db90dc626f6c3c3fc71","count":1,"label":"Aquilla černý čaj a broskev 0,5l","posId":"N120","price":4900,"isExtra":false},{"id":"69400db90dc626f6c3c3fc77","count":1,"label":"Pepsi 1l","posId":"N124","price":5900,"isExtra":false}]</t>
  </si>
  <si>
    <t>2026-05-16T18:22:03.557+02:00</t>
  </si>
  <si>
    <t>2026-05-16T18:42:03.985+02:00</t>
  </si>
  <si>
    <t>2026-05-16T19:02:28.594+02:00</t>
  </si>
  <si>
    <t>2026-05-16T18:22:46.368+02:00</t>
  </si>
  <si>
    <t>2026-05-16T18:20:52.550+02:00</t>
  </si>
  <si>
    <t>2026-05-16T18:36:56.853+02:00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</si>
  <si>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40cm","posId":"111","price":30900,"isExtra":false},{"id":"57081101","note":"","count":1,"label":"Balné","posId":"K0000","price":2000,"isExtra":true},{"id":"59610973","note":"","size":"Capricciosa 32cm","count":1,"label":"Capricciosa 32cm","posId":"113","price":24900,"isExtra":false},{"id":"57081111","note":"","count":1,"label":"Balné","posId":"K0000","price":1500,"isExtra":true},{"id":"59610976","note":"","count":1,"label":"USA těsto","posId":"17","price":1000,"isExtra":true},{"id":"57081163","note":"","count":1,"label":"Bez oliv","posId":"X112","price":0,"KDSTags":["redhighlight"],"isExtra":true},{"id":"57405790","note":"","size":"Pepsi 1l","count":1,"label":"Pepsi 1l","posId":"N124","price":5900,"isExtra":false}]</t>
  </si>
  <si>
    <t>2026-05-16T18:17:57.071+02:00</t>
  </si>
  <si>
    <t>2026-05-16T18:30:46.986+02:00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</si>
  <si>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okrajů","posId":"X1000","price":0,"isExtra":true},{"id":"C102","note":"","count":1,"label":"Jalapeňos","posId":"C102","price":3500,"KDSTags":["greenhighlight"],"isExtra":true},{"id":"101","note":"","count":1,"label":"Capricciosa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</si>
  <si>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2026-05-16T18:06:59.102+02:00</t>
  </si>
  <si>
    <t>2026-05-16T18:14:08.432+02:00</t>
  </si>
  <si>
    <t>2026-05-16T17:56:41.382+02:00</t>
  </si>
  <si>
    <t>2026-05-16T18:02:29.549+02:00</t>
  </si>
  <si>
    <t>[{"id":"1582d301-bf10-4138-ae7c-8790c6504985","count":1,"label":"Pizza Pepperoni 18","posId":"132","price":11900,"isExtra":false,"creatorId":"4jFR0OjriD1opaj8oCYag","isPackging":0,"actualLabel":"Pizza Pepperoni 18"}]</t>
  </si>
  <si>
    <t>2026-05-16T17:50:03.300+02:00</t>
  </si>
  <si>
    <t>2026-05-16T18:11:35.545+02:00</t>
  </si>
  <si>
    <t>[{"id":"03ade9ce-5d0f-4499-a6a3-340b58ae4468","note":"","count":1,"label":"Capricciosa 32 cm","posId":"113","price":24900,"isExtra":false},{"id":"1da47ebe-2592-435a-b854-8cbe80b56263","note":"","count":1,"label":"Hawai 32 cm","posId":"138","price":24900,"isExtra":false},{"id":"e12521cc-9391-4513-be27-f090014536cf","note":"","count":1,"label":"BBQ Texas 32 cm","posId":"143","price":24900,"isExtra":false},{"id":"3a8b6a85-3b5c-4ee4-be2d-261ab8731d6e","note":"","count":1,"label":"Dip česnekový","posId":"P106","price":2000,"isExtra":false},{"id":"4d0fe7ad-c88a-4a73-8015-c60680489cf8","note":"","count":1,"label":"Baby špenát &amp; kuře 32 cm","posId":"116","price":24900,"isExtra":false}]</t>
  </si>
  <si>
    <t>2026-05-16T17:44:00.211+02:00</t>
  </si>
  <si>
    <t>2026-05-16T17:59:14.753+02:00</t>
  </si>
  <si>
    <t>[{"id":"69400db90dc626f6c3c3fc11","count":2,"label":"Hawai 40cm","posId":"102","price":30900,"isExtra":false},{"id":"eebdf80d1781a9b444ae21c7","count":2,"label":"Balné","posId":"K0000","price":2000,"isExtra":true}]</t>
  </si>
  <si>
    <t>2026-05-16T17:39:03.255+02:00</t>
  </si>
  <si>
    <t>2026-05-16T17:48:07.550+02:00</t>
  </si>
  <si>
    <t>2026-05-16T18:04:36.213+02:00</t>
  </si>
  <si>
    <t>2026-05-16T17:39:03.813+02:00</t>
  </si>
  <si>
    <t>2026-05-16T17:38:03.323+02:00</t>
  </si>
  <si>
    <t>2026-05-16T17:54:45.447+02:00</t>
  </si>
  <si>
    <t>2026-05-16T18:14:59.121+02:00</t>
  </si>
  <si>
    <t>2026-05-16T17:39:03.472+02:00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</si>
  <si>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</si>
  <si>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2026-05-16T17:38:03.304+02:00</t>
  </si>
  <si>
    <t>2026-05-16T17:44:55.430+02:00</t>
  </si>
  <si>
    <t>2026-05-16T17:35:03.530+02:00</t>
  </si>
  <si>
    <t>2026-05-16T17:42:36.428+02:00</t>
  </si>
  <si>
    <t>2026-05-16T17:26:20.332+02:00</t>
  </si>
  <si>
    <t>2026-05-16T17:34:51.526+02:00</t>
  </si>
  <si>
    <t>[{"id":"P106","note":"","count":1,"label":"Česnekový dip","posId":"P106","price":2000,"isExtra":false},{"id":"K0000","note":"","count":1,"label":"Balné","posId":"K0000","price":1500,"isExtra":true},{"id":"N125","note":"","count":1,"label":"Pepsi zero sugar 1l","posId":"N125","price":5900,"isExtra":false},{"id":"120","note":"","count":1,"label":"Pepperoni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okrajů","posId":"X1000","price":0,"isExtra":true},{"id":"P101","note":"","count":1,"label":"Spicy Wings 🌶️","posId":"P101","price":11900,"isExtra":false},{"id":"K0000","note":"","count":1,"label":"Balné","posId":"K0000","price":1500,"isExtra":true}]</t>
  </si>
  <si>
    <t>2026-05-16T17:22:14.957+02:00</t>
  </si>
  <si>
    <t>2026-05-16T17:33:04.613+02:00</t>
  </si>
  <si>
    <t>[{"id":"69400db90dc626f6c3c3fc31","count":1,"label":"Veggieballs 32cm 🌶️🌶️","posId":"117","price":24900,"isExtra":false},{"id":"47441b8c08c3b985152b12f3","count":1,"label":"Balné","posId":"K0000","price":1500,"isExtra":true},{"id":"72d6115edcb3714ba45159e3","count":1,"label":"okraj mozzarella, bbq omáčka","posId":"A123","price":5700,"isExtra":true}]</t>
  </si>
  <si>
    <t>Bakhtiyor</t>
  </si>
  <si>
    <t>2026-05-16T16:56:00.220+02:00</t>
  </si>
  <si>
    <t>2026-05-16T17:11:18.398+02:00</t>
  </si>
  <si>
    <t>[{"id":"109","note":"","count":1,"label":"Comeback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omáčka","posId":"A124","price":6500,"isExtra":true},{"id":"P104","note":"","count":1,"label":"Česnekový chléb 18cm","posId":"P104","price":7900,"isExtra":false},{"id":"K0000","note":"","count":1,"label":"Balné","posId":"K0000","price":1500,"isExtra":true},{"id":"108","note":"","count":1,"label":"Pepperoni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🌶️🌶️","posId":"108","price":30900,"isExtra":false},{"id":"K0000","note":"","count":1,"label":"Balné","posId":"K0000","price":2000,"isExtra":true},{"id":"A120","note":"","count":1,"label":"okraj hotdog, bbq omáčka","posId":"A120","price":6500,"isExtra":true},{"id":"P100","note":"","count":1,"label":"Pepperoni Rolls 🌶️","posId":"P100","price":8900,"isExtra":false},{"id":"K0000","note":"","count":1,"label":"Balné","posId":"K0000","price":1500,"isExtra":true}]</t>
  </si>
  <si>
    <t>2026-05-16T16:52:23.655+02:00</t>
  </si>
  <si>
    <t>2026-05-16T16:59:27.603+02:00</t>
  </si>
  <si>
    <t>[{"id":"69400db90dc626f6c3c3fc2d","count":1,"label":"Capricciosa 32cm","posId":"113","price":24900,"isExtra":false},{"id":"47441b8c08c3b985152b12f3","count":1,"label":"Balné","posId":"K0000","price":1500,"isExtra":true},{"id":"286dea47175c3f6c57758e95","count":1,"label":"BBQ základ","posId":"ZRB32","price":0,"isExtra":true},{"id":"72d6115edcb3714ba45159e3","count":1,"label":"okraj mozzarella, bbq omáčka","posId":"A123","price":5700,"isExtra":true},{"id":"69400db90dc626f6c3c3fc5d","count":1,"label":"Česnekový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</si>
  <si>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2026-05-16T16:35:36.402+02:00</t>
  </si>
  <si>
    <t>2026-05-16T16:49:42.541+02:00</t>
  </si>
  <si>
    <t>[{"id":"69400db90dc626f6c3c3fc27","count":1,"label":"BBQ Meteor 32cm","posId":"118","price":24900,"isExtra":false},{"id":"47441b8c08c3b985152b12f3","count":1,"label":"Balné","posId":"K0000","price":1500,"isExtra":true},{"id":"b831d593e198a3a57235a2cb","count":1,"label":"bez plněných okrajů","posId":"X1000","price":0,"isExtra":true},{"id":"69400db90dc626f6c3c3fc53","count":1,"label":"Spicy Wings 🌶️","posId":"P101","price":11900,"isExtra":false},{"id":"47441b8c08c3b985152b12f3","count":1,"label":"Balné","posId":"K0000","price":1500,"isExtra":true}]</t>
  </si>
  <si>
    <t>2026-05-16T15:52:09.975+02:00</t>
  </si>
  <si>
    <t>2026-05-16T15:58:49.362+02:00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</si>
  <si>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základ","posId":"ZRB32","price":0,"isExtra":true},{"id":"72d6115edcb3714ba45159e3","count":1,"label":"okraj mozzarella, bbq omáčka","posId":"A123","price":5700,"isExtra":true},{"id":"69400db90dc626f6c3c3fc5d","count":3,"label":"Česnekový dip","posId":"P106","price":2000,"isExtra":false},{"id":"47441b8c08c3b985152b12f3","count":3,"label":"Balné","posId":"K0000","price":1500,"isExtra":true}]</t>
  </si>
  <si>
    <t>2026-05-16T15:46:45.540+02:00</t>
  </si>
  <si>
    <t>2026-05-16T15:47:08.088+02:00</t>
  </si>
  <si>
    <t>[{"id":"51b6e656-73cd-4dc6-9ae7-5ae6861e6242","count":1,"label":"Dip česnekový","posId":"P106","price":2000,"isExtra":false,"creatorId":"SUN8Zw37kCepVui-QYWqK","isPackging":0,"actualLabel":"Dip česnekový"},{"id":"51b6e656-73cd-4dc6-9ae7-5ae6861e6242","count":1,"label":"Dip česnekový","posId":"P106","price":2000,"isExtra":false,"creatorId":"2x8urGQkMlxYKz_GOcyMo","isPackging":0,"actualLabel":"Dip česnekový"}]</t>
  </si>
  <si>
    <t>2026-05-16T15:39:09.990+02:00</t>
  </si>
  <si>
    <t>2026-05-16T15:45:13.157+02:00</t>
  </si>
  <si>
    <t>[{"id":"8b9ce92a-02d5-43b9-b829-08e471365a1c","count":1,"label":"Pizza Hot &amp; Spicy 40","posId":"110","price":30900,"isExtra":false,"creatorId":"HaCDB4uwDK7eAIPj8aE5y","isPackging":0,"actualLabel":"Pizza Hot &amp; Spicy 40"}]</t>
  </si>
  <si>
    <t>2026-05-16T15:12:48.025+02:00</t>
  </si>
  <si>
    <t>2026-05-16T15:22:07.330+02:00</t>
  </si>
  <si>
    <t>[{"id":"69400db90dc626f6c3c3fc23","count":1,"label":"Pepperoni 32cm 🌶️🌶️","posId":"120","price":24900,"isExtra":false},{"id":"47441b8c08c3b985152b12f3","count":1,"label":"Balné","posId":"K0000","price":1500,"isExtra":true},{"id":"b831d593e198a3a57235a2cb","count":1,"label":"bez plněných okrajů","posId":"X1000","price":0,"isExtra":true}]</t>
  </si>
  <si>
    <t>2026-05-16T15:05:08.728+02:00</t>
  </si>
  <si>
    <t>2026-05-16T15:11:41.189+02:00</t>
  </si>
  <si>
    <t>[{"id":"14d74183-8108-4914-8e03-e680c274b617","count":1,"label":"Pizza Capricciosa 40","posId":"101","price":30900,"isExtra":false,"creatorId":"ojFPx9vPPyIWHNUweHloW","isPackging":0,"actualLabel":"Pizza Capricciosa 40"},{"id":"a5Gkj2FqUAnwgAU4Vmosn","count":1,"label":"Smetanový základ","posId":"ZRS40","price":0,"isExtra":true,"mainItemId":"14d74183-8108-4914-8e03-e680c274b617"},{"id":"extra_20230331101812_103","count":1,"label":"Pepperoni salám","posId":"C109","price":4000,"KDSTags":["greenhighlight"],"isExtra":true,"mainItemId":"14d74183-8108-4914-8e03-e680c274b617"}]</t>
  </si>
  <si>
    <t>2026-05-16T15:02:04.839+02:00</t>
  </si>
  <si>
    <t>2026-05-16T15:17:29.243+02:00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</si>
  <si>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🌶️🌶️","posId":"120","price":24900,"isExtra":false},{"id":"57081111","note":"","count":1,"label":"Balné","posId":"K0000","price":1500,"isExtra":true},{"id":"57081105","note":"","count":1,"label":"bez plněných okrajů","posId":"X1000","price":0,"isExtra":true},{"id":"59610967","note":"","size":"Comeback 32cm 🌶️","count":1,"label":"Comeback 32cm 🌶️","posId":"121","price":24900,"isExtra":false},{"id":"57081111","note":"","count":1,"label":"Balné","posId":"K0000","price":1500,"isExtra":true},{"id":"57081105","note":"","count":1,"label":"bez plněných okrajů","posId":"X1000","price":0,"isExtra":true}]</t>
  </si>
  <si>
    <t>2026-05-16T15:00:53.583+02:00</t>
  </si>
  <si>
    <t>2026-05-16T15:17:16.200+02:00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</si>
  <si>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bylinky","posId":"A122","price":6500,"isExtra":true},{"id":"N125","note":"","count":1,"label":"Pepsi zero sugar 1l","posId":"N125","price":5900,"isExtra":false}]</t>
  </si>
  <si>
    <t>2026-05-16T14:25:41.335+02:00</t>
  </si>
  <si>
    <t>2026-05-16T14:33:57.171+02:00</t>
  </si>
  <si>
    <t>[{"id":"69400db90dc626f6c3c3fc25","count":1,"label":"BBQ Texas 32cm","posId":"119","price":24900,"isExtra":false},{"id":"47441b8c08c3b985152b12f3","count":1,"label":"Balné","posId":"K0000","price":1500,"isExtra":true}]</t>
  </si>
  <si>
    <t>2026-05-16T14:21:14.700+02:00</t>
  </si>
  <si>
    <t>2026-05-16T14:29:38.136+02:00</t>
  </si>
  <si>
    <t>[{"id":"57081032","note":"","size":"Hawai 40cm","count":1,"label":"Hawai 40cm","posId":"102","price":30900,"isExtra":false},{"id":"57081101","note":"","count":1,"label":"Balné","posId":"K0000","price":2000,"isExtra":true},{"id":"57405790","note":"","size":"Pepsi 1l","count":1,"label":"Pepsi 1l","posId":"N124","price":5900,"isExtra":false},{"id":"57081025","note":"","size":"Hot &amp; Spicy 40cm 🌶️🌶️","count":1,"label":"Hot &amp; Spicy 40cm 🌶️🌶️","posId":"110","price":30900,"isExtra":false},{"id":"57081101","note":"","count":1,"label":"Balné","posId":"K0000","price":2000,"isExtra":true}]</t>
  </si>
  <si>
    <t>2026-05-16T14:20:38.653+02:00</t>
  </si>
  <si>
    <t>2026-05-16T14:26:48.964+02:00</t>
  </si>
  <si>
    <t>[{"id":"97c710af-c51c-4fa1-8ff3-1e2aa47a8648","count":1,"label":"Pizza Capricciosa 32","posId":"113","price":24900,"isExtra":false,"creatorId":"IpkV162RmkpwjndexUG5K","isPackging":0,"actualLabel":"Pizza Capricciosa 32"},{"id":"GYSRqjuX_5GgPnyWxK3RZ","count":1,"label":"Bez oliv","posId":"X112","price":0,"KDSTags":["redhighlight"],"isExtra":true,"mainItemId":"97c710af-c51c-4fa1-8ff3-1e2aa47a8648"}]</t>
  </si>
  <si>
    <t>2026-05-16T13:38:15.986+02:00</t>
  </si>
  <si>
    <t>2026-05-16T13:44:02.743+02:00</t>
  </si>
  <si>
    <t>[{"id":"97205e8a-60b5-439e-8af0-7f8def52aeb6","count":1,"label":"Pizza Hawai 32 cm","posId":"114","price":24900,"isExtra":false,"creatorId":"qmtSr3l1jJcIYIHKj0Yci","isPackging":0,"actualLabel":"Pizza Hawai 32 cm"}]</t>
  </si>
  <si>
    <t>2026-05-16T13:23:43.270+02:00</t>
  </si>
  <si>
    <t>2026-05-16T13:31:16.923+02:00</t>
  </si>
  <si>
    <t>[{"id":"69400db90dc626f6c3c3fc09","count":1,"label":"Pepperoni 40cm 🌶️🌶️","posId":"108","price":30900,"isExtra":false},{"id":"eebdf80d1781a9b444ae21c7","count":1,"label":"Balné","posId":"K0000","price":2000,"isExtra":true},{"id":"0f72b3b699e05cbc476a1216","count":1,"label":"bez plněných okrajů","posId":"X1000","price":0,"isExtra":true}]</t>
  </si>
  <si>
    <t>2026-05-16T13:22:52.999+02:00</t>
  </si>
  <si>
    <t>2026-05-16T13:28:25.667+02:00</t>
  </si>
  <si>
    <t>[{"id":"453aecb5-8f72-4618-a6c2-2c6a669d1f59","count":1,"label":"Pizza Quattro Formaggi 18","posId":"135","price":11900,"isExtra":false,"creatorId":"sQPonmCSUlXEZjnlu2Jos","isPackging":0,"actualLabel":"Pizza Quattro Formaggi 18"},{"id":"51b6e656-73cd-4dc6-9ae7-5ae6861e6242","count":2,"label":"Dip česnekový","posId":"P106","price":2000,"isExtra":false,"creatorId":"Z_nXzYsSbAlfod4G6OX0d","isPackging":0,"actualLabel":"Dip česnekový"},{"id":"1582d301-bf10-4138-ae7c-8790c6504985","count":1,"label":"Pizza Pepperoni 18","posId":"132","price":11900,"isExtra":false,"creatorId":"phDR6mYwcQaBZD4IreoSM","isPackging":0,"actualLabel":"Pizza Pepperoni 18"}]</t>
  </si>
  <si>
    <t>2026-05-16T13:11:35.566+02:00</t>
  </si>
  <si>
    <t>2026-05-16T13:22:40.851+02:00</t>
  </si>
  <si>
    <t>2026-05-16T12:55:27.461+02:00</t>
  </si>
  <si>
    <t>2026-05-16T13:06:55.153+02:00</t>
  </si>
  <si>
    <t>2026-05-16T12:43:03.513+02:00</t>
  </si>
  <si>
    <t>2026-05-16T13:02:23.670+02:00</t>
  </si>
  <si>
    <t>2026-05-16T13:23:24.162+02:00</t>
  </si>
  <si>
    <t>2026-05-16T12:43:26.433+02:00</t>
  </si>
  <si>
    <t>[{"id":"0005ff76-02c8-47f3-a86e-87443988197a","note":"","count":1,"label":"BBQ Texas 32 cm","posId":"119","price":24900,"isExtra":false},{"id":"35e045f9-bc36-46e9-8142-6579de78a05b","note":"","count":1,"label":"Comeback 32 cm","posId":"121","price":24900,"isExtra":false}]</t>
  </si>
  <si>
    <t>Fayzullokhon Fozilkhon Ugli</t>
  </si>
  <si>
    <t>2026-05-16T12:40:51.319+02:00</t>
  </si>
  <si>
    <t>2026-05-16T12:59:11.940+02:00</t>
  </si>
  <si>
    <t>2026-05-16T12:38:05.339+02:00</t>
  </si>
  <si>
    <t>2026-05-16T12:45:21.562+02:00</t>
  </si>
  <si>
    <t>2026-05-16T13:06:09.524+02:00</t>
  </si>
  <si>
    <t>2026-05-16T12:38:37.865+02:00</t>
  </si>
  <si>
    <t>2026-05-16T12:38:05.320+02:00</t>
  </si>
  <si>
    <t>2026-05-16T12:52:31.593+02:00</t>
  </si>
  <si>
    <t>2026-05-16T13:10:08.397+02:00</t>
  </si>
  <si>
    <t>2026-05-16T12:38:36.888+02:00</t>
  </si>
  <si>
    <t>[{"id":"35e045f9-bc36-46e9-8142-6579de78a05b","note":"","count":1,"label":"Comeback 32 cm","posId":"121","price":24900,"isExtra":false},{"id":"a3d62a5d-2e1d-48db-874e-d64becff7059","note":"","count":1,"label":"změna na BBQ základ","posId":"a3d62a5d-2e1d-48db-874e-d64becff7059","price":0,"isExtra":true},{"id":"2585f58b-88a9-4cf3-bee9-d0f178b1877c","note":"","count":1,"label":"okraj Hotdog bez omáčky","posId":"A125","price":5700,"isExtra":true},{"id":"4d0fe7ad-c88a-4a73-8015-c60680489cf8","note":"","count":1,"label":"Baby špenát &amp; kuře 32 cm","posId":"116","price":24900,"isExtra":false},{"id":"03ade9ce-5d0f-4499-a6a3-340b58ae4468","note":"","count":1,"label":"Capricciosa 32 cm","posId":"113","price":24900,"isExtra":false},{"id":"3a8b6a85-3b5c-4ee4-be2d-261ab8731d6e","note":"","count":1,"label":"Dip česnekový","posId":"P106","price":2000,"isExtra":false}]</t>
  </si>
  <si>
    <t>2026-05-16T12:14:03.041+02:00</t>
  </si>
  <si>
    <t>2026-05-16T12:27:10.615+02:00</t>
  </si>
  <si>
    <t>2026-05-16T12:49:37.360+02:00</t>
  </si>
  <si>
    <t>2026-05-16T12:16:18.652+02:00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</si>
  <si>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7bd52058-f7b0-4320-9d6c-79598e7d9b5f","note":"","count":1,"label":"Hawai 18 cm","posId":"126","price":11900,"isExtra":false},{"id":"1bb5324c-790d-4502-a23d-410116b83c3f","note":"","count":1,"label":"Kuře.","posId":"A114","price":2000,"isExtra":true},{"id":"bf8dc38b-6c8e-42b6-9da3-3170253a57d4","note":"","count":1,"label":"Hot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-cibule","posId":"X103","price":0,"KDSTags":["redhighlight"],"isExtra":true}]</t>
  </si>
  <si>
    <t>2026-05-16T12:00:37.718+02:00</t>
  </si>
  <si>
    <t>2026-05-16T12:06:32.832+02:00</t>
  </si>
  <si>
    <t>[{"id":"69400db90dc626f6c3c3fc51","count":1,"label":"Spicy menu Comeback","posId":"M100","price":34900,"isExtra":false},{"id":"aa72f99a4ba15f2df01d6828","count":1,"label":"Balné","posId":"K0000","price":3000,"isExtra":true},{"id":"2091cf08ee8c7ad43659fa38","count":1,"label":"Hawai","posId":"Y114","price":0,"isExtra":true},{"id":"b831d593e198a3a57235a2cb","count":1,"label":"bez plněných okrajů","posId":"X1000","price":0,"isExtra":true},{"id":"11b76056e966dead803932ee","count":1,"label":"spicy wings 🌶️","posId":"P101","price":0,"isExtra":true},{"id":"418488bb3c69ae3b3a6573a7","count":1,"label":"Pepsi 1l","posId":"N124","price":0,"isExtra":true}]</t>
  </si>
  <si>
    <t>2026-05-16T11:57:35.330+02:00</t>
  </si>
  <si>
    <t>2026-05-16T12:03:07.787+02:00</t>
  </si>
  <si>
    <t>2026-05-16T11:42:26.691+02:00</t>
  </si>
  <si>
    <t>2026-05-16T11:49:59.756+02:00</t>
  </si>
  <si>
    <t>[{"id":"69400db90dc626f6c3c3fc27","count":1,"label":"BBQ Meteor 32cm","posId":"118","price":24900,"isExtra":false},{"id":"47441b8c08c3b985152b12f3","count":1,"label":"Balné","posId":"K0000","price":1500,"isExtra":true}]</t>
  </si>
  <si>
    <t>2026-05-16T02:45:04.895+02:00</t>
  </si>
  <si>
    <t>[{"id":"69400db90dc626f6c3c3fc23","count":1,"label":"Pepperoni 32cm 🌶️🌶️","posId":"120","price":24900,"isExtra":false},{"id":"47441b8c08c3b985152b12f3","count":1,"label":"Balné","posId":"K0000","price":1500,"isExtra":true}]</t>
  </si>
  <si>
    <t>2026-05-16T02:34:29.820+02:00</t>
  </si>
  <si>
    <t>[{"id":"69400db90dc626f6c3c3fc5b","count":1,"label":"Pepperoni Rolls 🌶️","posId":"P100","price":8900,"isExtra":false},{"id":"47441b8c08c3b985152b12f3","count":1,"label":"Balné","posId":"K0000","price":1500,"isExtra":true},{"id":"69400db90dc626f6c3c3fc2b","count":1,"label":"Hawai 32cm","posId":"114","price":24900,"isExtra":false},{"id":"47441b8c08c3b985152b12f3","count":1,"label":"Balné","posId":"K0000","price":1500,"isExtra":true}]</t>
  </si>
  <si>
    <t>2026-05-16T02:28:57.764+02:00</t>
  </si>
  <si>
    <t>2026-05-16T02:58:23.673+02:00</t>
  </si>
  <si>
    <t>[{"id":"69400db90dc626f6c3c3fc0d","count":1,"label":"BBQ Meteor 40cm","posId":"106","price":30900,"isExtra":false},{"id":"eebdf80d1781a9b444ae21c7","count":1,"label":"Balné","posId":"K0000","price":2000,"isExtra":true}]</t>
  </si>
  <si>
    <t>2026-05-16T02:14:47.018+02:00</t>
  </si>
  <si>
    <t>2026-05-16T02:21:30.002+02:00</t>
  </si>
  <si>
    <t>[{"id":"57405792","note":"","size":"Mirinda 1l","count":1,"label":"Mirinda 1l","posId":"N126","price":5900,"isExtra":false},{"id":"57405790","note":"","size":"Pepsi 1l","count":1,"label":"Pepsi 1l","posId":"N124","price":5900,"isExtra":false},{"id":"59610973","note":"","size":"Capricciosa 32cm","count":1,"label":"Capricciosa 32cm","posId":"113","price":24900,"isExtra":false},{"id":"57081111","note":"","count":1,"label":"Balné","posId":"K0000","price":1500,"isExtra":true},{"id":"59610972","note":"","size":"Hawai 32cm","count":1,"label":"Hawai 32cm","posId":"114","price":24900,"isExtra":false},{"id":"57081111","note":"","count":1,"label":"Balné","posId":"K0000","price":1500,"isExtra":true}]</t>
  </si>
  <si>
    <t>2026-05-16T01:25:25.652+02:00</t>
  </si>
  <si>
    <t>2026-05-16T01:32:38.928+02:00</t>
  </si>
  <si>
    <t>2026-05-16T01:19:43.364+02:00</t>
  </si>
  <si>
    <t>2026-05-16T01:31:06.926+02:00</t>
  </si>
  <si>
    <t>[{"id":"57081069","note":"","size":"Česnekový dip","count":3,"label":"Česnekový dip","posId":"P106","price":2000,"isExtra":false},{"id":"57081111","note":"","count":3,"label":"Balné","posId":"K0000","price":1500,"isExtra":true},{"id":"57081068","note":"","size":"Pepperoni Rolls 🌶️","count":1,"label":"Pepperoni Rolls 🌶️","posId":"P100","price":8900,"isExtra":false},{"id":"57081111","note":"","count":1,"label":"Balné","posId":"K0000","price":1500,"isExtra":true},{"id":"57081026","note":"","size":"Comeback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bylinky","posId":"A122","price":6500,"isExtra":true}]</t>
  </si>
  <si>
    <t>2026-05-16T01:07:44.814+02:00</t>
  </si>
  <si>
    <t>2026-05-16T01:15:42.924+02:00</t>
  </si>
  <si>
    <t>[{"id":"69400db90dc626f6c3c3fc15","count":1,"label":"Baby špenát &amp; kuře 40cm","posId":"104","price":30900,"isExtra":false},{"id":"eebdf80d1781a9b444ae21c7","count":1,"label":"Balné","posId":"K0000","price":2000,"isExtra":true}]</t>
  </si>
  <si>
    <t>2026-05-16T00:51:40.563+02:00</t>
  </si>
  <si>
    <t>2026-05-16T00:58:46.671+02:00</t>
  </si>
  <si>
    <t>[{"id":"69400db90dc626f6c3c3fc2d","count":1,"label":"Capricciosa 32cm","posId":"113","price":24900,"isExtra":false},{"id":"47441b8c08c3b985152b12f3","count":1,"label":"Balné","posId":"K0000","price":1500,"isExtra":true},{"id":"3d68a128798074412b96c779","count":1,"label":"Bez oliv","posId":"X112","price":0,"KDSTags":["redhighlight"],"isExtra":true}]</t>
  </si>
  <si>
    <t>2026-05-16T00:45:21.851+02:00</t>
  </si>
  <si>
    <t>2026-05-16T00:53:42.632+02:00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</si>
  <si>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🌶️","posId":"121","price":24900,"isExtra":false},{"id":"57081111","note":"","count":1,"label":"Balné","posId":"K0000","price":1500,"isExtra":true},{"id":"57081105","note":"","count":1,"label":"bez plněných okrajů","posId":"X1000","price":0,"isExtra":true}]</t>
  </si>
  <si>
    <t>2026-05-16T00:39:04.120+02:00</t>
  </si>
  <si>
    <t>2026-05-16T00:42:48.938+02:00</t>
  </si>
  <si>
    <t>2026-05-16T01:08:45.891+02:00</t>
  </si>
  <si>
    <t>2026-05-16T00:42:44.051+02:00</t>
  </si>
  <si>
    <t>[{"id":"e12521cc-9391-4513-be27-f090014536cf","note":"","count":1,"label":"BBQ Texas 32 cm","posId":"143","price":24900,"isExtra":false},{"id":"57c816b2-3e3f-46c2-b126-b09910d79cb0","note":"","count":1,"label":"změna na Smetanový základ","posId":"57c816b2-3e3f-46c2-b126-b09910d79cb0","price":0,"isExtra":true},{"id":"2f5e6647-81e9-4b87-979a-d1df9153229a","note":"","count":1,"label":"jalapeños","posId":"B102","price":2500,"KDSTags":["greenhighlight"],"isExtra":true}]</t>
  </si>
  <si>
    <t>2026-05-16T00:03:19.863+02:00</t>
  </si>
  <si>
    <t>2026-05-16T00:12:27.507+02:00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</si>
  <si>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40cm","posId":"111","price":30900,"isExtra":false},{"id":"eebdf80d1781a9b444ae21c7","count":1,"label":"Balné","posId":"K0000","price":2000,"isExtra":true},{"id":"69400db90dc626f6c3c3fc63","count":1,"label":"Choco Rolls","posId":"chr100","price":8900,"isExtra":false},{"id":"47441b8c08c3b985152b12f3","count":1,"label":"Balné","posId":"K0000","price":1500,"isExtra":true}]</t>
  </si>
  <si>
    <t>2026-05-15T23:49:45.828+02:00</t>
  </si>
  <si>
    <t>2026-05-16T00:04:01.480+02:00</t>
  </si>
  <si>
    <t>[{"id":"69400db90dc626f6c3c3fc07","count":1,"label":"Comeback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</si>
  <si>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2026-05-15T23:44:35.715+02:00</t>
  </si>
  <si>
    <t>2026-05-15T23:57:38.295+02:00</t>
  </si>
  <si>
    <t>[{"id":"106","note":"","count":1,"label":"BBQ Meteor 40cm","posId":"106","price":30900,"isExtra":false},{"id":"K0000","note":"","count":1,"label":"Balné","posId":"K0000","price":2000,"isExtra":true},{"id":"P106","note":"","count":1,"label":"Česnekový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</si>
  <si>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2026-05-15T23:34:02.958+02:00</t>
  </si>
  <si>
    <t>2026-05-15T23:41:38.285+02:00</t>
  </si>
  <si>
    <t>2026-05-15T23:13:13.715+02:00</t>
  </si>
  <si>
    <t>2026-05-15T23:24:57.283+02:00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</si>
  <si>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🌶️🌶️","posId":"110","price":30900,"isExtra":false},{"id":"57081101","note":"","count":1,"label":"Balné","posId":"K0000","price":2000,"isExtra":true},{"id":"57081033","note":"","size":"Capricciosa 40cm","count":1,"label":"Capricciosa 40cm","posId":"101","price":30900,"isExtra":false},{"id":"57081101","note":"","count":1,"label":"Balné","posId":"K0000","price":2000,"isExtra":true}]</t>
  </si>
  <si>
    <t>2026-05-15T23:09:39.351+02:00</t>
  </si>
  <si>
    <t>2026-05-15T23:19:45.233+02:00</t>
  </si>
  <si>
    <t>[{"id":"120","note":"","count":1,"label":"Pepperoni 32cm 🌶️🌶️","posId":"120","price":24900,"isExtra":false},{"id":"K0000","note":"","count":1,"label":"Balné","posId":"K0000","price":1500,"isExtra":true},{"id":"X113","note":"","count":1,"label":"Bez mozzarelly","posId":"X113","price":0,"KDSTags":["redhighlight"],"isExtra":true},{"id":"112","note":"","count":1,"label":"Margherita 32cm","posId":"112","price":20900,"isExtra":false},{"id":"K0000","note":"","count":1,"label":"Balné","posId":"K0000","price":1500,"isExtra":true}]</t>
  </si>
  <si>
    <t>2026-05-15T22:44:39.653+02:00</t>
  </si>
  <si>
    <t>2026-05-15T22:57:52.282+02:00</t>
  </si>
  <si>
    <t>[{"id":"69400db90dc626f6c3c3fc15","count":1,"label":"Baby špenát &amp; kuře 40cm","posId":"104","price":30900,"isExtra":false},{"id":"eebdf80d1781a9b444ae21c7","count":1,"label":"Balné","posId":"K0000","price":2000,"isExtra":true},{"id":"1385ee6ca660666cd7ad52bd","count":1,"label":"okraj mozzarella, bylinky","posId":"A122","price":6500,"isExtra":true},{"id":"ccbe517b457dec962153470b","count":1,"label":"Kukuřice","posId":"C115","price":3500,"KDSTags":["greenhighlight"],"isExtra":true}]</t>
  </si>
  <si>
    <t>2026-05-15T22:41:03.808+02:00</t>
  </si>
  <si>
    <t>2026-05-15T23:09:10.118+02:00</t>
  </si>
  <si>
    <t>2026-05-15T22:38:40.075+02:00</t>
  </si>
  <si>
    <t>2026-05-15T22:57:33.129+02:00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</si>
  <si>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🌶️🌶️","posId":"122","price":24900,"isExtra":false},{"id":"47441b8c08c3b985152b12f3","count":1,"label":"Balné","posId":"K0000","price":1500,"isExtra":true},{"id":"69400db90dc626f6c3c3fc2b","count":1,"label":"Hawai 32cm","posId":"114","price":24900,"isExtra":false},{"id":"47441b8c08c3b985152b12f3","count":1,"label":"Balné","posId":"K0000","price":1500,"isExtra":true}]</t>
  </si>
  <si>
    <t>2026-05-15T22:28:03.223+02:00</t>
  </si>
  <si>
    <t>2026-05-15T22:42:34.075+02:00</t>
  </si>
  <si>
    <t>Jakub</t>
  </si>
  <si>
    <t>2026-05-15T22:25:45.289+02:00</t>
  </si>
  <si>
    <t>2026-05-15T22:46:41.160+02:00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</si>
  <si>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okrajů","posId":"X1000","price":0,"isExtra":true},{"id":"X113","note":"","count":1,"label":"Bez mozzarelly","posId":"X113","price":0,"KDSTags":["redhighlight"],"isExtra":true},{"id":"C115","note":"","count":1,"label":"Kukuřice","posId":"C115","price":3500,"KDSTags":["greenhighlight"],"isExtra":true},{"id":"112","note":"","count":1,"label":"Margherita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těsto","posId":"17","price":1000,"isExtra":true}]</t>
  </si>
  <si>
    <t>2026-05-15T22:18:24.703+02:00</t>
  </si>
  <si>
    <t>2026-05-15T22:38:06.119+02:00</t>
  </si>
  <si>
    <t>[{"id":"69400db90dc626f6c3c3fc07","count":1,"label":"Comeback 40cm 🌶️","posId":"109","price":30900,"isExtra":false},{"id":"eebdf80d1781a9b444ae21c7","count":1,"label":"Balné","posId":"K0000","price":2000,"isExtra":true},{"id":"0f72b3b699e05cbc476a1216","count":1,"label":"bez plněných okrajů","posId":"X1000","price":0,"isExtra":true}]</t>
  </si>
  <si>
    <t>2026-05-15T22:17:22.496+02:00</t>
  </si>
  <si>
    <t>2026-05-15T22:35:50.046+02:00</t>
  </si>
  <si>
    <t>2026-05-15T22:14:35.000+02:00</t>
  </si>
  <si>
    <t>2026-05-15T22:15:06.862+02:00</t>
  </si>
  <si>
    <t>[{"id":"faba40d0-295e-4d0a-bb09-2edf9b61a61a","count":1,"label":"Pizza Hawai 40 cm","posId":"102","price":30900,"isExtra":false,"creatorId":"umpG1Sd4PqcirUIVoubAT","isPackging":0,"actualLabel":"Pizza Hawai 40 cm"}]</t>
  </si>
  <si>
    <t>Volodymyr Vychivskyi</t>
  </si>
  <si>
    <t>2026-05-15T22:11:04.945+02:00</t>
  </si>
  <si>
    <t>2026-05-15T22:33:58.832+02:00</t>
  </si>
  <si>
    <t>2026-05-15T22:11:05.634+02:00</t>
  </si>
  <si>
    <t>[{"id":"aef5aaf8-2acf-4f20-91be-c8829f11cd0c","note":"","count":1,"label":"Capricciosa 40 cm","posId":"101","price":30900,"isExtra":false},{"id":"a3d62a5d-2e1d-48db-874e-d64becff7059","note":"","count":1,"label":"změna na BBQ základ","posId":"a3d62a5d-2e1d-48db-874e-d64becff7059","price":0,"isExtra":true},{"id":"eb426525-9181-4714-9963-380f5c0ae0e5","note":"","count":1,"label":"Okraj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česnekový","posId":"P106","price":2000,"isExtra":false},{"id":"8c704055-e242-493d-b754-bb711e5a6c0b","note":"","count":1,"label":"Hawai 40 cm","posId":"102","price":30900,"isExtra":false},{"id":"a3d62a5d-2e1d-48db-874e-d64becff7059","note":"","count":1,"label":"změna na BBQ základ","posId":"a3d62a5d-2e1d-48db-874e-d64becff7059","price":0,"isExtra":true},{"id":"eb426525-9181-4714-9963-380f5c0ae0e5","note":"","count":1,"label":"Okraj mozzarella, bylinky","posId":"A122","price":6500,"isExtra":true},{"id":"9461c599-e1f4-4267-8dd8-c1eea66839a3","note":"","count":2,"label":"Choco Rolls, 6 ks","posId":"chr100","price":8900,"isExtra":false},{"id":"359ee68f-359e-4708-988b-1790e467ff73","note":"","count":1,"label":"Jablečno-skořicové rolls, 8ks","posId":"18","price":8900,"isExtra":false},{"id":"d3eb4d53-930f-46c7-bd43-afdbaaac1bcf","note":"","count":2,"label":"Masové kuličky, 10 ks","posId":"P102","price":9900,"isExtra":false},{"id":"26378531-c5c0-43f4-9535-09f267896a62","note":"","count":1,"label":"Spicy Wings","posId":"P101","price":11900,"isExtra":false}]</t>
  </si>
  <si>
    <t>2026-05-15T21:53:44.107+02:00</t>
  </si>
  <si>
    <t>2026-05-15T22:12:24.952+02:00</t>
  </si>
  <si>
    <t>2026-05-15T21:49:56.348+02:00</t>
  </si>
  <si>
    <t>2026-05-15T22:07:43.055+02:00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</si>
  <si>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🌶️","posId":"109","price":30900,"isExtra":false},{"id":"57081101","note":"","count":1,"label":"Balné","posId":"K0000","price":2000,"isExtra":true},{"id":"59555795","note":"","count":1,"label":"Smetanový základ","posId":"ZRS40","price":0,"isExtra":true}]</t>
  </si>
  <si>
    <t>2026-05-15T21:48:40.508+02:00</t>
  </si>
  <si>
    <t>2026-05-15T21:49:40.858+02:00</t>
  </si>
  <si>
    <t>[{"id":"69400db90dc626f6c3c3fc69","count":2,"label":"Opočno karamel","posId":"D112","price":12900,"isExtra":false},{"id":"69bfb5a1d2b79c5461515a4b","count":1,"label":"Opočno čokoládová","posId":"D107","price":12900,"isExtra":false},{"id":"69bfb5a1d2b79c5461515a4d","count":2,"label":"Opočno vanilková","posId":"D108","price":12900,"isExtra":false}]</t>
  </si>
  <si>
    <t>2026-05-15T21:47:41.206+02:00</t>
  </si>
  <si>
    <t>2026-05-15T22:08:12.045+02:00</t>
  </si>
  <si>
    <t>2026-05-15T21:46:32.547+02:00</t>
  </si>
  <si>
    <t>2026-05-15T21:58:19.119+02:00</t>
  </si>
  <si>
    <t>[{"id":"59610964","note":"","size":"Margherita 32cm","count":1,"label":"Margherita 32cm","posId":"112","price":20900,"isExtra":false},{"id":"57081111","note":"","count":1,"label":"Balné","posId":"K0000","price":1500,"isExtra":true},{"id":"57081151","note":"","count":1,"label":"Žampiony","posId":"B105","price":2500,"KDSTags":["greenhighlight"],"isExtra":true},{"id":"57081219","note":"","count":1,"label":"Šunka","posId":"B106","price":3000,"KDSTags":["greenhighlight"],"isExtra":true},{"id":"57405790","note":"","size":"Pepsi 1l","count":1,"label":"Pepsi 1l","posId":"N124","price":5900,"isExtra":false}]</t>
  </si>
  <si>
    <t>2026-05-15T21:46:25.635+02:00</t>
  </si>
  <si>
    <t>2026-05-15T21:56:33.883+02:00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</si>
  <si>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40cm","posId":"104","price":30900,"isExtra":false},{"id":"57081101","note":"","count":1,"label":"Balné","posId":"K0000","price":2000,"isExtra":true},{"id":"57081068","note":"","size":"Pepperoni Rolls 🌶️","count":1,"label":"Pepperoni Rolls 🌶️","posId":"P100","price":8900,"isExtra":false},{"id":"57081111","note":"","count":1,"label":"Balné","posId":"K0000","price":1500,"isExtra":true}]</t>
  </si>
  <si>
    <t>2026-05-15T21:37:38.637+02:00</t>
  </si>
  <si>
    <t>2026-05-15T21:51:32.386+02:00</t>
  </si>
  <si>
    <t>[{"id":"69400db90dc626f6c3c3fc31","count":1,"label":"Veggieballs 32cm 🌶️🌶️","posId":"117","price":24900,"isExtra":false},{"id":"47441b8c08c3b985152b12f3","count":1,"label":"Balné","posId":"K0000","price":1500,"isExtra":true}]</t>
  </si>
  <si>
    <t>2026-05-15T21:37:38.608+02:00</t>
  </si>
  <si>
    <t>2026-05-15T21:50:08.804+02:00</t>
  </si>
  <si>
    <t>[{"id":"69400db90dc626f6c3c3fc1d","count":1,"label":"Quattro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těsto","posId":"17","price":1000,"isExtra":true},{"id":"e0ff6a99ad5c5b3645a1b975","count":1,"label":"BBQ základ","posId":"ZSB32","price":0,"isExtra":true},{"id":"ea24ec37002d07049ee3ae18","count":1,"label":"okraj mozzarella, bylinky","posId":"A121","price":5700,"isExtra":true}]</t>
  </si>
  <si>
    <t>2026-05-15T21:32:03.451+02:00</t>
  </si>
  <si>
    <t>2026-05-15T21:47:57.265+02:00</t>
  </si>
  <si>
    <t>[{"id":"69400db90dc626f6c3c3fc13","count":1,"label":"Capricciosa 40cm","posId":"101","price":30900,"isExtra":false},{"id":"eebdf80d1781a9b444ae21c7","count":1,"label":"Balné","posId":"K0000","price":2000,"isExtra":true},{"id":"69400db90dc626f6c3c3fc5d","count":1,"label":"Česnekový dip","posId":"P106","price":2000,"isExtra":false},{"id":"47441b8c08c3b985152b12f3","count":1,"label":"Balné","posId":"K0000","price":1500,"isExtra":true}]</t>
  </si>
  <si>
    <t>2026-05-15T21:23:25.769+02:00</t>
  </si>
  <si>
    <t>2026-05-15T21:46:37.841+02:00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</si>
  <si>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těsto","posId":"17","price":1000,"isExtra":true},{"id":"ea24ec37002d07049ee3ae18","count":1,"label":"okraj mozzarella, bylinky","posId":"A121","price":5700,"isExtra":true}]</t>
  </si>
  <si>
    <t>2026-05-15T21:08:52.547+02:00</t>
  </si>
  <si>
    <t>2026-05-15T21:33:41.249+02:00</t>
  </si>
  <si>
    <t>[{"id":"69400db90dc626f6c3c3fc23","count":1,"label":"Pepperoni 32cm 🌶️🌶️","posId":"120","price":24900,"isExtra":false},{"id":"47441b8c08c3b985152b12f3","count":1,"label":"Balné","posId":"K0000","price":1500,"isExtra":true},{"id":"69400db90dc626f6c3c3fc5d","count":1,"label":"Česnekový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</si>
  <si>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2026-05-15T21:06:04.358+02:00</t>
  </si>
  <si>
    <t>2026-05-15T21:42:22.740+02:00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</si>
  <si>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bylinky","posId":"A121","price":5700,"isExtra":true},{"id":"98d2847a-3730-41bc-a751-43382829ab1e","note":"","count":1,"label":"BEZ -špenát s česnekem","posId":"X107","price":0,"KDSTags":["redhighlight"],"isExtra":true}]</t>
  </si>
  <si>
    <t>Štěpán</t>
  </si>
  <si>
    <t>2026-05-15T21:05:45.177+02:00</t>
  </si>
  <si>
    <t>2026-05-15T21:36:38.768+02:00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</si>
  <si>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</si>
  <si>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2026-05-15T21:03:47.006+02:00</t>
  </si>
  <si>
    <t>2026-05-15T21:24:59.165+02:00</t>
  </si>
  <si>
    <t>[{"id":"69400db90dc626f6c3c3fc13","count":1,"label":"Capricciosa 40cm","posId":"101","price":30900,"isExtra":false},{"id":"eebdf80d1781a9b444ae21c7","count":1,"label":"Balné","posId":"K0000","price":2000,"isExtra":true},{"id":"7aed135de8f85157643167c9","count":1,"label":"BBQ základ","posId":"ZRB40","price":0,"isExtra":true},{"id":"0f72b3b699e05cbc476a1216","count":1,"label":"bez plněných okrajů","posId":"X1000","price":0,"isExtra":true}]</t>
  </si>
  <si>
    <t>2026-05-15T20:48:39.071+02:00</t>
  </si>
  <si>
    <t>2026-05-15T21:27:11.928+02:00</t>
  </si>
  <si>
    <t>[{"id":"69400db90dc626f6c3c3fc11","count":1,"label":"Hawai 40cm","posId":"102","price":30900,"isExtra":false},{"id":"eebdf80d1781a9b444ae21c7","count":1,"label":"Balné","posId":"K0000","price":2000,"isExtra":true},{"id":"69400db90dc626f6c3c3fc67","count":1,"label":"Jablečno-skořicové rolls","posId":"18","price":8900,"isExtra":false},{"id":"47441b8c08c3b985152b12f3","count":1,"label":"Balné","posId":"K0000","price":1500,"isExtra":true}]</t>
  </si>
  <si>
    <t>2026-05-15T20:38:29.636+02:00</t>
  </si>
  <si>
    <t>2026-05-15T21:22:48.393+02:00</t>
  </si>
  <si>
    <t>[{"id":"57081032","note":"","size":"Hawai 40cm","count":1,"label":"Hawai 40cm","posId":"102","price":30900,"isExtra":false},{"id":"57081101","note":"","count":1,"label":"Balné","posId":"K0000","price":2000,"isExtra":true},{"id":"59555795","note":"","count":1,"label":"Smetanový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57081184","note":"","count":1,"label":"Ananas","posId":"C100","price":3500,"KDSTags":["greenhighlight"],"isExtra":true},{"id":"57081216","note":"","count":1,"label":"Šunka","posId":"C106","price":4000,"KDSTags":["greenhighlight"],"isExtra":true},{"id":"59610969","note":"","size":"BBQ Texas 32cm","count":1,"label":"BBQ Texas 32cm","posId":"119","price":24900,"isExtra":false},{"id":"57081111","note":"","count":1,"label":"Balné","posId":"K0000","price":1500,"isExtra":true},{"id":"57081105","note":"","count":1,"label":"bez plněných okrajů","posId":"X1000","price":0,"isExtra":true},{"id":"57081069","note":"","size":"Česnekový dip","count":1,"label":"Česnekový dip","posId":"P106","price":2000,"isExtra":false},{"id":"57081111","note":"","count":1,"label":"Balné","posId":"K0000","price":1500,"isExtra":true},{"id":"59610970","note":"","size":"BBQ Meteor 32cm","count":1,"label":"BBQ Meteor 32cm","posId":"118","price":24900,"isExtra":false},{"id":"57081111","note":"","count":1,"label":"Balné","posId":"K0000","price":1500,"isExtra":true}]</t>
  </si>
  <si>
    <t>Amir</t>
  </si>
  <si>
    <t>2026-05-15T20:37:56.576+02:00</t>
  </si>
  <si>
    <t>2026-05-15T20:58:20.910+02:00</t>
  </si>
  <si>
    <t>[{"id":"106","note":"","count":1,"label":"BBQ Meteor 40cm","posId":"106","price":30900,"isExtra":false},{"id":"K0000","note":"","count":1,"label":"Balné","posId":"K0000","price":2000,"isExtra":true},{"id":"18","note":"","count":1,"label":"Jablečno-skořicové rolls","posId":"18","price":8900,"isExtra":false},{"id":"K0000","note":"","count":1,"label":"Balné","posId":"K0000","price":1500,"isExtra":true},{"id":"N125","note":"","count":1,"label":"Pepsi zero sugar 1l","posId":"N125","price":5900,"isExtra":false}]</t>
  </si>
  <si>
    <t>2026-05-15T20:36:30.474+02:00</t>
  </si>
  <si>
    <t>2026-05-15T21:23:41.797+02:00</t>
  </si>
  <si>
    <t>[{"id":"69400db90dc626f6c3c3fc29","count":1,"label":"Zeleninová 32cm","posId":"115","price":24900,"isExtra":false},{"id":"47441b8c08c3b985152b12f3","count":1,"label":"Balné","posId":"K0000","price":1500,"isExtra":true},{"id":"286dea47175c3f6c57758e95","count":1,"label":"BBQ základ","posId":"ZRB32","price":0,"isExtra":true},{"id":"ea24ec37002d07049ee3ae18","count":1,"label":"okraj mozzarella, bylinky","posId":"A121","price":5700,"isExtra":true},{"id":"8d36bd077316160dd438eab9","count":1,"label":"Olivy","posId":"B112","price":2500,"KDSTags":["greenhighlight"],"isExtra":true},{"id":"69400db90dc626f6c3c3fc07","count":1,"label":"Comeback 40cm 🌶️","posId":"109","price":30900,"isExtra":false},{"id":"eebdf80d1781a9b444ae21c7","count":1,"label":"Balné","posId":"K0000","price":2000,"isExtra":true},{"id":"53bf153b14219656b04a80b0","count":1,"label":"okraj mozzarella, bbq omáčka","posId":"A124","price":6500,"isExtra":true},{"id":"1471f7dbe6c64fe500393fb2","count":1,"label":"Bez cibule","posId":"X103","price":0,"KDSTags":["redhighlight"],"isExtra":true}]</t>
  </si>
  <si>
    <t>2026-05-15T20:33:01.042+02:00</t>
  </si>
  <si>
    <t>2026-05-15T21:03:28.866+02:00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</si>
  <si>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🌶️🌶️","posId":"122","price":24900,"isExtra":false},{"id":"47441b8c08c3b985152b12f3","count":1,"label":"Balné","posId":"K0000","price":1500,"isExtra":true},{"id":"72d6115edcb3714ba45159e3","count":1,"label":"okraj mozzarella, bbq omáčka","posId":"A123","price":5700,"isExtra":true},{"id":"07858e95fc3c073ec236ae2f","count":1,"label":"Žampiony","posId":"B105","price":2500,"KDSTags":["greenhighlight"],"isExtra":true},{"id":"d627f2de8a569815a4395782","count":1,"label":"Cibule","posId":"B103","price":2500,"KDSTags":["greenhighlight"],"isExtra":true},{"id":"08c734648f78c4554714d73b","count":1,"label":"Pepperoni salám","posId":"B109","price":3000,"KDSTags":["greenhighlight"],"isExtra":true},{"id":"69400db90dc626f6c3c3fc21","count":1,"label":"Comeback 32cm 🌶️","posId":"121","price":24900,"isExtra":false},{"id":"47441b8c08c3b985152b12f3","count":1,"label":"Balné","posId":"K0000","price":1500,"isExtra":true},{"id":"72d6115edcb3714ba45159e3","count":1,"label":"okraj mozzarella, bbq omáčka","posId":"A123","price":5700,"isExtra":true},{"id":"d627f2de8a569815a4395782","count":1,"label":"Cibule","posId":"B103","price":2500,"KDSTags":["greenhighlight"],"isExtra":true},{"id":"69400db90dc626f6c3c3fc5b","count":2,"label":"Pepperoni Rolls 🌶️","posId":"P100","price":8900,"isExtra":false},{"id":"47441b8c08c3b985152b12f3","count":2,"label":"Balné","posId":"K0000","price":1500,"isExtra":true},{"id":"69400db90dc626f6c3c3fc5d","count":2,"label":"Česnekový dip","posId":"P106","price":2000,"isExtra":false},{"id":"47441b8c08c3b985152b12f3","count":2,"label":"Balné","posId":"K0000","price":1500,"isExtra":true}]</t>
  </si>
  <si>
    <t>2026-05-15T20:29:28.946+02:00</t>
  </si>
  <si>
    <t>2026-05-15T20:49:44.581+02:00</t>
  </si>
  <si>
    <t>[{"id":"e28ab87f-b95c-47c6-9c60-ca35c4cef227","count":1,"label":"Pizza Pepperoni 40","posId":"108","price":30900,"isExtra":false,"creatorId":"j5CuhS76AcB1jXYp-5PKg","isPackging":0,"actualLabel":"Pizza Pepperoni 40"}]</t>
  </si>
  <si>
    <t>2026-05-15T20:23:21.875+02:00</t>
  </si>
  <si>
    <t>2026-05-15T20:52:57.785+02:00</t>
  </si>
  <si>
    <t>[{"id":"69400db90dc626f6c3c3fc0b","count":1,"label":"BBQ Texas 40cm","posId":"107","price":30900,"isExtra":false},{"id":"eebdf80d1781a9b444ae21c7","count":1,"label":"Balné","posId":"K0000","price":2000,"isExtra":true}]</t>
  </si>
  <si>
    <t>2026-05-15T20:21:04.131+02:00</t>
  </si>
  <si>
    <t>2026-05-15T20:30:01.532+02:00</t>
  </si>
  <si>
    <t>[{"id":"6c82f31d-b5be-4fcc-bfd8-73247c0c7f83","count":1,"label":"Pizza Quattro Formaggi 32 0,5","posId":"H123","price":12450,"isExtra":false,"creatorId":"kfbpg6WTBqoroOj2NeuGf","isPackging":0,"actualLabel":"Pizza Quattro Formaggi 32 0,5"},{"id":"ZMn0kE3IRVJjsfXstBxZb","count":1,"label":"Bez plněných okrajů","posId":"X1000","price":0,"isExtra":true,"mainItemId":"6c82f31d-b5be-4fcc-bfd8-73247c0c7f83"},{"id":"aRPAiqbCW3Z9trz5KoEBF","count":1,"label":"Těsto italské","posId":"H32","price":0,"isExtra":true,"mainItemId":"6c82f31d-b5be-4fcc-bfd8-73247c0c7f83"},{"id":"8236a52b-9ff3-43ae-a341-1b70a94388b5","count":1,"label":"Pizza Pepperoni 32 0,5","posId":"H120","price":12450,"isExtra":false,"creatorId":"R-JMVAypxOgzL36rDwzku","isPackging":0,"actualLabel":"Pizza Pepperoni 32 0,5"},{"id":"ZMn0kE3IRVJjsfXstBxZb","count":1,"label":"Bez plněných okrajů","posId":"X1000","price":0,"isExtra":true,"mainItemId":"8236a52b-9ff3-43ae-a341-1b70a94388b5"},{"id":"aRPAiqbCW3Z9trz5KoEBF","count":1,"label":"Těsto italské","posId":"H32","price":0,"isExtra":true,"mainItemId":"8236a52b-9ff3-43ae-a341-1b70a94388b5"}]</t>
  </si>
  <si>
    <t>Yusuf</t>
  </si>
  <si>
    <t>2026-05-15T20:20:46.872+02:00</t>
  </si>
  <si>
    <t>2026-05-15T20:52:11.697+02:00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</si>
  <si>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těsto","posId":"17","price":1000,"isExtra":true}]</t>
  </si>
  <si>
    <t>2026-05-15T20:16:51.417+02:00</t>
  </si>
  <si>
    <t>2026-05-15T20:46:41.995+02:00</t>
  </si>
  <si>
    <t>[{"id":"69400db90dc626f6c3c3fc21","count":1,"label":"Comeback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těsto","posId":"17","price":1000,"isExtra":true},{"id":"ea24ec37002d07049ee3ae18","count":1,"label":"okraj mozzarella, bylinky","posId":"A121","price":5700,"isExtra":true}]</t>
  </si>
  <si>
    <t>2026-05-15T20:14:35.943+02:00</t>
  </si>
  <si>
    <t>2026-05-15T20:32:26.346+02:00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</si>
  <si>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40cm","posId":"111","price":30900,"isExtra":false},{"id":"57081101","note":"","count":1,"label":"Balné","posId":"K0000","price":2000,"isExtra":true},{"id":"59555798","note":"","count":1,"label":"Rajčatový základ","posId":"ZSR40","price":0,"isExtra":true}]</t>
  </si>
  <si>
    <t>2026-05-15T20:11:20.427+02:00</t>
  </si>
  <si>
    <t>2026-05-15T20:47:29.597+02:00</t>
  </si>
  <si>
    <t>[{"id":"69400db90dc626f6c3c3fc0f","count":1,"label":"Zeleninová 40cm","posId":"103","price":30900,"isExtra":false},{"id":"eebdf80d1781a9b444ae21c7","count":1,"label":"Balné","posId":"K0000","price":2000,"isExtra":true},{"id":"1385ee6ca660666cd7ad52bd","count":1,"label":"okraj mozzarella, bylinky","posId":"A122","price":6500,"isExtra":true},{"id":"24c7bb87499325304b702148","count":1,"label":"Kuře","posId":"C114","price":4000,"KDSTags":["greenhighlight"],"isExtra":true},{"id":"69400db90dc626f6c3c3fc0b","count":1,"label":"BBQ Texas 40cm","posId":"107","price":30900,"isExtra":false},{"id":"eebdf80d1781a9b444ae21c7","count":1,"label":"Balné","posId":"K0000","price":2000,"isExtra":true},{"id":"53bf153b14219656b04a80b0","count":1,"label":"okraj mozzarella, bbq omáčka","posId":"A124","price":6500,"isExtra":true},{"id":"5bc2c24fb46583503f7bb501","count":1,"label":"Jalapeňos","posId":"C102","price":3500,"KDSTags":["greenhighlight"],"isExtra":true}]</t>
  </si>
  <si>
    <t>2026-05-15T20:11:17.106+02:00</t>
  </si>
  <si>
    <t>2026-05-15T20:38:53.779+02:00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</si>
  <si>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🌶️","posId":"121","price":24900,"isExtra":false},{"id":"57081111","note":"","count":1,"label":"Balné","posId":"K0000","price":1500,"isExtra":true},{"id":"57081140","note":"","count":1,"label":"okraj mozzarella, bylinky","posId":"A121","price":5700,"isExtra":true},{"id":"59610969","note":"","size":"BBQ Texas 32cm","count":1,"label":"BBQ Texas 32cm","posId":"119","price":24900,"isExtra":false},{"id":"57081111","note":"","count":1,"label":"Balné","posId":"K0000","price":1500,"isExtra":true},{"id":"57081149","note":"","count":1,"label":"okraj mozzarella, bbq omáčka","posId":"A123","price":5700,"isExtra":true},{"id":"57081171","note":"","count":1,"label":"Bez papriky","posId":"X111","price":0,"KDSTags":["redhighlight"],"isExtra":true},{"id":"57081069","note":"","size":"Česnekový dip","count":3,"label":"Česnekový dip","posId":"P106","price":2000,"isExtra":false},{"id":"57081111","note":"","count":3,"label":"Balné","posId":"K0000","price":1500,"isExtra":true}]</t>
  </si>
  <si>
    <t>2026-05-15T20:03:16.856+02:00</t>
  </si>
  <si>
    <t>2026-05-15T20:28:03.768+02:00</t>
  </si>
  <si>
    <t>[{"id":"69400db90dc626f6c3c3fc01","count":1,"label":"Margherita 40cm","posId":"100","price":26900,"isExtra":false},{"id":"eebdf80d1781a9b444ae21c7","count":1,"label":"Balné","posId":"K0000","price":2000,"isExtra":true},{"id":"53bf153b14219656b04a80b0","count":1,"label":"okraj mozzarella, bbq omáčka","posId":"A124","price":6500,"isExtra":true},{"id":"69400db90dc626f6c3c3fc1d","count":1,"label":"Quattro Formaggi 32cm","posId":"123","price":24900,"isExtra":false},{"id":"47441b8c08c3b985152b12f3","count":1,"label":"Balné","posId":"K0000","price":1500,"isExtra":true},{"id":"b93ecc5223a172317d92cda7","count":1,"label":"Rajčatový základ","posId":"ZSR32","price":0,"isExtra":true},{"id":"b831d593e198a3a57235a2cb","count":1,"label":"bez plněných okrajů","posId":"X1000","price":0,"isExtra":true},{"id":"6b8ecb5e0c46dc19fd563634","count":1,"label":"Paprika","posId":"B111","price":2500,"KDSTags":["greenhighlight"],"isExtra":true},{"id":"69400db90dc626f6c3c3fc23","count":1,"label":"Pepperoni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základ","posId":"ZRS32","price":0,"isExtra":true},{"id":"72d6115edcb3714ba45159e3","count":1,"label":"okraj mozzarella, bbq omáčka","posId":"A123","price":5700,"isExtra":true},{"id":"6b8ecb5e0c46dc19fd563634","count":1,"label":"Paprika","posId":"B111","price":2500,"KDSTags":["greenhighlight"],"isExtra":true},{"id":"69400db90dc626f6c3c3fc61","count":1,"label":"Jalapenos Rolls","posId":"jpr200","price":8900,"isExtra":false},{"id":"47441b8c08c3b985152b12f3","count":1,"label":"Balné","posId":"K0000","price":1500,"isExtra":true}]</t>
  </si>
  <si>
    <t>2026-05-15T20:02:07.400+02:00</t>
  </si>
  <si>
    <t>2026-05-15T20:16:50.737+02:00</t>
  </si>
  <si>
    <t>[{"id":"59610970","note":"","size":"BBQ Meteor 32cm","count":1,"label":"BBQ Meteor 32cm","posId":"118","price":24900,"isExtra":false},{"id":"57081111","note":"","count":1,"label":"Balné","posId":"K0000","price":1500,"isExtra":true},{"id":"57081140","note":"","count":1,"label":"okraj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</si>
  <si>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2026-05-15T19:57:47.542+02:00</t>
  </si>
  <si>
    <t>2026-05-15T20:08:31.701+02:00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</si>
  <si>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🌶️🌶️","posId":"122","price":24900,"isExtra":false},{"id":"47441b8c08c3b985152b12f3","count":1,"label":"Balné","posId":"K0000","price":1500,"isExtra":true},{"id":"69400db90dc626f6c3c3fc7b","count":1,"label":"Mirinda 1l","posId":"N126","price":5900,"isExtra":false}]</t>
  </si>
  <si>
    <t>2026-05-15T19:56:41.441+02:00</t>
  </si>
  <si>
    <t>2026-05-15T20:04:52.559+02:00</t>
  </si>
  <si>
    <t>[{"id":"57405786","note":"","size":"Aquilla zelený čaj/citron 0,5l","count":1,"label":"Aquilla zelený čaj/citron 0,5l","posId":"N121","price":4900,"isExtra":false},{"id":"59610972","note":"","size":"Hawai 32cm","count":1,"label":"Hawai 32cm","posId":"114","price":24900,"isExtra":false},{"id":"57081111","note":"","count":1,"label":"Balné","posId":"K0000","price":1500,"isExtra":true}]</t>
  </si>
  <si>
    <t>2026-05-15T19:54:53.261+02:00</t>
  </si>
  <si>
    <t>2026-05-15T20:03:15.476+02:00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</si>
  <si>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</si>
  <si>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2026-05-15T19:51:38.851+02:00</t>
  </si>
  <si>
    <t>2026-05-15T20:01:56.769+02:00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</si>
  <si>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32cm","posId":"123","price":24900,"isExtra":false},{"id":"47441b8c08c3b985152b12f3","count":1,"label":"Balné","posId":"K0000","price":1500,"isExtra":true},{"id":"69400db90dc626f6c3c3fc27","count":1,"label":"BBQ Meteor 32cm","posId":"118","price":24900,"isExtra":false},{"id":"47441b8c08c3b985152b12f3","count":1,"label":"Balné","posId":"K0000","price":1500,"isExtra":true}]</t>
  </si>
  <si>
    <t>2026-05-15T19:41:03.911+02:00</t>
  </si>
  <si>
    <t>2026-05-15T19:47:47.514+02:00</t>
  </si>
  <si>
    <t>2026-05-15T19:33:59.622+02:00</t>
  </si>
  <si>
    <t>2026-05-15T19:42:37.694+02:00</t>
  </si>
  <si>
    <t>[{"id":"69400db90dc626f6c3c3fc01","count":1,"label":"Margherita 40cm","posId":"100","price":26900,"isExtra":false},{"id":"eebdf80d1781a9b444ae21c7","count":1,"label":"Balné","posId":"K0000","price":2000,"isExtra":true},{"id":"69400db90dc626f6c3c3fc7b","count":1,"label":"Mirinda 1l","posId":"N126","price":5900,"isExtra":false},{"id":"69400db90dc626f6c3c3fc5d","count":1,"label":"Česnekový dip","posId":"P106","price":2000,"isExtra":false},{"id":"47441b8c08c3b985152b12f3","count":1,"label":"Balné","posId":"K0000","price":1500,"isExtra":true}]</t>
  </si>
  <si>
    <t>2026-05-15T19:26:04.060+02:00</t>
  </si>
  <si>
    <t>2026-05-15T19:41:07.530+02:00</t>
  </si>
  <si>
    <t>2026-05-15T19:23:23.539+02:00</t>
  </si>
  <si>
    <t>2026-05-15T19:38:46.397+02:00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</si>
  <si>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40cm","posId":"111","price":30900,"isExtra":false},{"id":"eebdf80d1781a9b444ae21c7","count":1,"label":"Balné","posId":"K0000","price":2000,"isExtra":true},{"id":"69400db90dc626f6c3c3fc09","count":1,"label":"Pepperoni 40cm 🌶️🌶️","posId":"108","price":30900,"isExtra":false},{"id":"eebdf80d1781a9b444ae21c7","count":1,"label":"Balné","posId":"K0000","price":2000,"isExtra":true},{"id":"69330dcf758fb704865d018a","count":1,"label":"Slanina","posId":"C108","price":4000,"KDSTags":["greenhighlight"],"isExtra":true},{"id":"69400db90dc626f6c3c3fc53","count":1,"label":"Spicy Wings 🌶️","posId":"P101","price":11900,"isExtra":false},{"id":"47441b8c08c3b985152b12f3","count":1,"label":"Balné","posId":"K0000","price":1500,"isExtra":true}]</t>
  </si>
  <si>
    <t>2026-05-15T19:23:18.899+02:00</t>
  </si>
  <si>
    <t>2026-05-15T19:34:43.464+02:00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</si>
  <si>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bylinky","posId":"A121","price":5700,"isExtra":true},{"id":"X108","note":"","count":1,"label":"Bez slaniny","posId":"X108","price":0,"KDSTags":["redhighlight"],"isExtra":true},{"id":"X109","note":"","count":1,"label":"Bez salámu","posId":"X109","price":0,"KDSTags":["redhighlight"],"isExtra":true},{"id":"B115","note":"","count":1,"label":"Kukuřice","posId":"B115","price":2500,"KDSTags":["greenhighlight"],"isExtra":true},{"id":"109","note":"","count":1,"label":"Comeback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omáčka","posId":"A124","price":6500,"isExtra":true},{"id":"X103","note":"","count":1,"label":"Bez cibule","posId":"X103","price":0,"KDSTags":["redhighlight"],"isExtra":true},{"id":"C115","note":"","count":1,"label":"Kukuřice","posId":"C115","price":3500,"KDSTags":["greenhighlight"],"isExtra":true}]</t>
  </si>
  <si>
    <t>2026-05-15T19:06:18.270+02:00</t>
  </si>
  <si>
    <t>2026-05-15T19:14:41.815+02:00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</si>
  <si>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</si>
  <si>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2026-05-15T19:02:35.533+02:00</t>
  </si>
  <si>
    <t>2026-05-15T19:12:43.886+02:00</t>
  </si>
  <si>
    <t>[{"id":"69400db90dc626f6c3c3fc09","count":1,"label":"Pepperoni 40cm 🌶️🌶️","posId":"108","price":30900,"isExtra":false},{"id":"eebdf80d1781a9b444ae21c7","count":1,"label":"Balné","posId":"K0000","price":2000,"isExtra":true},{"id":"1385ee6ca660666cd7ad52bd","count":1,"label":"okraj mozzarella, bylinky","posId":"A122","price":6500,"isExtra":true}]</t>
  </si>
  <si>
    <t>2026-05-15T18:50:04.477+02:00</t>
  </si>
  <si>
    <t>2026-05-15T18:55:46.859+02:00</t>
  </si>
  <si>
    <t>2026-05-15T18:39:27.970+02:00</t>
  </si>
  <si>
    <t>2026-05-15T18:54:10.574+02:00</t>
  </si>
  <si>
    <t>[{"id":"69400db90dc626f6c3c3fc5d","count":1,"label":"Česnekový dip","posId":"P106","price":2000,"isExtra":false},{"id":"47441b8c08c3b985152b12f3","count":1,"label":"Balné","posId":"K0000","price":1500,"isExtra":true},{"id":"69400db90dc626f6c3c3fc05","count":1,"label":"Hot &amp; Spicy 40cm 🌶️🌶️","posId":"110","price":30900,"isExtra":false},{"id":"eebdf80d1781a9b444ae21c7","count":1,"label":"Balné","posId":"K0000","price":2000,"isExtra":true},{"id":"69400db90dc626f6c3c3fc1d","count":1,"label":"Quattro Formaggi 32cm","posId":"123","price":24900,"isExtra":false},{"id":"47441b8c08c3b985152b12f3","count":1,"label":"Balné","posId":"K0000","price":1500,"isExtra":true}]</t>
  </si>
  <si>
    <t>Aouane</t>
  </si>
  <si>
    <t>2026-05-15T18:38:04.168+02:00</t>
  </si>
  <si>
    <t>2026-05-15T18:52:35.688+02:00</t>
  </si>
  <si>
    <t>[{"id":"M200","note":"Prosím, bez salámu pepperoni, děkuji","count":1,"label":"Veggie menu Comeback","posId":"M200","price":34900,"isExtra":false},{"id":"K0000","note":"","count":1,"label":"Balné","posId":"K0000","price":3000,"isExtra":true},{"id":"Y121","note":"","count":1,"label":"Comeback","posId":"Y121","price":0,"isExtra":true},{"id":"ZRS32","note":"","count":1,"label":"Smetanový základ","posId":"ZRS32","price":0,"isExtra":true},{"id":"A121","note":"","count":1,"label":"okraj mozzarella, bylinky","posId":"A121","price":5700,"isExtra":true},{"id":"P104","note":"","count":1,"label":"česnekový chléb","posId":"P104","price":0,"isExtra":true},{"id":"N126","note":"","count":1,"label":"Mirinda 1l","posId":"N126","price":0,"isExtra":true},{"id":"P100","note":"","count":1,"label":"Pepperoni Rolls 🌶️","posId":"P100","price":8900,"isExtra":false},{"id":"K0000","note":"","count":1,"label":"Balné","posId":"K0000","price":1500,"isExtra":true}]</t>
  </si>
  <si>
    <t>2026-05-15T18:33:44.964+02:00</t>
  </si>
  <si>
    <t>2026-05-15T18:48:19.889+02:00</t>
  </si>
  <si>
    <t>[{"id":"31c0dfca-6f85-4bc6-9421-409b4483b607","count":1,"label":"Pizza Pepperoni 32","posId":"120","price":24900,"isExtra":false,"creatorId":"QllQM_c1ELvbnlAt1Nhv6","isPackging":0,"actualLabel":"Pizza Pepperoni 32"}]</t>
  </si>
  <si>
    <t>2026-05-15T18:31:45.825+02:00</t>
  </si>
  <si>
    <t>2026-05-15T18:41:44.652+02:00</t>
  </si>
  <si>
    <t>[{"id":"97205e8a-60b5-439e-8af0-7f8def52aeb6","count":1,"label":"Pizza Hawai 32 cm","posId":"114","price":24900,"isExtra":false,"creatorId":"f5qDwnIwyxrHCMOGEX3lA","isPackging":0,"actualLabel":"Pizza Hawai 32 cm"},{"id":"31c0dfca-6f85-4bc6-9421-409b4483b607","count":1,"label":"Pizza Pepperoni 32","posId":"120","price":24900,"isExtra":false,"creatorId":"qH0yMaRVFquA4qdN8Lfn8","isPackging":0,"actualLabel":"Pizza Pepperoni 32"}]</t>
  </si>
  <si>
    <t>2026-05-15T18:20:05.999+02:00</t>
  </si>
  <si>
    <t>2026-05-15T18:32:01.530+02:00</t>
  </si>
  <si>
    <t>2026-05-15T18:53:38.931+02:00</t>
  </si>
  <si>
    <t>2026-05-15T18:20:07.112+02:00</t>
  </si>
  <si>
    <t>[{"id":"ea8ba6dd-c20a-4bae-a731-5344afc761eb","note":"","count":1,"label":"Capricciosa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-žampiony","posId":"X105","price":0,"KDSTags":["redhighlight"],"isExtra":true},{"id":"117c830b-d7db-490d-a3b9-365f8c4fa2d3","note":"","count":1,"label":"Zeleninová 32 cm","posId":"115","price":24900,"isExtra":false},{"id":"38de8e38-e51e-422d-9a89-960ebc505f1b","note":"","count":1,"label":"šunka","posId":"B106","price":3000,"KDSTags":["greenhighlight"],"isExtra":true},{"id":"e50ff4de-a31a-4748-b60e-66140c46f568","note":"","count":1,"label":"BEZ -paprika","posId":"X111","price":0,"KDSTags":["redhighlight"],"isExtra":true},{"id":"3a8b6a85-3b5c-4ee4-be2d-261ab8731d6e","note":"","count":2,"label":"Dip česnekový","posId":"P106","price":2000,"isExtra":false},{"id":"e8f571e6-dd36-42d7-8826-52c90315986b","note":"","count":1,"label":"Baby špenát &amp; kuře 40 cm","posId":"104","price":30900,"isExtra":false},{"id":"932d1eab-8f45-4992-b460-cc5099f91e14","note":"","count":1,"label":"Okraj Hotdog, BBQ","posId":"A120","price":6500,"isExtra":true},{"id":"de56def4-8429-46ca-bf08-8c8eba684591","note":"","count":1,"label":"Dip BBQ","posId":"P105","price":2000,"isExtra":false},{"id":"96b5d091-fc97-4d1a-8602-51839892aa23","note":"","count":1,"label":"Dip jalapenos","posId":"P107","price":2000,"isExtra":false}]</t>
  </si>
  <si>
    <t>2026-05-15T18:10:11.921+02:00</t>
  </si>
  <si>
    <t>2026-05-15T18:21:33.672+02:00</t>
  </si>
  <si>
    <t>[{"id":"69400db90dc626f6c3c3fc2d","count":1,"label":"Capricciosa 32cm","posId":"113","price":24900,"isExtra":false},{"id":"47441b8c08c3b985152b12f3","count":1,"label":"Balné","posId":"K0000","price":1500,"isExtra":true},{"id":"e8b9c738ab9602bc599b4f85","count":1,"label":"bez plněných okrajů","posId":"X1000","price":0,"isExtra":true},{"id":"69400db90dc626f6c3c3fc51","count":1,"label":"Spicy menu Comeback","posId":"M100","price":34900,"isExtra":false},{"id":"aa72f99a4ba15f2df01d6828","count":1,"label":"Balné","posId":"K0000","price":3000,"isExtra":true},{"id":"4e85de588c4370264a24ac20","count":1,"label":"Pepperoni","posId":"Y120","price":0,"isExtra":true},{"id":"e8b9c738ab9602bc599b4f85","count":1,"label":"bez plněných okrajů","posId":"X1000","price":0,"isExtra":true},{"id":"11b76056e966dead803932ee","count":1,"label":"spicy wings 🌶️","posId":"P101","price":0,"isExtra":true},{"id":"80bf2f3c4d2dc38fd078ac5f","count":1,"label":"BIRGO grapefruit 0,5l","posId":"N131","price":0,"isExtra":true}]</t>
  </si>
  <si>
    <t>2026-05-15T18:04:04.722+02:00</t>
  </si>
  <si>
    <t>2026-05-15T18:09:05.267+02:00</t>
  </si>
  <si>
    <t>2026-05-15T17:52:25.674+02:00</t>
  </si>
  <si>
    <t>2026-05-15T18:03:56.579+02:00</t>
  </si>
  <si>
    <t>[{"id":"69400db90dc626f6c3c3fc63","count":1,"label":"Choco Rolls","posId":"chr100","price":8900,"isExtra":false},{"id":"47441b8c08c3b985152b12f3","count":1,"label":"Balné","posId":"K0000","price":1500,"isExtra":true},{"id":"69400db90dc626f6c3c3fc01","count":1,"label":"Margherita 40cm","posId":"100","price":26900,"isExtra":false},{"id":"eebdf80d1781a9b444ae21c7","count":1,"label":"Balné","posId":"K0000","price":2000,"isExtra":true},{"id":"543075768b05694fdb6185c8","count":1,"label":"Kukuřice","posId":"C115","price":3500,"KDSTags":["greenhighlight"],"isExtra":true},{"id":"5295d8572fa8fb0197d02b2f","count":1,"label":"Slanina","posId":"C108","price":4000,"KDSTags":["greenhighlight"],"isExtra":true}]</t>
  </si>
  <si>
    <t>2026-05-15T17:51:03.761+02:00</t>
  </si>
  <si>
    <t>2026-05-15T18:06:54.310+02:00</t>
  </si>
  <si>
    <t>2026-05-15T18:17:13.508+02:00</t>
  </si>
  <si>
    <t>2026-05-15T17:51:04.565+02:00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</si>
  <si>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cm","posId":"123","price":24900,"isExtra":false}]</t>
  </si>
  <si>
    <t>2026-05-15T17:50:35.520+02:00</t>
  </si>
  <si>
    <t>2026-05-15T18:05:41.254+02:00</t>
  </si>
  <si>
    <t>[{"id":"9d39facb-927e-41df-970a-8bfedd627640","count":1,"label":"Pizza Capricciosa 18","posId":"125","price":11900,"isExtra":false,"creatorId":"DJ3RL2D6XD2zPpGvaZ39j","isPackging":0,"actualLabel":"Pizza Capricciosa 18"}]</t>
  </si>
  <si>
    <t>Tereza</t>
  </si>
  <si>
    <t>2026-05-15T17:50:21.813+02:00</t>
  </si>
  <si>
    <t>2026-05-15T18:01:46.472+02:00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</si>
  <si>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okrajů","posId":"X1000","price":0,"isExtra":true},{"id":"111","note":"","count":1,"label":"Quattro Formaggi 40cm","posId":"111","price":30900,"isExtra":false},{"id":"K0000","note":"","count":1,"label":"Balné","posId":"K0000","price":2000,"isExtra":true}]</t>
  </si>
  <si>
    <t>2026-05-15T17:38:50.095+02:00</t>
  </si>
  <si>
    <t>2026-05-15T17:45:08.407+02:00</t>
  </si>
  <si>
    <t>[{"id":"69400db90dc626f6c3c3fc13","count":1,"label":"Capricciosa 40cm","posId":"101","price":30900,"isExtra":false},{"id":"eebdf80d1781a9b444ae21c7","count":1,"label":"Balné","posId":"K0000","price":2000,"isExtra":true},{"id":"d6d74ab42be6062f19191438","count":1,"label":"bez plněných okrajů","posId":"X1000","price":0,"isExtra":true},{"id":"69400db90dc626f6c3c3fc5d","count":1,"label":"Česnekový dip","posId":"P106","price":2000,"isExtra":false},{"id":"47441b8c08c3b985152b12f3","count":1,"label":"Balné","posId":"K0000","price":1500,"isExtra":true}]</t>
  </si>
  <si>
    <t>2026-05-15T17:34:22.418+02:00</t>
  </si>
  <si>
    <t>2026-05-15T17:41:57.993+02:00</t>
  </si>
  <si>
    <t>[{"id":"51fde04b-6442-4c64-a9d5-2e7fa275ca33","count":1,"label":"Pizza Hot &amp; Spicy 18","posId":"134","price":11900,"isExtra":false,"creatorId":"NI-nxR3GSyqLZ5EIY4go9","isPackging":0,"actualLabel":"Pizza Hot &amp; Spicy 18"}]</t>
  </si>
  <si>
    <t>2026-05-15T17:31:29.235+02:00</t>
  </si>
  <si>
    <t>2026-05-15T17:41:55.235+02:00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</si>
  <si>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bylinky","posId":"A122","price":6500,"isExtra":true},{"id":"57081186","note":"","count":1,"label":"Bez cibule","posId":"X103","price":0,"KDSTags":["redhighlight"],"isExtra":true}]</t>
  </si>
  <si>
    <t>2026-05-15T17:17:09.977+02:00</t>
  </si>
  <si>
    <t>2026-05-15T17:25:33.163+02:00</t>
  </si>
  <si>
    <t>[{"id":"57081023","note":"","size":"Margherita 40cm","count":1,"label":"Margherita 40cm","posId":"100","price":26900,"isExtra":false},{"id":"57081101","note":"","count":1,"label":"Balné","posId":"K0000","price":2000,"isExtra":true},{"id":"57081099","note":"","count":1,"label":"bez plněných okrajů","posId":"X1000","price":0,"isExtra":true},{"id":"57081069","note":"","size":"Česnekový dip","count":1,"label":"Česnekový dip","posId":"P106","price":2000,"isExtra":false},{"id":"57405790","note":"","size":"Pepsi 1l","count":1,"label":"Pepsi 1l","posId":"N124","price":5900,"isExtra":false}]</t>
  </si>
  <si>
    <t>2026-05-15T17:15:45.214+02:00</t>
  </si>
  <si>
    <t>2026-05-15T17:25:30.257+02:00</t>
  </si>
  <si>
    <t>[{"id":"69400db90dc626f6c3c3fc2b","count":1,"label":"Hawai 32cm","posId":"114","price":24900,"isExtra":false},{"id":"47441b8c08c3b985152b12f3","count":1,"label":"Balné","posId":"K0000","price":1500,"isExtra":true},{"id":"92493bd8b2b1686ca8fec1fe","count":1,"label":"Bez ananasu","posId":"X100","price":0,"KDSTags":["redhighlight"],"isExtra":true},{"id":"69400db90dc626f6c3c3fc2b","count":1,"label":"Hawai 32cm","posId":"114","price":24900,"isExtra":false},{"id":"47441b8c08c3b985152b12f3","count":1,"label":"Balné","posId":"K0000","price":1500,"isExtra":true},{"id":"69400db90dc626f6c3c3fc5d","count":2,"label":"Česnekový dip","posId":"P106","price":2000,"isExtra":false},{"id":"47441b8c08c3b985152b12f3","count":2,"label":"Balné","posId":"K0000","price":1500,"isExtra":true}]</t>
  </si>
  <si>
    <t>2026-05-15T16:52:59.710+02:00</t>
  </si>
  <si>
    <t>2026-05-15T16:59:35.005+02:00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</si>
  <si>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40cm","posId":"104","price":30900,"isExtra":false},{"id":"57081101","note":"","count":1,"label":"Balné","posId":"K0000","price":2000,"isExtra":true},{"id":"57081099","note":"","count":1,"label":"bez plněných okrajů","posId":"X1000","price":0,"isExtra":true},{"id":"57081156","note":"","count":1,"label":"Bez špenátu s česnekem","posId":"X107","price":0,"KDSTags":["redhighlight"],"isExtra":true},{"id":"57081223","note":"","count":1,"label":"Slanina","posId":"C108","price":4000,"KDSTags":["greenhighlight"],"isExtra":true},{"id":"57081069","note":"","size":"Česnekový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</si>
  <si>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2026-05-15T16:47:23.591+02:00</t>
  </si>
  <si>
    <t>2026-05-15T16:52:55.846+02:00</t>
  </si>
  <si>
    <t>[{"id":"14d74183-8108-4914-8e03-e680c274b617","count":1,"label":"Pizza Capricciosa 40","posId":"101","price":30900,"isExtra":false,"creatorId":"CDRuk0aqxU7RkO37ALP4v","isPackging":0,"actualLabel":"Pizza Capricciosa 40"}]</t>
  </si>
  <si>
    <t>2026-05-15T16:33:27.328+02:00</t>
  </si>
  <si>
    <t>2026-05-15T16:40:34.768+02:00</t>
  </si>
  <si>
    <t>[{"id":"14d74183-8108-4914-8e03-e680c274b617","count":1,"label":"Pizza Capricciosa 40","posId":"101","price":30900,"isExtra":false,"creatorId":"Nyp4ryaJnXsGTtd-fHs48","isPackging":0,"actualLabel":"Pizza Capricciosa 40"},{"id":"51b6e656-73cd-4dc6-9ae7-5ae6861e6242","count":1,"label":"Dip česnekový","posId":"P106","price":2000,"isExtra":false,"creatorId":"QrHTdn0YToeM9p088tM5G","isPackging":0,"actualLabel":"Dip česnekový"},{"id":"51b6e656-73cd-4dc6-9ae7-5ae6861e6242","count":1,"label":"Dip česnekový","posId":"P106","price":2000,"isExtra":false,"creatorId":"jhBV1OBJblqIam34zZbPj","isPackging":0,"actualLabel":"Dip česnekový"}]</t>
  </si>
  <si>
    <t>2026-05-15T16:33:03.611+02:00</t>
  </si>
  <si>
    <t>2026-05-15T16:42:18.812+02:00</t>
  </si>
  <si>
    <t>[{"id":"e12521cc-9391-4513-be27-f090014536cf","note":"","count":1,"label":"BBQ Texas 32 cm","posId":"143","price":24900,"isExtra":false},{"id":"2f5e6647-81e9-4b87-979a-d1df9153229a","note":"","count":1,"label":"jalapeños","posId":"B102","price":2500,"KDSTags":["greenhighlight"],"isExtra":true},{"id":"b3008ec8-24a5-4d30-bf46-9133028be7e4","note":"","count":1,"label":"Margherita 32 cm","posId":"136","price":20900,"isExtra":false},{"id":"adb25a98-2836-4da5-82f5-82c3fc24d621","note":"","count":1,"label":"grana padano","posId":"B130","price":3000,"KDSTags":["greenhighlight"],"isExtra":true}]</t>
  </si>
  <si>
    <t>2026-05-15T16:02:08.182+02:00</t>
  </si>
  <si>
    <t>2026-05-15T16:03:22.613+02:00</t>
  </si>
  <si>
    <t>[{"id":"a551c9c6-cda3-4509-8a90-29de08af704c","count":1,"label":"Poděbradská malinovka 0,5l","posId":"N129","price":4900,"isExtra":false,"creatorId":"QWl-wDrHybLDmp2aLhzuc","isPackging":0,"actualLabel":"Poděbradská malinovka 0,5l"}]</t>
  </si>
  <si>
    <t>2026-05-15T15:58:50.032+02:00</t>
  </si>
  <si>
    <t>2026-05-15T16:03:20.609+02:00</t>
  </si>
  <si>
    <t>[{"id":"cb3f1edb-a9ef-46ed-8c99-05b992c1f4a9","count":1,"label":"Pizza Margherita 18","posId":"124","price":11900,"isExtra":false,"creatorId":"UFYuAEj0tGRcl7w1D61g9","isPackging":0,"actualLabel":"Pizza Margherita 18"},{"id":"53c67fff-a7d6-409e-a216-5d0108dd5fcd","count":1,"label":"Pepsi zero sugar 1l","posId":"N125","price":5900,"isExtra":false,"creatorId":"WihmgGrTALPg_uQxhD2_o","isPackging":0,"actualLabel":"Pepsi zero sugar 1l"}]</t>
  </si>
  <si>
    <t>2026-05-15T15:29:44.778+02:00</t>
  </si>
  <si>
    <t>2026-05-15T15:40:04.804+02:00</t>
  </si>
  <si>
    <t>[{"id":"69400db90dc626f6c3c3fc07","count":1,"label":"Comeback 40cm 🌶️","posId":"109","price":30900,"isExtra":false},{"id":"eebdf80d1781a9b444ae21c7","count":1,"label":"Balné","posId":"K0000","price":2000,"isExtra":true},{"id":"d6d74ab42be6062f19191438","count":1,"label":"bez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</si>
  <si>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2026-05-15T15:26:00.989+02:00</t>
  </si>
  <si>
    <t>2026-05-15T15:38:50.784+02:00</t>
  </si>
  <si>
    <t>2026-05-15T14:17:25.518+02:00</t>
  </si>
  <si>
    <t>2026-05-15T14:25:17.572+02:00</t>
  </si>
  <si>
    <t>[{"id":"69400db90dc626f6c3c3fc2d","count":1,"label":"Capricciosa 32cm","posId":"113","price":24900,"isExtra":false},{"id":"47441b8c08c3b985152b12f3","count":1,"label":"Balné","posId":"K0000","price":1500,"isExtra":true},{"id":"fc47b4db58ea17017d058548","count":1,"label":"okraj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</si>
  <si>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2026-05-15T13:33:36.818+02:00</t>
  </si>
  <si>
    <t>2026-05-15T13:40:04.493+02:00</t>
  </si>
  <si>
    <t>[{"id":"69400db90dc626f6c3c3fc01","count":1,"label":"Margherita 40cm","posId":"100","price":26900,"isExtra":false},{"id":"eebdf80d1781a9b444ae21c7","count":1,"label":"Balné","posId":"K0000","price":2000,"isExtra":true}]</t>
  </si>
  <si>
    <t>2026-05-15T13:27:29.811+02:00</t>
  </si>
  <si>
    <t>2026-05-15T13:36:18.486+02:00</t>
  </si>
  <si>
    <t>[{"id":"69400db90dc626f6c3c3fc2b","count":1,"label":"Hawai 32cm","posId":"114","price":24900,"isExtra":false},{"id":"47441b8c08c3b985152b12f3","count":1,"label":"Balné","posId":"K0000","price":1500,"isExtra":true}]</t>
  </si>
  <si>
    <t>2026-05-15T13:07:23.010+02:00</t>
  </si>
  <si>
    <t>2026-05-15T13:17:44.326+02:00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</si>
  <si>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🌶️🌶️","posId":"108","price":30900,"isExtra":false},{"id":"eebdf80d1781a9b444ae21c7","count":1,"label":"Balné","posId":"K0000","price":2000,"isExtra":true},{"id":"69400db90dc626f6c3c3fc2f","count":1,"label":"Baby Špenát &amp; kuře 32cm","posId":"116","price":24900,"isExtra":false},{"id":"47441b8c08c3b985152b12f3","count":1,"label":"Balné","posId":"K0000","price":1500,"isExtra":true}]</t>
  </si>
  <si>
    <t>2026-05-15T12:57:02.171+02:00</t>
  </si>
  <si>
    <t>2026-05-15T13:05:20.260+02:00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</si>
  <si>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</si>
  <si>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2026-05-15T12:41:35.695+02:00</t>
  </si>
  <si>
    <t>2026-05-15T12:48:32.672+02:00</t>
  </si>
  <si>
    <t>2026-05-15T12:21:19.435+02:00</t>
  </si>
  <si>
    <t>2026-05-15T12:28:10.327+02:00</t>
  </si>
  <si>
    <t>[{"id":"cd7798b9-deb2-4229-a68e-ebefba7ee9e4","count":1,"label":"Pizza Comeback 32","posId":"121","price":24900,"isExtra":false,"creatorId":"Ts9570VP19yoyTEWzv_oK","isPackging":0,"actualLabel":"Pizza Comeback 32"},{"id":"a902d94b-4667-4702-ad71-4744adfe8fad","count":1,"label":"Pizza Quattro Formaggi 32","posId":"123","price":24900,"isExtra":false,"creatorId":"5gK7T7uoCQgcCJn35y4T7","isPackging":0,"actualLabel":"Pizza Quattro Formaggi 32"}]</t>
  </si>
  <si>
    <t>2026-05-15T12:11:30.456+02:00</t>
  </si>
  <si>
    <t>2026-05-15T12:16:35.935+02:00</t>
  </si>
  <si>
    <t>[{"id":"4b4a3c41-e6f7-4559-ba91-d32fecf13e87","count":1,"label":"Pizza Hawai 18 cm","posId":"126","price":11900,"isExtra":false,"creatorId":"IlbVYQxq3DM2U1173oSvz","isPackging":0,"actualLabel":"Pizza Hawai 18 cm"}]</t>
  </si>
  <si>
    <t>2026-05-15T11:58:34.527+02:00</t>
  </si>
  <si>
    <t>2026-05-15T12:07:46.237+02:00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</si>
  <si>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okrajů","posId":"X1000","price":0,"isExtra":true}]</t>
  </si>
  <si>
    <t>2026-05-15T11:54:50.370+02:00</t>
  </si>
  <si>
    <t>2026-05-15T12:04:18.250+02:00</t>
  </si>
  <si>
    <t>[{"id":"69400db90dc626f6c3c3fc1d","count":1,"label":"Quattro Formaggi 32cm","posId":"123","price":24900,"isExtra":false},{"id":"47441b8c08c3b985152b12f3","count":1,"label":"Balné","posId":"K0000","price":1500,"isExtra":true},{"id":"b93ecc5223a172317d92cda7","count":1,"label":"Rajčatový základ","posId":"ZSR32","price":0,"isExtra":true},{"id":"fc47b4db58ea17017d058548","count":1,"label":"okraj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</si>
  <si>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2026-05-15T11:49:45.147+02:00</t>
  </si>
  <si>
    <t>2026-05-15T11:59:53.639+02:00</t>
  </si>
  <si>
    <t>[{"id":"69400db90dc626f6c3c3fc61","count":1,"label":"Jalapenos Rolls","posId":"jpr200","price":8900,"isExtra":false},{"id":"47441b8c08c3b985152b12f3","count":1,"label":"Balné","posId":"K0000","price":1500,"isExtra":true},{"id":"69400db90dc626f6c3c3fc2f","count":1,"label":"Baby Špenát &amp; kuře 32cm","posId":"116","price":24900,"isExtra":false},{"id":"47441b8c08c3b985152b12f3","count":1,"label":"Balné","posId":"K0000","price":1500,"isExtra":true}]</t>
  </si>
  <si>
    <t>2026-05-15T11:32:04.845+02:00</t>
  </si>
  <si>
    <t>2026-05-15T11:40:16.069+02:00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</si>
  <si>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</si>
  <si>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2026-05-15T11:27:00.815+02:00</t>
  </si>
  <si>
    <t>2026-05-15T11:33:34.452+02:00</t>
  </si>
  <si>
    <t>[{"id":"69400db90dc626f6c3c3fc27","count":1,"label":"BBQ Meteor 32cm","posId":"118","price":24900,"isExtra":false},{"id":"47441b8c08c3b985152b12f3","count":1,"label":"Balné","posId":"K0000","price":1500,"isExtra":true},{"id":"fc47b4db58ea17017d058548","count":1,"label":"okraj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</si>
  <si>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2026-05-15T11:25:02.733+02:00</t>
  </si>
  <si>
    <t>2026-05-15T11:34:09.774+02:00</t>
  </si>
  <si>
    <t>2026-05-15T12:00:18.754+02:00</t>
  </si>
  <si>
    <t>2026-05-15T11:25:03.403+02:00</t>
  </si>
  <si>
    <t>[{"id":"36ea3088-07fd-428f-b871-c4a5ee9cef7b","note":"","count":1,"label":"Comeback 40 cm","posId":"109","price":30900,"isExtra":false},{"id":"7bd52058-f7b0-4320-9d6c-79598e7d9b5f","note":"","count":1,"label":"Hawai 18 cm","posId":"126","price":11900,"isExtra":false}]</t>
  </si>
  <si>
    <t>2026-05-15T11:23:34.155+02:00</t>
  </si>
  <si>
    <t>2026-05-15T11:33:30.914+02:00</t>
  </si>
  <si>
    <t>[{"id":"f3476a08-e484-472c-bcd0-fcfa945c84c3","count":1,"label":"Pizza Comeback 40 0,5","posId":"H109","price":15450,"isExtra":false,"creatorId":"uVMRnoO08JJKz4I3NTHVh","isPackging":0,"actualLabel":"Pizza Comeback 40 0,5"},{"id":"2lwz8DLnxAE2XXPjpySDo","count":1,"label":"Bez plněných okrajů","posId":"X1000","price":0,"isExtra":true,"mainItemId":"f3476a08-e484-472c-bcd0-fcfa945c84c3"},{"id":"0bb5ede7-95cf-4cf9-ad1b-5caf65fb87b0","count":1,"label":"Pizza Capricciosa 40 0,5","posId":"H101","price":15450,"isExtra":false,"creatorId":"bPN8Wx19dt1SAGkSjYQCH","isPackging":0,"actualLabel":"Pizza Capricciosa 40 0,5"},{"id":"2lwz8DLnxAE2XXPjpySDo","count":1,"label":"Bez plněných okrajů","posId":"X1000","price":0,"isExtra":true,"mainItemId":"0bb5ede7-95cf-4cf9-ad1b-5caf65fb87b0"}]</t>
  </si>
  <si>
    <t>2026-05-15T11:14:54.421+02:00</t>
  </si>
  <si>
    <t>2026-05-15T11:24:15.330+02:00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</si>
  <si>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32cm","posId":"112","price":20900,"isExtra":false},{"id":"47441b8c08c3b985152b12f3","count":1,"label":"Balné","posId":"K0000","price":1500,"isExtra":true},{"id":"69400db90dc626f6c3c3fc2d","count":1,"label":"Capricciosa 32cm","posId":"113","price":24900,"isExtra":false},{"id":"47441b8c08c3b985152b12f3","count":1,"label":"Balné","posId":"K0000","price":1500,"isExtra":true}]</t>
  </si>
  <si>
    <t>2026-05-15T11:11:49.830+02:00</t>
  </si>
  <si>
    <t>2026-05-15T11:24:08.721+02:00</t>
  </si>
  <si>
    <t>[{"id":"69400db90dc626f6c3c3fc5b","count":1,"label":"Pepperoni Rolls 🌶️","posId":"P100","price":8900,"isExtra":false},{"id":"47441b8c08c3b985152b12f3","count":1,"label":"Balné","posId":"K0000","price":1500,"isExtra":true},{"id":"69400db90dc626f6c3c3fc23","count":1,"label":"Pepperoni 32cm 🌶️🌶️","posId":"120","price":24900,"isExtra":false},{"id":"47441b8c08c3b985152b12f3","count":1,"label":"Balné","posId":"K0000","price":1500,"isExtra":true},{"id":"1cba3e083b4a0c1e6ec6416b","count":1,"label":"Cibule","posId":"B103","price":2500,"KDSTags":["greenhighlight"],"isExtra":true},{"id":"c481b8731cc25d3f293f2dd2","count":1,"label":"Grana padano, pecorino, parmazán","posId":"B130","price":3000,"KDSTags":["greenhighlight"],"isExtra":true}]</t>
  </si>
  <si>
    <t>2026-05-15T00:12:59.458+02:00</t>
  </si>
  <si>
    <t>2026-05-15T00:25:26.836+02:00</t>
  </si>
  <si>
    <t>[{"id":"69400db90dc626f6c3c3fc23","count":1,"label":"Pepperoni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bylinky","posId":"A121","price":5700,"isExtra":true},{"id":"9835c69f240a12bb47921f82","count":1,"label":"Šunka","posId":"B106","price":3000,"KDSTags":["greenhighlight"],"isExtra":true}]</t>
  </si>
  <si>
    <t>2026-05-15T00:10:09.365+02:00</t>
  </si>
  <si>
    <t>2026-05-15T00:21:44.127+02:00</t>
  </si>
  <si>
    <t>[{"id":"59610970","note":"","size":"BBQ Meteor 32cm","count":1,"label":"BBQ Meteor 32cm","posId":"118","price":24900,"isExtra":false},{"id":"57081111","note":"","count":1,"label":"Balné","posId":"K0000","price":1500,"isExtra":true},{"id":"57094174","note":"","count":1,"label":"Rajčatový základ","posId":"ZBR32","price":0,"isExtra":true},{"id":"57081105","note":"","count":1,"label":"bez plněných okrajů","posId":"X1000","price":0,"isExtra":true},{"id":"57081068","note":"","size":"Pepperoni Rolls 🌶️","count":1,"label":"Pepperoni Rolls 🌶️","posId":"P100","price":8900,"isExtra":false},{"id":"57081111","note":"","count":1,"label":"Balné","posId":"K0000","price":1500,"isExtra":true},{"id":"57081030","note":"","size":"Baby špenát &amp; kuře 40cm","count":1,"label":"Baby špenát &amp; kuře 40cm","posId":"104","price":30900,"isExtra":false},{"id":"57081101","note":"","count":1,"label":"Balné","posId":"K0000","price":2000,"isExtra":true},{"id":"57081071","note":"","size":"Jalapenos Rolls","count":1,"label":"Jalapenos Rolls","posId":"jpr200","price":8900,"isExtra":false},{"id":"57081111","note":"","count":1,"label":"Balné","posId":"K0000","price":1500,"isExtra":true}]</t>
  </si>
  <si>
    <t>2026-05-14T23:45:42.560+02:00</t>
  </si>
  <si>
    <t>2026-05-15T00:01:32.811+02:00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</si>
  <si>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</si>
  <si>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2026-05-14T23:16:03.109+02:00</t>
  </si>
  <si>
    <t>2026-05-14T23:28:27.501+02:00</t>
  </si>
  <si>
    <t>[{"id":"69400db90dc626f6c3c3fc7b","count":1,"label":"Mirinda 1l","posId":"N126","price":5900,"isExtra":false},{"id":"69400db90dc626f6c3c3fc1d","count":1,"label":"Quattro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okrajů","posId":"X1000","price":0,"isExtra":true},{"id":"e191f2ad1f21d0a9c7cb8d1a","count":1,"label":"Špenát s česnekem","posId":"B107","price":2500,"KDSTags":["greenhighlight"],"isExtra":true},{"id":"69400db90dc626f6c3c3fc57","count":1,"label":"Pečené brambory","posId":"P103","price":6900,"isExtra":false},{"id":"47441b8c08c3b985152b12f3","count":1,"label":"Balné","posId":"K0000","price":1500,"isExtra":true},{"id":"69400db90dc626f6c3c3fc5d","count":1,"label":"Česnekový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</si>
  <si>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2026-05-14T23:05:12.451+02:00</t>
  </si>
  <si>
    <t>2026-05-14T23:24:47.447+02:00</t>
  </si>
  <si>
    <t>[{"id":"118","note":"","count":1,"label":"BBQ Meteor 32cm","posId":"118","price":24900,"isExtra":false},{"id":"K0000","note":"","count":1,"label":"Balné","posId":"K0000","price":1500,"isExtra":true},{"id":"X108","note":"","count":1,"label":"Bez slaniny","posId":"X108","price":0,"KDSTags":["redhighlight"],"isExtra":true},{"id":"118","note":"","count":1,"label":"BBQ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B102","note":"","count":1,"label":"Jalapeňos","posId":"B102","price":2500,"KDSTags":["greenhighlight"],"isExtra":true},{"id":"B103","note":"","count":1,"label":"Cibule","posId":"B103","price":2500,"KDSTags":["greenhighlight"],"isExtra":true},{"id":"B101","note":"","count":1,"label":"Gorgonzola","posId":"B101","price":3000,"KDSTags":["greenhighlight"],"isExtra":true}]</t>
  </si>
  <si>
    <t>2026-05-14T22:31:48.589+02:00</t>
  </si>
  <si>
    <t>2026-05-14T22:41:15.329+02:00</t>
  </si>
  <si>
    <t>2026-05-14T22:28:50.393+02:00</t>
  </si>
  <si>
    <t>2026-05-14T22:47:01.491+02:00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</si>
  <si>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32cm","posId":"123","price":24900,"isExtra":false},{"id":"47441b8c08c3b985152b12f3","count":1,"label":"Balné","posId":"K0000","price":1500,"isExtra":true},{"id":"69400db90dc626f6c3c3fc1b","count":1,"label":"Margherita 32cm","posId":"112","price":20900,"isExtra":false},{"id":"47441b8c08c3b985152b12f3","count":1,"label":"Balné","posId":"K0000","price":1500,"isExtra":true},{"id":"69400db90dc626f6c3c3fc05","count":1,"label":"Hot &amp; Spicy 40cm 🌶️🌶️","posId":"110","price":30900,"isExtra":false},{"id":"eebdf80d1781a9b444ae21c7","count":1,"label":"Balné","posId":"K0000","price":2000,"isExtra":true},{"id":"69400db90dc626f6c3c3fc0d","count":1,"label":"BBQ Meteor 40cm","posId":"106","price":30900,"isExtra":false},{"id":"eebdf80d1781a9b444ae21c7","count":1,"label":"Balné","posId":"K0000","price":2000,"isExtra":true}]</t>
  </si>
  <si>
    <t>2026-05-14T22:21:04.439+02:00</t>
  </si>
  <si>
    <t>2026-05-14T22:38:51.253+02:00</t>
  </si>
  <si>
    <t>2026-05-14T23:04:02.844+02:00</t>
  </si>
  <si>
    <t>2026-05-14T22:21:05.107+02:00</t>
  </si>
  <si>
    <t>2026-05-14T22:19:15.097+02:00</t>
  </si>
  <si>
    <t>2026-05-14T22:38:48.703+02:00</t>
  </si>
  <si>
    <t>2026-05-14T22:55:10.637+02:00</t>
  </si>
  <si>
    <t>2026-05-14T22:19:15.628+02:00</t>
  </si>
  <si>
    <t>[{"id":"f30f2fb2-fb95-4178-8ce0-1adad0595bf2","count":1,"label":"Pizza Margherita 40","posId":"100","price":26900,"isExtra":false,"creatorId":"x8-yFvrpzRm8qZbtstynZ","isPackging":0,"actualLabel":"Pizza Margherita 40"},{"id":"extra_20230331101812_99","count":1,"label":"Šunka","posId":"C106","price":4000,"KDSTags":["greenhighlight"],"isExtra":true,"mainItemId":"f30f2fb2-fb95-4178-8ce0-1adad0595bf2"},{"id":"12f3ebb6-e6f0-4cb0-abdc-8582a40db5b5","count":1,"label":"Pilsner Urquell 12","posId":"N20","price":6500,"isExtra":false,"creatorId":"0a0dssysNy0eqxF1fyq0V","isPackging":0,"actualLabel":"Pilsner Urquell 12"},{"id":"7507a487-c26a-4f94-8eb3-363e2592ef8e","count":1,"label":"Pepsi 1l","posId":"N124","price":5900,"isExtra":false,"creatorId":"z9MZ2RYiRwCjI9WkGSeZs","isPackging":0,"actualLabel":"Pepsi 1l"}]</t>
  </si>
  <si>
    <t>2026-05-14T22:17:46.266+02:00</t>
  </si>
  <si>
    <t>2026-05-14T22:31:13.502+02:00</t>
  </si>
  <si>
    <t>[{"id":"69400db90dc626f6c3c3fc7b","count":1,"label":"Mirinda 1l","posId":"N126","price":5900,"isExtra":false},{"id":"69400db90dc626f6c3c3fc07","count":1,"label":"Comeback 40cm 🌶️","posId":"109","price":30900,"isExtra":false},{"id":"eebdf80d1781a9b444ae21c7","count":1,"label":"Balné","posId":"K0000","price":2000,"isExtra":true},{"id":"4cf46eca02ef054173c87b37","count":1,"label":"okraj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</si>
  <si>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2026-05-14T22:15:03.908+02:00</t>
  </si>
  <si>
    <t>2026-05-14T22:32:14.155+02:00</t>
  </si>
  <si>
    <t>[{"id":"36ea3088-07fd-428f-b871-c4a5ee9cef7b","note":"","count":2,"label":"Comeback 40 cm","posId":"109","price":30900,"isExtra":false}]</t>
  </si>
  <si>
    <t>2026-05-14T22:07:16.204+02:00</t>
  </si>
  <si>
    <t>2026-05-14T22:16:18.256+02:00</t>
  </si>
  <si>
    <t>[{"id":"105","note":"","count":1,"label":"Veggieballs 40cm 🌶️🌶️","posId":"105","price":30900,"isExtra":false},{"id":"K0000","note":"","count":1,"label":"Balné","posId":"K0000","price":2000,"isExtra":true},{"id":"ZRB40","note":"","count":1,"label":"BBQ základ","posId":"ZRB40","price":0,"isExtra":true},{"id":"C114","note":"","count":1,"label":"Kuře","posId":"C114","price":4000,"KDSTags":["greenhighlight"],"isExtra":true},{"id":"N124","note":"","count":1,"label":"Pepsi 1l","posId":"N124","price":5900,"isExtra":false}]</t>
  </si>
  <si>
    <t>Khusniddin</t>
  </si>
  <si>
    <t>2026-05-14T22:05:52.626+02:00</t>
  </si>
  <si>
    <t>2026-05-14T22:13:10.232+02:00</t>
  </si>
  <si>
    <t>2026-05-14T21:56:35.406+02:00</t>
  </si>
  <si>
    <t>2026-05-14T22:07:15.532+02:00</t>
  </si>
  <si>
    <t>2026-05-14T21:47:01.322+02:00</t>
  </si>
  <si>
    <t>2026-05-14T21:59:05.347+02:00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</si>
  <si>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🌶️🌶️","posId":"122","price":24900,"isExtra":false},{"id":"47441b8c08c3b985152b12f3","count":1,"label":"Balné","posId":"K0000","price":1500,"isExtra":true},{"id":"286dea47175c3f6c57758e95","count":1,"label":"BBQ základ","posId":"ZRB32","price":0,"isExtra":true},{"id":"fb6aa114235c38290216918f","count":1,"label":"okraj hotdog, bbq omáčka","posId":"A119","price":5700,"isExtra":true}]</t>
  </si>
  <si>
    <t>2026-05-14T21:44:04.263+02:00</t>
  </si>
  <si>
    <t>2026-05-14T21:49:43.415+02:00</t>
  </si>
  <si>
    <t>2026-05-14T22:19:05.992+02:00</t>
  </si>
  <si>
    <t>2026-05-14T21:44:04.755+02:00</t>
  </si>
  <si>
    <t>[{"id":"3a8b6a85-3b5c-4ee4-be2d-261ab8731d6e","note":"","count":1,"label":"Dip česnekový","posId":"P106","price":2000,"isExtra":false},{"id":"0b867b16-3995-4b4a-9deb-1c0d8cecf8d6","note":"","count":1,"label":"Pepperoni 32 cm","posId":"120","price":24900,"isExtra":false}]</t>
  </si>
  <si>
    <t>2026-05-14T21:44:01.885+02:00</t>
  </si>
  <si>
    <t>2026-05-14T22:01:30.275+02:00</t>
  </si>
  <si>
    <t>[{"id":"69400db90dc626f6c3c3fc2b","count":1,"label":"Hawai 32cm","posId":"114","price":24900,"isExtra":false},{"id":"47441b8c08c3b985152b12f3","count":1,"label":"Balné","posId":"K0000","price":1500,"isExtra":true},{"id":"92493bd8b2b1686ca8fec1fe","count":1,"label":"Bez ananasu","posId":"X100","price":0,"KDSTags":["redhighlight"],"isExtra":true},{"id":"69400db90dc626f6c3c3fc2b","count":1,"label":"Hawai 32cm","posId":"114","price":24900,"isExtra":false},{"id":"47441b8c08c3b985152b12f3","count":1,"label":"Balné","posId":"K0000","price":1500,"isExtra":true}]</t>
  </si>
  <si>
    <t>2026-05-14T21:44:00.469+02:00</t>
  </si>
  <si>
    <t>2026-05-14T21:58:10.371+02:00</t>
  </si>
  <si>
    <t>[{"id":"57081023","note":"","size":"Margherita 40cm","count":1,"label":"Margherita 40cm","posId":"100","price":26900,"isExtra":false},{"id":"57081101","note":"","count":1,"label":"Balné","posId":"K0000","price":2000,"isExtra":true},{"id":"59555802","note":"","count":1,"label":"BBQ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okrajů","posId":"X1000","price":0,"isExtra":true}]</t>
  </si>
  <si>
    <t>2026-05-14T21:18:17.626+02:00</t>
  </si>
  <si>
    <t>2026-05-14T21:31:57.257+02:00</t>
  </si>
  <si>
    <t>[{"id":"69400db90dc626f6c3c3fc21","count":1,"label":"Comeback 32cm 🌶️","posId":"121","price":24900,"isExtra":false},{"id":"47441b8c08c3b985152b12f3","count":1,"label":"Balné","posId":"K0000","price":1500,"isExtra":true},{"id":"69400db90dc626f6c3c3fc1d","count":1,"label":"Quattro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</si>
  <si>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2026-05-14T21:12:26.630+02:00</t>
  </si>
  <si>
    <t>2026-05-14T21:30:07.197+02:00</t>
  </si>
  <si>
    <t>[{"id":"P106","note":"","count":2,"label":"Česnekový dip","posId":"P106","price":2000,"isExtra":false},{"id":"K0000","note":"","count":2,"label":"Balné","posId":"K0000","price":1500,"isExtra":true},{"id":"101","note":"","count":1,"label":"Capricciosa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C105","note":"","count":1,"label":"Žampiony","posId":"C105","price":3500,"KDSTags":["greenhighlight"],"isExtra":true},{"id":"C115","note":"","count":1,"label":"Kukuřice","posId":"C115","price":3500,"KDSTags":["greenhighlight"],"isExtra":true}]</t>
  </si>
  <si>
    <t>2026-05-14T21:10:01.890+02:00</t>
  </si>
  <si>
    <t>2026-05-14T21:22:54.210+02:00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</si>
  <si>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základ","posId":"ZRS32","price":0,"isExtra":true},{"id":"108","note":"","count":1,"label":"Pepperoni 40cm 🌶️🌶️","posId":"108","price":30900,"isExtra":false},{"id":"K0000","note":"","count":1,"label":"Balné","posId":"K0000","price":2000,"isExtra":true}]</t>
  </si>
  <si>
    <t>2026-05-14T20:56:13.040+02:00</t>
  </si>
  <si>
    <t>2026-05-14T21:10:13.320+02:00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</si>
  <si>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okrajů","posId":"X1000","price":0,"isExtra":true},{"id":"57081204","note":"","count":1,"label":"Kukuřice","posId":"C115","price":3500,"KDSTags":["greenhighlight"],"isExtra":true}]</t>
  </si>
  <si>
    <t>2026-05-14T20:56:08.053+02:00</t>
  </si>
  <si>
    <t>2026-05-14T21:08:33.128+02:00</t>
  </si>
  <si>
    <t>[{"id":"69400db90dc626f6c3c3fc2d","count":1,"label":"Capricciosa 32cm","posId":"113","price":24900,"isExtra":false},{"id":"47441b8c08c3b985152b12f3","count":1,"label":"Balné","posId":"K0000","price":1500,"isExtra":true},{"id":"e8b9c738ab9602bc599b4f85","count":1,"label":"bez plněných okrajů","posId":"X1000","price":0,"isExtra":true}]</t>
  </si>
  <si>
    <t>2026-05-14T20:41:34.551+02:00</t>
  </si>
  <si>
    <t>2026-05-14T20:51:59.078+02:00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</si>
  <si>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🌶️🌶️","posId":"122","price":24900,"isExtra":false},{"id":"57081111","note":"","count":1,"label":"Balné","posId":"K0000","price":1500,"isExtra":true},{"id":"57094177","note":"","count":1,"label":"BBQ základ","posId":"ZRB32","price":0,"isExtra":true},{"id":"57081140","note":"","count":1,"label":"okraj mozzarella, bylinky","posId":"A121","price":5700,"isExtra":true}]</t>
  </si>
  <si>
    <t>2026-05-14T20:22:54.220+02:00</t>
  </si>
  <si>
    <t>2026-05-14T20:37:26.006+02:00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</si>
  <si>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základ","posId":"ZRS32","price":0,"isExtra":true}]</t>
  </si>
  <si>
    <t>2026-05-14T20:12:03.246+02:00</t>
  </si>
  <si>
    <t>2026-05-14T20:21:50.656+02:00</t>
  </si>
  <si>
    <t>2026-05-14T20:43:40.643+02:00</t>
  </si>
  <si>
    <t>2026-05-14T20:12:03.862+02:00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</si>
  <si>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169906cc-98ac-4101-a361-79ae530758c3","note":"","count":1,"label":"BEZ -cibule","posId":"X103","price":0,"KDSTags":["redhighlight"],"isExtra":true}]</t>
  </si>
  <si>
    <t>2026-05-14T19:53:43.779+02:00</t>
  </si>
  <si>
    <t>2026-05-14T19:54:21.722+02:00</t>
  </si>
  <si>
    <t>[{"id":"9c196f30-3802-451b-980c-d5dc0fceef14","count":1,"label":"Pizza BBQ Meteor 32","posId":"118","price":24900,"isExtra":false,"creatorId":"X5-9OtH71T9AIeENq1upz","isPackging":0,"actualLabel":"Pizza BBQ Meteor 32"}]</t>
  </si>
  <si>
    <t>2026-05-14T19:49:48.537+02:00</t>
  </si>
  <si>
    <t>2026-05-14T19:56:22.813+02:00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</si>
  <si>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🌶️🌶️","posId":"108","price":30900,"isExtra":false},{"id":"57081101","note":"","count":1,"label":"Balné","posId":"K0000","price":2000,"isExtra":true}]</t>
  </si>
  <si>
    <t>2026-05-14T19:33:03.287+02:00</t>
  </si>
  <si>
    <t>2026-05-14T19:47:33.019+02:00</t>
  </si>
  <si>
    <t>2026-05-14T20:26:35.062+02:00</t>
  </si>
  <si>
    <t>2026-05-14T19:33:03.897+02:00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</si>
  <si>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základ","posId":"a3d62a5d-2e1d-48db-874e-d64becff7059","price":0,"isExtra":true},{"id":"3a8b6a85-3b5c-4ee4-be2d-261ab8731d6e","note":"","count":2,"label":"Dip česnekový","posId":"P106","price":2000,"isExtra":false}]</t>
  </si>
  <si>
    <t>2026-05-14T19:23:42.283+02:00</t>
  </si>
  <si>
    <t>2026-05-14T19:23:44.920+02:00</t>
  </si>
  <si>
    <t>[{"id":"97205e8a-60b5-439e-8af0-7f8def52aeb6","count":1,"label":"Pizza Hawai 32 cm","posId":"114","price":24900,"isExtra":false,"creatorId":"gYmwmNpUxxmeFsQ1x1i6f","isPackging":0,"actualLabel":"Pizza Hawai 32 cm"}]</t>
  </si>
  <si>
    <t>2026-05-14T19:23:04.740+02:00</t>
  </si>
  <si>
    <t>2026-05-14T19:46:18.627+02:00</t>
  </si>
  <si>
    <t>2026-05-14T20:00:21.477+02:00</t>
  </si>
  <si>
    <t>2026-05-14T19:23:05.196+02:00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</si>
  <si>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cm","posId":"121","price":24900,"isExtra":false}]</t>
  </si>
  <si>
    <t>2026-05-14T19:22:53.434+02:00</t>
  </si>
  <si>
    <t>2026-05-14T19:48:08.765+02:00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</si>
  <si>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těsto","posId":"17","price":1000,"isExtra":true},{"id":"A125","note":"","count":1,"label":"okraj hotdog, bez omáčky","posId":"A125","price":5700,"isExtra":true},{"id":"N126","note":"","count":2,"label":"Mirinda 1l","posId":"N126","price":5900,"isExtra":false}]</t>
  </si>
  <si>
    <t>2026-05-14T19:20:13.564+02:00</t>
  </si>
  <si>
    <t>2026-05-14T19:42:51.784+02:00</t>
  </si>
  <si>
    <t>[{"id":"69400db90dc626f6c3c3fc2b","count":1,"label":"Hawai 32cm","posId":"114","price":24900,"isExtra":false},{"id":"47441b8c08c3b985152b12f3","count":1,"label":"Balné","posId":"K0000","price":1500,"isExtra":true},{"id":"69400db90dc626f6c3c3fc2d","count":1,"label":"Capricciosa 32cm","posId":"113","price":24900,"isExtra":false},{"id":"47441b8c08c3b985152b12f3","count":1,"label":"Balné","posId":"K0000","price":1500,"isExtra":true},{"id":"1cba3e083b4a0c1e6ec6416b","count":1,"label":"Cibule","posId":"B103","price":2500,"KDSTags":["greenhighlight"],"isExtra":true},{"id":"69400db90dc626f6c3c3fc63","count":1,"label":"Choco Rolls","posId":"chr100","price":8900,"isExtra":false},{"id":"47441b8c08c3b985152b12f3","count":1,"label":"Balné","posId":"K0000","price":1500,"isExtra":true}]</t>
  </si>
  <si>
    <t>2026-05-14T19:08:02.724+02:00</t>
  </si>
  <si>
    <t>2026-05-14T19:18:04.401+02:00</t>
  </si>
  <si>
    <t>[{"id":"69400db90dc626f6c3c3fc5d","count":1,"label":"Česnekový dip","posId":"P106","price":2000,"isExtra":false},{"id":"47441b8c08c3b985152b12f3","count":1,"label":"Balné","posId":"K0000","price":1500,"isExtra":true},{"id":"69400db90dc626f6c3c3fc5b","count":1,"label":"Pepperoni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🌶️","posId":"P100","price":8900,"isExtra":false},{"id":"47441b8c08c3b985152b12f3","count":1,"label":"Balné","posId":"K0000","price":1500,"isExtra":true},{"id":"69400db90dc626f6c3c3fc1b","count":1,"label":"Margherita 32cm","posId":"112","price":20900,"isExtra":false},{"id":"47441b8c08c3b985152b12f3","count":1,"label":"Balné","posId":"K0000","price":1500,"isExtra":true}]</t>
  </si>
  <si>
    <t>2026-05-14T19:00:35.625+02:00</t>
  </si>
  <si>
    <t>2026-05-14T19:14:11.750+02:00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</si>
  <si>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bylinky","posId":"A122","price":6500,"isExtra":true},{"id":"X103","note":"","count":1,"label":"Bez cibule","posId":"X103","price":0,"KDSTags":["redhighlight"],"isExtra":true},{"id":"C108","note":"","count":1,"label":"Slanina","posId":"C108","price":4000,"KDSTags":["greenhighlight"],"isExtra":true}]</t>
  </si>
  <si>
    <t>2026-05-14T18:57:23.914+02:00</t>
  </si>
  <si>
    <t>2026-05-14T19:06:59.941+02:00</t>
  </si>
  <si>
    <t>[{"id":"69400db90dc626f6c3c3fc51","count":1,"label":"Spicy menu Comeback","posId":"M100","price":34900,"isExtra":false},{"id":"aa72f99a4ba15f2df01d6828","count":1,"label":"Balné","posId":"K0000","price":3000,"isExtra":true},{"id":"81e0092b8ef04ebe7abc4cff","count":1,"label":"Comeback","posId":"Y121","price":0,"isExtra":true},{"id":"11b76056e966dead803932ee","count":1,"label":"spicy wings 🌶️","posId":"P101","price":0,"isExtra":true},{"id":"cea98f55e5d70a1dea30afb8","count":1,"label":"Pepsi 1l","posId":"N124","price":0,"isExtra":true},{"id":"69400db90dc626f6c3c3fc5d","count":1,"label":"Česnekový dip","posId":"P106","price":2000,"isExtra":false},{"id":"47441b8c08c3b985152b12f3","count":1,"label":"Balné","posId":"K0000","price":1500,"isExtra":true}]</t>
  </si>
  <si>
    <t>2026-05-14T18:42:26.050+02:00</t>
  </si>
  <si>
    <t>2026-05-14T18:54:54.835+02:00</t>
  </si>
  <si>
    <t>[{"id":"120","note":"","count":1,"label":"Pepperoni 32cm 🌶️🌶️","posId":"120","price":24900,"isExtra":false},{"id":"K0000","note":"","count":1,"label":"Balné","posId":"K0000","price":1500,"isExtra":true},{"id":"P106","note":"","count":1,"label":"Česnekový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</si>
  <si>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2026-05-14T18:40:03.684+02:00</t>
  </si>
  <si>
    <t>2026-05-14T19:00:35.188+02:00</t>
  </si>
  <si>
    <t>2026-05-14T19:12:40.264+02:00</t>
  </si>
  <si>
    <t>2026-05-14T18:40:04.305+02:00</t>
  </si>
  <si>
    <t>[{"id":"076ed74a-9e28-4a30-9b7c-06e6adbd9e27","note":"","count":1,"label":"Margherita 18 cm","posId":"124","price":11900,"isExtra":false},{"id":"ea8ba6dd-c20a-4bae-a731-5344afc761eb","note":"","count":1,"label":"Capricciosa 18 cm","posId":"125","price":11900,"isExtra":false},{"id":"4d0fe7ad-c88a-4a73-8015-c60680489cf8","note":"","count":1,"label":"Baby špenát &amp; kuře 32 cm","posId":"116","price":24900,"isExtra":false},{"id":"3a8b6a85-3b5c-4ee4-be2d-261ab8731d6e","note":"","count":1,"label":"Dip česnekový","posId":"P106","price":2000,"isExtra":false}]</t>
  </si>
  <si>
    <t>2026-05-14T18:28:24.775+02:00</t>
  </si>
  <si>
    <t>2026-05-14T18:36:17.702+02:00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</si>
  <si>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dip","posId":"P106","price":2000,"isExtra":false},{"id":"47441b8c08c3b985152b12f3","count":1,"label":"Balné","posId":"K0000","price":1500,"isExtra":true}]</t>
  </si>
  <si>
    <t>2026-05-14T18:10:16.280+02:00</t>
  </si>
  <si>
    <t>2026-05-14T18:16:37.750+02:00</t>
  </si>
  <si>
    <t>[{"id":"69400db90dc626f6c3c3fc2b","count":1,"label":"Hawai 32cm","posId":"114","price":24900,"isExtra":false},{"id":"47441b8c08c3b985152b12f3","count":1,"label":"Balné","posId":"K0000","price":1500,"isExtra":true},{"id":"f5ea7832d2a713a6e28e48fb","count":1,"label":"Ananas","posId":"B100","price":2500,"KDSTags":["greenhighlight"],"isExtra":true}]</t>
  </si>
  <si>
    <t>2026-05-14T17:56:08.488+02:00</t>
  </si>
  <si>
    <t>2026-05-14T18:04:28.680+02:00</t>
  </si>
  <si>
    <t>[{"id":"57081029","note":"","size":"BBQ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základ","posId":"ZBR40","price":0,"isExtra":true},{"id":"57081099","note":"","count":1,"label":"bez plněných okrajů","posId":"X1000","price":0,"isExtra":true}]</t>
  </si>
  <si>
    <t>2026-05-14T17:51:02.955+02:00</t>
  </si>
  <si>
    <t>2026-05-14T18:00:06.615+02:00</t>
  </si>
  <si>
    <t>2026-05-14T17:47:28.921+02:00</t>
  </si>
  <si>
    <t>2026-05-14T17:56:06.576+02:00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</si>
  <si>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</si>
  <si>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2026-05-14T17:36:03.723+02:00</t>
  </si>
  <si>
    <t>2026-05-14T17:40:53.359+02:00</t>
  </si>
  <si>
    <t>2026-05-14T18:33:13.973+02:00</t>
  </si>
  <si>
    <t>2026-05-14T17:36:04.689+02:00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</si>
  <si>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wings","posId":"P101","price":0,"isExtra":true},{"id":"7b0a83b4-7f6f-4c46-87ee-f352311da876","note":"","count":1,"label":"Pepsi 1l","posId":"N124","price":0,"isExtra":true},{"id":"b0d5792c-72a3-41ec-9f78-3fedc41c2a8a","note":"","count":1,"label":"VEGGIE MENU COMEBACK","posId":"","price":34900,"isExtra":false},{"id":"12d93bf9-b2b4-4d1d-959b-942d9c90a6c9","note":"","count":1,"label":"Quattro Formaggi","posId":"Y123","price":0,"isExtra":true},{"id":"a98eba86-284a-4099-98ed-875f3adb76fa","note":"","count":1,"label":"Americké těsto","posId":"14","price":0,"isExtra":true},{"id":"a0a20d0c-4422-439d-8c33-27905ee0699b","note":"","count":1,"label":"Smetanový základ","posId":"a0a20d0c-4422-439d-8c33-27905ee0699b","price":0,"isExtra":true},{"id":"2585f58b-88a9-4cf3-bee9-d0f178b1877c","note":"","count":1,"label":"okraj Hotdog bez omáčky","posId":"A125","price":5700,"isExtra":true},{"id":"ccbbabfb-780b-41d6-8114-821ced779aaf","note":"","count":1,"label":"Česnekový chléb","posId":"P104","price":0,"isExtra":true},{"id":"a5739009-f4fe-414c-baf3-0752f1954072","note":"","count":1,"label":"Mirinda 1l","posId":"N126","price":0,"isExtra":true}]</t>
  </si>
  <si>
    <t>2026-05-14T17:00:47.593+02:00</t>
  </si>
  <si>
    <t>2026-05-14T17:13:20.618+02:00</t>
  </si>
  <si>
    <t>2026-05-14T17:31:23.763+02:00</t>
  </si>
  <si>
    <t>2026-05-14T17:00:47.973+02:00</t>
  </si>
  <si>
    <t>[{"id":"97205e8a-60b5-439e-8af0-7f8def52aeb6","count":1,"label":"Pizza Hawai 32 cm","posId":"114","price":24900,"isExtra":false,"creatorId":"NKwVzJDYCRtZBeK8UkGOv","isPackging":0,"actualLabel":"Pizza Hawai 32 cm"}]</t>
  </si>
  <si>
    <t>2026-05-14T17:00:28.932+02:00</t>
  </si>
  <si>
    <t>2026-05-14T17:15:38.511+02:00</t>
  </si>
  <si>
    <t>[{"id":"69400db90dc626f6c3c3fc2d","count":1,"label":"Capricciosa 32cm","posId":"113","price":24900,"isExtra":false},{"id":"47441b8c08c3b985152b12f3","count":1,"label":"Balné","posId":"K0000","price":1500,"isExtra":true},{"id":"69400db90dc626f6c3c3fc1b","count":1,"label":"Margherita 32cm","posId":"112","price":20900,"isExtra":false},{"id":"47441b8c08c3b985152b12f3","count":1,"label":"Balné","posId":"K0000","price":1500,"isExtra":true},{"id":"9835c69f240a12bb47921f82","count":1,"label":"Šunka","posId":"B106","price":3000,"KDSTags":["greenhighlight"],"isExtra":true}]</t>
  </si>
  <si>
    <t>2026-05-14T16:52:04.252+02:00</t>
  </si>
  <si>
    <t>2026-05-14T17:23:29.110+02:00</t>
  </si>
  <si>
    <t>2026-05-14T17:56:11.250+02:00</t>
  </si>
  <si>
    <t>2026-05-14T16:52:05.048+02:00</t>
  </si>
  <si>
    <t>2026-05-14T16:43:44.952+02:00</t>
  </si>
  <si>
    <t>2026-05-14T16:48:01.151+02:00</t>
  </si>
  <si>
    <t>[{"id":"9c196f30-3802-451b-980c-d5dc0fceef14","count":1,"label":"Pizza BBQ Meteor 32","posId":"118","price":24900,"isExtra":false,"creatorId":"cezWssVQoJPmbUGMGxITQ","isPackging":0,"actualLabel":"Pizza BBQ Meteor 32"}]</t>
  </si>
  <si>
    <t>2026-05-14T16:31:00.062+02:00</t>
  </si>
  <si>
    <t>2026-05-14T16:39:54.189+02:00</t>
  </si>
  <si>
    <t>[{"id":"57081033","note":"","size":"Capricciosa 40cm","count":1,"label":"Capricciosa 40cm","posId":"101","price":30900,"isExtra":false},{"id":"57081101","note":"","count":1,"label":"Balné","posId":"K0000","price":2000,"isExtra":true}]</t>
  </si>
  <si>
    <t>2026-05-14T16:27:03.714+02:00</t>
  </si>
  <si>
    <t>2026-05-14T16:36:43.125+02:00</t>
  </si>
  <si>
    <t>[{"id":"69400db90dc626f6c3c3fc25","count":1,"label":"BBQ Texas 32cm","posId":"119","price":24900,"isExtra":false},{"id":"47441b8c08c3b985152b12f3","count":1,"label":"Balné","posId":"K0000","price":1500,"isExtra":true},{"id":"00a07c9b2e45827c80fe2a86","count":1,"label":"Rajčatový základ","posId":"ZBR32","price":0,"isExtra":true},{"id":"e8b9c738ab9602bc599b4f85","count":1,"label":"bez plněných okrajů","posId":"X1000","price":0,"isExtra":true},{"id":"2e793ec33eefa17679287e32","count":1,"label":"Bez papriky","posId":"X111","price":0,"KDSTags":["redhighlight"],"isExtra":true},{"id":"69400db90dc626f6c3c3fc23","count":1,"label":"Pepperoni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okrajů","posId":"X1000","price":0,"isExtra":true}]</t>
  </si>
  <si>
    <t>2026-05-14T16:24:15.242+02:00</t>
  </si>
  <si>
    <t>2026-05-14T16:28:26.844+02:00</t>
  </si>
  <si>
    <t>[{"id":"a902d94b-4667-4702-ad71-4744adfe8fad","count":1,"label":"Pizza Quattro Formaggi 32","posId":"123","price":24900,"isExtra":false,"creatorId":"Jg7fXlH3bApBbef8G2fG3","isPackging":0,"actualLabel":"Pizza Quattro Formaggi 32"}]</t>
  </si>
  <si>
    <t>2026-05-14T16:07:23.278+02:00</t>
  </si>
  <si>
    <t>2026-05-14T16:24:27.129+02:00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</si>
  <si>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dip","posId":"P106","price":2000,"isExtra":false},{"id":"47441b8c08c3b985152b12f3","count":1,"label":"Balné","posId":"K0000","price":1500,"isExtra":true},{"id":"69400db90dc626f6c3c3fc71","count":1,"label":"Aquilla černý čaj a broskev 0,5l","posId":"N120","price":4900,"isExtra":false},{"id":"69400db90dc626f6c3c3fc1f","count":1,"label":"Hot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základ","posId":"ZRS32","price":0,"isExtra":true}]</t>
  </si>
  <si>
    <t>2026-05-14T15:14:28.217+02:00</t>
  </si>
  <si>
    <t>2026-05-14T15:24:03.753+02:00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</si>
  <si>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okrajů","posId":"X1000","price":0,"isExtra":true}]</t>
  </si>
  <si>
    <t>2026-05-14T15:00:30.181+02:00</t>
  </si>
  <si>
    <t>2026-05-14T15:15:06.713+02:00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</si>
  <si>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základ","posId":"ZBS32","price":0,"isExtra":true}]</t>
  </si>
  <si>
    <t>2026-05-14T14:10:09.160+02:00</t>
  </si>
  <si>
    <t>2026-05-14T14:16:37.477+02:00</t>
  </si>
  <si>
    <t>2026-05-14T13:47:55.842+02:00</t>
  </si>
  <si>
    <t>2026-05-14T13:50:24.172+02:00</t>
  </si>
  <si>
    <t>[{"id":"97c710af-c51c-4fa1-8ff3-1e2aa47a8648","count":1,"label":"Pizza Capricciosa 32","posId":"113","price":24900,"isExtra":false,"creatorId":"5pmhiLy1HjGP6J5BhzmRZ","isPackging":0,"actualLabel":"Pizza Capricciosa 32"}]</t>
  </si>
  <si>
    <t>2026-05-14T13:37:48.860+02:00</t>
  </si>
  <si>
    <t>2026-05-14T13:46:08.269+02:00</t>
  </si>
  <si>
    <t>[{"id":"69400db90dc626f6c3c3fc25","count":1,"label":"BBQ Texas 32cm","posId":"119","price":24900,"isExtra":false},{"id":"47441b8c08c3b985152b12f3","count":1,"label":"Balné","posId":"K0000","price":1500,"isExtra":true},{"id":"00a07c9b2e45827c80fe2a86","count":1,"label":"Rajčatový základ","posId":"ZBR32","price":0,"isExtra":true},{"id":"e8b9c738ab9602bc599b4f85","count":1,"label":"bez plněných okrajů","posId":"X1000","price":0,"isExtra":true}]</t>
  </si>
  <si>
    <t>2026-05-14T13:29:22.706+02:00</t>
  </si>
  <si>
    <t>2026-05-14T13:42:56.329+02:00</t>
  </si>
  <si>
    <t>[{"id":"59610973","note":"","size":"Capricciosa 32cm","count":1,"label":"Capricciosa 32cm","posId":"113","price":24900,"isExtra":false},{"id":"57081111","note":"","count":1,"label":"Balné","posId":"K0000","price":1500,"isExtra":true},{"id":"57094177","note":"","count":1,"label":"BBQ základ","posId":"ZRB32","price":0,"isExtra":true},{"id":"57081140","note":"","count":1,"label":"okraj mozzarella, bylinky","posId":"A121","price":5700,"isExtra":true},{"id":"57081122","note":"","count":1,"label":"Jalapeňos","posId":"B102","price":2500,"KDSTags":["greenhighlight"],"isExtra":true},{"id":"59610965","note":"","size":"Quattro Formaggi 32cm","count":1,"label":"Quattro Formaggi 32cm","posId":"123","price":24900,"isExtra":false},{"id":"57081111","note":"","count":1,"label":"Balné","posId":"K0000","price":1500,"isExtra":true},{"id":"59555796","note":"","count":1,"label":"BBQ základ","posId":"ZSB32","price":0,"isExtra":true},{"id":"57081140","note":"","count":1,"label":"okraj mozzarella, bylinky","posId":"A121","price":5700,"isExtra":true},{"id":"57081122","note":"","count":1,"label":"Jalapeňos","posId":"B102","price":2500,"KDSTags":["greenhighlight"],"isExtra":true},{"id":"57081069","note":"","size":"Česnekový dip","count":2,"label":"Česnekový dip","posId":"P106","price":2000,"isExtra":false},{"id":"57081111","note":"","count":2,"label":"Balné","posId":"K0000","price":1500,"isExtra":true},{"id":"57423460","note":"","size":"Dip Jalapeňos","count":2,"label":"Dip Jalapeňos","posId":"P107","price":2000,"isExtra":false},{"id":"57081111","note":"","count":2,"label":"Balné","posId":"K0000","price":1500,"isExtra":true},{"id":"57405792","note":"","size":"Mirinda 1l","count":1,"label":"Mirinda 1l","posId":"N126","price":5900,"isExtra":false}]</t>
  </si>
  <si>
    <t>2026-05-14T13:28:55.576+02:00</t>
  </si>
  <si>
    <t>2026-05-14T13:35:52.976+02:00</t>
  </si>
  <si>
    <t>[{"id":"97c710af-c51c-4fa1-8ff3-1e2aa47a8648","count":1,"label":"Pizza Capricciosa 32","posId":"113","price":24900,"isExtra":false,"creatorId":"rNDp5irou_DiLfsApqtvo","isPackging":0,"actualLabel":"Pizza Capricciosa 32"},{"id":"Ftfe1QZwY08mXcTtABkcO","count":1,"label":"Bez šunky","posId":"X106","price":0,"KDSTags":["redhighlight"],"isExtra":true,"mainItemId":"97c710af-c51c-4fa1-8ff3-1e2aa47a8648"},{"id":"extra_20230331101812_81","count":1,"label":"Kuře","posId":"B114","price":3000,"KDSTags":["greenhighlight"],"isExtra":true,"mainItemId":"97c710af-c51c-4fa1-8ff3-1e2aa47a8648"},{"id":"51b6e656-73cd-4dc6-9ae7-5ae6861e6242","count":1,"label":"Dip česnekový","posId":"P106","price":2000,"isExtra":false,"creatorId":"iUnNhIfUyLcniIf7_8trk","isPackging":0,"actualLabel":"Dip česnekový"},{"id":"51b6e656-73cd-4dc6-9ae7-5ae6861e6242","count":1,"label":"Dip česnekový","posId":"P106","price":2000,"isExtra":false,"creatorId":"Oe_CpKfl1Q2gmo6uWz5dl","isPackging":0,"actualLabel":"Dip česnekový"},{"id":"51b6e656-73cd-4dc6-9ae7-5ae6861e6242","count":1,"label":"Dip česnekový","posId":"P106","price":2000,"isExtra":false,"creatorId":"RxGnxR3tDuNGcd7WygbUr","isPackging":0,"actualLabel":"Dip česnekový"}]</t>
  </si>
  <si>
    <t>2026-05-14T13:06:40.125+02:00</t>
  </si>
  <si>
    <t>2026-05-14T13:19:51.172+02:00</t>
  </si>
  <si>
    <t>2026-05-14T13:05:10.416+02:00</t>
  </si>
  <si>
    <t>2026-05-14T13:16:11.248+02:00</t>
  </si>
  <si>
    <t>[{"id":"59809071","note":"","size":"Jablečno-skořicové rolls","count":1,"label":"Jablečno-skořicové rolls","posId":"18","price":8900,"isExtra":false},{"id":"57081111","note":"","count":1,"label":"Balné","posId":"K0000","price":1500,"isExtra":true},{"id":"57405790","note":"","size":"Pepsi 1l","count":1,"label":"Pepsi 1l","posId":"N124","price":5900,"isExtra":false},{"id":"57081026","note":"","size":"Comeback 40cm 🌶️","count":1,"label":"Comeback 40cm 🌶️","posId":"109","price":30900,"isExtra":false},{"id":"57081101","note":"","count":1,"label":"Balné","posId":"K0000","price":2000,"isExtra":true},{"id":"59555795","note":"","count":1,"label":"Smetanový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bylinky","posId":"A122","price":6500,"isExtra":true}]</t>
  </si>
  <si>
    <t>2026-05-14T12:58:02.994+02:00</t>
  </si>
  <si>
    <t>2026-05-14T13:03:09.833+02:00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</si>
  <si>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</si>
  <si>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2026-05-14T12:21:02.482+02:00</t>
  </si>
  <si>
    <t>2026-05-14T12:21:11.833+02:00</t>
  </si>
  <si>
    <t>[{"id":"cd7798b9-deb2-4229-a68e-ebefba7ee9e4","count":1,"label":"Pizza Comeback 32","posId":"121","price":24900,"isExtra":false,"creatorId":"-u26WCFYZ9qdoIugfX4_x","isPackging":0,"actualLabel":"Pizza Comeback 32"}]</t>
  </si>
  <si>
    <t>2026-05-14T12:13:12.122+02:00</t>
  </si>
  <si>
    <t>2026-05-14T12:21:05.656+02:00</t>
  </si>
  <si>
    <t>[{"id":"fffd8bdc-c43a-4658-b8c9-baf82040bd7c","count":1,"label":"Pizza Veggieballs 18 cm","posId":"129","price":11900,"isExtra":false,"creatorId":"InNqD2BwMoaH-3Io47ODO","isPackging":0,"actualLabel":"Pizza Veggieballs 18 cm"}]</t>
  </si>
  <si>
    <t>Otabek</t>
  </si>
  <si>
    <t>2026-05-14T11:30:24.971+02:00</t>
  </si>
  <si>
    <t>2026-05-14T11:45:54.600+02:00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</si>
  <si>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základ","posId":"ZRB32","price":0,"isExtra":true},{"id":"A123","note":"","count":1,"label":"okraj mozzarella, bbq omáčka","posId":"A123","price":5700,"isExtra":true}]</t>
  </si>
  <si>
    <t>2026-05-14T11:21:13.572+02:00</t>
  </si>
  <si>
    <t>2026-05-14T11:21:15.417+02:00</t>
  </si>
  <si>
    <t>[{"id":"8b9ce92a-02d5-43b9-b829-08e471365a1c","count":1,"label":"Pizza Hot &amp; Spicy 40","posId":"110","price":30900,"isExtra":false,"creatorId":"zrgiEUBaQOgPqDeJNlux5","isPackging":0,"actualLabel":"Pizza Hot &amp; Spicy 40"}]</t>
  </si>
  <si>
    <t>2026-05-14T11:21:03.595+02:00</t>
  </si>
  <si>
    <t>2026-05-14T11:27:18.564+02:00</t>
  </si>
  <si>
    <t>[{"id":"3d349fca-a560-44e4-966f-e75699784d8e","count":1,"label":"Pizza Comeback 40","posId":"109","price":30900,"isExtra":false,"creatorId":"Pc7U3juAAzNUek8jalx3h","isPackging":0,"actualLabel":"Pizza Comeback 40"},{"id":"a5Gkj2FqUAnwgAU4Vmosn","count":1,"label":"Smetanový základ","posId":"ZRS40","price":0,"isExtra":true,"mainItemId":"3d349fca-a560-44e4-966f-e75699784d8e"},{"id":"e28ab87f-b95c-47c6-9c60-ca35c4cef227","count":1,"label":"Pizza Pepperoni 40","posId":"108","price":30900,"isExtra":false,"creatorId":"mzq797mgkAEx6RC48vwZF","isPackging":0,"actualLabel":"Pizza Pepperoni 40"}]</t>
  </si>
  <si>
    <t>2026-05-14T11:01:13.818+02:00</t>
  </si>
  <si>
    <t>2026-05-14T11:18:30.540+02:00</t>
  </si>
  <si>
    <t>[{"id":"57081029","note":"","size":"BBQ Meteor 40cm","count":1,"label":"BBQ Meteor 40cm","posId":"106","price":30900,"isExtra":false},{"id":"57081101","note":"","count":1,"label":"Balné","posId":"K0000","price":2000,"isExtra":true},{"id":"57081178","note":"","count":1,"label":"okraj hotdog, bbq omáčka","posId":"A120","price":6500,"isExtra":true},{"id":"57081216","note":"","count":1,"label":"Šunka","posId":"C106","price":4000,"KDSTags":["greenhighlight"],"isExtra":true},{"id":"57081231","note":"","count":1,"label":"Pepperoni salám","posId":"C109","price":4000,"KDSTags":["greenhighlight"],"isExtra":true},{"id":"61956712","note":"","size":"Guarana kiwi a jablko","count":2,"label":"Guarana kiwi a jablko","posId":"N144","price":5500,"isExtra":false},{"id":"57081029","note":"","size":"BBQ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základ","posId":"ZBR40","price":0,"isExtra":true},{"id":"59610973","note":"","size":"Capricciosa 32cm","count":1,"label":"Capricciosa 32cm","posId":"113","price":24900,"isExtra":false},{"id":"57081111","note":"","count":1,"label":"Balné","posId":"K0000","price":1500,"isExtra":true}]</t>
  </si>
  <si>
    <t>2026-05-14T00:26:30.541+02:00</t>
  </si>
  <si>
    <t>2026-05-14T00:34:05.665+02:00</t>
  </si>
  <si>
    <t>2026-05-14T00:23:44.486+02:00</t>
  </si>
  <si>
    <t>2026-05-14T00:32:24.445+02:00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</si>
  <si>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dip","posId":"P106","price":2000,"isExtra":false},{"id":"K0000","note":"","count":1,"label":"Balné","posId":"K0000","price":1500,"isExtra":true},{"id":"N142","note":"","count":1,"label":"Guarana classic","posId":"N142","price":5500,"isExtra":false}]</t>
  </si>
  <si>
    <t>2026-05-13T23:57:44.124+02:00</t>
  </si>
  <si>
    <t>2026-05-14T00:05:12.416+02:00</t>
  </si>
  <si>
    <t>[{"id":"69400db90dc626f6c3c3fc21","count":1,"label":"Comeback 32cm 🌶️","posId":"121","price":24900,"isExtra":false},{"id":"47441b8c08c3b985152b12f3","count":1,"label":"Balné","posId":"K0000","price":1500,"isExtra":true},{"id":"69bfb5a1d2b79c5461515a4b","count":1,"label":"Opočno čokoládová","posId":"D107","price":12900,"isExtra":false}]</t>
  </si>
  <si>
    <t>2026-05-13T23:55:13.674+02:00</t>
  </si>
  <si>
    <t>2026-05-14T00:03:32.380+02:00</t>
  </si>
  <si>
    <t>2026-05-13T23:51:04.472+02:00</t>
  </si>
  <si>
    <t>2026-05-14T00:01:36.113+02:00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</si>
  <si>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základ","posId":"57c816b2-3e3f-46c2-b126-b09910d79cb0","price":0,"isExtra":true},{"id":"1fae666b-4102-4ed0-b317-2a07b21ae279","note":"","count":1,"label":"Hot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základ","posId":"57c816b2-3e3f-46c2-b126-b09910d79cb0","price":0,"isExtra":true},{"id":"3a8b6a85-3b5c-4ee4-be2d-261ab8731d6e","note":"","count":2,"label":"Dip česnekový","posId":"P106","price":2000,"isExtra":false}]</t>
  </si>
  <si>
    <t>Ismikhan</t>
  </si>
  <si>
    <t>2026-05-13T23:49:38.693+02:00</t>
  </si>
  <si>
    <t>2026-05-13T23:58:40.311+02:00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</si>
  <si>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okrajů","posId":"X1000","price":0,"isExtra":true}]</t>
  </si>
  <si>
    <t>2026-05-13T23:45:46.757+02:00</t>
  </si>
  <si>
    <t>2026-05-13T23:53:37.359+02:00</t>
  </si>
  <si>
    <t>[{"id":"59278384","note":"","size":"Spicy Wings 🌶️","count":1,"label":"Spicy Wings 🌶️","posId":"P101","price":11900,"isExtra":false},{"id":"57081111","note":"","count":1,"label":"Balné","posId":"K0000","price":1500,"isExtra":true},{"id":"66543481","note":"","size":"Pilsner Urquell 12","count":4,"label":"Pilsner Urquell 12","posId":"N20","price":6500,"isExtra":false}]</t>
  </si>
  <si>
    <t>2026-05-13T23:16:26.849+02:00</t>
  </si>
  <si>
    <t>2026-05-13T23:26:53.263+02:00</t>
  </si>
  <si>
    <t>Ulugbek</t>
  </si>
  <si>
    <t>2026-05-13T23:15:22.182+02:00</t>
  </si>
  <si>
    <t>2026-05-13T23:25:44.257+02:00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</si>
  <si>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oliv","posId":"X112","price":0,"KDSTags":["redhighlight"],"isExtra":true}]</t>
  </si>
  <si>
    <t>2026-05-13T23:12:03.344+02:00</t>
  </si>
  <si>
    <t>2026-05-13T23:19:44.373+02:00</t>
  </si>
  <si>
    <t>[{"id":"59610970","note":"","size":"BBQ Meteor 32cm","count":1,"label":"BBQ Meteor 32cm","posId":"118","price":24900,"isExtra":false},{"id":"57081111","note":"","count":1,"label":"Balné","posId":"K0000","price":1500,"isExtra":true},{"id":"57094174","note":"","count":1,"label":"Rajčatový základ","posId":"ZBR32","price":0,"isExtra":true}]</t>
  </si>
  <si>
    <t>2026-05-13T22:57:02.829+02:00</t>
  </si>
  <si>
    <t>2026-05-13T23:06:36.103+02:00</t>
  </si>
  <si>
    <t>[{"id":"107","note":"","count":1,"label":"BBQ Texas 40cm","posId":"107","price":30900,"isExtra":false},{"id":"K0000","note":"","count":1,"label":"Balné","posId":"K0000","price":2000,"isExtra":true},{"id":"A122","note":"","count":1,"label":"okraj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</si>
  <si>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2026-05-13T22:50:20.996+02:00</t>
  </si>
  <si>
    <t>2026-05-13T22:57:45.288+02:00</t>
  </si>
  <si>
    <t>[{"id":"57081032","note":"","size":"Hawai 40cm","count":1,"label":"Hawai 40cm","posId":"102","price":30900,"isExtra":false},{"id":"57081101","note":"","count":1,"label":"Balné","posId":"K0000","price":2000,"isExtra":true},{"id":"59555795","note":"","count":1,"label":"Smetanový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okrajů","posId":"X1000","price":0,"isExtra":true}]</t>
  </si>
  <si>
    <t>2026-05-13T22:50:20.966+02:00</t>
  </si>
  <si>
    <t>2026-05-13T23:00:53.300+02:00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</si>
  <si>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40cm","posId":"111","price":30900,"isExtra":false},{"id":"57081101","note":"","count":1,"label":"Balné","posId":"K0000","price":2000,"isExtra":true},{"id":"57081069","note":"","size":"Česnekový dip","count":2,"label":"Česnekový dip","posId":"P106","price":2000,"isExtra":false},{"id":"57081111","note":"","count":2,"label":"Balné","posId":"K0000","price":1500,"isExtra":true}]</t>
  </si>
  <si>
    <t>Pankaj</t>
  </si>
  <si>
    <t>2026-05-13T22:42:02.098+02:00</t>
  </si>
  <si>
    <t>2026-05-13T22:52:37.177+02:00</t>
  </si>
  <si>
    <t>[{"id":"chr100","note":"","count":1,"label":"Choco Rolls","posId":"chr100","price":8900,"isExtra":false},{"id":"K0000","note":"","count":1,"label":"Balné","posId":"K0000","price":1500,"isExtra":true},{"id":"102","note":"","count":1,"label":"Hawai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omáčka","posId":"A124","price":6500,"isExtra":true},{"id":"C100","note":"","count":1,"label":"Ananas","posId":"C100","price":3500,"KDSTags":["greenhighlight"],"isExtra":true},{"id":"N124","note":"","count":1,"label":"Pepsi 1l","posId":"N124","price":5900,"isExtra":false}]</t>
  </si>
  <si>
    <t>2026-05-13T22:39:18.660+02:00</t>
  </si>
  <si>
    <t>2026-05-13T22:44:12.983+02:00</t>
  </si>
  <si>
    <t>[{"id":"3ffdf576-89c8-4571-b10b-4e6331fbbb89","count":1,"label":"Pizza Špenát kuře 18 cm","posId":"128","price":11900,"isExtra":false,"creatorId":"5BJV5PZgH_IpjaV9vl7QP","isPackging":0,"actualLabel":"Pizza Špenát kuře 18 cm"}]</t>
  </si>
  <si>
    <t>2026-05-13T22:27:17.997+02:00</t>
  </si>
  <si>
    <t>2026-05-13T22:43:02.048+02:00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</si>
  <si>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základ","posId":"ZSB32","price":0,"isExtra":true},{"id":"A119","note":"","count":1,"label":"okraj hotdog, bbq omáčka","posId":"A119","price":5700,"isExtra":true}]</t>
  </si>
  <si>
    <t>2026-05-13T22:18:47.371+02:00</t>
  </si>
  <si>
    <t>2026-05-13T22:24:40.884+02:00</t>
  </si>
  <si>
    <t>2026-05-13T22:10:46.038+02:00</t>
  </si>
  <si>
    <t>2026-05-13T22:19:05.958+02:00</t>
  </si>
  <si>
    <t>2026-05-13T22:06:26.946+02:00</t>
  </si>
  <si>
    <t>2026-05-13T22:13:09.616+02:00</t>
  </si>
  <si>
    <t>[{"id":"14d74183-8108-4914-8e03-e680c274b617","count":1,"label":"Pizza Capricciosa 40","posId":"101","price":30900,"isExtra":false,"creatorId":"WmD8p5iCNgsniFu1Jl7eJ","isPackging":0,"actualLabel":"Pizza Capricciosa 40"},{"id":"a5Gkj2FqUAnwgAU4Vmosn","count":1,"label":"Smetanový základ","posId":"ZRS40","price":0,"isExtra":true,"mainItemId":"14d74183-8108-4914-8e03-e680c274b617"},{"id":"GYSRqjuX_5GgPnyWxK3RZ","count":1,"label":"Bez oliv","posId":"X112","price":0,"KDSTags":["redhighlight"],"isExtra":true,"mainItemId":"14d74183-8108-4914-8e03-e680c274b617"},{"id":"extra_20230331101812_96","count":1,"label":"Kukuřice","posId":"C115","price":3500,"KDSTags":["greenhighlight"],"isExtra":true,"mainItemId":"14d74183-8108-4914-8e03-e680c274b617"},{"id":"extra_20230331101812_102","count":1,"label":"Kuře","posId":"C114","price":4000,"KDSTags":["greenhighlight"],"isExtra":true,"mainItemId":"14d74183-8108-4914-8e03-e680c274b617"}]</t>
  </si>
  <si>
    <t>2026-05-13T22:00:42.186+02:00</t>
  </si>
  <si>
    <t>2026-05-13T22:08:45.879+02:00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</si>
  <si>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🌶️🌶️","posId":"108","price":30900,"isExtra":false},{"id":"57081101","note":"","count":1,"label":"Balné","posId":"K0000","price":2000,"isExtra":true},{"id":"57081099","note":"","count":1,"label":"bez plněných okrajů","posId":"X1000","price":0,"isExtra":true}]</t>
  </si>
  <si>
    <t>2026-05-13T21:51:03.351+02:00</t>
  </si>
  <si>
    <t>2026-05-13T22:07:26.633+02:00</t>
  </si>
  <si>
    <t>2026-05-13T22:25:21.629+02:00</t>
  </si>
  <si>
    <t>2026-05-13T21:51:04.129+02:00</t>
  </si>
  <si>
    <t>[{"id":"1fae666b-4102-4ed0-b317-2a07b21ae279","note":"","count":2,"label":"Hot &amp; Spicy 40 cm","posId":"110","price":30900,"isExtra":false},{"id":"96b5d091-fc97-4d1a-8602-51839892aa23","note":"","count":2,"label":"Dip jalapenos","posId":"P107","price":2000,"isExtra":false},{"id":"3a8b6a85-3b5c-4ee4-be2d-261ab8731d6e","note":"","count":4,"label":"Dip česnekový","posId":"P106","price":2000,"isExtra":false}]</t>
  </si>
  <si>
    <t>2026-05-13T21:46:00.981+02:00</t>
  </si>
  <si>
    <t>2026-05-13T21:56:17.807+02:00</t>
  </si>
  <si>
    <t>2026-05-13T21:45:26.652+02:00</t>
  </si>
  <si>
    <t>2026-05-13T22:01:35.076+02:00</t>
  </si>
  <si>
    <t>[{"id":"69400db90dc626f6c3c3fc23","count":1,"label":"Pepperoni 32cm 🌶️🌶️","posId":"120","price":24900,"isExtra":false},{"id":"47441b8c08c3b985152b12f3","count":1,"label":"Balné","posId":"K0000","price":1500,"isExtra":true},{"id":"69400db90dc626f6c3c3fc1d","count":1,"label":"Quattro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32cm","posId":"123","price":24900,"isExtra":false},{"id":"47441b8c08c3b985152b12f3","count":1,"label":"Balné","posId":"K0000","price":1500,"isExtra":true},{"id":"69400db90dc626f6c3c3fc1f","count":1,"label":"Hot &amp; Spicy 32cm 🌶️🌶️","posId":"122","price":24900,"isExtra":false},{"id":"47441b8c08c3b985152b12f3","count":1,"label":"Balné","posId":"K0000","price":1500,"isExtra":true},{"id":"430569e91514cb1ab76e8d66","count":1,"label":"Bez mozzarelly","posId":"X113","price":0,"KDSTags":["redhighlight"],"isExtra":true},{"id":"4173076b46457d4e4732cebd","count":1,"label":"Kuře","posId":"B114","price":3000,"KDSTags":["greenhighlight"],"isExtra":true}]</t>
  </si>
  <si>
    <t>2026-05-13T21:41:05.719+02:00</t>
  </si>
  <si>
    <t>2026-05-13T21:48:37.776+02:00</t>
  </si>
  <si>
    <t>2026-05-13T21:59:00.703+02:00</t>
  </si>
  <si>
    <t>2026-05-13T21:41:06.285+02:00</t>
  </si>
  <si>
    <t>2026-05-13T21:37:03.514+02:00</t>
  </si>
  <si>
    <t>2026-05-13T21:45:24.614+02:00</t>
  </si>
  <si>
    <t>[{"id":"cb3f1edb-a9ef-46ed-8c99-05b992c1f4a9","count":1,"label":"Pizza Margherita 18","posId":"124","price":11900,"isExtra":false,"creatorId":"AXGBdJ79cMzCdqM_ENz2u","isPackging":0,"actualLabel":"Pizza Margherita 18"}]</t>
  </si>
  <si>
    <t>2026-05-13T21:28:36.031+02:00</t>
  </si>
  <si>
    <t>2026-05-13T21:36:15.762+02:00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</si>
  <si>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🌶️🌶️","posId":"108","price":30900,"isExtra":false},{"id":"57081101","note":"","count":1,"label":"Balné","posId":"K0000","price":2000,"isExtra":true},{"id":"57081099","note":"","count":1,"label":"bez plněných okrajů","posId":"X1000","price":0,"isExtra":true},{"id":"57405790","note":"","size":"Pepsi 1l","count":1,"label":"Pepsi 1l","posId":"N124","price":5900,"isExtra":false}]</t>
  </si>
  <si>
    <t>2026-05-13T21:22:03.224+02:00</t>
  </si>
  <si>
    <t>2026-05-13T21:27:16.528+02:00</t>
  </si>
  <si>
    <t>2026-05-13T21:16:04.713+02:00</t>
  </si>
  <si>
    <t>2026-05-13T21:25:25.510+02:00</t>
  </si>
  <si>
    <t>2026-05-13T21:43:09.856+02:00</t>
  </si>
  <si>
    <t>2026-05-13T21:16:46.726+02:00</t>
  </si>
  <si>
    <t>[{"id":"95bce60f-e62f-4ae7-90e9-e09260893da5","note":"","count":1,"label":"Baby špenát &amp; kuře 18 cm","posId":"128","price":11900,"isExtra":false},{"id":"7b8670b5-c06f-4a04-a7cd-97b786bd11ac","note":"","count":1,"label":"Žampiony.","posId":"A105","price":1500,"isExtra":true}]</t>
  </si>
  <si>
    <t>2026-05-13T21:13:39.013+02:00</t>
  </si>
  <si>
    <t>2026-05-13T21:25:23.977+02:00</t>
  </si>
  <si>
    <t>2026-05-13T20:51:03.423+02:00</t>
  </si>
  <si>
    <t>2026-05-13T20:56:22.867+02:00</t>
  </si>
  <si>
    <t>2026-05-13T21:20:05.116+02:00</t>
  </si>
  <si>
    <t>2026-05-13T20:51:04.061+02:00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</si>
  <si>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bylinky","posId":"A122","price":6500,"isExtra":true},{"id":"96b5d091-fc97-4d1a-8602-51839892aa23","note":"","count":1,"label":"Dip jalapenos","posId":"P107","price":2000,"isExtra":false}]</t>
  </si>
  <si>
    <t>2026-05-13T20:44:03.316+02:00</t>
  </si>
  <si>
    <t>2026-05-13T20:50:56.615+02:00</t>
  </si>
  <si>
    <t>2026-05-13T21:09:21.704+02:00</t>
  </si>
  <si>
    <t>2026-05-13T20:44:03.809+02:00</t>
  </si>
  <si>
    <t>Ifeanyi Christian</t>
  </si>
  <si>
    <t>2026-05-13T20:32:47.629+02:00</t>
  </si>
  <si>
    <t>2026-05-13T20:48:28.543+02:00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</si>
  <si>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základ","posId":"ZRS40","price":0,"isExtra":true},{"id":"X112","note":"","count":1,"label":"Bez oliv","posId":"X112","price":0,"KDSTags":["redhighlight"],"isExtra":true},{"id":"106","note":"","count":1,"label":"BBQ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</si>
  <si>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2026-05-13T20:32:04.038+02:00</t>
  </si>
  <si>
    <t>2026-05-13T20:59:27.480+02:00</t>
  </si>
  <si>
    <t>2026-05-13T21:28:03.591+02:00</t>
  </si>
  <si>
    <t>2026-05-13T20:32:04.626+02:00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</si>
  <si>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bylinky","posId":"A122","price":6500,"isExtra":true},{"id":"359ee68f-359e-4708-988b-1790e467ff73","note":"","count":1,"label":"Jablečno-skořicové rolls, 8ks","posId":"18","price":8900,"isExtra":false}]</t>
  </si>
  <si>
    <t>2026-05-13T20:15:37.000+02:00</t>
  </si>
  <si>
    <t>2026-05-13T20:21:17.501+02:00</t>
  </si>
  <si>
    <t>[{"id":"69400db90dc626f6c3c3fc1d","count":1,"label":"Quattro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těsto","posId":"17","price":1000,"isExtra":true},{"id":"ca8714bfd7c8880cd19b3769","count":1,"label":"Pepperoni salám","posId":"B109","price":3000,"KDSTags":["greenhighlight"],"isExtra":true}]</t>
  </si>
  <si>
    <t>2026-05-13T20:05:03.152+02:00</t>
  </si>
  <si>
    <t>2026-05-13T20:19:40.253+02:00</t>
  </si>
  <si>
    <t>2026-05-13T20:32:48.205+02:00</t>
  </si>
  <si>
    <t>2026-05-13T20:05:03.810+02:00</t>
  </si>
  <si>
    <t>[{"id":"03ade9ce-5d0f-4499-a6a3-340b58ae4468","note":"","count":1,"label":"Capricciosa 32 cm","posId":"113","price":24900,"isExtra":false},{"id":"ad7c292a-48c9-48db-b64c-0f7f8ebced7f","note":"","count":1,"label":"BBQ Meteor 40 cm","posId":"106","price":30900,"isExtra":false}]</t>
  </si>
  <si>
    <t>2026-05-13T20:03:03.154+02:00</t>
  </si>
  <si>
    <t>2026-05-13T20:06:12.469+02:00</t>
  </si>
  <si>
    <t>[{"id":"69bfb5a1d2b79c5461515a4d","count":2,"label":"Opočno vanilková","posId":"D108","price":12900,"isExtra":false}]</t>
  </si>
  <si>
    <t>2026-05-13T20:00:11.471+02:00</t>
  </si>
  <si>
    <t>2026-05-13T20:12:40.608+02:00</t>
  </si>
  <si>
    <t>[{"id":"59278382","note":"","size":"Spicy menu Comeback","count":1,"label":"Spicy menu Comeback","posId":"M100","price":34900,"isExtra":false},{"id":"57081159","note":"","count":1,"label":"Comeback","posId":"Y121","price":0,"isExtra":true},{"id":"57081092","note":"","count":1,"label":"Balné","posId":"K0000","price":3000,"isExtra":true},{"id":"57081105","note":"","count":1,"label":"bez plněných okrajů","posId":"X1000","price":0,"isExtra":true},{"id":"59278385","note":"","count":1,"label":"spicy wings 🌶️","posId":"P101","price":0,"isExtra":true},{"id":"57405804","note":"","count":1,"label":"Mirinda 1l","posId":"N126","price":0,"isExtra":true},{"id":"57081069","note":"","size":"Česnekový dip","count":1,"label":"Česnekový dip","posId":"P106","price":2000,"isExtra":false}]</t>
  </si>
  <si>
    <t>2026-05-13T19:57:14.978+02:00</t>
  </si>
  <si>
    <t>2026-05-13T20:07:37.376+02:00</t>
  </si>
  <si>
    <t>[{"id":"59610964","note":"","size":"Margherita 32cm","count":1,"label":"Margherita 32cm","posId":"112","price":20900,"isExtra":false},{"id":"57081111","note":"","count":1,"label":"Balné","posId":"K0000","price":1500,"isExtra":true},{"id":"59610974","note":"","size":"Baby Špenát &amp; kuře 32cm","count":1,"label":"Baby Špenát &amp; kuře 32cm","posId":"116","price":24900,"isExtra":false},{"id":"57081111","note":"","count":1,"label":"Balné","posId":"K0000","price":1500,"isExtra":true},{"id":"57081126","note":"","count":1,"label":"Bez kuřete","posId":"X114","price":0,"KDSTags":["redhighlight"],"isExtra":true},{"id":"57081151","note":"","count":1,"label":"Žampiony","posId":"B105","price":2500,"KDSTags":["greenhighlight"],"isExtra":true},{"id":"57081069","note":"","size":"Česnekový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</si>
  <si>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2026-05-13T19:54:24.433+02:00</t>
  </si>
  <si>
    <t>2026-05-13T20:00:04.536+02:00</t>
  </si>
  <si>
    <t>[{"id":"69400db90dc626f6c3c3fc79","count":1,"label":"Pepsi zero sugar 1l","posId":"N125","price":5900,"isExtra":false},{"id":"69400db90dc626f6c3c3fc21","count":1,"label":"Comeback 32cm 🌶️","posId":"121","price":24900,"isExtra":false},{"id":"47441b8c08c3b985152b12f3","count":1,"label":"Balné","posId":"K0000","price":1500,"isExtra":true},{"id":"e8b9c738ab9602bc599b4f85","count":1,"label":"bez plněných okrajů","posId":"X1000","price":0,"isExtra":true},{"id":"70a60a81954245e45fd7e9ab","count":1,"label":"Bez šunky","posId":"X106","price":0,"KDSTags":["redhighlight"],"isExtra":true}]</t>
  </si>
  <si>
    <t>2026-05-13T19:40:04.121+02:00</t>
  </si>
  <si>
    <t>2026-05-13T19:47:11.162+02:00</t>
  </si>
  <si>
    <t>[{"id":"7bd52058-f7b0-4320-9d6c-79598e7d9b5f","note":"","count":1,"label":"Hawai 18 cm","posId":"126","price":11900,"isExtra":false},{"id":"07a6e3fe-501d-4c05-92b3-95d47a70179e","note":"","count":1,"label":"Slanina.","posId":"A108","price":2000,"isExtra":true},{"id":"007c7303-045c-4866-882d-38e13564ff34","note":"","count":1,"label":"BEZ -ananas","posId":"X100","price":0,"KDSTags":["redhighlight"],"isExtra":true}]</t>
  </si>
  <si>
    <t>2026-05-13T19:38:13.452+02:00</t>
  </si>
  <si>
    <t>2026-05-13T19:46:41.320+02:00</t>
  </si>
  <si>
    <t>[{"id":"108","note":"Prosím půlenou pepperoni/ quattro &lt;3","count":1,"label":"Pepperoni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</si>
  <si>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2026-05-13T19:35:04.127+02:00</t>
  </si>
  <si>
    <t>2026-05-13T19:42:39.195+02:00</t>
  </si>
  <si>
    <t>2026-05-13T19:57:19.208+02:00</t>
  </si>
  <si>
    <t>2026-05-13T19:35:04.562+02:00</t>
  </si>
  <si>
    <t>2026-05-13T19:16:34.506+02:00</t>
  </si>
  <si>
    <t>2026-05-13T19:23:21.105+02:00</t>
  </si>
  <si>
    <t>[{"id":"38ba12cb-7e06-4754-8714-03609598fc8f","count":1,"label":"Pizza Hot &amp; Spicy 32","posId":"122","price":24900,"isExtra":false,"creatorId":"xyh8jaeK9wZaoT4jYxcba","isPackging":0,"actualLabel":"Pizza Hot &amp; Spicy 32"}]</t>
  </si>
  <si>
    <t>2026-05-13T19:09:01.185+02:00</t>
  </si>
  <si>
    <t>2026-05-13T19:17:40.694+02:00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</si>
  <si>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32cm","posId":"123","price":24900,"isExtra":false},{"id":"47441b8c08c3b985152b12f3","count":1,"label":"Balné","posId":"K0000","price":1500,"isExtra":true},{"id":"69400db90dc626f6c3c3fc79","count":1,"label":"Pepsi zero sugar 1l","posId":"N125","price":5900,"isExtra":false}]</t>
  </si>
  <si>
    <t>2026-05-13T19:05:10.169+02:00</t>
  </si>
  <si>
    <t>2026-05-13T19:11:07.862+02:00</t>
  </si>
  <si>
    <t>[{"id":"cd7798b9-deb2-4229-a68e-ebefba7ee9e4","count":1,"label":"Pizza Comeback 32","posId":"121","price":24900,"isExtra":false,"creatorId":"6vfGqbsVhNj33Jkz_lxyX","isPackging":0,"actualLabel":"Pizza Comeback 32"}]</t>
  </si>
  <si>
    <t>2026-05-13T18:53:03.951+02:00</t>
  </si>
  <si>
    <t>2026-05-13T19:03:26.236+02:00</t>
  </si>
  <si>
    <t>2026-05-13T19:20:13.219+02:00</t>
  </si>
  <si>
    <t>2026-05-13T18:53:44.187+02:00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</si>
  <si>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základ","posId":"a3d62a5d-2e1d-48db-874e-d64becff7059","price":0,"isExtra":true},{"id":"622835b8-8ccd-4776-9f66-ccee484725e6","note":"","count":1,"label":"Okraj Hotdog, hořčice","posId":"A118","price":6500,"isExtra":true}]</t>
  </si>
  <si>
    <t>2026-05-13T18:52:47.858+02:00</t>
  </si>
  <si>
    <t>2026-05-13T18:57:38.002+02:00</t>
  </si>
  <si>
    <t>[{"id":"57081033","note":"","size":"Capricciosa 40cm","count":1,"label":"Capricciosa 40cm","posId":"101","price":30900,"isExtra":false},{"id":"57081101","note":"","count":1,"label":"Balné","posId":"K0000","price":2000,"isExtra":true},{"id":"57081099","note":"","count":1,"label":"bez plněných okrajů","posId":"X1000","price":0,"isExtra":true},{"id":"57081144","note":"","count":1,"label":"Bez žampionů","posId":"X105","price":0,"KDSTags":["redhighlight"],"isExtra":true}]</t>
  </si>
  <si>
    <t>2026-05-13T18:45:54.442+02:00</t>
  </si>
  <si>
    <t>2026-05-13T18:51:52.043+02:00</t>
  </si>
  <si>
    <t>2026-05-13T18:45:04.633+02:00</t>
  </si>
  <si>
    <t>2026-05-13T18:47:41.251+02:00</t>
  </si>
  <si>
    <t>2026-05-13T18:35:03.259+02:00</t>
  </si>
  <si>
    <t>2026-05-13T18:52:45.755+02:00</t>
  </si>
  <si>
    <t>2026-05-13T19:17:29.124+02:00</t>
  </si>
  <si>
    <t>2026-05-13T18:35:04.021+02:00</t>
  </si>
  <si>
    <t>[{"id":"0b867b16-3995-4b4a-9deb-1c0d8cecf8d6","note":"","count":1,"label":"Pepperoni 32 cm","posId":"120","price":24900,"isExtra":false},{"id":"0ea52415-fdb3-497f-b216-7fd5802f2e0f","note":"","count":1,"label":"Quattro Formaggi 32 cm","posId":"123","price":24900,"isExtra":false},{"id":"d1e9623b-89c9-4caa-a2ba-cbaafad1a883","note":"","count":1,"label":"slanina","posId":"B108","price":3000,"KDSTags":["greenhighlight"],"isExtra":true},{"id":"3a8b6a85-3b5c-4ee4-be2d-261ab8731d6e","note":"","count":2,"label":"Dip česnekový","posId":"P106","price":2000,"isExtra":false}]</t>
  </si>
  <si>
    <t>2026-05-13T18:19:03.172+02:00</t>
  </si>
  <si>
    <t>2026-05-13T18:34:58.901+02:00</t>
  </si>
  <si>
    <t>2026-05-13T18:54:20.702+02:00</t>
  </si>
  <si>
    <t>2026-05-13T18:19:03.675+02:00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</si>
  <si>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cm","posId":"122","price":24900,"isExtra":false}]</t>
  </si>
  <si>
    <t>2026-05-13T18:14:38.524+02:00</t>
  </si>
  <si>
    <t>2026-05-13T18:22:28.964+02:00</t>
  </si>
  <si>
    <t>[{"id":"69400db90dc626f6c3c3fc1d","count":1,"label":"Quattro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okrajů","posId":"X1000","price":0,"isExtra":true}]</t>
  </si>
  <si>
    <t>2026-05-13T18:13:36.416+02:00</t>
  </si>
  <si>
    <t>2026-05-13T18:32:14.993+02:00</t>
  </si>
  <si>
    <t>[{"id":"69400db90dc626f6c3c3fc21","count":1,"label":"Comeback 32cm 🌶️","posId":"121","price":24900,"isExtra":false},{"id":"47441b8c08c3b985152b12f3","count":1,"label":"Balné","posId":"K0000","price":1500,"isExtra":true},{"id":"e8b9c738ab9602bc599b4f85","count":1,"label":"bez plněných okrajů","posId":"X1000","price":0,"isExtra":true},{"id":"69400db90dc626f6c3c3fc2d","count":1,"label":"Capricciosa 32cm","posId":"113","price":24900,"isExtra":false},{"id":"47441b8c08c3b985152b12f3","count":1,"label":"Balné","posId":"K0000","price":1500,"isExtra":true},{"id":"69400db90dc626f6c3c3fc63","count":1,"label":"Choco Rolls","posId":"chr100","price":8900,"isExtra":false},{"id":"47441b8c08c3b985152b12f3","count":1,"label":"Balné","posId":"K0000","price":1500,"isExtra":true},{"id":"69400db90dc626f6c3c3fc87","count":1,"label":"Guarana kiwi a jablko","posId":"N144","price":5500,"isExtra":false},{"id":"69bfb5a1d2b79c5461515a4b","count":1,"label":"Opočno čokoládová","posId":"D107","price":12900,"isExtra":false}]</t>
  </si>
  <si>
    <t>2026-05-13T18:11:03.536+02:00</t>
  </si>
  <si>
    <t>2026-05-13T18:31:23.774+02:00</t>
  </si>
  <si>
    <t>[{"id":"0ea52415-fdb3-497f-b216-7fd5802f2e0f","note":"","count":1,"label":"Quattro Formaggi 32 cm","posId":"123","price":24900,"isExtra":false},{"id":"f2ca88ba-7288-4f05-a925-149da2e2137e","note":"","count":1,"label":"okraj Hotdog, BBQ","posId":"A119","price":5700,"isExtra":tru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česnekový","posId":"P106","price":2000,"isExtra":false}]</t>
  </si>
  <si>
    <t>2026-05-13T18:08:08.869+02:00</t>
  </si>
  <si>
    <t>2026-05-13T18:17:47.804+02:00</t>
  </si>
  <si>
    <t>2026-05-13T18:02:22.789+02:00</t>
  </si>
  <si>
    <t>2026-05-13T18:16:27.809+02:00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</si>
  <si>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okrajů","posId":"X1000","price":0,"isExtra":true},{"id":"X112","note":"","count":1,"label":"Bez oliv","posId":"X112","price":0,"KDSTags":["redhighlight"],"isExtra":true},{"id":"C115","note":"","count":1,"label":"Kukuřice","posId":"C115","price":3500,"KDSTags":["greenhighlight"],"isExtra":true},{"id":"109","note":"","count":1,"label":"Comeback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bylinky","posId":"A122","price":6500,"isExtra":true},{"id":"C103","note":"","count":1,"label":"Cibule","posId":"C103","price":3500,"KDSTags":["greenhighlight"],"isExtra":true}]</t>
  </si>
  <si>
    <t>2026-05-13T17:56:04.458+02:00</t>
  </si>
  <si>
    <t>2026-05-13T18:20:54.821+02:00</t>
  </si>
  <si>
    <t>2026-05-13T18:42:26.586+02:00</t>
  </si>
  <si>
    <t>2026-05-13T17:56:04.951+02:00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</si>
  <si>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cm","posId":"100","price":26900,"isExtra":false},{"id":"10b1ebcf-eda6-410e-81f0-6a9182a548db","note":"","count":1,"label":"Slanina","posId":"C108","price":4000,"KDSTags":["greenhighlight"],"isExtra":true}]</t>
  </si>
  <si>
    <t>2026-05-13T17:47:03.384+02:00</t>
  </si>
  <si>
    <t>2026-05-13T17:51:53.652+02:00</t>
  </si>
  <si>
    <t>2026-05-13T17:46:04.256+02:00</t>
  </si>
  <si>
    <t>2026-05-13T17:54:55.802+02:00</t>
  </si>
  <si>
    <t>2026-05-13T18:13:53.511+02:00</t>
  </si>
  <si>
    <t>2026-05-13T17:46:05.252+02:00</t>
  </si>
  <si>
    <t>[{"id":"e8f571e6-dd36-42d7-8826-52c90315986b","note":"","count":1,"label":"Baby špenát &amp; kuře 40 cm","posId":"104","price":30900,"isExtra":false}]</t>
  </si>
  <si>
    <t>2026-05-13T17:44:04.079+02:00</t>
  </si>
  <si>
    <t>2026-05-13T17:50:19.847+02:00</t>
  </si>
  <si>
    <t>[{"id":"69400db90dc626f6c3c3fc2d","count":1,"label":"Capricciosa 32cm","posId":"113","price":24900,"isExtra":false},{"id":"47441b8c08c3b985152b12f3","count":1,"label":"Balné","posId":"K0000","price":1500,"isExtra":true},{"id":"3d68a128798074412b96c779","count":1,"label":"Bez oliv","posId":"X112","price":0,"KDSTags":["redhighlight"],"isExtra":true},{"id":"d9d27ec8b07691907ec63c68","count":1,"label":"Kukuřice","posId":"B115","price":2500,"KDSTags":["greenhighlight"],"isExtra":true}]</t>
  </si>
  <si>
    <t>2026-05-13T17:40:38.613+02:00</t>
  </si>
  <si>
    <t>2026-05-13T17:45:12.565+02:00</t>
  </si>
  <si>
    <t>[{"id":"cb3f1edb-a9ef-46ed-8c99-05b992c1f4a9","count":1,"label":"Pizza Margherita 18","posId":"124","price":11900,"isExtra":false,"creatorId":"Rx1GxPaKhZy0J7p8WqrWE","isPackging":0,"actualLabel":"Pizza Margherita 18"}]</t>
  </si>
  <si>
    <t>2026-05-13T17:25:03.395+02:00</t>
  </si>
  <si>
    <t>2026-05-13T17:30:47.540+02:00</t>
  </si>
  <si>
    <t>2026-05-13T17:46:52.378+02:00</t>
  </si>
  <si>
    <t>2026-05-13T17:25:03.879+02:00</t>
  </si>
  <si>
    <t>2026-05-13T17:22:03.354+02:00</t>
  </si>
  <si>
    <t>2026-05-13T17:29:46.508+02:00</t>
  </si>
  <si>
    <t>2026-05-13T17:40:38.337+02:00</t>
  </si>
  <si>
    <t>2026-05-13T17:22:03.892+02:00</t>
  </si>
  <si>
    <t>2026-05-13T17:16:02.920+02:00</t>
  </si>
  <si>
    <t>2026-05-13T17:28:32.511+02:00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</si>
  <si>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česnekový","posId":"P106","price":2000,"isExtra":false},{"id":"96b5d091-fc97-4d1a-8602-51839892aa23","note":"","count":1,"label":"Dip jalapenos","posId":"P107","price":2000,"isExtra":false},{"id":"5b1f2843-926a-4dd1-a5f0-4fddc7b45013","note":"","count":1,"label":"Margherita 32 cm","posId":"112","price":20900,"isExtra":false},{"id":"57c816b2-3e3f-46c2-b126-b09910d79cb0","note":"","count":1,"label":"změna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bylinky","posId":"A121","price":5700,"isExtra":true}]</t>
  </si>
  <si>
    <t>Mykyta</t>
  </si>
  <si>
    <t>2026-05-13T17:03:25.474+02:00</t>
  </si>
  <si>
    <t>2026-05-13T17:13:18.758+02:00</t>
  </si>
  <si>
    <t>[{"id":"115","note":"","count":1,"label":"Zeleninová 32cm","posId":"115","price":24900,"isExtra":false},{"id":"K0000","note":"","count":1,"label":"Balné","posId":"K0000","price":1500,"isExtra":true},{"id":"ZRS32","note":"","count":1,"label":"Smetanový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B103","note":"","count":1,"label":"Cibule","posId":"B103","price":2500,"KDSTags":["greenhighlight"],"isExtra":true},{"id":"B115","note":"","count":2,"label":"Kukuřice","posId":"B115","price":2500,"KDSTags":["greenhighlight"],"isExtra":true}]</t>
  </si>
  <si>
    <t>2026-05-13T16:57:53.036+02:00</t>
  </si>
  <si>
    <t>2026-05-13T17:11:29.783+02:00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</si>
  <si>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bylinky","posId":"A122","price":6500,"isExtra":true}]</t>
  </si>
  <si>
    <t>2026-05-13T16:36:51.977+02:00</t>
  </si>
  <si>
    <t>2026-05-13T16:45:15.673+02:00</t>
  </si>
  <si>
    <t>[{"id":"69400db90dc626f6c3c3fc23","count":1,"label":"Pepperoni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okrajů","posId":"X1000","price":0,"isExtra":true},{"id":"69400db90dc626f6c3c3fc5b","count":1,"label":"Pepperoni Rolls 🌶️","posId":"P100","price":8900,"isExtra":false},{"id":"47441b8c08c3b985152b12f3","count":1,"label":"Balné","posId":"K0000","price":1500,"isExtra":true},{"id":"69400db90dc626f6c3c3fc5d","count":1,"label":"Česnekový dip","posId":"P106","price":2000,"isExtra":false},{"id":"47441b8c08c3b985152b12f3","count":1,"label":"Balné","posId":"K0000","price":1500,"isExtra":true},{"id":"69400db90dc626f6c3c3fc79","count":1,"label":"Pepsi zero sugar 1l","posId":"N125","price":5900,"isExtra":false}]</t>
  </si>
  <si>
    <t>2026-05-13T16:00:03.537+02:00</t>
  </si>
  <si>
    <t>2026-05-13T16:14:48.326+02:00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</si>
  <si>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bylinky","posId":"A121","price":5700,"isExtra":true},{"id":"36ea3088-07fd-428f-b871-c4a5ee9cef7b","note":"","count":1,"label":"Comeback 40 cm","posId":"109","price":30900,"isExtra":false}]</t>
  </si>
  <si>
    <t>2026-05-13T15:54:10.445+02:00</t>
  </si>
  <si>
    <t>2026-05-13T16:04:09.478+02:00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</si>
  <si>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omáčka","posId":"A123","price":5700,"isExtra":true},{"id":"N126","note":"","count":1,"label":"Mirinda 1l","posId":"N126","price":5900,"isExtra":false},{"id":"P106","note":"","count":1,"label":"Česnekový dip","posId":"P106","price":2000,"isExtra":false},{"id":"K0000","note":"","count":1,"label":"Balné","posId":"K0000","price":1500,"isExtra":true}]</t>
  </si>
  <si>
    <t>2026-05-13T15:46:03.771+02:00</t>
  </si>
  <si>
    <t>2026-05-13T15:59:54.263+02:00</t>
  </si>
  <si>
    <t>2026-05-13T15:05:23.924+02:00</t>
  </si>
  <si>
    <t>2026-05-13T15:17:13.536+02:00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</si>
  <si>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</si>
  <si>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2026-05-13T14:34:50.531+02:00</t>
  </si>
  <si>
    <t>2026-05-13T14:49:08.244+02:00</t>
  </si>
  <si>
    <t>[{"id":"69400db90dc626f6c3c3fc23","count":1,"label":"Pepperoni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</si>
  <si>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2026-05-13T14:34:24.928+02:00</t>
  </si>
  <si>
    <t>2026-05-13T14:45:25.277+02:00</t>
  </si>
  <si>
    <t>Ondřej</t>
  </si>
  <si>
    <t>2026-05-13T14:26:15.049+02:00</t>
  </si>
  <si>
    <t>2026-05-13T14:42:01.189+02:00</t>
  </si>
  <si>
    <t>[{"id":"109","note":"","count":2,"label":"Comeback 40cm 🌶️","posId":"109","price":30900,"isExtra":false},{"id":"K0000","note":"","count":2,"label":"Balné","posId":"K0000","price":2000,"isExtra":true}]</t>
  </si>
  <si>
    <t>2026-05-13T14:13:34.034+02:00</t>
  </si>
  <si>
    <t>2026-05-13T14:23:07.168+02:00</t>
  </si>
  <si>
    <t>[{"id":"69400db90dc626f6c3c3fc21","count":1,"label":"Comeback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těsto","posId":"17","price":1000,"isExtra":true}]</t>
  </si>
  <si>
    <t>2026-05-13T12:48:57.288+02:00</t>
  </si>
  <si>
    <t>2026-05-13T13:01:26.886+02:00</t>
  </si>
  <si>
    <t>2026-05-13T12:42:17.449+02:00</t>
  </si>
  <si>
    <t>2026-05-13T12:56:55.752+02:00</t>
  </si>
  <si>
    <t>[{"id":"57081029","note":"","size":"BBQ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základ","posId":"ZBR40","price":0,"isExtra":true},{"id":"57081178","note":"","count":1,"label":"okraj hotdog, bbq omáčka","posId":"A120","price":6500,"isExtra":true}]</t>
  </si>
  <si>
    <t>2026-05-13T12:11:20.771+02:00</t>
  </si>
  <si>
    <t>2026-05-13T12:32:36.599+02:00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</si>
  <si>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32cm","posId":"112","price":20900,"isExtra":false},{"id":"47441b8c08c3b985152b12f3","count":1,"label":"Balné","posId":"K0000","price":1500,"isExtra":true},{"id":"69400db90dc626f6c3c3fc23","count":1,"label":"Pepperoni 32cm 🌶️🌶️","posId":"120","price":24900,"isExtra":false},{"id":"47441b8c08c3b985152b12f3","count":1,"label":"Balné","posId":"K0000","price":1500,"isExtra":true},{"id":"58833455b550c0fa8368e3bc","count":1,"label":"okraj hotdog, bez omáčky","posId":"A125","price":5700,"isExtra":true}]</t>
  </si>
  <si>
    <t>2026-05-13T12:10:37.493+02:00</t>
  </si>
  <si>
    <t>2026-05-13T12:23:32.509+02:00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</si>
  <si>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🌶️","posId":"121","price":24900,"isExtra":false},{"id":"57081111","note":"","count":1,"label":"Balné","posId":"K0000","price":1500,"isExtra":true},{"id":"57081140","note":"","count":1,"label":"okraj mozzarella, bylinky","posId":"A121","price":5700,"isExtra":true},{"id":"59610969","note":"","size":"BBQ Texas 32cm","count":1,"label":"BBQ Texas 32cm","posId":"119","price":24900,"isExtra":false},{"id":"57081111","note":"","count":1,"label":"Balné","posId":"K0000","price":1500,"isExtra":true},{"id":"59610976","note":"","count":1,"label":"USA těsto","posId":"17","price":1000,"isExtra":true},{"id":"57081149","note":"","count":1,"label":"okraj mozzarella, bbq omáčka","posId":"A123","price":5700,"isExtra":true}]</t>
  </si>
  <si>
    <t>2026-05-13T11:44:28.776+02:00</t>
  </si>
  <si>
    <t>2026-05-13T11:52:11.541+02:00</t>
  </si>
  <si>
    <t>[{"id":"69400db90dc626f6c3c3fc2b","count":1,"label":"Hawai 32cm","posId":"114","price":24900,"isExtra":false},{"id":"47441b8c08c3b985152b12f3","count":1,"label":"Balné","posId":"K0000","price":1500,"isExtra":true},{"id":"69bfb5a1d2b79c5461515a4d","count":1,"label":"Opočno vanilková","posId":"D108","price":12900,"isExtra":false}]</t>
  </si>
  <si>
    <t>2026-05-13T11:39:03.424+02:00</t>
  </si>
  <si>
    <t>2026-05-13T11:44:21.140+02:00</t>
  </si>
  <si>
    <t>[{"id":"cd7798b9-deb2-4229-a68e-ebefba7ee9e4","count":1,"label":"Pizza Comeback 32","posId":"121","price":24900,"isExtra":false,"creatorId":"dfpdBL_7su9WZ_xJJ3raN","isPackging":0,"actualLabel":"Pizza Comeback 32"}]</t>
  </si>
  <si>
    <t>2026-05-13T11:33:21.198+02:00</t>
  </si>
  <si>
    <t>2026-05-13T11:44:19.380+02:00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</si>
  <si>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bylinky","posId":"A122","price":6500,"isExtra":true},{"id":"C113","note":"","count":1,"label":"Mozzarella","posId":"C113","price":4000,"KDSTags":["greenhighlight"],"isExtra":true}]</t>
  </si>
  <si>
    <t>2026-05-13T11:25:17.786+02:00</t>
  </si>
  <si>
    <t>2026-05-13T11:25:40.207+02:00</t>
  </si>
  <si>
    <t>[{"id":"53c67fff-a7d6-409e-a216-5d0108dd5fcd","count":1,"label":"Pepsi zero sugar 1l","posId":"N125","price":5900,"isExtra":false,"creatorId":"JwzwlkXozhaGGB7F9NiRp","isPackging":0,"actualLabel":"Pepsi zero sugar 1l"}]</t>
  </si>
  <si>
    <t>2026-05-13T11:22:39.034+02:00</t>
  </si>
  <si>
    <t>2026-05-13T11:23:29.058+02:00</t>
  </si>
  <si>
    <t>[{"id":"9c4c1ddf-cd82-4c07-89d0-ed3e0fb213ef","count":1,"label":"Guarana kiwi a jablko","posId":"N144","price":5500,"isExtra":false,"discount":{"type":"absolute","value":35},"creatorId":"ibozjXXrIDGdJRf6qbc41","isPackging":0,"actualLabel":"Guarana kiwi a jablko"}]</t>
  </si>
  <si>
    <t>2026-05-13T11:10:07.134+02:00</t>
  </si>
  <si>
    <t>2026-05-13T11:24:23.813+02:00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</si>
  <si>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základ","posId":"ZBR40","price":0,"isExtra":true},{"id":"A118","note":"","count":1,"label":"okraj hotdog, hořčice","posId":"A118","price":6500,"isExtra":true},{"id":"C113","note":"","count":1,"label":"Mozzarella","posId":"C113","price":4000,"KDSTags":["greenhighlight"],"isExtra":true},{"id":"C114","note":"","count":1,"label":"Kuře","posId":"C114","price":4000,"KDSTags":["greenhighlight"],"isExtra":true}]</t>
  </si>
  <si>
    <t>2026-05-13T09:24:03.344+02:00</t>
  </si>
  <si>
    <t>2026-05-13T11:14:54.073+02:00</t>
  </si>
  <si>
    <t>2026-05-13T11:30:46.268+02:00</t>
  </si>
  <si>
    <t>2026-05-13T09:45:00.547+02:00</t>
  </si>
  <si>
    <t>[{"id":"117c830b-d7db-490d-a3b9-365f8c4fa2d3","note":"","count":1,"label":"Zeleninová 32 cm","posId":"115","price":24900,"isExtra":false},{"id":"a3d62a5d-2e1d-48db-874e-d64becff7059","note":"","count":1,"label":"změna na BBQ základ","posId":"a3d62a5d-2e1d-48db-874e-d64becff7059","price":0,"isExtra":true},{"id":"2f5e6647-81e9-4b87-979a-d1df9153229a","note":"","count":1,"label":"jalapeños","posId":"B102","price":2500,"KDSTags":["greenhighlight"],"isExtra":true},{"id":"3a8b6a85-3b5c-4ee4-be2d-261ab8731d6e","note":"","count":1,"label":"Dip česnekový","posId":"P106","price":2000,"isExtra":false},{"id":"ea8ba6dd-c20a-4bae-a731-5344afc761eb","note":"","count":1,"label":"Capricciosa 18 cm","posId":"125","price":11900,"isExtra":false},{"id":"57c816b2-3e3f-46c2-b126-b09910d79cb0","note":"","count":1,"label":"změna na Smetanový základ","posId":"57c816b2-3e3f-46c2-b126-b09910d79cb0","price":0,"isExtra":true},{"id":"359ee68f-359e-4708-988b-1790e467ff73","note":"","count":1,"label":"Jablečno-skořicové rolls, 8ks","posId":"18","price":8900,"isExtra":false}]</t>
  </si>
  <si>
    <t>2026-05-13T00:41:23.928+02:00</t>
  </si>
  <si>
    <t>2026-05-13T00:47:30.241+02:00</t>
  </si>
  <si>
    <t>[{"id":"107","note":"","count":1,"label":"BBQ Texas 40cm","posId":"107","price":30900,"isExtra":false},{"id":"K0000","note":"","count":1,"label":"Balné","posId":"K0000","price":2000,"isExtra":true},{"id":"C102","note":"","count":1,"label":"Jalapeňos","posId":"C102","price":3500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</si>
  <si>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2026-05-13T00:31:15.226+02:00</t>
  </si>
  <si>
    <t>2026-05-13T00:38:57.179+02:00</t>
  </si>
  <si>
    <t>[{"id":"69400db90dc626f6c3c3fc2b","count":1,"label":"Hawai 32cm","posId":"114","price":24900,"isExtra":false},{"id":"47441b8c08c3b985152b12f3","count":1,"label":"Balné","posId":"K0000","price":1500,"isExtra":true},{"id":"fc47b4db58ea17017d058548","count":1,"label":"okraj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</si>
  <si>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2026-05-13T00:26:48.360+02:00</t>
  </si>
  <si>
    <t>2026-05-13T00:40:03.112+02:00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</si>
  <si>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</si>
  <si>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2026-05-13T00:13:33.695+02:00</t>
  </si>
  <si>
    <t>2026-05-13T00:20:48.398+02:00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</si>
  <si>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40cm","posId":"111","price":30900,"isExtra":false},{"id":"57081101","note":"","count":1,"label":"Balné","posId":"K0000","price":2000,"isExtra":true},{"id":"57081099","note":"","count":1,"label":"bez plněných okrajů","posId":"X1000","price":0,"isExtra":true}]</t>
  </si>
  <si>
    <t>2026-05-13T00:09:04.858+02:00</t>
  </si>
  <si>
    <t>2026-05-13T00:15:30.125+02:00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</si>
  <si>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česnekový","posId":"P106","price":2000,"isExtra":false}]</t>
  </si>
  <si>
    <t>2026-05-12T23:24:10.100+02:00</t>
  </si>
  <si>
    <t>2026-05-12T23:33:01.130+02:00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</si>
  <si>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dip","posId":"P106","price":2000,"isExtra":false},{"id":"K0000","note":"","count":1,"label":"Balné","posId":"K0000","price":1500,"isExtra":true}]</t>
  </si>
  <si>
    <t>2026-05-12T23:04:03.762+02:00</t>
  </si>
  <si>
    <t>2026-05-12T23:14:49.840+02:00</t>
  </si>
  <si>
    <t>[{"id":"f4d7b9ad-ce62-498d-a90b-8016ab1e3604","note":"","count":1,"label":"Quattro Formaggi 32 cm","posId":"147","price":24900,"isExtra":false},{"id":"6e9ef16b-b5cb-40a1-ad72-f28a9276a0f7","note":"","count":1,"label":"kuře","posId":"B114","price":3000,"KDSTags":["greenhighlight"],"isExtra":true},{"id":"3a8b6a85-3b5c-4ee4-be2d-261ab8731d6e","note":"","count":1,"label":"Dip česnekový","posId":"P106","price":2000,"isExtra":false}]</t>
  </si>
  <si>
    <t>2026-05-12T22:36:24.528+02:00</t>
  </si>
  <si>
    <t>2026-05-12T22:42:29.914+02:00</t>
  </si>
  <si>
    <t>[{"id":"69400db90dc626f6c3c3fc1d","count":1,"label":"Quattro Formaggi 32cm","posId":"123","price":24900,"isExtra":false},{"id":"47441b8c08c3b985152b12f3","count":1,"label":"Balné","posId":"K0000","price":1500,"isExtra":true}]</t>
  </si>
  <si>
    <t>2026-05-12T22:24:55.587+02:00</t>
  </si>
  <si>
    <t>2026-05-12T22:37:22.943+02:00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</si>
  <si>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102","note":"","count":1,"label":"Jalapeňos","posId":"C102","price":3500,"KDSTags":["greenhighlight"],"isExtra":true},{"id":"C115","note":"","count":1,"label":"Kukuřice","posId":"C115","price":3500,"KDSTags":["greenhighlight"],"isExtra":true},{"id":"P106","note":"","count":2,"label":"Česnekový dip","posId":"P106","price":2000,"isExtra":false},{"id":"K0000","note":"","count":2,"label":"Balné","posId":"K0000","price":1500,"isExtra":true},{"id":"123","note":"","count":1,"label":"Quattro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</si>
  <si>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2026-05-12T22:23:43.231+02:00</t>
  </si>
  <si>
    <t>2026-05-12T22:29:49.030+02:00</t>
  </si>
  <si>
    <t>[{"id":"59610964","note":"","size":"Margherita 32cm","count":1,"label":"Margherita 32cm","posId":"112","price":20900,"isExtra":false},{"id":"57081111","note":"","count":1,"label":"Balné","posId":"K0000","price":1500,"isExtra":true},{"id":"57081151","note":"","count":1,"label":"Žampiony","posId":"B105","price":2500,"KDSTags":["greenhighlight"],"isExtra":true},{"id":"57081198","note":"","count":1,"label":"Cibule","posId":"B103","price":2500,"KDSTags":["greenhighlight"],"isExtra":true},{"id":"57081202","note":"","count":1,"label":"Kukuřice","posId":"B115","price":2500,"KDSTags":["greenhighlight"],"isExtra":true},{"id":"57081229","note":"","count":1,"label":"Kuře","posId":"B114","price":3000,"KDSTags":["greenhighlight"],"isExtra":true},{"id":"57405791","note":"","size":"Pepsi zero sugar 1l","count":1,"label":"Pepsi zero sugar 1l","posId":"N125","price":5900,"isExtra":false}]</t>
  </si>
  <si>
    <t>2026-05-12T22:06:43.247+02:00</t>
  </si>
  <si>
    <t>2026-05-12T22:23:17.942+02:00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</si>
  <si>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</si>
  <si>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2026-05-12T22:06:38.699+02:00</t>
  </si>
  <si>
    <t>2026-05-12T22:20:13.431+02:00</t>
  </si>
  <si>
    <t>[{"id":"57081069","note":"","size":"Česnekový dip","count":1,"label":"Česnekový dip","posId":"P106","price":2000,"isExtra":false},{"id":"57081111","note":"","count":1,"label":"Balné","posId":"K0000","price":1500,"isExtra":true},{"id":"59610968","note":"","size":"Pepperoni 32cm 🌶️🌶️","count":1,"label":"Pepperoni 32cm 🌶️🌶️","posId":"120","price":24900,"isExtra":false},{"id":"57081111","note":"","count":1,"label":"Balné","posId":"K0000","price":1500,"isExtra":true},{"id":"57081105","note":"","count":1,"label":"bez plněných okrajů","posId":"X1000","price":0,"isExtra":true}]</t>
  </si>
  <si>
    <t>2026-05-12T22:06:07.271+02:00</t>
  </si>
  <si>
    <t>2026-05-12T22:20:19.947+02:00</t>
  </si>
  <si>
    <t>[{"id":"69400db90dc626f6c3c3fc2b","count":1,"label":"Hawai 32cm","posId":"114","price":24900,"isExtra":false},{"id":"47441b8c08c3b985152b12f3","count":1,"label":"Balné","posId":"K0000","price":1500,"isExtra":true},{"id":"a412b114a164fd326990f8ec","count":1,"label":"Smetanový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</si>
  <si>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2026-05-12T22:03:54.024+02:00</t>
  </si>
  <si>
    <t>2026-05-12T22:26:02.902+02:00</t>
  </si>
  <si>
    <t>[{"id":"57081028","note":"","size":"BBQ Texas 40cm","count":1,"label":"BBQ Texas 40cm","posId":"107","price":30900,"isExtra":false},{"id":"57081101","note":"","count":1,"label":"Balné","posId":"K0000","price":2000,"isExtra":true},{"id":"59610975","note":"","size":"Veggieballs 32cm 🌶️🌶️","count":1,"label":"Veggieballs 32cm 🌶️🌶️","posId":"117","price":24900,"isExtra":false},{"id":"57081111","note":"","count":1,"label":"Balné","posId":"K0000","price":1500,"isExtra":true}]</t>
  </si>
  <si>
    <t>2026-05-12T21:55:03.145+02:00</t>
  </si>
  <si>
    <t>2026-05-12T22:02:51.393+02:00</t>
  </si>
  <si>
    <t>2026-05-12T21:45:07.507+02:00</t>
  </si>
  <si>
    <t>2026-05-12T21:55:55.834+02:00</t>
  </si>
  <si>
    <t>2026-05-12T21:33:17.928+02:00</t>
  </si>
  <si>
    <t>2026-05-12T21:48:13.883+02:00</t>
  </si>
  <si>
    <t>[{"id":"57081026","note":"","size":"Comeback 40cm 🌶️","count":1,"label":"Comeback 40cm 🌶️","posId":"109","price":30900,"isExtra":false},{"id":"57081101","note":"","count":1,"label":"Balné","posId":"K0000","price":2000,"isExtra":true}]</t>
  </si>
  <si>
    <t>2026-05-12T21:22:29.035+02:00</t>
  </si>
  <si>
    <t>2026-05-12T21:33:17.692+02:00</t>
  </si>
  <si>
    <t>2026-05-12T21:15:09.002+02:00</t>
  </si>
  <si>
    <t>2026-05-12T21:26:39.723+02:00</t>
  </si>
  <si>
    <t>[{"id":"59610968","note":"","size":"Pepperoni 32cm 🌶️🌶️","count":2,"label":"Pepperoni 32cm 🌶️🌶️","posId":"120","price":24900,"isExtra":false},{"id":"57081111","note":"","count":2,"label":"Balné","posId":"K0000","price":1500,"isExtra":true},{"id":"57081069","note":"","size":"Česnekový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</si>
  <si>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2026-05-12T21:12:39.104+02:00</t>
  </si>
  <si>
    <t>2026-05-12T21:24:39.656+02:00</t>
  </si>
  <si>
    <t>2026-05-12T20:56:04.493+02:00</t>
  </si>
  <si>
    <t>2026-05-12T21:04:45.533+02:00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</si>
  <si>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základ","posId":"57c816b2-3e3f-46c2-b126-b09910d79cb0","price":0,"isExtra":true},{"id":"e1ef9526-7c68-483b-a8a1-92bb58ce9f1e","note":"","count":1,"label":"Jalapenos Rolls, 6 ks","posId":"jpr200","price":8900,"isExtra":false},{"id":"3a8b6a85-3b5c-4ee4-be2d-261ab8731d6e","note":"","count":1,"label":"Dip česnekový","posId":"P106","price":2000,"isExtra":false}]</t>
  </si>
  <si>
    <t>2026-05-12T20:46:45.949+02:00</t>
  </si>
  <si>
    <t>2026-05-12T20:55:22.637+02:00</t>
  </si>
  <si>
    <t>[{"id":"69400db90dc626f6c3c3fc5d","count":2,"label":"Česnekový dip","posId":"P106","price":2000,"isExtra":false},{"id":"47441b8c08c3b985152b12f3","count":2,"label":"Balné","posId":"K0000","price":1500,"isExtra":true},{"id":"69400db90dc626f6c3c3fc07","count":1,"label":"Comeback 40cm 🌶️","posId":"109","price":30900,"isExtra":false},{"id":"eebdf80d1781a9b444ae21c7","count":1,"label":"Balné","posId":"K0000","price":2000,"isExtra":true},{"id":"09eac7380bce410f36ecd28b","count":1,"label":"okraj mozzarella, bbq omáčka","posId":"A124","price":6500,"isExtra":true}]</t>
  </si>
  <si>
    <t>2026-05-12T20:36:54.891+02:00</t>
  </si>
  <si>
    <t>2026-05-12T20:49:59.904+02:00</t>
  </si>
  <si>
    <t>[{"id":"31cc2dec-1acd-4403-88c1-9561117576d8","count":1,"label":"Pizza Špenát kuře 40 cm","posId":"104","price":30900,"isExtra":false,"creatorId":"ZYjkjG1A_QJPnx7BQDtkc","isPackging":0,"actualLabel":"Pizza Špenát kuře 40 cm"},{"id":"extra_20230331101812_3","count":1,"label":"okraj mozzarella, bylinky","posId":"A122","price":6500,"isExtra":true,"mainItemId":"31cc2dec-1acd-4403-88c1-9561117576d8"},{"id":"928e1a4e-de3f-4c57-bc51-cec44b77bcfd","count":1,"label":"Pizza BBQ Meteor 40","posId":"106","price":30900,"isExtra":false,"creatorId":"RClJeF8LCTmuNYpGRrTyc","isPackging":0,"actualLabel":"Pizza BBQ Meteor 40"},{"id":"extra_20230331101812_7","count":1,"label":"okraj hotdog, bez omáčky","posId":"A126","price":6500,"isExtra":true,"mainItemId":"928e1a4e-de3f-4c57-bc51-cec44b77bcfd"},{"id":"60b32f9b-7064-4917-aed7-67a49f9cad9a","count":1,"label":"Pizza Quattro Formaggi 40","posId":"111","price":30900,"isExtra":false,"creatorId":"-PFI8tRz5xpkNVDbQoZbG","isPackging":0,"actualLabel":"Pizza Quattro Formaggi 40"},{"id":"extra_20230331101812_7","count":1,"label":"okraj hotdog, bez omáčky","posId":"A126","price":6500,"isExtra":true,"mainItemId":"60b32f9b-7064-4917-aed7-67a49f9cad9a"},{"id":"60b32f9b-7064-4917-aed7-67a49f9cad9a","count":1,"label":"Pizza Quattro Formaggi 40","posId":"111","price":30900,"isExtra":false,"creatorId":"MMAc5zXRvNe9BLPOb579R","isPackging":0,"actualLabel":"Pizza Quattro Formaggi 40"},{"id":"extra_20230331101812_3","count":1,"label":"okraj mozzarella, bylinky","posId":"A122","price":6500,"isExtra":true,"mainItemId":"60b32f9b-7064-4917-aed7-67a49f9cad9a"}]</t>
  </si>
  <si>
    <t>2026-05-12T20:34:12.928+02:00</t>
  </si>
  <si>
    <t>2026-05-12T20:48:08.640+02:00</t>
  </si>
  <si>
    <t>[{"id":"69400db90dc626f6c3c3fc2d","count":1,"label":"Capricciosa 32cm","posId":"113","price":24900,"isExtra":false},{"id":"47441b8c08c3b985152b12f3","count":1,"label":"Balné","posId":"K0000","price":1500,"isExtra":true},{"id":"e1f43a0ee7f218cf02a7ded7","count":1,"label":"USA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základ","posId":"ZRB32","price":0,"isExtra":true},{"id":"3d68a128798074412b96c779","count":1,"label":"Bez oliv","posId":"X112","price":0,"KDSTags":["redhighlight"],"isExtra":true},{"id":"69400db90dc626f6c3c3fc57","count":1,"label":"Pečené brambory","posId":"P103","price":6900,"isExtra":false},{"id":"47441b8c08c3b985152b12f3","count":1,"label":"Balné","posId":"K0000","price":1500,"isExtra":true},{"id":"69400db90dc626f6c3c3fc5f","count":1,"label":"BBQ dip","posId":"P105","price":2000,"isExtra":false},{"id":"47441b8c08c3b985152b12f3","count":1,"label":"Balné","posId":"K0000","price":1500,"isExtra":true}]</t>
  </si>
  <si>
    <t>2026-05-12T20:27:09.168+02:00</t>
  </si>
  <si>
    <t>2026-05-12T20:37:34.568+02:00</t>
  </si>
  <si>
    <t>[{"id":"69400db90dc626f6c3c3fc2d","count":1,"label":"Capricciosa 32cm","posId":"113","price":24900,"isExtra":false},{"id":"47441b8c08c3b985152b12f3","count":1,"label":"Balné","posId":"K0000","price":1500,"isExtra":true},{"id":"69400db90dc626f6c3c3fc1d","count":1,"label":"Quattro Formaggi 32cm","posId":"123","price":24900,"isExtra":false},{"id":"47441b8c08c3b985152b12f3","count":1,"label":"Balné","posId":"K0000","price":1500,"isExtra":true}]</t>
  </si>
  <si>
    <t>2026-05-12T20:27:03.948+02:00</t>
  </si>
  <si>
    <t>2026-05-12T20:37:21.468+02:00</t>
  </si>
  <si>
    <t>2026-05-12T20:12:04.190+02:00</t>
  </si>
  <si>
    <t>2026-05-12T20:31:43.416+02:00</t>
  </si>
  <si>
    <t>2026-05-12T20:54:47.566+02:00</t>
  </si>
  <si>
    <t>2026-05-12T20:12:05.128+02:00</t>
  </si>
  <si>
    <t>[{"id":"1da47ebe-2592-435a-b854-8cbe80b56263","note":"","count":1,"label":"Hawai 32 cm","posId":"138","price":24900,"isExtra":false},{"id":"92786627-aa7f-470b-9a46-ca4d5978f1b3","note":"","count":1,"label":"ananas","posId":"B100","price":2500,"KDSTags":["greenhighlight"],"isExtra":true},{"id":"3a8b6a85-3b5c-4ee4-be2d-261ab8731d6e","note":"","count":1,"label":"Dip česnekový","posId":"P106","price":2000,"isExtra":false}]</t>
  </si>
  <si>
    <t>2026-05-12T20:10:03.260+02:00</t>
  </si>
  <si>
    <t>2026-05-12T20:28:21.400+02:00</t>
  </si>
  <si>
    <t>2026-05-12T20:51:19.847+02:00</t>
  </si>
  <si>
    <t>2026-05-12T20:10:04.772+02:00</t>
  </si>
  <si>
    <t>[{"id":"10a95fda-50ac-4e8b-a092-eba50264ce8d","note":"","count":1,"label":"Comeback 18 cm","posId":"133","price":11900,"isExtra":false},{"id":"194f980e-141e-4220-9f1e-0e1e9edc412e","note":"","count":1,"label":"Quattro Formaggi 18 cm","posId":"135","price":11900,"isExtra":false},{"id":"fc34540c-3ca2-4bb0-bd98-dc6f769a38a1","note":"","count":1,"label":"Šunka.","posId":"A106","price":2000,"isExtra":true}]</t>
  </si>
  <si>
    <t>2026-05-12T19:56:31.670+02:00</t>
  </si>
  <si>
    <t>2026-05-12T20:03:02.366+02:00</t>
  </si>
  <si>
    <t>[{"id":"97205e8a-60b5-439e-8af0-7f8def52aeb6","count":1,"label":"Pizza Hawai 32 cm","posId":"114","price":24900,"isExtra":false,"creatorId":"HxRn02AUwdhR84qE7oSGW","isPackging":0,"actualLabel":"Pizza Hawai 32 cm"}]</t>
  </si>
  <si>
    <t>2026-05-12T19:55:33.431+02:00</t>
  </si>
  <si>
    <t>2026-05-12T20:11:15.405+02:00</t>
  </si>
  <si>
    <t>[{"id":"59610964","note":"","size":"Margherita 32cm","count":1,"label":"Margherita 32cm","posId":"112","price":20900,"isExtra":false},{"id":"57081111","note":"","count":1,"label":"Balné","posId":"K0000","price":1500,"isExtra":true},{"id":"59610972","note":"","size":"Hawai 32cm","count":1,"label":"Hawai 32cm","posId":"114","price":24900,"isExtra":false},{"id":"57081111","note":"","count":1,"label":"Balné","posId":"K0000","price":1500,"isExtra":true},{"id":"57094169","note":"","count":1,"label":"Smetanový základ","posId":"ZRS32","price":0,"isExtra":true},{"id":"57081222","note":"","count":1,"label":"Slanina","posId":"B108","price":3000,"KDSTags":["greenhighlight"],"isExtra":true}]</t>
  </si>
  <si>
    <t>2026-05-12T19:55:33.191+02:00</t>
  </si>
  <si>
    <t>2026-05-12T20:04:59.534+02:00</t>
  </si>
  <si>
    <t>[{"id":"57081023","note":"","size":"Margherita 40cm","count":1,"label":"Margherita 40cm","posId":"100","price":26900,"isExtra":false},{"id":"57081101","note":"","count":1,"label":"Balné","posId":"K0000","price":2000,"isExtra":true},{"id":"57081135","note":"","count":1,"label":"okraj mozzarella, bylinky","posId":"A122","price":6500,"isExtra":true},{"id":"57405791","note":"","size":"Pepsi zero sugar 1l","count":1,"label":"Pepsi zero sugar 1l","posId":"N125","price":5900,"isExtra":false},{"id":"57081069","note":"","size":"Česnekový dip","count":2,"label":"Česnekový dip","posId":"P106","price":2000,"isExtra":false},{"id":"57081111","note":"","count":2,"label":"Balné","posId":"K0000","price":1500,"isExtra":true}]</t>
  </si>
  <si>
    <t>2026-05-12T19:43:49.291+02:00</t>
  </si>
  <si>
    <t>2026-05-12T19:54:18.737+02:00</t>
  </si>
  <si>
    <t>Josef</t>
  </si>
  <si>
    <t>2026-05-12T19:42:58.289+02:00</t>
  </si>
  <si>
    <t>2026-05-12T19:53:21.633+02:00</t>
  </si>
  <si>
    <t>[{"id":"109","note":"","count":1,"label":"Comeback 40cm 🌶️","posId":"109","price":30900,"isExtra":false},{"id":"K0000","note":"","count":1,"label":"Balné","posId":"K0000","price":2000,"isExtra":true},{"id":"C100","note":"","count":1,"label":"Ananas","posId":"C100","price":3500,"KDSTags":["greenhighlight"],"isExtra":true},{"id":"C115","note":"","count":1,"label":"Kukuřice","posId":"C115","price":3500,"KDSTags":["greenhighlight"],"isExtra":true}]</t>
  </si>
  <si>
    <t>2026-05-12T19:32:27.107+02:00</t>
  </si>
  <si>
    <t>2026-05-12T19:41:07.605+02:00</t>
  </si>
  <si>
    <t>[{"id":"57081028","note":"","size":"BBQ Texas 40cm","count":1,"label":"BBQ Texas 40cm","posId":"107","price":30900,"isExtra":false},{"id":"57081101","note":"","count":1,"label":"Balné","posId":"K0000","price":2000,"isExtra":true},{"id":"57081099","note":"","count":1,"label":"bez plněných okrajů","posId":"X1000","price":0,"isExtra":true},{"id":"57081152","note":"","count":1,"label":"Žampiony","posId":"C105","price":3500,"KDSTags":["greenhighlight"],"isExtra":true},{"id":"57405790","note":"","size":"Pepsi 1l","count":1,"label":"Pepsi 1l","posId":"N124","price":5900,"isExtra":false}]</t>
  </si>
  <si>
    <t>2026-05-12T19:17:04.929+02:00</t>
  </si>
  <si>
    <t>2026-05-12T19:27:24.610+02:00</t>
  </si>
  <si>
    <t>2026-05-12T19:38:53.892+02:00</t>
  </si>
  <si>
    <t>2026-05-12T19:17:07.098+02:00</t>
  </si>
  <si>
    <t>[{"id":"1fae666b-4102-4ed0-b317-2a07b21ae279","note":"","count":1,"label":"Hot &amp; Spicy 40 cm","posId":"110","price":30900,"isExtra":false},{"id":"0f32557d-3b00-4445-b026-75e05c963906","note":"","count":1,"label":"Jalapeños","posId":"C102","price":3500,"KDSTags":["greenhighlight"],"isExtra":true},{"id":"614269dd-2dbe-47e4-81f8-670c7ef03e2f","note":"","count":1,"label":"Pepperoni salám","posId":"C109","price":4000,"KDSTags":["greenhighlight"],"isExtra":true},{"id":"169906cc-98ac-4101-a361-79ae530758c3","note":"","count":1,"label":"BEZ -cibule","posId":"X103","price":0,"KDSTags":["redhighlight"],"isExtra":true},{"id":"1da47ebe-2592-435a-b854-8cbe80b56263","note":"","count":1,"label":"Hawai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</si>
  <si>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2026-05-12T19:14:03.020+02:00</t>
  </si>
  <si>
    <t>2026-05-12T19:22:20.093+02:00</t>
  </si>
  <si>
    <t>2026-05-12T20:06:52.316+02:00</t>
  </si>
  <si>
    <t>2026-05-12T19:14:03.942+02:00</t>
  </si>
  <si>
    <t>[{"id":"35e045f9-bc36-46e9-8142-6579de78a05b","note":"","count":1,"label":"Comeback 32 cm","posId":"121","price":24900,"isExtra":false},{"id":"a3d62a5d-2e1d-48db-874e-d64becff7059","note":"","count":1,"label":"změna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bylinky","posId":"A121","price":5700,"isExtra":true}]</t>
  </si>
  <si>
    <t>2026-05-12T19:08:51.450+02:00</t>
  </si>
  <si>
    <t>2026-05-12T19:14:18.095+02:00</t>
  </si>
  <si>
    <t>2026-05-12T19:00:15.287+02:00</t>
  </si>
  <si>
    <t>2026-05-12T19:07:57.663+02:00</t>
  </si>
  <si>
    <t>[{"id":"69400db90dc626f6c3c3fc03","count":1,"label":"Quattro Formaggi 40cm","posId":"111","price":30900,"isExtra":false},{"id":"eebdf80d1781a9b444ae21c7","count":1,"label":"Balné","posId":"K0000","price":2000,"isExtra":true},{"id":"d6d74ab42be6062f19191438","count":1,"label":"bez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</si>
  <si>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2026-05-12T18:58:03.299+02:00</t>
  </si>
  <si>
    <t>2026-05-12T19:12:55.472+02:00</t>
  </si>
  <si>
    <t>2026-05-12T19:52:25.898+02:00</t>
  </si>
  <si>
    <t>2026-05-12T18:58:04.408+02:00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</si>
  <si>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základ","posId":"f61b7339-3b20-4583-b2b8-12e48de2876d","price":0,"isExtra":true},{"id":"a851d29a-5134-4946-b96f-7df04ca56ce8","note":"","count":1,"label":"Pepsi zero sugar 1l","posId":"N125","price":5900,"isExtra":false}]</t>
  </si>
  <si>
    <t>2026-05-12T18:48:40.452+02:00</t>
  </si>
  <si>
    <t>2026-05-12T18:57:17.634+02:00</t>
  </si>
  <si>
    <t>[{"id":"69400db90dc626f6c3c3fc1b","count":1,"label":"Margherita 32cm","posId":"112","price":20900,"isExtra":false},{"id":"47441b8c08c3b985152b12f3","count":1,"label":"Balné","posId":"K0000","price":1500,"isExtra":true},{"id":"fc47b4db58ea17017d058548","count":1,"label":"okraj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</si>
  <si>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2026-05-12T18:41:32.825+02:00</t>
  </si>
  <si>
    <t>2026-05-12T18:50:26.670+02:00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</si>
  <si>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32cm","posId":"123","price":24900,"isExtra":false},{"id":"47441b8c08c3b985152b12f3","count":1,"label":"Balné","posId":"K0000","price":1500,"isExtra":true},{"id":"69400db90dc626f6c3c3fc23","count":1,"label":"Pepperoni 32cm 🌶️🌶️","posId":"120","price":24900,"isExtra":false},{"id":"47441b8c08c3b985152b12f3","count":1,"label":"Balné","posId":"K0000","price":1500,"isExtra":true},{"id":"69400db90dc626f6c3c3fc75","count":1,"label":"BIRGO grapefruit 0,5l","posId":"N131","price":4900,"isExtra":false}]</t>
  </si>
  <si>
    <t>2026-05-12T18:37:03.337+02:00</t>
  </si>
  <si>
    <t>2026-05-12T18:41:52.498+02:00</t>
  </si>
  <si>
    <t>2026-05-12T18:28:03.261+02:00</t>
  </si>
  <si>
    <t>2026-05-12T18:50:20.339+02:00</t>
  </si>
  <si>
    <t>2026-05-12T19:15:46.028+02:00</t>
  </si>
  <si>
    <t>2026-05-12T18:28:03.873+02:00</t>
  </si>
  <si>
    <t>[{"id":"ad7c292a-48c9-48db-b64c-0f7f8ebced7f","note":"","count":1,"label":"BBQ Meteor 40 cm","posId":"106","price":30900,"isExtra":false},{"id":"3a8b6a85-3b5c-4ee4-be2d-261ab8731d6e","note":"","count":1,"label":"Dip česnekový","posId":"P106","price":2000,"isExtra":false},{"id":"99710cd8-fa1f-4712-84a8-85da37e18dd0","note":"","count":1,"label":"Česnekový chléb","posId":"P104","price":7900,"isExtra":false},{"id":"de56def4-8429-46ca-bf08-8c8eba684591","note":"","count":1,"label":"Dip BBQ","posId":"P105","price":2000,"isExtra":false}]</t>
  </si>
  <si>
    <t>2026-05-12T18:26:38.320+02:00</t>
  </si>
  <si>
    <t>2026-05-12T18:35:58.667+02:00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</si>
  <si>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bylinky","posId":"A121","price":5700,"isExtra":true},{"id":"B107","note":"","count":1,"label":"Špenát s česnekem","posId":"B107","price":2500,"KDSTags":["greenhighlight"],"isExtra":true},{"id":"B106","note":"","count":1,"label":"Šunka","posId":"B106","price":3000,"KDSTags":["greenhighlight"],"isExtra":true}]</t>
  </si>
  <si>
    <t>2026-05-12T18:22:50.572+02:00</t>
  </si>
  <si>
    <t>2026-05-12T18:29:57.754+02:00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</si>
  <si>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🌶️🌶️","posId":"120","price":24900,"isExtra":false},{"id":"57081111","note":"","count":1,"label":"Balné","posId":"K0000","price":1500,"isExtra":true},{"id":"57094169","note":"","count":1,"label":"Smetanový základ","posId":"ZRS32","price":0,"isExtra":true}]</t>
  </si>
  <si>
    <t>2026-05-12T18:17:03.917+02:00</t>
  </si>
  <si>
    <t>2026-05-12T18:41:06.394+02:00</t>
  </si>
  <si>
    <t>2026-05-12T19:08:37.076+02:00</t>
  </si>
  <si>
    <t>2026-05-12T18:17:04.786+02:00</t>
  </si>
  <si>
    <t>[{"id":"1fae666b-4102-4ed0-b317-2a07b21ae279","note":"","count":1,"label":"Hot &amp; Spicy 40 cm","posId":"110","price":30900,"isExtra":false},{"id":"3f15a32f-4d5b-4afb-ae1b-12f68224d029","note":"","count":1,"label":"Olivy","posId":"C112","price":3500,"KDSTags":["greenhighlight"],"isExtra":true},{"id":"7fdd6df3-b4af-470d-955c-d1de47ab00a5","note":"","count":1,"label":"Žampiony","posId":"C105","price":3500,"KDSTags":["greenhighlight"],"isExtra":true}]</t>
  </si>
  <si>
    <t>2026-05-12T18:09:06.177+02:00</t>
  </si>
  <si>
    <t>2026-05-12T18:17:20.607+02:00</t>
  </si>
  <si>
    <t>2026-05-12T18:07:37.820+02:00</t>
  </si>
  <si>
    <t>2026-05-12T18:17:18.604+02:00</t>
  </si>
  <si>
    <t>[{"id":"69400db90dc626f6c3c3fc1d","count":1,"label":"Quattro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</si>
  <si>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2026-05-12T18:03:03.841+02:00</t>
  </si>
  <si>
    <t>2026-05-12T18:19:23.309+02:00</t>
  </si>
  <si>
    <t>2026-05-12T18:30:25.473+02:00</t>
  </si>
  <si>
    <t>2026-05-12T18:03:05.529+02:00</t>
  </si>
  <si>
    <t>2026-05-12T17:48:06.541+02:00</t>
  </si>
  <si>
    <t>2026-05-12T18:00:51.411+02:00</t>
  </si>
  <si>
    <t>2026-05-12T18:36:20.544+02:00</t>
  </si>
  <si>
    <t>2026-05-12T17:48:08.251+02:00</t>
  </si>
  <si>
    <t>[{"id":"a4efa812-1470-4ea2-a19d-39843abed3be","note":"","count":1,"label":"Comeback 32 cm","posId":"145","price":24900,"isExtra":false},{"id":"a3d62a5d-2e1d-48db-874e-d64becff7059","note":"","count":1,"label":"změna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-cibule","posId":"X103","price":0,"KDSTags":["redhighlight"],"isExtra":true},{"id":"a4efa812-1470-4ea2-a19d-39843abed3be","note":"","count":1,"label":"Comeback 32 cm","posId":"145","price":24900,"isExtra":false},{"id":"a3d62a5d-2e1d-48db-874e-d64becff7059","note":"","count":1,"label":"změna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-cibule","posId":"X103","price":0,"KDSTags":["redhighlight"],"isExtra":true},{"id":"f917a1e8-52b4-4621-aa24-89b06c89e060","note":"","count":1,"label":"BEZ -slanina","posId":"X108","price":0,"KDSTags":["redhighlight"],"isExtra":true},{"id":"cf7b838b-1667-4137-9517-9db74780c479","note":"","count":1,"label":"Guarana classic 0,5l","posId":"N142","price":5500,"isExtra":false},{"id":"d2f79018-1a11-4064-9123-ed7364edf6f6","note":"","count":1,"label":"Guarana Kiwi a jablko 0,5l","posId":"N144","price":5500,"isExtra":false},{"id":"c1383a56-9eef-4159-8de6-52ba98917da4","note":"","count":2,"label":"Pepperoni Rolls, 6 ks","posId":"P100","price":8900,"isExtra":false}]</t>
  </si>
  <si>
    <t>2026-05-12T17:44:26.586+02:00</t>
  </si>
  <si>
    <t>2026-05-12T17:53:27.853+02:00</t>
  </si>
  <si>
    <t>2026-05-12T17:15:03.391+02:00</t>
  </si>
  <si>
    <t>2026-05-12T17:51:32.287+02:00</t>
  </si>
  <si>
    <t>2026-05-12T18:18:10.611+02:00</t>
  </si>
  <si>
    <t>2026-05-12T17:15:04.084+02:00</t>
  </si>
  <si>
    <t>[{"id":"4859f11e-15ad-47d4-9f86-4138a8a5dd0a","note":"","count":1,"label":"Sweet passion 40 cm","posId":"31","price":26900,"isExtra":false},{"id":"aef5aaf8-2acf-4f20-91be-c8829f11cd0c","note":"","count":1,"label":"Capricciosa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-olivy","posId":"X112","price":0,"KDSTags":["redhighlight"],"isExtra":true},{"id":"36ea3088-07fd-428f-b871-c4a5ee9cef7b","note":"","count":1,"label":"Comeback 40 cm","posId":"109","price":30900,"isExtra":false},{"id":"932d1eab-8f45-4992-b460-cc5099f91e14","note":"","count":1,"label":"Okraj Hotdog, BBQ","posId":"A120","price":6500,"isExtra":true},{"id":"ad7c292a-48c9-48db-b64c-0f7f8ebced7f","note":"","count":1,"label":"BBQ Meteor 40 cm","posId":"106","price":30900,"isExtra":false},{"id":"622835b8-8ccd-4776-9f66-ccee484725e6","note":"","count":1,"label":"Okraj Hotdog, hořčice","posId":"A118","price":6500,"isExtra":true},{"id":"a851d29a-5134-4946-b96f-7df04ca56ce8","note":"","count":2,"label":"Pepsi zero sugar 1l","posId":"N125","price":5900,"isExtra":false},{"id":"739ceea4-4275-4f09-8cf5-ae08fe640a77","note":"","count":1,"label":"Pepsi 1l","posId":"N124","price":5900,"isExtra":false}]</t>
  </si>
  <si>
    <t>Elizaveta</t>
  </si>
  <si>
    <t>2026-05-12T17:14:03.243+02:00</t>
  </si>
  <si>
    <t>2026-05-12T17:29:12.212+02:00</t>
  </si>
  <si>
    <t>[{"id":"102","note":"","count":1,"label":"Hawai 40cm","posId":"102","price":30900,"isExtra":false},{"id":"K0000","note":"","count":1,"label":"Balné","posId":"K0000","price":2000,"isExtra":true},{"id":"A118","note":"","count":1,"label":"okraj hotdog, hořčice","posId":"A118","price":6500,"isExtra":true},{"id":"C105","note":"","count":1,"label":"Žampiony","posId":"C105","price":3500,"KDSTags":["greenhighlight"],"isExtra":true},{"id":"123","note":"","count":1,"label":"Quattro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105","note":"","count":1,"label":"Žampiony","posId":"B105","price":2500,"KDSTags":["greenhighlight"],"isExtra":true},{"id":"B103","note":"","count":1,"label":"Cibule","posId":"B103","price":2500,"KDSTags":["greenhighlight"],"isExtra":true},{"id":"B113","note":"","count":1,"label":"Mozzarella","posId":"B113","price":3000,"KDSTags":["greenhighlight"],"isExtra":true}]</t>
  </si>
  <si>
    <t>2026-05-12T16:57:09.504+02:00</t>
  </si>
  <si>
    <t>2026-05-12T17:07:24.355+02:00</t>
  </si>
  <si>
    <t>2026-05-12T16:47:03.509+02:00</t>
  </si>
  <si>
    <t>2026-05-12T16:57:54.944+02:00</t>
  </si>
  <si>
    <t>[{"id":"faba40d0-295e-4d0a-bb09-2edf9b61a61a","count":1,"label":"Pizza Hawai 40 cm","posId":"102","price":30900,"isExtra":false,"creatorId":"teDQWk_WGH3G2nsrV2CH_","isPackging":0,"actualLabel":"Pizza Hawai 40 cm"},{"id":"RjnzJvFGQ7bViwxWS8fAW","count":1,"label":"Bez ananasu","posId":"X100","price":0,"KDSTags":["redhighlight"],"isExtra":true,"mainItemId":"faba40d0-295e-4d0a-bb09-2edf9b61a61a"}]</t>
  </si>
  <si>
    <t>2026-05-12T16:46:36.749+02:00</t>
  </si>
  <si>
    <t>2026-05-12T17:01:20.116+02:00</t>
  </si>
  <si>
    <t>2026-05-12T16:42:06.380+02:00</t>
  </si>
  <si>
    <t>2026-05-12T17:01:25.143+02:00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</si>
  <si>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40cm","posId":"111","price":30900,"isExtra":false},{"id":"eebdf80d1781a9b444ae21c7","count":1,"label":"Balné","posId":"K0000","price":2000,"isExtra":true},{"id":"69400db90dc626f6c3c3fc11","count":1,"label":"Hawai 40cm","posId":"102","price":30900,"isExtra":false},{"id":"eebdf80d1781a9b444ae21c7","count":1,"label":"Balné","posId":"K0000","price":2000,"isExtra":true},{"id":"92493bd8b2b1686ca8fec1fe","count":1,"label":"Bez ananasu","posId":"X100","price":0,"KDSTags":["redhighlight"],"isExtra":true}]</t>
  </si>
  <si>
    <t>2026-05-12T16:25:05.261+02:00</t>
  </si>
  <si>
    <t>2026-05-12T16:34:47.008+02:00</t>
  </si>
  <si>
    <t>2026-05-12T16:49:06.934+02:00</t>
  </si>
  <si>
    <t>2026-05-12T16:25:06.161+02:00</t>
  </si>
  <si>
    <t>[{"id":"b23a7ffc-2968-4b23-96c7-647c4d375297","note":"","count":1,"label":"BBQ Meteor 32 cm","posId":"142","price":24900,"isExtra":false}]</t>
  </si>
  <si>
    <t>2026-05-12T16:16:09.220+02:00</t>
  </si>
  <si>
    <t>2026-05-12T16:22:34.325+02:00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</si>
  <si>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57081202","note":"","count":1,"label":"Kukuřice","posId":"B115","price":2500,"KDSTags":["greenhighlight"],"isExtra":true}]</t>
  </si>
  <si>
    <t>2026-05-12T16:04:51.960+02:00</t>
  </si>
  <si>
    <t>2026-05-12T16:15:49.099+02:00</t>
  </si>
  <si>
    <t>[{"id":"69400db90dc626f6c3c3fc25","count":1,"label":"BBQ Texas 32cm","posId":"119","price":24900,"isExtra":false},{"id":"47441b8c08c3b985152b12f3","count":1,"label":"Balné","posId":"K0000","price":1500,"isExtra":true},{"id":"86a8411975d49148029d3c69","count":1,"label":"Smetanový základ","posId":"ZBS32","price":0,"isExtra":true},{"id":"e8b9c738ab9602bc599b4f85","count":1,"label":"bez plněných okrajů","posId":"X1000","price":0,"isExtra":true},{"id":"416c69b4b67cbf04b4724c14","count":1,"label":"Bez cibule","posId":"X103","price":0,"KDSTags":["redhighlight"],"isExtra":true},{"id":"69400db90dc626f6c3c3fc1f","count":1,"label":"Hot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</si>
  <si>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2026-05-12T15:57:12.593+02:00</t>
  </si>
  <si>
    <t>2026-05-12T16:04:56.927+02:00</t>
  </si>
  <si>
    <t>2026-05-12T16:19:25.697+02:00</t>
  </si>
  <si>
    <t>2026-05-12T15:57:13.574+02:00</t>
  </si>
  <si>
    <t>[{"id":"da5a8aac-e4ba-43e9-aa97-4a4b406352ee","count":1,"label":"Pizza Margherita 32","posId":"112","price":20900,"isExtra":false,"creatorId":"CpNFXGDo2ElHujBuMPWZQ","isPackging":0,"actualLabel":"Pizza Margherita 32"},{"id":"extra_20230331101812_78","count":1,"label":"Šunka","posId":"B106","price":3000,"KDSTags":["greenhighlight"],"isExtra":true,"mainItemId":"da5a8aac-e4ba-43e9-aa97-4a4b406352ee"}]</t>
  </si>
  <si>
    <t>Ruslan</t>
  </si>
  <si>
    <t>2026-05-12T15:54:16.736+02:00</t>
  </si>
  <si>
    <t>2026-05-12T16:06:10.292+02:00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</si>
  <si>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základ","posId":"ZRB40","price":0,"isExtra":true},{"id":"P106","note":"","count":2,"label":"Česnekový dip","posId":"P106","price":2000,"isExtra":false},{"id":"K0000","note":"","count":2,"label":"Balné","posId":"K0000","price":1500,"isExtra":true},{"id":"N120","note":"","count":2,"label":"Aquilla černý čaj a broskev 0,5l","posId":"N120","price":4900,"isExtra":false}]</t>
  </si>
  <si>
    <t>2026-05-12T15:20:03.343+02:00</t>
  </si>
  <si>
    <t>2026-05-12T15:29:05.218+02:00</t>
  </si>
  <si>
    <t>2026-05-12T15:39:47.273+02:00</t>
  </si>
  <si>
    <t>2026-05-12T15:20:04.267+02:00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</si>
  <si>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bylinky","posId":"A121","price":5700,"isExtra":true}]</t>
  </si>
  <si>
    <t>2026-05-12T14:49:03.474+02:00</t>
  </si>
  <si>
    <t>2026-05-12T15:03:54.636+02:00</t>
  </si>
  <si>
    <t>2026-05-12T15:13:12.060+02:00</t>
  </si>
  <si>
    <t>2026-05-12T14:49:04.254+02:00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</si>
  <si>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2,"label":"Dip česnekový","posId":"P106","price":2000,"isExtra":false},{"id":"2b9f361b-4416-409b-9b50-c5e648e65b24","note":"","count":1,"label":"Zeleninová 40 cm","posId":"103","price":30900,"isExtra":false}]</t>
  </si>
  <si>
    <t>2026-05-12T14:08:59.729+02:00</t>
  </si>
  <si>
    <t>2026-05-12T14:16:28.901+02:00</t>
  </si>
  <si>
    <t>[{"id":"69400db90dc626f6c3c3fc2b","count":1,"label":"Hawai 32cm","posId":"114","price":24900,"isExtra":false},{"id":"47441b8c08c3b985152b12f3","count":1,"label":"Balné","posId":"K0000","price":1500,"isExtra":true},{"id":"fc47b4db58ea17017d058548","count":1,"label":"okraj mozzarella, bylinky","posId":"A121","price":5700,"isExtra":true},{"id":"f5ea7832d2a713a6e28e48fb","count":1,"label":"Ananas","posId":"B100","price":2500,"KDSTags":["greenhighlight"],"isExtra":true}]</t>
  </si>
  <si>
    <t>2026-05-12T13:54:03.906+02:00</t>
  </si>
  <si>
    <t>2026-05-12T14:08:08.416+02:00</t>
  </si>
  <si>
    <t>2026-05-12T14:32:15.636+02:00</t>
  </si>
  <si>
    <t>2026-05-12T13:54:05.093+02:00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</si>
  <si>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35e045f9-bc36-46e9-8142-6579de78a05b","note":"","count":1,"label":"Comeback 32 cm","posId":"121","price":24900,"isExtra":false},{"id":"117c830b-d7db-490d-a3b9-365f8c4fa2d3","note":"","count":1,"label":"Zeleninová 32 cm","posId":"115","price":24900,"isExtra":false},{"id":"e2500e14-36a7-442f-9e4c-8df3f05db108","note":"","count":1,"label":"pepperoni salám","posId":"B109","price":3000,"KDSTags":["greenhighlight"],"isExtra":true}]</t>
  </si>
  <si>
    <t>2026-05-12T12:37:03.731+02:00</t>
  </si>
  <si>
    <t>2026-05-12T12:44:58.039+02:00</t>
  </si>
  <si>
    <t>2026-05-12T11:50:03.274+02:00</t>
  </si>
  <si>
    <t>2026-05-12T12:05:05.255+02:00</t>
  </si>
  <si>
    <t>2026-05-12T12:18:57.691+02:00</t>
  </si>
  <si>
    <t>2026-05-12T11:50:04.198+02:00</t>
  </si>
  <si>
    <t>2026-05-12T11:23:03.453+02:00</t>
  </si>
  <si>
    <t>2026-05-12T11:48:13.777+02:00</t>
  </si>
  <si>
    <t>2026-05-12T11:57:26.111+02:00</t>
  </si>
  <si>
    <t>2026-05-12T11:23:04.342+02:00</t>
  </si>
  <si>
    <t>2026-05-12T00:37:36.758+02:00</t>
  </si>
  <si>
    <t>2026-05-12T00:51:17.490+02:00</t>
  </si>
  <si>
    <t>[{"id":"69400db90dc626f6c3c3fc27","count":1,"label":"BBQ Meteor 32cm","posId":"118","price":24900,"isExtra":false},{"id":"47441b8c08c3b985152b12f3","count":1,"label":"Balné","posId":"K0000","price":1500,"isExtra":true},{"id":"00a07c9b2e45827c80fe2a86","count":1,"label":"Rajčatový základ","posId":"ZBR32","price":0,"isExtra":true}]</t>
  </si>
  <si>
    <t>2026-05-12T00:29:01.658+02:00</t>
  </si>
  <si>
    <t>2026-05-12T00:48:14.769+02:00</t>
  </si>
  <si>
    <t>[{"id":"69400db90dc626f6c3c3fc07","count":1,"label":"Comeback 40cm 🌶️","posId":"109","price":30900,"isExtra":false},{"id":"eebdf80d1781a9b444ae21c7","count":1,"label":"Balné","posId":"K0000","price":2000,"isExtra":true},{"id":"0b3c96cbaced3281d8b319c8","count":1,"label":"Žampiony","posId":"C105","price":3500,"KDSTags":["greenhighlight"],"isExtra":true},{"id":"81005e121853e53dec489980","count":1,"label":"Olivy","posId":"C112","price":3500,"KDSTags":["greenhighlight"],"isExtra":true},{"id":"69400db90dc626f6c3c3fc15","count":1,"label":"Baby špenát &amp; kuře 40cm","posId":"104","price":30900,"isExtra":false},{"id":"eebdf80d1781a9b444ae21c7","count":1,"label":"Balné","posId":"K0000","price":2000,"isExtra":true},{"id":"af0af3ee558e8ac396404b0a","count":1,"label":"Jalapeňos","posId":"C102","price":3500,"KDSTags":["greenhighlight"],"isExtra":true},{"id":"0b3c96cbaced3281d8b319c8","count":1,"label":"Žampiony","posId":"C105","price":3500,"KDSTags":["greenhighlight"],"isExtra":true},{"id":"81005e121853e53dec489980","count":1,"label":"Olivy","posId":"C112","price":3500,"KDSTags":["greenhighlight"],"isExtra":true},{"id":"ed303aa59739b42bc08e0f9f","count":1,"label":"Cibule","posId":"C103","price":3500,"KDSTags":["greenhighlight"],"isExtra":true},{"id":"5295d8572fa8fb0197d02b2f","count":1,"label":"Slanina","posId":"C108","price":4000,"KDSTags":["greenhighlight"],"isExtra":true},{"id":"48004fb5019234ea73e235c2","count":1,"label":"Grana padano, pecorino, parmazán","posId":"C130","price":4000,"KDSTags":["greenhighlight"],"isExtra":true},{"id":"69400db90dc626f6c3c3fc79","count":1,"label":"Pepsi zero sugar 1l","posId":"N125","price":5900,"isExtra":false}]</t>
  </si>
  <si>
    <t>2026-05-12T00:16:55.392+02:00</t>
  </si>
  <si>
    <t>2026-05-12T00:25:17.552+02:00</t>
  </si>
  <si>
    <t>[{"id":"69400db90dc626f6c3c3fc13","count":1,"label":"Capricciosa 40cm","posId":"101","price":30900,"isExtra":false},{"id":"eebdf80d1781a9b444ae21c7","count":1,"label":"Balné","posId":"K0000","price":2000,"isExtra":true},{"id":"69400db90dc626f6c3c3fc5f","count":1,"label":"BBQ dip","posId":"P105","price":2000,"isExtra":false},{"id":"47441b8c08c3b985152b12f3","count":1,"label":"Balné","posId":"K0000","price":1500,"isExtra":true}]</t>
  </si>
  <si>
    <t>2026-05-12T00:03:48.895+02:00</t>
  </si>
  <si>
    <t>2026-05-12T00:11:44.365+02:00</t>
  </si>
  <si>
    <t>2026-05-11T23:41:23.875+02:00</t>
  </si>
  <si>
    <t>2026-05-12T00:00:21.530+02:00</t>
  </si>
  <si>
    <t>[{"id":"121","note":"","count":1,"label":"Comeback 32cm 🌶️","posId":"121","price":24900,"isExtra":false},{"id":"K0000","note":"","count":1,"label":"Balné","posId":"K0000","price":1500,"isExtra":true},{"id":"M100","note":"","count":1,"label":"Spicy menu Comeback","posId":"M100","price":34900,"isExtra":false},{"id":"K0000","note":"","count":1,"label":"Balné","posId":"K0000","price":3000,"isExtra":true},{"id":"Y123","note":"","count":1,"label":"Quattro Formaggi","posId":"Y123","price":0,"isExtra":true},{"id":"17","note":"","count":1,"label":"USA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bylinky","posId":"A121","price":5700,"isExtra":true},{"id":"P102","note":"","count":1,"label":"masové kuličky","posId":"P102","price":0,"isExtra":true},{"id":"N121","note":"","count":1,"label":"Aquilla zelený čaj/citron","posId":"N121","price":0,"isExtra":true}]</t>
  </si>
  <si>
    <t>2026-05-11T23:40:05.588+02:00</t>
  </si>
  <si>
    <t>2026-05-11T23:52:26.549+02:00</t>
  </si>
  <si>
    <t>[{"id":"59610972","note":"","size":"Hawai 32cm","count":1,"label":"Hawai 32cm","posId":"114","price":24900,"isExtra":false},{"id":"57081111","note":"","count":1,"label":"Balné","posId":"K0000","price":1500,"isExtra":true},{"id":"57094169","note":"","count":1,"label":"Smetanový základ","posId":"ZRS32","price":0,"isExtra":true},{"id":"59610973","note":"","size":"Capricciosa 32cm","count":1,"label":"Capricciosa 32cm","posId":"113","price":24900,"isExtra":false},{"id":"57081111","note":"","count":1,"label":"Balné","posId":"K0000","price":1500,"isExtra":true},{"id":"57094169","note":"","count":1,"label":"Smetanový základ","posId":"ZRS32","price":0,"isExtra":true},{"id":"57405794","note":"","size":"Poděbradská malinovka 0,5l","count":2,"label":"Poděbradská malinovka 0,5l","posId":"N129","price":4900,"isExtra":false}]</t>
  </si>
  <si>
    <t>2026-05-11T23:16:25.789+02:00</t>
  </si>
  <si>
    <t>2026-05-11T23:29:24.188+02:00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</si>
  <si>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🌶️🌶️","posId":"122","price":24900,"isExtra":false},{"id":"47441b8c08c3b985152b12f3","count":1,"label":"Balné","posId":"K0000","price":1500,"isExtra":true},{"id":"69400db90dc626f6c3c3fc65","count":1,"label":"Dip Jalapeňos","posId":"P107","price":2000,"isExtra":false},{"id":"47441b8c08c3b985152b12f3","count":1,"label":"Balné","posId":"K0000","price":1500,"isExtra":true},{"id":"69400db90dc626f6c3c3fc2b","count":1,"label":"Hawai 32cm","posId":"114","price":24900,"isExtra":false},{"id":"47441b8c08c3b985152b12f3","count":1,"label":"Balné","posId":"K0000","price":1500,"isExtra":true}]</t>
  </si>
  <si>
    <t>2026-05-11T23:11:57.096+02:00</t>
  </si>
  <si>
    <t>2026-05-11T23:23:09.188+02:00</t>
  </si>
  <si>
    <t>[{"id":"69400db90dc626f6c3c3fc0d","count":1,"label":"BBQ Meteor 40cm","posId":"106","price":30900,"isExtra":false},{"id":"eebdf80d1781a9b444ae21c7","count":1,"label":"Balné","posId":"K0000","price":2000,"isExtra":true},{"id":"09eac7380bce410f36ecd28b","count":1,"label":"okraj mozzarella, bbq omáčka","posId":"A124","price":6500,"isExtra":true},{"id":"af0af3ee558e8ac396404b0a","count":1,"label":"Jalapeňos","posId":"C102","price":3500,"KDSTags":["greenhighlight"],"isExtra":true}]</t>
  </si>
  <si>
    <t>Anton</t>
  </si>
  <si>
    <t>2026-05-11T22:48:42.296+02:00</t>
  </si>
  <si>
    <t>2026-05-11T22:57:30.344+02:00</t>
  </si>
  <si>
    <t>[{"id":"113","note":"","count":1,"label":"Capricciosa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oliv","posId":"X112","price":0,"KDSTags":["redhighlight"],"isExtra":true},{"id":"N124","note":"","count":1,"label":"Pepsi 1l","posId":"N124","price":5900,"isExtra":false}]</t>
  </si>
  <si>
    <t>2026-05-11T22:34:37.755+02:00</t>
  </si>
  <si>
    <t>2026-05-11T22:52:41.164+02:00</t>
  </si>
  <si>
    <t>[{"id":"69400db90dc626f6c3c3fc77","count":1,"label":"Pepsi 1l","posId":"N124","price":5900,"isExtra":false},{"id":"69400db90dc626f6c3c3fc21","count":1,"label":"Comeback 32cm 🌶️","posId":"121","price":24900,"isExtra":false},{"id":"47441b8c08c3b985152b12f3","count":1,"label":"Balné","posId":"K0000","price":1500,"isExtra":true}]</t>
  </si>
  <si>
    <t>2026-05-11T22:31:04.796+02:00</t>
  </si>
  <si>
    <t>2026-05-11T22:43:45.947+02:00</t>
  </si>
  <si>
    <t>2026-05-11T23:17:26.168+02:00</t>
  </si>
  <si>
    <t>2026-05-11T22:31:57.992+02:00</t>
  </si>
  <si>
    <t>[{"id":"fcbcf6b6-34c6-4d5f-ac5b-f6ece72e0953","note":"","count":1,"label":"BBQ Meteor 32 cm","posId":"118","price":24900,"isExtra":false},{"id":"21fd0686-e8d1-43f1-84c9-d96f5842a3ca","note":"","count":1,"label":"okraj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</si>
  <si>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2026-05-11T22:30:35.468+02:00</t>
  </si>
  <si>
    <t>2026-05-11T22:52:21.271+02:00</t>
  </si>
  <si>
    <t>2026-05-11T22:30:07.072+02:00</t>
  </si>
  <si>
    <t>2026-05-11T22:43:37.135+02:00</t>
  </si>
  <si>
    <t>2026-05-11T21:49:37.649+02:00</t>
  </si>
  <si>
    <t>2026-05-11T22:11:15.466+02:00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</si>
  <si>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základ","posId":"ZRS32","price":0,"isExtra":true},{"id":"57081140","note":"","count":1,"label":"okraj mozzarella, bylinky","posId":"A121","price":5700,"isExtra":true}]</t>
  </si>
  <si>
    <t>2026-05-11T21:45:48.608+02:00</t>
  </si>
  <si>
    <t>2026-05-11T22:12:38.209+02:00</t>
  </si>
  <si>
    <t>[{"id":"69400db90dc626f6c3c3fc27","count":1,"label":"BBQ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bylinky","posId":"A121","price":5700,"isExtra":true},{"id":"69400db90dc626f6c3c3fc59","count":1,"label":"Česnekový chléb 18cm","posId":"P104","price":7900,"isExtra":false},{"id":"47441b8c08c3b985152b12f3","count":1,"label":"Balné","posId":"K0000","price":1500,"isExtra":true},{"id":"69400db90dc626f6c3c3fc5b","count":1,"label":"Pepperoni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🌶️","posId":"P100","price":8900,"isExtra":false},{"id":"47441b8c08c3b985152b12f3","count":1,"label":"Balné","posId":"K0000","price":1500,"isExtra":true}]</t>
  </si>
  <si>
    <t>2026-05-11T21:43:48.723+02:00</t>
  </si>
  <si>
    <t>2026-05-11T22:00:52.294+02:00</t>
  </si>
  <si>
    <t>[{"id":"69400db90dc626f6c3c3fc4f","count":1,"label":"Veggie menu Comeback","posId":"M200","price":34900,"isExtra":false},{"id":"aa72f99a4ba15f2df01d6828","count":1,"label":"Balné","posId":"K0000","price":3000,"isExtra":true},{"id":"ccea427f32929d2147152502","count":1,"label":"Margherita","posId":"Y112","price":0,"isExtra":true},{"id":"a412b114a164fd326990f8ec","count":1,"label":"Smetanový základ","posId":"ZRS32","price":0,"isExtra":true},{"id":"c99a28f87b8956bc62eaef81","count":1,"label":"pečené brambory","posId":"P103","price":0,"isExtra":true},{"id":"738f6815c710ca17dccf6bb5","count":1,"label":"Pepsi 1l","posId":"N124","price":0,"isExtra":true},{"id":"69400db90dc626f6c3c3fc1d","count":1,"label":"Quattro Formaggi 32cm","posId":"123","price":24900,"isExtra":false},{"id":"47441b8c08c3b985152b12f3","count":1,"label":"Balné","posId":"K0000","price":1500,"isExtra":true},{"id":"69400db90dc626f6c3c3fc29","count":1,"label":"Zeleninová 32cm","posId":"115","price":24900,"isExtra":false},{"id":"47441b8c08c3b985152b12f3","count":1,"label":"Balné","posId":"K0000","price":1500,"isExtra":true}]</t>
  </si>
  <si>
    <t>2026-05-11T21:39:57.092+02:00</t>
  </si>
  <si>
    <t>2026-05-11T21:42:20.833+02:00</t>
  </si>
  <si>
    <t>[{"id":"f3476a08-e484-472c-bcd0-fcfa945c84c3","count":1,"label":"Pizza Comeback 40 0,5","posId":"H109","price":15450,"isExtra":false,"creatorId":"PvcLLY7wrf9NI6i17nncu","isPackging":0,"actualLabel":"Pizza Comeback 40 0,5"},{"id":"2lwz8DLnxAE2XXPjpySDo","count":1,"label":"Bez plněných okrajů","posId":"X1000","price":0,"isExtra":true,"mainItemId":"f3476a08-e484-472c-bcd0-fcfa945c84c3"},{"id":"-Sy-d3niRCzwyb-PSpkXg","count":1,"label":"Žampiony 0,5","posId":"HC105","price":1800,"KDSTags":["greenhighlight"],"isExtra":true,"mainItemId":"f3476a08-e484-472c-bcd0-fcfa945c84c3"},{"id":"0bb5ede7-95cf-4cf9-ad1b-5caf65fb87b0","count":1,"label":"Pizza Capricciosa 40 0,5","posId":"H101","price":15450,"isExtra":false,"creatorId":"Me5QwYsVnpzto2jPc7wY9","isPackging":0,"actualLabel":"Pizza Capricciosa 40 0,5"},{"id":"2lwz8DLnxAE2XXPjpySDo","count":1,"label":"Bez plněných okrajů","posId":"X1000","price":0,"isExtra":true,"mainItemId":"0bb5ede7-95cf-4cf9-ad1b-5caf65fb87b0"}]</t>
  </si>
  <si>
    <t>2026-05-11T21:39:17.028+02:00</t>
  </si>
  <si>
    <t>2026-05-11T21:49:43.004+02:00</t>
  </si>
  <si>
    <t>2026-05-11T21:18:03.826+02:00</t>
  </si>
  <si>
    <t>2026-05-11T21:38:34.078+02:00</t>
  </si>
  <si>
    <t>2026-05-11T21:17:30.963+02:00</t>
  </si>
  <si>
    <t>2026-05-11T21:36:21.210+02:00</t>
  </si>
  <si>
    <t>[{"id":"69400db90dc626f6c3c3fc01","count":1,"label":"Margherita 40cm","posId":"100","price":26900,"isExtra":false},{"id":"eebdf80d1781a9b444ae21c7","count":1,"label":"Balné","posId":"K0000","price":2000,"isExtra":true},{"id":"55b9b8803fa99877debe3112","count":2,"label":"Šunka","posId":"C106","price":4000,"KDSTags":["greenhighlight"],"isExtra":true}]</t>
  </si>
  <si>
    <t>2026-05-11T21:03:21.934+02:00</t>
  </si>
  <si>
    <t>2026-05-11T21:25:55.054+02:00</t>
  </si>
  <si>
    <t>[{"id":"69400db90dc626f6c3c3fc53","count":1,"label":"Spicy Wings 🌶️","posId":"P101","price":11900,"isExtra":false},{"id":"47441b8c08c3b985152b12f3","count":1,"label":"Balné","posId":"K0000","price":1500,"isExtra":true},{"id":"69400db90dc626f6c3c3fc23","count":1,"label":"Pepperoni 32cm 🌶️🌶️","posId":"120","price":24900,"isExtra":false},{"id":"47441b8c08c3b985152b12f3","count":1,"label":"Balné","posId":"K0000","price":1500,"isExtra":true},{"id":"69400db90dc626f6c3c3fc79","count":1,"label":"Pepsi zero sugar 1l","posId":"N125","price":5900,"isExtra":false},{"id":"69400db90dc626f6c3c3fc5d","count":1,"label":"Česnekový dip","posId":"P106","price":2000,"isExtra":false},{"id":"47441b8c08c3b985152b12f3","count":1,"label":"Balné","posId":"K0000","price":1500,"isExtra":true}]</t>
  </si>
  <si>
    <t>2026-05-11T20:56:47.949+02:00</t>
  </si>
  <si>
    <t>2026-05-11T21:25:26.118+02:00</t>
  </si>
  <si>
    <t>[{"id":"69400db90dc626f6c3c3fc61","count":1,"label":"Jalapenos Rolls","posId":"jpr200","price":8900,"isExtra":false},{"id":"47441b8c08c3b985152b12f3","count":1,"label":"Balné","posId":"K0000","price":1500,"isExtra":true},{"id":"69400db90dc626f6c3c3fc51","count":1,"label":"Spicy menu Comeback","posId":"M100","price":34900,"isExtra":false},{"id":"aa72f99a4ba15f2df01d6828","count":1,"label":"Balné","posId":"K0000","price":3000,"isExtra":true},{"id":"81e0092b8ef04ebe7abc4cff","count":1,"label":"Comeback","posId":"Y121","price":0,"isExtra":true},{"id":"286dea47175c3f6c57758e95","count":1,"label":"BBQ základ","posId":"ZRB32","price":0,"isExtra":true},{"id":"e8b9c738ab9602bc599b4f85","count":1,"label":"bez plněných okrajů","posId":"X1000","price":0,"isExtra":true},{"id":"6ff459487be740da3b33d61e","count":1,"label":"masové kuličky","posId":"P102","price":0,"isExtra":true},{"id":"f8dfa9eee886b5775aa6fd35","count":1,"label":"BIRGO grapefruit 0,5l","posId":"N131","price":0,"isExtra":true}]</t>
  </si>
  <si>
    <t>2026-05-11T20:56:18.657+02:00</t>
  </si>
  <si>
    <t>2026-05-11T21:09:21.023+02:00</t>
  </si>
  <si>
    <t>[{"id":"69400db90dc626f6c3c3fc2d","count":1,"label":"Capricciosa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</si>
  <si>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2026-05-11T20:56:18.628+02:00</t>
  </si>
  <si>
    <t>2026-05-11T21:09:03.991+02:00</t>
  </si>
  <si>
    <t>2026-05-11T20:54:50.973+02:00</t>
  </si>
  <si>
    <t>2026-05-11T21:19:28.179+02:00</t>
  </si>
  <si>
    <t>[{"id":"57081032","note":"","size":"Hawai 40cm","count":1,"label":"Hawai 40cm","posId":"102","price":30900,"isExtra":false},{"id":"57081101","note":"","count":1,"label":"Balné","posId":"K0000","price":2000,"isExtra":true},{"id":"57081027","note":"","size":"Pepperoni 40cm 🌶️🌶️","count":1,"label":"Pepperoni 40cm 🌶️🌶️","posId":"108","price":30900,"isExtra":false},{"id":"57081101","note":"","count":1,"label":"Balné","posId":"K0000","price":2000,"isExtra":true}]</t>
  </si>
  <si>
    <t>2026-05-11T20:44:14.919+02:00</t>
  </si>
  <si>
    <t>2026-05-11T20:55:25.866+02:00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</si>
  <si>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základ","posId":"ZSB49","price":0,"isExtra":true},{"id":"A124","note":"","count":1,"label":"okraj mozzarella, bbq omáčka","posId":"A124","price":6500,"isExtra":true},{"id":"N126","note":"","count":1,"label":"Mirinda 1l","posId":"N126","price":5900,"isExtra":false}]</t>
  </si>
  <si>
    <t>2026-05-11T20:25:01.019+02:00</t>
  </si>
  <si>
    <t>2026-05-11T20:40:05.970+02:00</t>
  </si>
  <si>
    <t>[{"id":"69400db90dc626f6c3c3fc0d","count":1,"label":"BBQ Meteor 40cm","posId":"106","price":30900,"isExtra":false},{"id":"eebdf80d1781a9b444ae21c7","count":1,"label":"Balné","posId":"K0000","price":2000,"isExtra":true},{"id":"c8c4041ac2719a973e6c56b4","count":1,"label":"Smetanový základ","posId":"ZBS40","price":0,"isExtra":true},{"id":"0b3c96cbaced3281d8b319c8","count":1,"label":"Žampiony","posId":"C105","price":3500,"KDSTags":["greenhighlight"],"isExtra":true},{"id":"ed303aa59739b42bc08e0f9f","count":1,"label":"Cibule","posId":"C103","price":3500,"KDSTags":["greenhighlight"],"isExtra":true},{"id":"69400db90dc626f6c3c3fc1b","count":1,"label":"Margherita 32cm","posId":"112","price":20900,"isExtra":false},{"id":"47441b8c08c3b985152b12f3","count":1,"label":"Balné","posId":"K0000","price":1500,"isExtra":true},{"id":"f3c8450c1d5ac9173d788ac2","count":1,"label":"Žampiony","posId":"B105","price":2500,"KDSTags":["greenhighlight"],"isExtra":true},{"id":"d9d27ec8b07691907ec63c68","count":1,"label":"Kukuřice","posId":"B115","price":2500,"KDSTags":["greenhighlight"],"isExtra":true}]</t>
  </si>
  <si>
    <t>2026-05-11T20:14:53.137+02:00</t>
  </si>
  <si>
    <t>2026-05-11T20:32:08.925+02:00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</si>
  <si>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40cm","posId":"111","price":30900,"isExtra":false},{"id":"57081101","note":"","count":1,"label":"Balné","posId":"K0000","price":2000,"isExtra":true},{"id":"57081135","note":"","count":1,"label":"okraj mozzarella, bylinky","posId":"A122","price":6500,"isExtra":true},{"id":"57081023","note":"","size":"Margherita 40cm","count":1,"label":"Margherita 40cm","posId":"100","price":26900,"isExtra":false},{"id":"57081101","note":"","count":1,"label":"Balné","posId":"K0000","price":2000,"isExtra":true},{"id":"57081135","note":"","count":1,"label":"okraj mozzarella, bylinky","posId":"A122","price":6500,"isExtra":true},{"id":"57081204","note":"","count":1,"label":"Kukuřice","posId":"C115","price":3500,"KDSTags":["greenhighlight"],"isExtra":true},{"id":"57081216","note":"","count":1,"label":"Šunka","posId":"C106","price":4000,"KDSTags":["greenhighlight"],"isExtra":true}]</t>
  </si>
  <si>
    <t>2026-05-11T20:12:58.431+02:00</t>
  </si>
  <si>
    <t>2026-05-11T20:21:28.860+02:00</t>
  </si>
  <si>
    <t>2026-05-11T20:08:25.550+02:00</t>
  </si>
  <si>
    <t>2026-05-11T20:19:53.883+02:00</t>
  </si>
  <si>
    <t>[{"id":"69400db90dc626f6c3c3fc07","count":1,"label":"Comeback 40cm 🌶️","posId":"109","price":30900,"isExtra":false},{"id":"eebdf80d1781a9b444ae21c7","count":1,"label":"Balné","posId":"K0000","price":2000,"isExtra":true},{"id":"ed303aa59739b42bc08e0f9f","count":1,"label":"Cibule","posId":"C103","price":3500,"KDSTags":["greenhighlight"],"isExtra":true},{"id":"38352f45b2aaeccf01c8fc81","count":1,"label":"Mozzarella","posId":"C113","price":4000,"KDSTags":["greenhighlight"],"isExtra":true}]</t>
  </si>
  <si>
    <t>2026-05-11T19:30:04.143+02:00</t>
  </si>
  <si>
    <t>2026-05-11T19:41:12.696+02:00</t>
  </si>
  <si>
    <t>2026-05-11T19:55:18.841+02:00</t>
  </si>
  <si>
    <t>2026-05-11T19:32:37.723+02:00</t>
  </si>
  <si>
    <t>[{"id":"03ade9ce-5d0f-4499-a6a3-340b58ae4468","note":"","count":1,"label":"Capricciosa 32 cm","posId":"113","price":24900,"isExtra":false},{"id":"8b18781f-3bd0-464d-aa33-9f081ecc1a3a","note":"","count":1,"label":"mozzarella","posId":"B113","price":3000,"KDSTags":["greenhighlight"],"isExtra":true},{"id":"bd8e2f82-3d11-4ada-88ad-67191c012d18","note":"","count":1,"label":"BEZ -olivy","posId":"X112","price":0,"KDSTags":["redhighlight"],"isExtra":true}]</t>
  </si>
  <si>
    <t>2026-05-11T19:14:16.813+02:00</t>
  </si>
  <si>
    <t>2026-05-11T19:28:42.555+02:00</t>
  </si>
  <si>
    <t>2026-05-11T19:12:53.323+02:00</t>
  </si>
  <si>
    <t>2026-05-11T19:30:59.864+02:00</t>
  </si>
  <si>
    <t>[{"id":"69400db90dc626f6c3c3fc01","count":1,"label":"Margherita 40cm","posId":"100","price":26900,"isExtra":false},{"id":"eebdf80d1781a9b444ae21c7","count":1,"label":"Balné","posId":"K0000","price":2000,"isExtra":true},{"id":"81005e121853e53dec489980","count":1,"label":"Olivy","posId":"C112","price":3500,"KDSTags":["greenhighlight"],"isExtra":true},{"id":"38352f45b2aaeccf01c8fc81","count":1,"label":"Mozzarella","posId":"C113","price":4000,"KDSTags":["greenhighlight"],"isExtra":true},{"id":"189d2f5de99f45d3c4dd3201","count":1,"label":"Pepperoni salám","posId":"C109","price":4000,"KDSTags":["greenhighlight"],"isExtra":true},{"id":"48004fb5019234ea73e235c2","count":1,"label":"Grana padano, pecorino, parmazán","posId":"C130","price":4000,"KDSTags":["greenhighlight"],"isExtra":true},{"id":"69400db90dc626f6c3c3fc57","count":1,"label":"Pečené brambory","posId":"P103","price":6900,"isExtra":false},{"id":"47441b8c08c3b985152b12f3","count":1,"label":"Balné","posId":"K0000","price":1500,"isExtra":true}]</t>
  </si>
  <si>
    <t>2026-05-11T19:05:06.529+02:00</t>
  </si>
  <si>
    <t>2026-05-11T19:13:58.205+02:00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</si>
  <si>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základ","posId":"ZBR40","price":0,"isExtra":true},{"id":"X103","note":"","count":1,"label":"Bez cibule","posId":"X103","price":0,"KDSTags":["redhighlight"],"isExtra":true}]</t>
  </si>
  <si>
    <t>2026-05-11T19:01:04.424+02:00</t>
  </si>
  <si>
    <t>2026-05-11T19:20:59.426+02:00</t>
  </si>
  <si>
    <t>2026-05-11T19:43:31.013+02:00</t>
  </si>
  <si>
    <t>2026-05-11T19:21:44.069+02:00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</si>
  <si>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cm","posId":"113","price":24900,"isExtra":false}]</t>
  </si>
  <si>
    <t>2026-05-11T18:40:03.693+02:00</t>
  </si>
  <si>
    <t>2026-05-11T18:59:46.144+02:00</t>
  </si>
  <si>
    <t>[{"id":"7bd52058-f7b0-4320-9d6c-79598e7d9b5f","note":"","count":1,"label":"Hawai 18 cm","posId":"126","price":11900,"isExtra":false},{"id":"28b3f739-f42a-4ef9-8499-ad66cad79c40","note":"","count":1,"label":"Hot &amp; Spicy 18 cm","posId":"134","price":11900,"isExtra":false},{"id":"3a8b6a85-3b5c-4ee4-be2d-261ab8731d6e","note":"","count":1,"label":"Dip česnekový","posId":"P106","price":2000,"isExtra":false}]</t>
  </si>
  <si>
    <t>2026-05-11T18:23:03.504+02:00</t>
  </si>
  <si>
    <t>2026-05-11T18:37:23.987+02:00</t>
  </si>
  <si>
    <t>2026-05-11T18:56:38.905+02:00</t>
  </si>
  <si>
    <t>2026-05-11T18:23:27.830+02:00</t>
  </si>
  <si>
    <t>2026-05-11T18:21:40.783+02:00</t>
  </si>
  <si>
    <t>2026-05-11T18:37:25.950+02:00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</si>
  <si>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okrajů","posId":"X1000","price":0,"isExtra":true},{"id":"X103","note":"","count":1,"label":"Bez cibule","posId":"X103","price":0,"KDSTags":["redhighlight"],"isExtra":true},{"id":"N140","note":"","count":1,"label":"Aquilla neperlivá","posId":"N140","price":3900,"isExtra":false}]</t>
  </si>
  <si>
    <t>2026-05-11T18:16:46.704+02:00</t>
  </si>
  <si>
    <t>2026-05-11T18:30:41.529+02:00</t>
  </si>
  <si>
    <t>[{"id":"69400db90dc626f6c3c3fc13","count":1,"label":"Capricciosa 40cm","posId":"101","price":30900,"isExtra":false},{"id":"eebdf80d1781a9b444ae21c7","count":1,"label":"Balné","posId":"K0000","price":2000,"isExtra":true},{"id":"7e642955a1557f009c642df2","count":1,"label":"okraj hotdog, bez omáčky","posId":"A126","price":6500,"isExtra":true},{"id":"3d68a128798074412b96c779","count":1,"label":"Bez oliv","posId":"X112","price":0,"KDSTags":["redhighlight"],"isExtra":true},{"id":"69400db90dc626f6c3c3fc5d","count":1,"label":"Česnekový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</si>
  <si>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2026-05-11T18:16:18.667+02:00</t>
  </si>
  <si>
    <t>2026-05-11T18:30:40.439+02:00</t>
  </si>
  <si>
    <t>[{"id":"69400db90dc626f6c3c3fc09","count":1,"label":"Pepperoni 40cm 🌶️🌶️","posId":"108","price":30900,"isExtra":false},{"id":"eebdf80d1781a9b444ae21c7","count":1,"label":"Balné","posId":"K0000","price":2000,"isExtra":true},{"id":"a7beb863c2dca2a2172d2d02","count":1,"label":"okraj hotdog, hořčice","posId":"A118","price":6500,"isExtra":true},{"id":"69400db90dc626f6c3c3fc5d","count":2,"label":"Česnekový dip","posId":"P106","price":2000,"isExtra":false},{"id":"47441b8c08c3b985152b12f3","count":2,"label":"Balné","posId":"K0000","price":1500,"isExtra":true}]</t>
  </si>
  <si>
    <t>2026-05-11T18:04:39.313+02:00</t>
  </si>
  <si>
    <t>2026-05-11T18:14:47.525+02:00</t>
  </si>
  <si>
    <t>[{"id":"69400db90dc626f6c3c3fc23","count":1,"label":"Pepperoni 32cm 🌶️🌶️","posId":"120","price":24900,"isExtra":false},{"id":"47441b8c08c3b985152b12f3","count":1,"label":"Balné","posId":"K0000","price":1500,"isExtra":true},{"id":"58833455b550c0fa8368e3bc","count":1,"label":"okraj hotdog, bez omáčky","posId":"A125","price":5700,"isExtra":true}]</t>
  </si>
  <si>
    <t>Rajat</t>
  </si>
  <si>
    <t>2026-05-11T17:48:24.682+02:00</t>
  </si>
  <si>
    <t>2026-05-11T18:01:53.900+02:00</t>
  </si>
  <si>
    <t>[{"id":"P101","note":"","count":1,"label":"Spicy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základ","posId":"ZRS32","price":0,"isExtra":true}]</t>
  </si>
  <si>
    <t>2026-05-11T17:32:42.243+02:00</t>
  </si>
  <si>
    <t>2026-05-11T17:41:19.827+02:00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</si>
  <si>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🌶️🌶️","posId":"122","price":24900,"isExtra":false},{"id":"57081111","note":"","count":1,"label":"Balné","posId":"K0000","price":1500,"isExtra":true}]</t>
  </si>
  <si>
    <t>2026-05-11T17:26:00.598+02:00</t>
  </si>
  <si>
    <t>2026-05-11T17:40:44.766+02:00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</si>
  <si>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57081092","note":"","count":1,"label":"Balné","posId":"K0000","price":3000,"isExtra":true},{"id":"59278385","note":"","count":1,"label":"spicy wings 🌶️","posId":"P101","price":0,"isExtra":true},{"id":"57405802","note":"","count":1,"label":"Pepsi 1l","posId":"N124","price":0,"isExtra":true},{"id":"57094177","note":"","count":1,"label":"BBQ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</si>
  <si>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2026-05-11T17:25:09.108+02:00</t>
  </si>
  <si>
    <t>2026-05-11T17:39:03.967+02:00</t>
  </si>
  <si>
    <t>2026-05-11T17:15:04.549+02:00</t>
  </si>
  <si>
    <t>2026-05-11T17:24:47.883+02:00</t>
  </si>
  <si>
    <t>[{"id":"69400db90dc626f6c3c3fc7b","count":1,"label":"Mirinda 1l","posId":"N126","price":5900,"isExtra":false},{"id":"69400db90dc626f6c3c3fc11","count":1,"label":"Hawai 40cm","posId":"102","price":30900,"isExtra":false},{"id":"eebdf80d1781a9b444ae21c7","count":1,"label":"Balné","posId":"K0000","price":2000,"isExtra":true},{"id":"af0af3ee558e8ac396404b0a","count":1,"label":"Jalapeňos","posId":"C102","price":3500,"KDSTags":["green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</si>
  <si>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2026-05-11T16:41:04.054+02:00</t>
  </si>
  <si>
    <t>2026-05-11T16:52:55.523+02:00</t>
  </si>
  <si>
    <t>2026-05-11T17:17:49.266+02:00</t>
  </si>
  <si>
    <t>2026-05-11T16:41:47.264+02:00</t>
  </si>
  <si>
    <t>[{"id":"8c704055-e242-493d-b754-bb711e5a6c0b","note":"","count":3,"label":"Hawai 40 cm","posId":"102","price":30900,"isExtra":false},{"id":"007c7303-045c-4866-882d-38e13564ff34","note":"","count":3,"label":"BEZ -ananas","posId":"X100","price":0,"KDSTags":["redhighlight"],"isExtra":true}]</t>
  </si>
  <si>
    <t>2026-05-11T16:07:03.162+02:00</t>
  </si>
  <si>
    <t>2026-05-11T16:14:47.219+02:00</t>
  </si>
  <si>
    <t>[{"id":"35b8e55f-3ac8-4a81-99bd-c0e777be363a","count":1,"label":"Pizza Špenát kuře 32 cm","posId":"116","price":24900,"isExtra":false,"creatorId":"8iVvqG9roTfV5BMJ9nd3j","isPackging":0,"actualLabel":"Pizza Špenát kuře 32 cm"},{"id":"uvMA489j35WwhhBIPAwTq","count":1,"label":"okraj hotdog, hořčice","posId":"A117","price":5700,"isExtra":true,"mainItemId":"35b8e55f-3ac8-4a81-99bd-c0e777be363a"}]</t>
  </si>
  <si>
    <t>2026-05-11T15:49:42.630+02:00</t>
  </si>
  <si>
    <t>2026-05-11T15:50:41.077+02:00</t>
  </si>
  <si>
    <t>[{"id":"a551c9c6-cda3-4509-8a90-29de08af704c","count":1,"label":"Poděbradská malinovka 0,5l","posId":"N129","price":4900,"isExtra":false,"creatorId":"kGLFqV-fKxTTH16RrODAe","isPackging":0,"actualLabel":"Poděbradská malinovka 0,5l"}]</t>
  </si>
  <si>
    <t>2026-05-11T14:27:04.595+02:00</t>
  </si>
  <si>
    <t>2026-05-11T14:37:26.991+02:00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</si>
  <si>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🌶️🌶️","posId":"110","price":30900,"isExtra":false},{"id":"eebdf80d1781a9b444ae21c7","count":1,"label":"Balné","posId":"K0000","price":2000,"isExtra":true},{"id":"4cf46eca02ef054173c87b37","count":1,"label":"okraj mozzarella, bylinky","posId":"A122","price":6500,"isExtra":true},{"id":"69400db90dc626f6c3c3fc5d","count":1,"label":"Česnekový dip","posId":"P106","price":2000,"isExtra":false},{"id":"47441b8c08c3b985152b12f3","count":1,"label":"Balné","posId":"K0000","price":1500,"isExtra":true}]</t>
  </si>
  <si>
    <t>2026-05-11T13:34:11.774+02:00</t>
  </si>
  <si>
    <t>2026-05-11T13:44:57.947+02:00</t>
  </si>
  <si>
    <t>[{"id":"110","note":"","count":1,"label":"Hot &amp; Spicy 40cm 🌶️🌶️","posId":"110","price":30900,"isExtra":false},{"id":"K0000","note":"","count":1,"label":"Balné","posId":"K0000","price":2000,"isExtra":true},{"id":"C112","note":"","count":1,"label":"Olivy","posId":"C112","price":3500,"KDSTags":["greenhighlight"],"isExtra":true}]</t>
  </si>
  <si>
    <t>2026-05-11T12:11:35.273+02:00</t>
  </si>
  <si>
    <t>2026-05-11T12:20:25.576+02:00</t>
  </si>
  <si>
    <t>2026-05-11T12:07:03.886+02:00</t>
  </si>
  <si>
    <t>2026-05-11T12:18:51.254+02:00</t>
  </si>
  <si>
    <t>2026-05-11T11:58:09.058+02:00</t>
  </si>
  <si>
    <t>2026-05-11T12:06:24.491+02:00</t>
  </si>
  <si>
    <t>[{"id":"69400db90dc626f6c3c3fc29","count":1,"label":"Zeleninová 32cm","posId":"115","price":24900,"isExtra":false},{"id":"47441b8c08c3b985152b12f3","count":1,"label":"Balné","posId":"K0000","price":1500,"isExtra":true},{"id":"fc47b4db58ea17017d058548","count":1,"label":"okraj mozzarella, bylinky","posId":"A121","price":5700,"isExtra":true},{"id":"d6ae7bb17b8bf6df84febb75","count":1,"label":"Bez cibule","posId":"X103","price":0,"KDSTags":["redhighlight"],"isExtra":true}]</t>
  </si>
  <si>
    <t>2026-05-11T11:13:03.920+02:00</t>
  </si>
  <si>
    <t>2026-05-11T11:50:22.520+02:00</t>
  </si>
  <si>
    <t>2026-05-11T12:24:51.224+02:00</t>
  </si>
  <si>
    <t>2026-05-11T11:13:30.263+02:00</t>
  </si>
  <si>
    <t>2026-05-11T11:01:42.390+02:00</t>
  </si>
  <si>
    <t>2026-05-11T11:08:26.024+02:00</t>
  </si>
  <si>
    <t>[{"id":"8b9ce92a-02d5-43b9-b829-08e471365a1c","count":1,"label":"Pizza Hot &amp; Spicy 40","posId":"110","price":30900,"isExtra":false,"creatorId":"W2ARBIdqtC6reMoTpdosG","isPackging":0,"actualLabel":"Pizza Hot &amp; Spicy 40"}]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</si>
</sst>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&quot;-&quot;mm&quot;-&quot;yyyy"/>
    <numFmt numFmtId="165" formatCode="&quot;/&quot;d&quot;/&quot;myy"/>
    <numFmt numFmtId="166" formatCode="dd.mm.yyyy"/>
    <numFmt numFmtId="167" formatCode="0.0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vertical="center"/>
    </xf>
    <xf borderId="0" fillId="0" fontId="1" numFmtId="0" xfId="0" applyAlignment="1" applyFont="1">
      <alignment readingOrder="0"/>
    </xf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  <xf borderId="0" fillId="7" fontId="11" numFmtId="167" xfId="0" applyFont="1" applyNumberFormat="1"/>
    <xf borderId="0" fillId="0" fontId="1" numFmtId="20" xfId="0" applyFont="1" applyNumberFormat="1"/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264.0</v>
      </c>
      <c r="D2" s="1">
        <v>0.0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22</v>
      </c>
      <c r="K2" s="2"/>
      <c r="L2" s="1">
        <v>-8.0</v>
      </c>
      <c r="M2" s="1"/>
      <c r="N2" s="1">
        <v>6.950633333333333</v>
      </c>
      <c r="O2" s="1" t="s">
        <v>23</v>
      </c>
      <c r="P2" s="1" t="s">
        <v>24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25</v>
      </c>
      <c r="B3" s="1" t="s">
        <v>17</v>
      </c>
      <c r="C3" s="3">
        <v>697.0</v>
      </c>
      <c r="D3" s="1">
        <v>0.0</v>
      </c>
      <c r="E3" s="2"/>
      <c r="F3" s="1" t="s">
        <v>19</v>
      </c>
      <c r="G3" s="1" t="s">
        <v>20</v>
      </c>
      <c r="H3" s="1" t="s">
        <v>26</v>
      </c>
      <c r="I3" s="1" t="s">
        <v>27</v>
      </c>
      <c r="J3" s="1" t="s">
        <v>27</v>
      </c>
      <c r="K3" s="2"/>
      <c r="L3" s="1">
        <v>6.0</v>
      </c>
      <c r="M3" s="1"/>
      <c r="N3" s="1">
        <v>21.0932</v>
      </c>
      <c r="O3" s="1" t="s">
        <v>23</v>
      </c>
      <c r="P3" s="1" t="s">
        <v>28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29</v>
      </c>
      <c r="B4" s="1" t="s">
        <v>17</v>
      </c>
      <c r="C4" s="1">
        <v>329.0</v>
      </c>
      <c r="D4" s="1">
        <v>0.0</v>
      </c>
      <c r="E4" s="1" t="s">
        <v>30</v>
      </c>
      <c r="F4" s="1" t="s">
        <v>19</v>
      </c>
      <c r="G4" s="1" t="s">
        <v>20</v>
      </c>
      <c r="H4" s="1" t="s">
        <v>31</v>
      </c>
      <c r="I4" s="1" t="s">
        <v>32</v>
      </c>
      <c r="J4" s="1" t="s">
        <v>32</v>
      </c>
      <c r="K4" s="2"/>
      <c r="L4" s="1">
        <v>0.0</v>
      </c>
      <c r="M4" s="1"/>
      <c r="N4" s="1">
        <v>14.3312</v>
      </c>
      <c r="O4" s="1" t="s">
        <v>23</v>
      </c>
      <c r="P4" s="1" t="s">
        <v>33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25</v>
      </c>
      <c r="B5" s="1" t="s">
        <v>17</v>
      </c>
      <c r="C5" s="1">
        <v>404.0</v>
      </c>
      <c r="D5" s="1">
        <v>0.0</v>
      </c>
      <c r="E5" s="2"/>
      <c r="F5" s="1" t="s">
        <v>19</v>
      </c>
      <c r="G5" s="1" t="s">
        <v>20</v>
      </c>
      <c r="H5" s="1" t="s">
        <v>34</v>
      </c>
      <c r="I5" s="1" t="s">
        <v>35</v>
      </c>
      <c r="J5" s="1" t="s">
        <v>35</v>
      </c>
      <c r="K5" s="2"/>
      <c r="L5" s="1">
        <v>0.0</v>
      </c>
      <c r="M5" s="1"/>
      <c r="N5" s="1">
        <v>14.894783333333333</v>
      </c>
      <c r="O5" s="1" t="s">
        <v>23</v>
      </c>
      <c r="P5" s="1" t="s">
        <v>36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37</v>
      </c>
      <c r="B6" s="1" t="s">
        <v>17</v>
      </c>
      <c r="C6" s="3">
        <v>49.0</v>
      </c>
      <c r="D6" s="1">
        <v>0.0</v>
      </c>
      <c r="E6" s="2"/>
      <c r="F6" s="1" t="s">
        <v>38</v>
      </c>
      <c r="G6" s="1" t="s">
        <v>39</v>
      </c>
      <c r="H6" s="1" t="s">
        <v>40</v>
      </c>
      <c r="I6" s="1" t="s">
        <v>41</v>
      </c>
      <c r="J6" s="1" t="s">
        <v>41</v>
      </c>
      <c r="K6" s="2"/>
      <c r="L6" s="1">
        <v>0.0</v>
      </c>
      <c r="M6" s="1"/>
      <c r="N6" s="1">
        <v>5.383233333333333</v>
      </c>
      <c r="O6" s="1" t="s">
        <v>42</v>
      </c>
      <c r="P6" s="1" t="s">
        <v>43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37</v>
      </c>
      <c r="B7" s="1" t="s">
        <v>17</v>
      </c>
      <c r="C7" s="1">
        <v>483.0</v>
      </c>
      <c r="D7" s="1">
        <v>0.0</v>
      </c>
      <c r="E7" s="2"/>
      <c r="F7" s="1" t="s">
        <v>38</v>
      </c>
      <c r="G7" s="1" t="s">
        <v>39</v>
      </c>
      <c r="H7" s="1" t="s">
        <v>44</v>
      </c>
      <c r="I7" s="1" t="s">
        <v>45</v>
      </c>
      <c r="J7" s="1" t="s">
        <v>45</v>
      </c>
      <c r="K7" s="2"/>
      <c r="L7" s="1">
        <v>5.0</v>
      </c>
      <c r="M7" s="1"/>
      <c r="N7" s="1">
        <v>10.544383333333334</v>
      </c>
      <c r="O7" s="1" t="s">
        <v>42</v>
      </c>
      <c r="P7" s="1" t="s">
        <v>46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25</v>
      </c>
      <c r="B8" s="1" t="s">
        <v>17</v>
      </c>
      <c r="C8" s="1">
        <v>528.0</v>
      </c>
      <c r="D8" s="1">
        <v>0.0</v>
      </c>
      <c r="E8" s="2"/>
      <c r="F8" s="1" t="s">
        <v>19</v>
      </c>
      <c r="G8" s="1" t="s">
        <v>20</v>
      </c>
      <c r="H8" s="1" t="s">
        <v>47</v>
      </c>
      <c r="I8" s="1" t="s">
        <v>48</v>
      </c>
      <c r="J8" s="1" t="s">
        <v>48</v>
      </c>
      <c r="K8" s="2"/>
      <c r="L8" s="1">
        <v>-5.0</v>
      </c>
      <c r="M8" s="1"/>
      <c r="N8" s="1">
        <v>9.101883333333333</v>
      </c>
      <c r="O8" s="1" t="s">
        <v>23</v>
      </c>
      <c r="P8" s="1" t="s">
        <v>49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16</v>
      </c>
      <c r="B9" s="1" t="s">
        <v>17</v>
      </c>
      <c r="C9" s="1">
        <v>430.0</v>
      </c>
      <c r="D9" s="1">
        <v>0.0</v>
      </c>
      <c r="E9" s="1" t="s">
        <v>18</v>
      </c>
      <c r="F9" s="1" t="s">
        <v>19</v>
      </c>
      <c r="G9" s="1" t="s">
        <v>20</v>
      </c>
      <c r="H9" s="1" t="s">
        <v>50</v>
      </c>
      <c r="I9" s="1" t="s">
        <v>51</v>
      </c>
      <c r="J9" s="1" t="s">
        <v>51</v>
      </c>
      <c r="K9" s="2"/>
      <c r="L9" s="1">
        <v>-5.0</v>
      </c>
      <c r="M9" s="1"/>
      <c r="N9" s="1">
        <v>9.100733333333332</v>
      </c>
      <c r="O9" s="1" t="s">
        <v>23</v>
      </c>
      <c r="P9" s="1" t="s">
        <v>52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29</v>
      </c>
      <c r="B10" s="1" t="s">
        <v>17</v>
      </c>
      <c r="C10" s="1">
        <v>299.0</v>
      </c>
      <c r="D10" s="1">
        <v>0.0</v>
      </c>
      <c r="E10" s="1" t="s">
        <v>30</v>
      </c>
      <c r="F10" s="1" t="s">
        <v>19</v>
      </c>
      <c r="G10" s="1" t="s">
        <v>20</v>
      </c>
      <c r="H10" s="1" t="s">
        <v>53</v>
      </c>
      <c r="I10" s="1" t="s">
        <v>54</v>
      </c>
      <c r="J10" s="1" t="s">
        <v>54</v>
      </c>
      <c r="K10" s="2"/>
      <c r="L10" s="1">
        <v>-2.0</v>
      </c>
      <c r="M10" s="1"/>
      <c r="N10" s="1">
        <v>12.931066666666666</v>
      </c>
      <c r="O10" s="1" t="s">
        <v>23</v>
      </c>
      <c r="P10" s="1" t="s">
        <v>55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29</v>
      </c>
      <c r="B11" s="1" t="s">
        <v>17</v>
      </c>
      <c r="C11" s="1">
        <v>453.0</v>
      </c>
      <c r="D11" s="1">
        <v>0.0</v>
      </c>
      <c r="E11" s="1" t="s">
        <v>30</v>
      </c>
      <c r="F11" s="1" t="s">
        <v>19</v>
      </c>
      <c r="G11" s="1" t="s">
        <v>20</v>
      </c>
      <c r="H11" s="1" t="s">
        <v>56</v>
      </c>
      <c r="I11" s="1" t="s">
        <v>57</v>
      </c>
      <c r="J11" s="1" t="s">
        <v>57</v>
      </c>
      <c r="K11" s="2"/>
      <c r="L11" s="1">
        <v>-1.0</v>
      </c>
      <c r="M11" s="1"/>
      <c r="N11" s="1">
        <v>13.7317</v>
      </c>
      <c r="O11" s="1" t="s">
        <v>23</v>
      </c>
      <c r="P11" s="1" t="s">
        <v>58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37</v>
      </c>
      <c r="B12" s="3" t="s">
        <v>17</v>
      </c>
      <c r="C12" s="1">
        <v>447.0</v>
      </c>
      <c r="D12" s="1">
        <v>0.0</v>
      </c>
      <c r="E12" s="2"/>
      <c r="F12" s="1" t="s">
        <v>38</v>
      </c>
      <c r="G12" s="1" t="s">
        <v>39</v>
      </c>
      <c r="H12" s="1" t="s">
        <v>59</v>
      </c>
      <c r="I12" s="1" t="s">
        <v>60</v>
      </c>
      <c r="J12" s="1" t="s">
        <v>60</v>
      </c>
      <c r="K12" s="2"/>
      <c r="L12" s="1">
        <v>5.0</v>
      </c>
      <c r="M12" s="1"/>
      <c r="N12" s="1">
        <v>10.423783333333333</v>
      </c>
      <c r="O12" s="1" t="s">
        <v>42</v>
      </c>
      <c r="P12" s="1" t="s">
        <v>61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16</v>
      </c>
      <c r="B13" s="1" t="s">
        <v>17</v>
      </c>
      <c r="C13" s="1">
        <v>104.0</v>
      </c>
      <c r="D13" s="1">
        <v>0.0</v>
      </c>
      <c r="E13" s="1" t="s">
        <v>18</v>
      </c>
      <c r="F13" s="1" t="s">
        <v>19</v>
      </c>
      <c r="G13" s="1" t="s">
        <v>20</v>
      </c>
      <c r="H13" s="1" t="s">
        <v>62</v>
      </c>
      <c r="I13" s="1" t="s">
        <v>63</v>
      </c>
      <c r="J13" s="1" t="s">
        <v>63</v>
      </c>
      <c r="K13" s="2"/>
      <c r="L13" s="1">
        <v>-11.0</v>
      </c>
      <c r="M13" s="1"/>
      <c r="N13" s="1">
        <v>20.377983333333333</v>
      </c>
      <c r="O13" s="1" t="s">
        <v>23</v>
      </c>
      <c r="P13" s="1" t="s">
        <v>64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16</v>
      </c>
      <c r="B14" s="1" t="s">
        <v>17</v>
      </c>
      <c r="C14" s="1">
        <v>418.0</v>
      </c>
      <c r="D14" s="1">
        <v>0.0</v>
      </c>
      <c r="E14" s="1" t="s">
        <v>18</v>
      </c>
      <c r="F14" s="1" t="s">
        <v>19</v>
      </c>
      <c r="G14" s="1" t="s">
        <v>20</v>
      </c>
      <c r="H14" s="1" t="s">
        <v>65</v>
      </c>
      <c r="I14" s="1" t="s">
        <v>66</v>
      </c>
      <c r="J14" s="1" t="s">
        <v>66</v>
      </c>
      <c r="K14" s="2"/>
      <c r="L14" s="1">
        <v>-10.0</v>
      </c>
      <c r="M14" s="1"/>
      <c r="N14" s="1">
        <v>4.388216666666667</v>
      </c>
      <c r="O14" s="1" t="s">
        <v>23</v>
      </c>
      <c r="P14" s="1" t="s">
        <v>67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25</v>
      </c>
      <c r="B15" s="1" t="s">
        <v>17</v>
      </c>
      <c r="C15" s="1">
        <v>331.0</v>
      </c>
      <c r="D15" s="1">
        <v>0.0</v>
      </c>
      <c r="E15" s="2"/>
      <c r="F15" s="1" t="s">
        <v>19</v>
      </c>
      <c r="G15" s="1" t="s">
        <v>20</v>
      </c>
      <c r="H15" s="1" t="s">
        <v>68</v>
      </c>
      <c r="I15" s="1" t="s">
        <v>69</v>
      </c>
      <c r="J15" s="1" t="s">
        <v>69</v>
      </c>
      <c r="K15" s="2"/>
      <c r="L15" s="1">
        <v>-5.0</v>
      </c>
      <c r="M15" s="1"/>
      <c r="N15" s="1">
        <v>9.087416666666666</v>
      </c>
      <c r="O15" s="1" t="s">
        <v>23</v>
      </c>
      <c r="P15" s="1" t="s">
        <v>70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16</v>
      </c>
      <c r="B16" s="1" t="s">
        <v>17</v>
      </c>
      <c r="C16" s="3">
        <v>224.0</v>
      </c>
      <c r="D16" s="1">
        <v>0.0</v>
      </c>
      <c r="E16" s="1" t="s">
        <v>18</v>
      </c>
      <c r="F16" s="1" t="s">
        <v>19</v>
      </c>
      <c r="G16" s="1" t="s">
        <v>20</v>
      </c>
      <c r="H16" s="1" t="s">
        <v>71</v>
      </c>
      <c r="I16" s="1" t="s">
        <v>72</v>
      </c>
      <c r="J16" s="1" t="s">
        <v>72</v>
      </c>
      <c r="K16" s="2"/>
      <c r="L16" s="1">
        <v>-5.0</v>
      </c>
      <c r="M16" s="1"/>
      <c r="N16" s="1">
        <v>9.8103</v>
      </c>
      <c r="O16" s="1" t="s">
        <v>23</v>
      </c>
      <c r="P16" s="1" t="s">
        <v>73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16</v>
      </c>
      <c r="B17" s="1" t="s">
        <v>17</v>
      </c>
      <c r="C17" s="1">
        <v>366.0</v>
      </c>
      <c r="D17" s="1">
        <v>0.0</v>
      </c>
      <c r="E17" s="1" t="s">
        <v>18</v>
      </c>
      <c r="F17" s="1" t="s">
        <v>19</v>
      </c>
      <c r="G17" s="1" t="s">
        <v>20</v>
      </c>
      <c r="H17" s="1" t="s">
        <v>74</v>
      </c>
      <c r="I17" s="1" t="s">
        <v>75</v>
      </c>
      <c r="J17" s="1" t="s">
        <v>75</v>
      </c>
      <c r="K17" s="2"/>
      <c r="L17" s="1">
        <v>4.0</v>
      </c>
      <c r="M17" s="1"/>
      <c r="N17" s="1">
        <v>19.8558</v>
      </c>
      <c r="O17" s="1" t="s">
        <v>23</v>
      </c>
      <c r="P17" s="1" t="s">
        <v>76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16</v>
      </c>
      <c r="B18" s="1" t="s">
        <v>17</v>
      </c>
      <c r="C18" s="1">
        <v>618.0</v>
      </c>
      <c r="D18" s="1">
        <v>0.0</v>
      </c>
      <c r="E18" s="1" t="s">
        <v>18</v>
      </c>
      <c r="F18" s="1" t="s">
        <v>19</v>
      </c>
      <c r="G18" s="1" t="s">
        <v>20</v>
      </c>
      <c r="H18" s="1" t="s">
        <v>77</v>
      </c>
      <c r="I18" s="1" t="s">
        <v>78</v>
      </c>
      <c r="J18" s="1" t="s">
        <v>78</v>
      </c>
      <c r="K18" s="2"/>
      <c r="L18" s="1">
        <v>6.0</v>
      </c>
      <c r="M18" s="1"/>
      <c r="N18" s="1">
        <v>21.313716666666668</v>
      </c>
      <c r="O18" s="1" t="s">
        <v>23</v>
      </c>
      <c r="P18" s="1" t="s">
        <v>79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80</v>
      </c>
      <c r="B19" s="1" t="s">
        <v>17</v>
      </c>
      <c r="C19" s="1">
        <v>996.0</v>
      </c>
      <c r="D19" s="1">
        <v>0.0</v>
      </c>
      <c r="E19" s="1" t="s">
        <v>18</v>
      </c>
      <c r="F19" s="1" t="s">
        <v>81</v>
      </c>
      <c r="G19" s="1" t="s">
        <v>20</v>
      </c>
      <c r="H19" s="1" t="s">
        <v>82</v>
      </c>
      <c r="I19" s="1" t="s">
        <v>83</v>
      </c>
      <c r="J19" s="1" t="s">
        <v>84</v>
      </c>
      <c r="K19" s="1" t="s">
        <v>85</v>
      </c>
      <c r="L19" s="1">
        <v>-3.0</v>
      </c>
      <c r="M19" s="1">
        <v>4.370983333333333</v>
      </c>
      <c r="N19" s="1">
        <v>17.9552</v>
      </c>
      <c r="O19" s="1" t="s">
        <v>86</v>
      </c>
      <c r="P19" s="1" t="s">
        <v>87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29</v>
      </c>
      <c r="B20" s="1" t="s">
        <v>88</v>
      </c>
      <c r="C20" s="1">
        <v>329.0</v>
      </c>
      <c r="D20" s="1">
        <v>0.0</v>
      </c>
      <c r="E20" s="1" t="s">
        <v>89</v>
      </c>
      <c r="F20" s="1" t="s">
        <v>19</v>
      </c>
      <c r="G20" s="1" t="s">
        <v>20</v>
      </c>
      <c r="H20" s="1" t="s">
        <v>90</v>
      </c>
      <c r="I20" s="1" t="s">
        <v>91</v>
      </c>
      <c r="J20" s="1" t="s">
        <v>91</v>
      </c>
      <c r="K20" s="2"/>
      <c r="L20" s="1">
        <v>-3.0</v>
      </c>
      <c r="M20" s="1"/>
      <c r="N20" s="1">
        <v>11.582733333333334</v>
      </c>
      <c r="O20" s="1" t="s">
        <v>23</v>
      </c>
      <c r="P20" s="1" t="s">
        <v>92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25</v>
      </c>
      <c r="B21" s="1" t="s">
        <v>88</v>
      </c>
      <c r="C21" s="3">
        <v>323.0</v>
      </c>
      <c r="D21" s="1">
        <v>0.0</v>
      </c>
      <c r="E21" s="2"/>
      <c r="F21" s="1" t="s">
        <v>19</v>
      </c>
      <c r="G21" s="1" t="s">
        <v>20</v>
      </c>
      <c r="H21" s="1" t="s">
        <v>93</v>
      </c>
      <c r="I21" s="1" t="s">
        <v>94</v>
      </c>
      <c r="J21" s="1" t="s">
        <v>94</v>
      </c>
      <c r="K21" s="2"/>
      <c r="L21" s="1">
        <v>-4.0</v>
      </c>
      <c r="M21" s="1"/>
      <c r="N21" s="1">
        <v>10.433566666666668</v>
      </c>
      <c r="O21" s="1" t="s">
        <v>23</v>
      </c>
      <c r="P21" s="1" t="s">
        <v>95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16</v>
      </c>
      <c r="B22" s="1" t="s">
        <v>17</v>
      </c>
      <c r="C22" s="3">
        <v>329.0</v>
      </c>
      <c r="D22" s="1">
        <v>0.0</v>
      </c>
      <c r="E22" s="1" t="s">
        <v>18</v>
      </c>
      <c r="F22" s="1" t="s">
        <v>19</v>
      </c>
      <c r="G22" s="1" t="s">
        <v>20</v>
      </c>
      <c r="H22" s="1" t="s">
        <v>96</v>
      </c>
      <c r="I22" s="1" t="s">
        <v>97</v>
      </c>
      <c r="J22" s="1" t="s">
        <v>97</v>
      </c>
      <c r="K22" s="2"/>
      <c r="L22" s="1">
        <v>-3.0</v>
      </c>
      <c r="M22" s="1"/>
      <c r="N22" s="1">
        <v>11.506966666666667</v>
      </c>
      <c r="O22" s="1" t="s">
        <v>23</v>
      </c>
      <c r="P22" s="1" t="s">
        <v>98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80</v>
      </c>
      <c r="B23" s="1" t="s">
        <v>17</v>
      </c>
      <c r="C23" s="1">
        <v>300.0</v>
      </c>
      <c r="D23" s="1">
        <v>6.0</v>
      </c>
      <c r="E23" s="1" t="s">
        <v>18</v>
      </c>
      <c r="F23" s="1" t="s">
        <v>81</v>
      </c>
      <c r="G23" s="1" t="s">
        <v>39</v>
      </c>
      <c r="H23" s="1" t="s">
        <v>99</v>
      </c>
      <c r="I23" s="1" t="s">
        <v>100</v>
      </c>
      <c r="J23" s="1" t="s">
        <v>101</v>
      </c>
      <c r="K23" s="1" t="s">
        <v>102</v>
      </c>
      <c r="L23" s="1">
        <v>4.0</v>
      </c>
      <c r="M23" s="1">
        <v>0.6234666666666666</v>
      </c>
      <c r="N23" s="1">
        <v>8.911616666666667</v>
      </c>
      <c r="O23" s="1" t="s">
        <v>86</v>
      </c>
      <c r="P23" s="1" t="s">
        <v>103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80</v>
      </c>
      <c r="B24" s="1" t="s">
        <v>17</v>
      </c>
      <c r="C24" s="1">
        <v>258.0</v>
      </c>
      <c r="D24" s="1">
        <v>50.0</v>
      </c>
      <c r="E24" s="2"/>
      <c r="F24" s="1" t="s">
        <v>38</v>
      </c>
      <c r="G24" s="1" t="s">
        <v>39</v>
      </c>
      <c r="H24" s="1" t="s">
        <v>104</v>
      </c>
      <c r="I24" s="1" t="s">
        <v>105</v>
      </c>
      <c r="J24" s="1" t="s">
        <v>105</v>
      </c>
      <c r="K24" s="2"/>
      <c r="L24" s="1">
        <v>-12.0</v>
      </c>
      <c r="M24" s="1"/>
      <c r="N24" s="1">
        <v>7.133183333333333</v>
      </c>
      <c r="O24" s="1" t="s">
        <v>86</v>
      </c>
      <c r="P24" s="1" t="s">
        <v>106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16</v>
      </c>
      <c r="B25" s="1" t="s">
        <v>17</v>
      </c>
      <c r="C25" s="1">
        <v>294.0</v>
      </c>
      <c r="D25" s="1">
        <v>0.0</v>
      </c>
      <c r="E25" s="1" t="s">
        <v>18</v>
      </c>
      <c r="F25" s="1" t="s">
        <v>19</v>
      </c>
      <c r="G25" s="1" t="s">
        <v>20</v>
      </c>
      <c r="H25" s="1" t="s">
        <v>107</v>
      </c>
      <c r="I25" s="1" t="s">
        <v>108</v>
      </c>
      <c r="J25" s="1" t="s">
        <v>108</v>
      </c>
      <c r="K25" s="2"/>
      <c r="L25" s="1">
        <v>-7.0</v>
      </c>
      <c r="M25" s="1"/>
      <c r="N25" s="1">
        <v>7.900816666666667</v>
      </c>
      <c r="O25" s="1" t="s">
        <v>23</v>
      </c>
      <c r="P25" s="1" t="s">
        <v>109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16</v>
      </c>
      <c r="B26" s="1" t="s">
        <v>17</v>
      </c>
      <c r="C26" s="3">
        <v>264.0</v>
      </c>
      <c r="D26" s="1">
        <v>0.0</v>
      </c>
      <c r="E26" s="1" t="s">
        <v>18</v>
      </c>
      <c r="F26" s="1" t="s">
        <v>19</v>
      </c>
      <c r="G26" s="1" t="s">
        <v>20</v>
      </c>
      <c r="H26" s="1" t="s">
        <v>110</v>
      </c>
      <c r="I26" s="1" t="s">
        <v>111</v>
      </c>
      <c r="J26" s="1" t="s">
        <v>112</v>
      </c>
      <c r="K26" s="2"/>
      <c r="L26" s="1">
        <v>-8.0</v>
      </c>
      <c r="M26" s="1"/>
      <c r="N26" s="1">
        <v>6.327616666666667</v>
      </c>
      <c r="O26" s="1" t="s">
        <v>23</v>
      </c>
      <c r="P26" s="1" t="s">
        <v>113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16</v>
      </c>
      <c r="B27" s="1" t="s">
        <v>17</v>
      </c>
      <c r="C27" s="1">
        <v>264.0</v>
      </c>
      <c r="D27" s="1">
        <v>0.0</v>
      </c>
      <c r="E27" s="1" t="s">
        <v>18</v>
      </c>
      <c r="F27" s="1" t="s">
        <v>19</v>
      </c>
      <c r="G27" s="1" t="s">
        <v>20</v>
      </c>
      <c r="H27" s="1" t="s">
        <v>114</v>
      </c>
      <c r="I27" s="1" t="s">
        <v>115</v>
      </c>
      <c r="J27" s="1" t="s">
        <v>115</v>
      </c>
      <c r="K27" s="2"/>
      <c r="L27" s="1">
        <v>-7.0</v>
      </c>
      <c r="M27" s="1"/>
      <c r="N27" s="1">
        <v>7.913016666666667</v>
      </c>
      <c r="O27" s="1" t="s">
        <v>23</v>
      </c>
      <c r="P27" s="1" t="s">
        <v>116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16</v>
      </c>
      <c r="B28" s="1" t="s">
        <v>17</v>
      </c>
      <c r="C28" s="3">
        <v>264.0</v>
      </c>
      <c r="D28" s="1">
        <v>0.0</v>
      </c>
      <c r="E28" s="1" t="s">
        <v>18</v>
      </c>
      <c r="F28" s="1" t="s">
        <v>19</v>
      </c>
      <c r="G28" s="1" t="s">
        <v>20</v>
      </c>
      <c r="H28" s="1" t="s">
        <v>117</v>
      </c>
      <c r="I28" s="1" t="s">
        <v>118</v>
      </c>
      <c r="J28" s="1" t="s">
        <v>118</v>
      </c>
      <c r="K28" s="2"/>
      <c r="L28" s="1">
        <v>-7.0</v>
      </c>
      <c r="M28" s="1"/>
      <c r="N28" s="1">
        <v>7.434833333333334</v>
      </c>
      <c r="O28" s="1" t="s">
        <v>23</v>
      </c>
      <c r="P28" s="1" t="s">
        <v>119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80</v>
      </c>
      <c r="B29" s="1" t="s">
        <v>17</v>
      </c>
      <c r="C29" s="1">
        <v>309.0</v>
      </c>
      <c r="D29" s="1">
        <v>0.0</v>
      </c>
      <c r="E29" s="1" t="s">
        <v>120</v>
      </c>
      <c r="F29" s="1" t="s">
        <v>81</v>
      </c>
      <c r="G29" s="1" t="s">
        <v>20</v>
      </c>
      <c r="H29" s="1" t="s">
        <v>121</v>
      </c>
      <c r="I29" s="1" t="s">
        <v>122</v>
      </c>
      <c r="J29" s="1" t="s">
        <v>123</v>
      </c>
      <c r="K29" s="1" t="s">
        <v>124</v>
      </c>
      <c r="L29" s="1">
        <v>-4.0</v>
      </c>
      <c r="M29" s="1">
        <v>0.016666666666666666</v>
      </c>
      <c r="N29" s="1">
        <v>8.37295</v>
      </c>
      <c r="O29" s="1" t="s">
        <v>86</v>
      </c>
      <c r="P29" s="1" t="s">
        <v>125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80</v>
      </c>
      <c r="B30" s="3" t="s">
        <v>17</v>
      </c>
      <c r="C30" s="3">
        <v>299.0</v>
      </c>
      <c r="D30" s="1">
        <v>0.0</v>
      </c>
      <c r="E30" s="1" t="s">
        <v>120</v>
      </c>
      <c r="F30" s="1" t="s">
        <v>81</v>
      </c>
      <c r="G30" s="1" t="s">
        <v>39</v>
      </c>
      <c r="H30" s="1" t="s">
        <v>126</v>
      </c>
      <c r="I30" s="1" t="s">
        <v>127</v>
      </c>
      <c r="J30" s="1" t="s">
        <v>128</v>
      </c>
      <c r="K30" s="1" t="s">
        <v>129</v>
      </c>
      <c r="L30" s="1">
        <v>0.0</v>
      </c>
      <c r="M30" s="1">
        <v>0.015166666666666667</v>
      </c>
      <c r="N30" s="1">
        <v>6.5872166666666665</v>
      </c>
      <c r="O30" s="1" t="s">
        <v>86</v>
      </c>
      <c r="P30" s="1" t="s">
        <v>130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16</v>
      </c>
      <c r="B31" s="1" t="s">
        <v>17</v>
      </c>
      <c r="C31" s="1">
        <v>420.0</v>
      </c>
      <c r="D31" s="1">
        <v>0.0</v>
      </c>
      <c r="E31" s="1" t="s">
        <v>18</v>
      </c>
      <c r="F31" s="1" t="s">
        <v>19</v>
      </c>
      <c r="G31" s="1" t="s">
        <v>20</v>
      </c>
      <c r="H31" s="1" t="s">
        <v>131</v>
      </c>
      <c r="I31" s="1" t="s">
        <v>132</v>
      </c>
      <c r="J31" s="1" t="s">
        <v>132</v>
      </c>
      <c r="K31" s="2"/>
      <c r="L31" s="1">
        <v>-4.0</v>
      </c>
      <c r="M31" s="1"/>
      <c r="N31" s="1">
        <v>10.014733333333334</v>
      </c>
      <c r="O31" s="1" t="s">
        <v>23</v>
      </c>
      <c r="P31" s="1" t="s">
        <v>133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16</v>
      </c>
      <c r="B32" s="1" t="s">
        <v>17</v>
      </c>
      <c r="C32" s="1">
        <v>264.0</v>
      </c>
      <c r="D32" s="1">
        <v>0.0</v>
      </c>
      <c r="E32" s="1" t="s">
        <v>18</v>
      </c>
      <c r="F32" s="1" t="s">
        <v>19</v>
      </c>
      <c r="G32" s="1" t="s">
        <v>20</v>
      </c>
      <c r="H32" s="1" t="s">
        <v>134</v>
      </c>
      <c r="I32" s="1" t="s">
        <v>135</v>
      </c>
      <c r="J32" s="1" t="s">
        <v>135</v>
      </c>
      <c r="K32" s="2"/>
      <c r="L32" s="1">
        <v>-6.0</v>
      </c>
      <c r="M32" s="1"/>
      <c r="N32" s="1">
        <v>8.948766666666666</v>
      </c>
      <c r="O32" s="1" t="s">
        <v>23</v>
      </c>
      <c r="P32" s="1" t="s">
        <v>113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80</v>
      </c>
      <c r="B33" s="1" t="s">
        <v>17</v>
      </c>
      <c r="C33" s="1">
        <v>289.0</v>
      </c>
      <c r="D33" s="1">
        <v>0.0</v>
      </c>
      <c r="E33" s="1" t="s">
        <v>120</v>
      </c>
      <c r="F33" s="1" t="s">
        <v>81</v>
      </c>
      <c r="G33" s="1" t="s">
        <v>20</v>
      </c>
      <c r="H33" s="1" t="s">
        <v>136</v>
      </c>
      <c r="I33" s="1" t="s">
        <v>137</v>
      </c>
      <c r="J33" s="1" t="s">
        <v>138</v>
      </c>
      <c r="K33" s="1" t="s">
        <v>139</v>
      </c>
      <c r="L33" s="1">
        <v>2.0</v>
      </c>
      <c r="M33" s="1">
        <v>0.014366666666666666</v>
      </c>
      <c r="N33" s="1">
        <v>15.105483333333334</v>
      </c>
      <c r="O33" s="1" t="s">
        <v>86</v>
      </c>
      <c r="P33" s="1" t="s">
        <v>140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16</v>
      </c>
      <c r="B34" s="1" t="s">
        <v>17</v>
      </c>
      <c r="C34" s="1">
        <v>629.0</v>
      </c>
      <c r="D34" s="1">
        <v>0.0</v>
      </c>
      <c r="E34" s="1" t="s">
        <v>18</v>
      </c>
      <c r="F34" s="1" t="s">
        <v>19</v>
      </c>
      <c r="G34" s="1" t="s">
        <v>20</v>
      </c>
      <c r="H34" s="1" t="s">
        <v>141</v>
      </c>
      <c r="I34" s="1" t="s">
        <v>142</v>
      </c>
      <c r="J34" s="1" t="s">
        <v>142</v>
      </c>
      <c r="K34" s="2"/>
      <c r="L34" s="1">
        <v>-5.0</v>
      </c>
      <c r="M34" s="1"/>
      <c r="N34" s="1">
        <v>9.141483333333333</v>
      </c>
      <c r="O34" s="1" t="s">
        <v>23</v>
      </c>
      <c r="P34" s="1" t="s">
        <v>143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29</v>
      </c>
      <c r="B35" s="1" t="s">
        <v>88</v>
      </c>
      <c r="C35" s="1">
        <v>329.0</v>
      </c>
      <c r="D35" s="1">
        <v>0.0</v>
      </c>
      <c r="E35" s="1" t="s">
        <v>144</v>
      </c>
      <c r="F35" s="1" t="s">
        <v>19</v>
      </c>
      <c r="G35" s="1" t="s">
        <v>20</v>
      </c>
      <c r="H35" s="1" t="s">
        <v>145</v>
      </c>
      <c r="I35" s="1" t="s">
        <v>146</v>
      </c>
      <c r="J35" s="1" t="s">
        <v>146</v>
      </c>
      <c r="K35" s="2"/>
      <c r="L35" s="1">
        <v>-5.0</v>
      </c>
      <c r="M35" s="1"/>
      <c r="N35" s="1">
        <v>9.70525</v>
      </c>
      <c r="O35" s="1" t="s">
        <v>23</v>
      </c>
      <c r="P35" s="1" t="s">
        <v>147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80</v>
      </c>
      <c r="B36" s="1" t="s">
        <v>17</v>
      </c>
      <c r="C36" s="1">
        <v>250.0</v>
      </c>
      <c r="D36" s="1">
        <v>0.0</v>
      </c>
      <c r="E36" s="1" t="s">
        <v>120</v>
      </c>
      <c r="F36" s="1" t="s">
        <v>81</v>
      </c>
      <c r="G36" s="1" t="s">
        <v>20</v>
      </c>
      <c r="H36" s="1" t="s">
        <v>148</v>
      </c>
      <c r="I36" s="1" t="s">
        <v>149</v>
      </c>
      <c r="J36" s="1" t="s">
        <v>150</v>
      </c>
      <c r="K36" s="1" t="s">
        <v>151</v>
      </c>
      <c r="L36" s="1">
        <v>-4.0</v>
      </c>
      <c r="M36" s="1">
        <v>0.009216666666666666</v>
      </c>
      <c r="N36" s="1">
        <v>8.787033333333333</v>
      </c>
      <c r="O36" s="1" t="s">
        <v>86</v>
      </c>
      <c r="P36" s="1" t="s">
        <v>152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16</v>
      </c>
      <c r="B37" s="1" t="s">
        <v>17</v>
      </c>
      <c r="C37" s="1">
        <v>304.0</v>
      </c>
      <c r="D37" s="1">
        <v>0.0</v>
      </c>
      <c r="E37" s="1" t="s">
        <v>18</v>
      </c>
      <c r="F37" s="1" t="s">
        <v>19</v>
      </c>
      <c r="G37" s="1" t="s">
        <v>20</v>
      </c>
      <c r="H37" s="1" t="s">
        <v>153</v>
      </c>
      <c r="I37" s="1" t="s">
        <v>154</v>
      </c>
      <c r="J37" s="1" t="s">
        <v>154</v>
      </c>
      <c r="K37" s="2"/>
      <c r="L37" s="1">
        <v>0.0</v>
      </c>
      <c r="M37" s="1"/>
      <c r="N37" s="1">
        <v>14.3867</v>
      </c>
      <c r="O37" s="1" t="s">
        <v>23</v>
      </c>
      <c r="P37" s="1" t="s">
        <v>155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25</v>
      </c>
      <c r="B38" s="1" t="s">
        <v>88</v>
      </c>
      <c r="C38" s="3">
        <v>254.0</v>
      </c>
      <c r="D38" s="1">
        <v>0.0</v>
      </c>
      <c r="E38" s="2"/>
      <c r="F38" s="1" t="s">
        <v>19</v>
      </c>
      <c r="G38" s="1" t="s">
        <v>20</v>
      </c>
      <c r="H38" s="1" t="s">
        <v>156</v>
      </c>
      <c r="I38" s="1" t="s">
        <v>157</v>
      </c>
      <c r="J38" s="1" t="s">
        <v>157</v>
      </c>
      <c r="K38" s="2"/>
      <c r="L38" s="1">
        <v>-4.0</v>
      </c>
      <c r="M38" s="1"/>
      <c r="N38" s="1">
        <v>10.48725</v>
      </c>
      <c r="O38" s="1" t="s">
        <v>23</v>
      </c>
      <c r="P38" s="1" t="s">
        <v>158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80</v>
      </c>
      <c r="B39" s="1" t="s">
        <v>17</v>
      </c>
      <c r="C39" s="1">
        <v>299.0</v>
      </c>
      <c r="D39" s="1">
        <v>75.0</v>
      </c>
      <c r="E39" s="2"/>
      <c r="F39" s="1" t="s">
        <v>38</v>
      </c>
      <c r="G39" s="1" t="s">
        <v>20</v>
      </c>
      <c r="H39" s="1" t="s">
        <v>159</v>
      </c>
      <c r="I39" s="1" t="s">
        <v>160</v>
      </c>
      <c r="J39" s="1" t="s">
        <v>160</v>
      </c>
      <c r="K39" s="2"/>
      <c r="L39" s="1">
        <v>-8.0</v>
      </c>
      <c r="M39" s="1"/>
      <c r="N39" s="1">
        <v>10.9397</v>
      </c>
      <c r="O39" s="1" t="s">
        <v>86</v>
      </c>
      <c r="P39" s="1" t="s">
        <v>161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80</v>
      </c>
      <c r="B40" s="1" t="s">
        <v>17</v>
      </c>
      <c r="C40" s="1">
        <v>119.0</v>
      </c>
      <c r="D40" s="1">
        <v>0.0</v>
      </c>
      <c r="E40" s="2"/>
      <c r="F40" s="1" t="s">
        <v>38</v>
      </c>
      <c r="G40" s="1" t="s">
        <v>162</v>
      </c>
      <c r="H40" s="1" t="s">
        <v>163</v>
      </c>
      <c r="I40" s="1" t="s">
        <v>164</v>
      </c>
      <c r="J40" s="1" t="s">
        <v>164</v>
      </c>
      <c r="K40" s="2"/>
      <c r="L40" s="1">
        <v>-7.0</v>
      </c>
      <c r="M40" s="1"/>
      <c r="N40" s="1">
        <v>12.142316666666666</v>
      </c>
      <c r="O40" s="1" t="s">
        <v>86</v>
      </c>
      <c r="P40" s="1" t="s">
        <v>165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80</v>
      </c>
      <c r="B41" s="1" t="s">
        <v>17</v>
      </c>
      <c r="C41" s="1">
        <v>309.0</v>
      </c>
      <c r="D41" s="1">
        <v>0.0</v>
      </c>
      <c r="E41" s="1" t="s">
        <v>120</v>
      </c>
      <c r="F41" s="1" t="s">
        <v>81</v>
      </c>
      <c r="G41" s="1" t="s">
        <v>20</v>
      </c>
      <c r="H41" s="1" t="s">
        <v>166</v>
      </c>
      <c r="I41" s="1" t="s">
        <v>167</v>
      </c>
      <c r="J41" s="1" t="s">
        <v>168</v>
      </c>
      <c r="K41" s="1" t="s">
        <v>169</v>
      </c>
      <c r="L41" s="1">
        <v>-2.0</v>
      </c>
      <c r="M41" s="1">
        <v>0.0115</v>
      </c>
      <c r="N41" s="1">
        <v>9.081016666666667</v>
      </c>
      <c r="O41" s="1" t="s">
        <v>86</v>
      </c>
      <c r="P41" s="1" t="s">
        <v>125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80</v>
      </c>
      <c r="B42" s="1" t="s">
        <v>17</v>
      </c>
      <c r="C42" s="1">
        <v>243.0</v>
      </c>
      <c r="D42" s="1">
        <v>56.0</v>
      </c>
      <c r="E42" s="2"/>
      <c r="F42" s="1" t="s">
        <v>38</v>
      </c>
      <c r="G42" s="1" t="s">
        <v>162</v>
      </c>
      <c r="H42" s="1" t="s">
        <v>170</v>
      </c>
      <c r="I42" s="1" t="s">
        <v>171</v>
      </c>
      <c r="J42" s="1" t="s">
        <v>171</v>
      </c>
      <c r="K42" s="2"/>
      <c r="L42" s="1">
        <v>-4.0</v>
      </c>
      <c r="M42" s="1"/>
      <c r="N42" s="1">
        <v>19.692</v>
      </c>
      <c r="O42" s="1" t="s">
        <v>86</v>
      </c>
      <c r="P42" s="1" t="s">
        <v>172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25</v>
      </c>
      <c r="B43" s="1" t="s">
        <v>88</v>
      </c>
      <c r="C43" s="1">
        <v>618.0</v>
      </c>
      <c r="D43" s="1">
        <v>0.0</v>
      </c>
      <c r="E43" s="2"/>
      <c r="F43" s="1" t="s">
        <v>19</v>
      </c>
      <c r="G43" s="1" t="s">
        <v>39</v>
      </c>
      <c r="H43" s="1" t="s">
        <v>173</v>
      </c>
      <c r="I43" s="1" t="s">
        <v>174</v>
      </c>
      <c r="J43" s="1" t="s">
        <v>174</v>
      </c>
      <c r="K43" s="2"/>
      <c r="L43" s="1">
        <v>-3.0</v>
      </c>
      <c r="M43" s="1"/>
      <c r="N43" s="1">
        <v>11.3092</v>
      </c>
      <c r="O43" s="1" t="s">
        <v>23</v>
      </c>
      <c r="P43" s="1" t="s">
        <v>175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29</v>
      </c>
      <c r="B44" s="1" t="s">
        <v>88</v>
      </c>
      <c r="C44" s="1">
        <v>815.0</v>
      </c>
      <c r="D44" s="1">
        <v>0.0</v>
      </c>
      <c r="E44" s="1" t="s">
        <v>176</v>
      </c>
      <c r="F44" s="1" t="s">
        <v>19</v>
      </c>
      <c r="G44" s="1" t="s">
        <v>20</v>
      </c>
      <c r="H44" s="1" t="s">
        <v>177</v>
      </c>
      <c r="I44" s="1" t="s">
        <v>178</v>
      </c>
      <c r="J44" s="1" t="s">
        <v>178</v>
      </c>
      <c r="K44" s="2"/>
      <c r="L44" s="1">
        <v>2.0</v>
      </c>
      <c r="M44" s="1"/>
      <c r="N44" s="1">
        <v>17.717483333333334</v>
      </c>
      <c r="O44" s="1" t="s">
        <v>23</v>
      </c>
      <c r="P44" s="1" t="s">
        <v>179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16</v>
      </c>
      <c r="B45" s="1" t="s">
        <v>17</v>
      </c>
      <c r="C45" s="3">
        <v>746.0</v>
      </c>
      <c r="D45" s="1">
        <v>0.0</v>
      </c>
      <c r="E45" s="1" t="s">
        <v>18</v>
      </c>
      <c r="F45" s="1" t="s">
        <v>19</v>
      </c>
      <c r="G45" s="1" t="s">
        <v>20</v>
      </c>
      <c r="H45" s="1" t="s">
        <v>180</v>
      </c>
      <c r="I45" s="1" t="s">
        <v>181</v>
      </c>
      <c r="J45" s="1" t="s">
        <v>181</v>
      </c>
      <c r="K45" s="2"/>
      <c r="L45" s="1">
        <v>2.0</v>
      </c>
      <c r="M45" s="1"/>
      <c r="N45" s="1">
        <v>17.337333333333333</v>
      </c>
      <c r="O45" s="1" t="s">
        <v>23</v>
      </c>
      <c r="P45" s="1" t="s">
        <v>182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16</v>
      </c>
      <c r="B46" s="1" t="s">
        <v>17</v>
      </c>
      <c r="C46" s="3">
        <v>652.0</v>
      </c>
      <c r="D46" s="1">
        <v>0.0</v>
      </c>
      <c r="E46" s="1" t="s">
        <v>18</v>
      </c>
      <c r="F46" s="1" t="s">
        <v>19</v>
      </c>
      <c r="G46" s="1" t="s">
        <v>20</v>
      </c>
      <c r="H46" s="1" t="s">
        <v>183</v>
      </c>
      <c r="I46" s="1" t="s">
        <v>184</v>
      </c>
      <c r="J46" s="1" t="s">
        <v>184</v>
      </c>
      <c r="K46" s="2"/>
      <c r="L46" s="1">
        <v>-1.0</v>
      </c>
      <c r="M46" s="1"/>
      <c r="N46" s="1">
        <v>13.509683333333333</v>
      </c>
      <c r="O46" s="1" t="s">
        <v>23</v>
      </c>
      <c r="P46" s="1" t="s">
        <v>185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16</v>
      </c>
      <c r="B47" s="1" t="s">
        <v>17</v>
      </c>
      <c r="C47" s="1">
        <v>264.0</v>
      </c>
      <c r="D47" s="1">
        <v>0.0</v>
      </c>
      <c r="E47" s="1" t="s">
        <v>18</v>
      </c>
      <c r="F47" s="1" t="s">
        <v>19</v>
      </c>
      <c r="G47" s="1" t="s">
        <v>20</v>
      </c>
      <c r="H47" s="1" t="s">
        <v>186</v>
      </c>
      <c r="I47" s="1" t="s">
        <v>187</v>
      </c>
      <c r="J47" s="1" t="s">
        <v>187</v>
      </c>
      <c r="K47" s="2"/>
      <c r="L47" s="1">
        <v>-4.0</v>
      </c>
      <c r="M47" s="1"/>
      <c r="N47" s="1">
        <v>10.198983333333333</v>
      </c>
      <c r="O47" s="1" t="s">
        <v>23</v>
      </c>
      <c r="P47" s="1" t="s">
        <v>188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80</v>
      </c>
      <c r="B48" s="1" t="s">
        <v>17</v>
      </c>
      <c r="C48" s="3">
        <v>443.0</v>
      </c>
      <c r="D48" s="1">
        <v>0.0</v>
      </c>
      <c r="E48" s="1" t="s">
        <v>120</v>
      </c>
      <c r="F48" s="1" t="s">
        <v>81</v>
      </c>
      <c r="G48" s="1" t="s">
        <v>20</v>
      </c>
      <c r="H48" s="1" t="s">
        <v>189</v>
      </c>
      <c r="I48" s="1" t="s">
        <v>190</v>
      </c>
      <c r="J48" s="1" t="s">
        <v>191</v>
      </c>
      <c r="K48" s="1" t="s">
        <v>192</v>
      </c>
      <c r="L48" s="1">
        <v>-13.0</v>
      </c>
      <c r="M48" s="1">
        <v>0.010766666666666667</v>
      </c>
      <c r="N48" s="1">
        <v>12.258683333333334</v>
      </c>
      <c r="O48" s="1" t="s">
        <v>86</v>
      </c>
      <c r="P48" s="1" t="s">
        <v>193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80</v>
      </c>
      <c r="B49" s="1" t="s">
        <v>17</v>
      </c>
      <c r="C49" s="1">
        <v>555.0</v>
      </c>
      <c r="D49" s="1">
        <v>0.0</v>
      </c>
      <c r="E49" s="1" t="s">
        <v>120</v>
      </c>
      <c r="F49" s="1" t="s">
        <v>81</v>
      </c>
      <c r="G49" s="1" t="s">
        <v>20</v>
      </c>
      <c r="H49" s="1" t="s">
        <v>194</v>
      </c>
      <c r="I49" s="1" t="s">
        <v>195</v>
      </c>
      <c r="J49" s="1" t="s">
        <v>196</v>
      </c>
      <c r="K49" s="1" t="s">
        <v>197</v>
      </c>
      <c r="L49" s="1">
        <v>1.0</v>
      </c>
      <c r="M49" s="1">
        <v>0.013383333333333334</v>
      </c>
      <c r="N49" s="1">
        <v>16.88355</v>
      </c>
      <c r="O49" s="1" t="s">
        <v>86</v>
      </c>
      <c r="P49" s="1" t="s">
        <v>198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25</v>
      </c>
      <c r="B50" s="1" t="s">
        <v>88</v>
      </c>
      <c r="C50" s="1">
        <v>329.0</v>
      </c>
      <c r="D50" s="1">
        <v>0.0</v>
      </c>
      <c r="E50" s="2"/>
      <c r="F50" s="1" t="s">
        <v>19</v>
      </c>
      <c r="G50" s="1" t="s">
        <v>20</v>
      </c>
      <c r="H50" s="1" t="s">
        <v>199</v>
      </c>
      <c r="I50" s="1" t="s">
        <v>200</v>
      </c>
      <c r="J50" s="1" t="s">
        <v>200</v>
      </c>
      <c r="K50" s="2"/>
      <c r="L50" s="1">
        <v>-1.0</v>
      </c>
      <c r="M50" s="1"/>
      <c r="N50" s="1">
        <v>13.673166666666667</v>
      </c>
      <c r="O50" s="1" t="s">
        <v>23</v>
      </c>
      <c r="P50" s="1" t="s">
        <v>201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25</v>
      </c>
      <c r="B51" s="1" t="s">
        <v>88</v>
      </c>
      <c r="C51" s="1">
        <v>643.0</v>
      </c>
      <c r="D51" s="1">
        <v>0.0</v>
      </c>
      <c r="E51" s="2"/>
      <c r="F51" s="1" t="s">
        <v>19</v>
      </c>
      <c r="G51" s="1" t="s">
        <v>20</v>
      </c>
      <c r="H51" s="1" t="s">
        <v>202</v>
      </c>
      <c r="I51" s="1" t="s">
        <v>203</v>
      </c>
      <c r="J51" s="1" t="s">
        <v>203</v>
      </c>
      <c r="K51" s="2"/>
      <c r="L51" s="1">
        <v>-1.0</v>
      </c>
      <c r="M51" s="1"/>
      <c r="N51" s="1">
        <v>13.542333333333334</v>
      </c>
      <c r="O51" s="1" t="s">
        <v>23</v>
      </c>
      <c r="P51" s="1" t="s">
        <v>204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29</v>
      </c>
      <c r="B52" s="1" t="s">
        <v>88</v>
      </c>
      <c r="C52" s="1">
        <v>510.0</v>
      </c>
      <c r="D52" s="1">
        <v>0.0</v>
      </c>
      <c r="E52" s="1" t="s">
        <v>205</v>
      </c>
      <c r="F52" s="1" t="s">
        <v>19</v>
      </c>
      <c r="G52" s="1" t="s">
        <v>20</v>
      </c>
      <c r="H52" s="1" t="s">
        <v>206</v>
      </c>
      <c r="I52" s="1" t="s">
        <v>207</v>
      </c>
      <c r="J52" s="1" t="s">
        <v>207</v>
      </c>
      <c r="K52" s="2"/>
      <c r="L52" s="1">
        <v>-5.0</v>
      </c>
      <c r="M52" s="1"/>
      <c r="N52" s="1">
        <v>9.840983333333334</v>
      </c>
      <c r="O52" s="1" t="s">
        <v>23</v>
      </c>
      <c r="P52" s="1" t="s">
        <v>208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16</v>
      </c>
      <c r="B53" s="1" t="s">
        <v>17</v>
      </c>
      <c r="C53" s="1">
        <v>436.0</v>
      </c>
      <c r="D53" s="1">
        <v>0.0</v>
      </c>
      <c r="E53" s="1" t="s">
        <v>18</v>
      </c>
      <c r="F53" s="1" t="s">
        <v>19</v>
      </c>
      <c r="G53" s="1" t="s">
        <v>20</v>
      </c>
      <c r="H53" s="1" t="s">
        <v>209</v>
      </c>
      <c r="I53" s="1" t="s">
        <v>210</v>
      </c>
      <c r="J53" s="1" t="s">
        <v>210</v>
      </c>
      <c r="K53" s="2"/>
      <c r="L53" s="1">
        <v>-3.0</v>
      </c>
      <c r="M53" s="1"/>
      <c r="N53" s="1">
        <v>14.676533333333333</v>
      </c>
      <c r="O53" s="1" t="s">
        <v>23</v>
      </c>
      <c r="P53" s="1" t="s">
        <v>211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29</v>
      </c>
      <c r="B54" s="1" t="s">
        <v>88</v>
      </c>
      <c r="C54" s="1">
        <v>329.0</v>
      </c>
      <c r="D54" s="1">
        <v>0.0</v>
      </c>
      <c r="E54" s="1" t="s">
        <v>212</v>
      </c>
      <c r="F54" s="1" t="s">
        <v>19</v>
      </c>
      <c r="G54" s="1" t="s">
        <v>20</v>
      </c>
      <c r="H54" s="1" t="s">
        <v>213</v>
      </c>
      <c r="I54" s="1" t="s">
        <v>214</v>
      </c>
      <c r="J54" s="1" t="s">
        <v>214</v>
      </c>
      <c r="K54" s="2"/>
      <c r="L54" s="1">
        <v>-1.0</v>
      </c>
      <c r="M54" s="1"/>
      <c r="N54" s="1">
        <v>13.456833333333334</v>
      </c>
      <c r="O54" s="1" t="s">
        <v>23</v>
      </c>
      <c r="P54" s="1" t="s">
        <v>215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25</v>
      </c>
      <c r="B55" s="1" t="s">
        <v>88</v>
      </c>
      <c r="C55" s="1">
        <v>264.0</v>
      </c>
      <c r="D55" s="1">
        <v>0.0</v>
      </c>
      <c r="E55" s="2"/>
      <c r="F55" s="1" t="s">
        <v>19</v>
      </c>
      <c r="G55" s="1" t="s">
        <v>20</v>
      </c>
      <c r="H55" s="1" t="s">
        <v>216</v>
      </c>
      <c r="I55" s="1" t="s">
        <v>217</v>
      </c>
      <c r="J55" s="1" t="s">
        <v>217</v>
      </c>
      <c r="K55" s="2"/>
      <c r="L55" s="1">
        <v>-2.0</v>
      </c>
      <c r="M55" s="1"/>
      <c r="N55" s="1">
        <v>12.44615</v>
      </c>
      <c r="O55" s="1" t="s">
        <v>23</v>
      </c>
      <c r="P55" s="1" t="s">
        <v>218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80</v>
      </c>
      <c r="B56" s="1" t="s">
        <v>17</v>
      </c>
      <c r="C56" s="1">
        <v>427.0</v>
      </c>
      <c r="D56" s="1">
        <v>0.0</v>
      </c>
      <c r="E56" s="1" t="s">
        <v>120</v>
      </c>
      <c r="F56" s="1" t="s">
        <v>81</v>
      </c>
      <c r="G56" s="1" t="s">
        <v>20</v>
      </c>
      <c r="H56" s="1" t="s">
        <v>219</v>
      </c>
      <c r="I56" s="1" t="s">
        <v>220</v>
      </c>
      <c r="J56" s="1" t="s">
        <v>221</v>
      </c>
      <c r="K56" s="1" t="s">
        <v>222</v>
      </c>
      <c r="L56" s="1">
        <v>-6.0</v>
      </c>
      <c r="M56" s="1">
        <v>0.014266666666666667</v>
      </c>
      <c r="N56" s="1">
        <v>19.775216666666665</v>
      </c>
      <c r="O56" s="1" t="s">
        <v>86</v>
      </c>
      <c r="P56" s="1" t="s">
        <v>223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80</v>
      </c>
      <c r="B57" s="1" t="s">
        <v>17</v>
      </c>
      <c r="C57" s="1">
        <v>547.0</v>
      </c>
      <c r="D57" s="1">
        <v>0.0</v>
      </c>
      <c r="E57" s="1" t="s">
        <v>18</v>
      </c>
      <c r="F57" s="1" t="s">
        <v>81</v>
      </c>
      <c r="G57" s="1" t="s">
        <v>20</v>
      </c>
      <c r="H57" s="1" t="s">
        <v>224</v>
      </c>
      <c r="I57" s="1" t="s">
        <v>225</v>
      </c>
      <c r="J57" s="1" t="s">
        <v>226</v>
      </c>
      <c r="K57" s="1" t="s">
        <v>227</v>
      </c>
      <c r="L57" s="1">
        <v>2.0</v>
      </c>
      <c r="M57" s="1">
        <v>3.85335</v>
      </c>
      <c r="N57" s="1">
        <v>10.375766666666667</v>
      </c>
      <c r="O57" s="1" t="s">
        <v>86</v>
      </c>
      <c r="P57" s="1" t="s">
        <v>228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80</v>
      </c>
      <c r="B58" s="1" t="s">
        <v>17</v>
      </c>
      <c r="C58" s="3">
        <v>823.0</v>
      </c>
      <c r="D58" s="1">
        <v>0.0</v>
      </c>
      <c r="E58" s="1" t="s">
        <v>120</v>
      </c>
      <c r="F58" s="1" t="s">
        <v>81</v>
      </c>
      <c r="G58" s="1" t="s">
        <v>20</v>
      </c>
      <c r="H58" s="1" t="s">
        <v>229</v>
      </c>
      <c r="I58" s="1" t="s">
        <v>230</v>
      </c>
      <c r="J58" s="1" t="s">
        <v>231</v>
      </c>
      <c r="K58" s="1" t="s">
        <v>232</v>
      </c>
      <c r="L58" s="1">
        <v>2.0</v>
      </c>
      <c r="M58" s="1">
        <v>0.017633333333333334</v>
      </c>
      <c r="N58" s="1">
        <v>24.6122</v>
      </c>
      <c r="O58" s="1" t="s">
        <v>86</v>
      </c>
      <c r="P58" s="1" t="s">
        <v>233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80</v>
      </c>
      <c r="B59" s="1" t="s">
        <v>17</v>
      </c>
      <c r="C59" s="3">
        <v>423.0</v>
      </c>
      <c r="D59" s="1">
        <v>0.0</v>
      </c>
      <c r="E59" s="1" t="s">
        <v>18</v>
      </c>
      <c r="F59" s="1" t="s">
        <v>81</v>
      </c>
      <c r="G59" s="1" t="s">
        <v>20</v>
      </c>
      <c r="H59" s="1" t="s">
        <v>234</v>
      </c>
      <c r="I59" s="1" t="s">
        <v>235</v>
      </c>
      <c r="J59" s="1" t="s">
        <v>236</v>
      </c>
      <c r="K59" s="1" t="s">
        <v>237</v>
      </c>
      <c r="L59" s="1">
        <v>22.0</v>
      </c>
      <c r="M59" s="1">
        <v>11.4932</v>
      </c>
      <c r="N59" s="1">
        <v>17.922766666666668</v>
      </c>
      <c r="O59" s="1" t="s">
        <v>86</v>
      </c>
      <c r="P59" s="1" t="s">
        <v>238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16</v>
      </c>
      <c r="B60" s="1" t="s">
        <v>17</v>
      </c>
      <c r="C60" s="1">
        <v>610.0</v>
      </c>
      <c r="D60" s="1">
        <v>0.0</v>
      </c>
      <c r="E60" s="1" t="s">
        <v>18</v>
      </c>
      <c r="F60" s="1" t="s">
        <v>19</v>
      </c>
      <c r="G60" s="1" t="s">
        <v>20</v>
      </c>
      <c r="H60" s="1" t="s">
        <v>239</v>
      </c>
      <c r="I60" s="1" t="s">
        <v>240</v>
      </c>
      <c r="J60" s="1" t="s">
        <v>240</v>
      </c>
      <c r="K60" s="2"/>
      <c r="L60" s="1">
        <v>-3.0</v>
      </c>
      <c r="M60" s="1"/>
      <c r="N60" s="1">
        <v>11.2716</v>
      </c>
      <c r="O60" s="1" t="s">
        <v>23</v>
      </c>
      <c r="P60" s="1" t="s">
        <v>241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80</v>
      </c>
      <c r="B61" s="1" t="s">
        <v>17</v>
      </c>
      <c r="C61" s="3">
        <v>945.0</v>
      </c>
      <c r="D61" s="1">
        <v>0.0</v>
      </c>
      <c r="E61" s="1" t="s">
        <v>18</v>
      </c>
      <c r="F61" s="1" t="s">
        <v>81</v>
      </c>
      <c r="G61" s="1" t="s">
        <v>20</v>
      </c>
      <c r="H61" s="1" t="s">
        <v>242</v>
      </c>
      <c r="I61" s="1" t="s">
        <v>243</v>
      </c>
      <c r="J61" s="1" t="s">
        <v>244</v>
      </c>
      <c r="K61" s="1" t="s">
        <v>245</v>
      </c>
      <c r="L61" s="1">
        <v>9.0</v>
      </c>
      <c r="M61" s="1">
        <v>0.72995</v>
      </c>
      <c r="N61" s="1">
        <v>13.010316666666666</v>
      </c>
      <c r="O61" s="1" t="s">
        <v>86</v>
      </c>
      <c r="P61" s="1" t="s">
        <v>246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80</v>
      </c>
      <c r="B62" s="1" t="s">
        <v>17</v>
      </c>
      <c r="C62" s="3">
        <v>379.0</v>
      </c>
      <c r="D62" s="1">
        <v>0.0</v>
      </c>
      <c r="E62" s="1" t="s">
        <v>120</v>
      </c>
      <c r="F62" s="1" t="s">
        <v>81</v>
      </c>
      <c r="G62" s="1" t="s">
        <v>20</v>
      </c>
      <c r="H62" s="1" t="s">
        <v>247</v>
      </c>
      <c r="I62" s="1" t="s">
        <v>248</v>
      </c>
      <c r="J62" s="1" t="s">
        <v>249</v>
      </c>
      <c r="K62" s="1" t="s">
        <v>250</v>
      </c>
      <c r="L62" s="1">
        <v>-14.0</v>
      </c>
      <c r="M62" s="1">
        <v>0.0158</v>
      </c>
      <c r="N62" s="1">
        <v>8.117566666666667</v>
      </c>
      <c r="O62" s="1" t="s">
        <v>86</v>
      </c>
      <c r="P62" s="1" t="s">
        <v>251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25</v>
      </c>
      <c r="B63" s="1" t="s">
        <v>88</v>
      </c>
      <c r="C63" s="1">
        <v>264.0</v>
      </c>
      <c r="D63" s="1">
        <v>0.0</v>
      </c>
      <c r="E63" s="2"/>
      <c r="F63" s="1" t="s">
        <v>19</v>
      </c>
      <c r="G63" s="1" t="s">
        <v>20</v>
      </c>
      <c r="H63" s="1" t="s">
        <v>252</v>
      </c>
      <c r="I63" s="1" t="s">
        <v>253</v>
      </c>
      <c r="J63" s="1" t="s">
        <v>253</v>
      </c>
      <c r="K63" s="2"/>
      <c r="L63" s="1">
        <v>-3.0</v>
      </c>
      <c r="M63" s="1"/>
      <c r="N63" s="1">
        <v>11.193016666666667</v>
      </c>
      <c r="O63" s="1" t="s">
        <v>23</v>
      </c>
      <c r="P63" s="1" t="s">
        <v>254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16</v>
      </c>
      <c r="B64" s="1" t="s">
        <v>17</v>
      </c>
      <c r="C64" s="1">
        <v>784.0</v>
      </c>
      <c r="D64" s="1">
        <v>0.0</v>
      </c>
      <c r="E64" s="1" t="s">
        <v>18</v>
      </c>
      <c r="F64" s="1" t="s">
        <v>19</v>
      </c>
      <c r="G64" s="1" t="s">
        <v>20</v>
      </c>
      <c r="H64" s="1" t="s">
        <v>255</v>
      </c>
      <c r="I64" s="1" t="s">
        <v>256</v>
      </c>
      <c r="J64" s="1" t="s">
        <v>256</v>
      </c>
      <c r="K64" s="2"/>
      <c r="L64" s="1">
        <v>-9.0</v>
      </c>
      <c r="M64" s="1"/>
      <c r="N64" s="1">
        <v>11.007966666666666</v>
      </c>
      <c r="O64" s="1" t="s">
        <v>23</v>
      </c>
      <c r="P64" s="1" t="s">
        <v>257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37</v>
      </c>
      <c r="B65" s="1" t="s">
        <v>17</v>
      </c>
      <c r="C65" s="1">
        <v>249.0</v>
      </c>
      <c r="D65" s="1">
        <v>0.0</v>
      </c>
      <c r="E65" s="2"/>
      <c r="F65" s="1" t="s">
        <v>38</v>
      </c>
      <c r="G65" s="1" t="s">
        <v>39</v>
      </c>
      <c r="H65" s="1" t="s">
        <v>258</v>
      </c>
      <c r="I65" s="1" t="s">
        <v>259</v>
      </c>
      <c r="J65" s="1" t="s">
        <v>259</v>
      </c>
      <c r="K65" s="2"/>
      <c r="L65" s="1">
        <v>5.0</v>
      </c>
      <c r="M65" s="1"/>
      <c r="N65" s="1">
        <v>10.278916666666667</v>
      </c>
      <c r="O65" s="1" t="s">
        <v>42</v>
      </c>
      <c r="P65" s="1" t="s">
        <v>260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25</v>
      </c>
      <c r="B66" s="1" t="s">
        <v>88</v>
      </c>
      <c r="C66" s="3">
        <v>792.0</v>
      </c>
      <c r="D66" s="1">
        <v>0.0</v>
      </c>
      <c r="E66" s="2"/>
      <c r="F66" s="1" t="s">
        <v>19</v>
      </c>
      <c r="G66" s="1" t="s">
        <v>20</v>
      </c>
      <c r="H66" s="1" t="s">
        <v>261</v>
      </c>
      <c r="I66" s="1" t="s">
        <v>262</v>
      </c>
      <c r="J66" s="1" t="s">
        <v>262</v>
      </c>
      <c r="K66" s="2"/>
      <c r="L66" s="1">
        <v>-4.0</v>
      </c>
      <c r="M66" s="1"/>
      <c r="N66" s="1">
        <v>10.135433333333333</v>
      </c>
      <c r="O66" s="1" t="s">
        <v>23</v>
      </c>
      <c r="P66" s="1" t="s">
        <v>263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80</v>
      </c>
      <c r="B67" s="1" t="s">
        <v>17</v>
      </c>
      <c r="C67" s="1">
        <v>988.0</v>
      </c>
      <c r="D67" s="1">
        <v>34.0</v>
      </c>
      <c r="E67" s="1" t="s">
        <v>120</v>
      </c>
      <c r="F67" s="1" t="s">
        <v>81</v>
      </c>
      <c r="G67" s="1" t="s">
        <v>20</v>
      </c>
      <c r="H67" s="1" t="s">
        <v>264</v>
      </c>
      <c r="I67" s="1" t="s">
        <v>265</v>
      </c>
      <c r="J67" s="1" t="s">
        <v>266</v>
      </c>
      <c r="K67" s="1" t="s">
        <v>267</v>
      </c>
      <c r="L67" s="1">
        <v>3.0</v>
      </c>
      <c r="M67" s="1">
        <v>0.0154</v>
      </c>
      <c r="N67" s="1">
        <v>18.83725</v>
      </c>
      <c r="O67" s="1" t="s">
        <v>86</v>
      </c>
      <c r="P67" s="1" t="s">
        <v>268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25</v>
      </c>
      <c r="B68" s="1" t="s">
        <v>88</v>
      </c>
      <c r="C68" s="1">
        <v>558.0</v>
      </c>
      <c r="D68" s="1">
        <v>0.0</v>
      </c>
      <c r="E68" s="2"/>
      <c r="F68" s="1" t="s">
        <v>19</v>
      </c>
      <c r="G68" s="1" t="s">
        <v>20</v>
      </c>
      <c r="H68" s="1" t="s">
        <v>269</v>
      </c>
      <c r="I68" s="1" t="s">
        <v>270</v>
      </c>
      <c r="J68" s="1" t="s">
        <v>270</v>
      </c>
      <c r="K68" s="2"/>
      <c r="L68" s="1">
        <v>0.0</v>
      </c>
      <c r="M68" s="1"/>
      <c r="N68" s="1">
        <v>15.211033333333333</v>
      </c>
      <c r="O68" s="1" t="s">
        <v>23</v>
      </c>
      <c r="P68" s="1" t="s">
        <v>271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25</v>
      </c>
      <c r="B69" s="1" t="s">
        <v>88</v>
      </c>
      <c r="C69" s="3">
        <v>264.0</v>
      </c>
      <c r="D69" s="1">
        <v>0.0</v>
      </c>
      <c r="E69" s="2"/>
      <c r="F69" s="1" t="s">
        <v>19</v>
      </c>
      <c r="G69" s="1" t="s">
        <v>20</v>
      </c>
      <c r="H69" s="1" t="s">
        <v>272</v>
      </c>
      <c r="I69" s="1" t="s">
        <v>273</v>
      </c>
      <c r="J69" s="1" t="s">
        <v>273</v>
      </c>
      <c r="K69" s="2"/>
      <c r="L69" s="1">
        <v>1.0</v>
      </c>
      <c r="M69" s="1"/>
      <c r="N69" s="1">
        <v>16.040766666666666</v>
      </c>
      <c r="O69" s="1" t="s">
        <v>23</v>
      </c>
      <c r="P69" s="1" t="s">
        <v>274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80</v>
      </c>
      <c r="B70" s="1" t="s">
        <v>17</v>
      </c>
      <c r="C70" s="1">
        <v>299.0</v>
      </c>
      <c r="D70" s="1">
        <v>75.0</v>
      </c>
      <c r="E70" s="2"/>
      <c r="F70" s="1" t="s">
        <v>38</v>
      </c>
      <c r="G70" s="1" t="s">
        <v>39</v>
      </c>
      <c r="H70" s="1" t="s">
        <v>275</v>
      </c>
      <c r="I70" s="1" t="s">
        <v>276</v>
      </c>
      <c r="J70" s="1" t="s">
        <v>276</v>
      </c>
      <c r="K70" s="2"/>
      <c r="L70" s="1">
        <v>-2.0</v>
      </c>
      <c r="M70" s="1"/>
      <c r="N70" s="1">
        <v>17.914133333333332</v>
      </c>
      <c r="O70" s="1" t="s">
        <v>86</v>
      </c>
      <c r="P70" s="1" t="s">
        <v>238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16</v>
      </c>
      <c r="B71" s="1" t="s">
        <v>17</v>
      </c>
      <c r="C71" s="1">
        <v>329.0</v>
      </c>
      <c r="D71" s="1">
        <v>0.0</v>
      </c>
      <c r="E71" s="1" t="s">
        <v>18</v>
      </c>
      <c r="F71" s="1" t="s">
        <v>19</v>
      </c>
      <c r="G71" s="1" t="s">
        <v>20</v>
      </c>
      <c r="H71" s="1" t="s">
        <v>277</v>
      </c>
      <c r="I71" s="1" t="s">
        <v>278</v>
      </c>
      <c r="J71" s="1" t="s">
        <v>278</v>
      </c>
      <c r="K71" s="2"/>
      <c r="L71" s="1">
        <v>-3.0</v>
      </c>
      <c r="M71" s="1"/>
      <c r="N71" s="1">
        <v>11.5591</v>
      </c>
      <c r="O71" s="1" t="s">
        <v>23</v>
      </c>
      <c r="P71" s="1" t="s">
        <v>279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80</v>
      </c>
      <c r="B72" s="1" t="s">
        <v>17</v>
      </c>
      <c r="C72" s="1">
        <v>119.0</v>
      </c>
      <c r="D72" s="1">
        <v>0.0</v>
      </c>
      <c r="E72" s="2"/>
      <c r="F72" s="1" t="s">
        <v>38</v>
      </c>
      <c r="G72" s="1" t="s">
        <v>20</v>
      </c>
      <c r="H72" s="1" t="s">
        <v>280</v>
      </c>
      <c r="I72" s="1" t="s">
        <v>281</v>
      </c>
      <c r="J72" s="1" t="s">
        <v>281</v>
      </c>
      <c r="K72" s="2"/>
      <c r="L72" s="1">
        <v>-4.0</v>
      </c>
      <c r="M72" s="1"/>
      <c r="N72" s="1">
        <v>14.284383333333333</v>
      </c>
      <c r="O72" s="1" t="s">
        <v>86</v>
      </c>
      <c r="P72" s="1" t="s">
        <v>282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80</v>
      </c>
      <c r="B73" s="1" t="s">
        <v>17</v>
      </c>
      <c r="C73" s="1">
        <v>446.0</v>
      </c>
      <c r="D73" s="1">
        <v>112.0</v>
      </c>
      <c r="E73" s="2"/>
      <c r="F73" s="1" t="s">
        <v>38</v>
      </c>
      <c r="G73" s="1" t="s">
        <v>20</v>
      </c>
      <c r="H73" s="1" t="s">
        <v>283</v>
      </c>
      <c r="I73" s="1" t="s">
        <v>284</v>
      </c>
      <c r="J73" s="1" t="s">
        <v>284</v>
      </c>
      <c r="K73" s="2"/>
      <c r="L73" s="1">
        <v>-1.0</v>
      </c>
      <c r="M73" s="1"/>
      <c r="N73" s="1">
        <v>18.101683333333334</v>
      </c>
      <c r="O73" s="1" t="s">
        <v>86</v>
      </c>
      <c r="P73" s="1" t="s">
        <v>285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16</v>
      </c>
      <c r="B74" s="1" t="s">
        <v>17</v>
      </c>
      <c r="C74" s="3">
        <v>598.0</v>
      </c>
      <c r="D74" s="1">
        <v>0.0</v>
      </c>
      <c r="E74" s="1" t="s">
        <v>18</v>
      </c>
      <c r="F74" s="1" t="s">
        <v>19</v>
      </c>
      <c r="G74" s="1" t="s">
        <v>20</v>
      </c>
      <c r="H74" s="1" t="s">
        <v>286</v>
      </c>
      <c r="I74" s="1" t="s">
        <v>287</v>
      </c>
      <c r="J74" s="1" t="s">
        <v>287</v>
      </c>
      <c r="K74" s="2"/>
      <c r="L74" s="1">
        <v>1.0</v>
      </c>
      <c r="M74" s="1"/>
      <c r="N74" s="1">
        <v>16.031783333333333</v>
      </c>
      <c r="O74" s="1" t="s">
        <v>23</v>
      </c>
      <c r="P74" s="1" t="s">
        <v>288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80</v>
      </c>
      <c r="B75" s="1" t="s">
        <v>17</v>
      </c>
      <c r="C75" s="1">
        <v>468.0</v>
      </c>
      <c r="D75" s="1">
        <v>110.0</v>
      </c>
      <c r="E75" s="2"/>
      <c r="F75" s="1" t="s">
        <v>38</v>
      </c>
      <c r="G75" s="1" t="s">
        <v>20</v>
      </c>
      <c r="H75" s="1" t="s">
        <v>289</v>
      </c>
      <c r="I75" s="1" t="s">
        <v>290</v>
      </c>
      <c r="J75" s="1" t="s">
        <v>290</v>
      </c>
      <c r="K75" s="2"/>
      <c r="L75" s="1">
        <v>-5.0</v>
      </c>
      <c r="M75" s="1"/>
      <c r="N75" s="1">
        <v>13.645883333333334</v>
      </c>
      <c r="O75" s="1" t="s">
        <v>86</v>
      </c>
      <c r="P75" s="1" t="s">
        <v>291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16</v>
      </c>
      <c r="B76" s="1" t="s">
        <v>17</v>
      </c>
      <c r="C76" s="1">
        <v>329.0</v>
      </c>
      <c r="D76" s="1">
        <v>0.0</v>
      </c>
      <c r="E76" s="1" t="s">
        <v>18</v>
      </c>
      <c r="F76" s="1" t="s">
        <v>19</v>
      </c>
      <c r="G76" s="1" t="s">
        <v>20</v>
      </c>
      <c r="H76" s="1" t="s">
        <v>292</v>
      </c>
      <c r="I76" s="1" t="s">
        <v>293</v>
      </c>
      <c r="J76" s="1" t="s">
        <v>293</v>
      </c>
      <c r="K76" s="2"/>
      <c r="L76" s="1">
        <v>-3.0</v>
      </c>
      <c r="M76" s="1"/>
      <c r="N76" s="1">
        <v>11.992816666666666</v>
      </c>
      <c r="O76" s="1" t="s">
        <v>23</v>
      </c>
      <c r="P76" s="1" t="s">
        <v>294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29</v>
      </c>
      <c r="B77" s="1" t="s">
        <v>88</v>
      </c>
      <c r="C77" s="1">
        <v>321.0</v>
      </c>
      <c r="D77" s="1">
        <v>0.0</v>
      </c>
      <c r="E77" s="1" t="s">
        <v>295</v>
      </c>
      <c r="F77" s="1" t="s">
        <v>19</v>
      </c>
      <c r="G77" s="1" t="s">
        <v>20</v>
      </c>
      <c r="H77" s="1" t="s">
        <v>296</v>
      </c>
      <c r="I77" s="1" t="s">
        <v>297</v>
      </c>
      <c r="J77" s="1" t="s">
        <v>297</v>
      </c>
      <c r="K77" s="2"/>
      <c r="L77" s="1">
        <v>-4.0</v>
      </c>
      <c r="M77" s="1"/>
      <c r="N77" s="1">
        <v>10.403233333333333</v>
      </c>
      <c r="O77" s="1" t="s">
        <v>23</v>
      </c>
      <c r="P77" s="1" t="s">
        <v>298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37</v>
      </c>
      <c r="B78" s="1" t="s">
        <v>17</v>
      </c>
      <c r="C78" s="3">
        <v>309.0</v>
      </c>
      <c r="D78" s="1">
        <v>0.0</v>
      </c>
      <c r="E78" s="2"/>
      <c r="F78" s="1" t="s">
        <v>38</v>
      </c>
      <c r="G78" s="1" t="s">
        <v>39</v>
      </c>
      <c r="H78" s="1" t="s">
        <v>299</v>
      </c>
      <c r="I78" s="1" t="s">
        <v>300</v>
      </c>
      <c r="J78" s="1" t="s">
        <v>300</v>
      </c>
      <c r="K78" s="2"/>
      <c r="L78" s="1">
        <v>2.0</v>
      </c>
      <c r="M78" s="1"/>
      <c r="N78" s="1">
        <v>7.24885</v>
      </c>
      <c r="O78" s="1" t="s">
        <v>42</v>
      </c>
      <c r="P78" s="1" t="s">
        <v>301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80</v>
      </c>
      <c r="B79" s="1" t="s">
        <v>17</v>
      </c>
      <c r="C79" s="1">
        <v>442.0</v>
      </c>
      <c r="D79" s="1">
        <v>111.0</v>
      </c>
      <c r="E79" s="2"/>
      <c r="F79" s="1" t="s">
        <v>38</v>
      </c>
      <c r="G79" s="1" t="s">
        <v>162</v>
      </c>
      <c r="H79" s="1" t="s">
        <v>302</v>
      </c>
      <c r="I79" s="1" t="s">
        <v>303</v>
      </c>
      <c r="J79" s="1" t="s">
        <v>303</v>
      </c>
      <c r="K79" s="2"/>
      <c r="L79" s="1">
        <v>-13.0</v>
      </c>
      <c r="M79" s="1"/>
      <c r="N79" s="1">
        <v>6.043383333333334</v>
      </c>
      <c r="O79" s="1" t="s">
        <v>86</v>
      </c>
      <c r="P79" s="1" t="s">
        <v>304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80</v>
      </c>
      <c r="B80" s="1" t="s">
        <v>17</v>
      </c>
      <c r="C80" s="3">
        <v>387.0</v>
      </c>
      <c r="D80" s="1">
        <v>0.0</v>
      </c>
      <c r="E80" s="1" t="s">
        <v>18</v>
      </c>
      <c r="F80" s="1" t="s">
        <v>81</v>
      </c>
      <c r="G80" s="1" t="s">
        <v>20</v>
      </c>
      <c r="H80" s="1" t="s">
        <v>305</v>
      </c>
      <c r="I80" s="1" t="s">
        <v>306</v>
      </c>
      <c r="J80" s="1" t="s">
        <v>307</v>
      </c>
      <c r="K80" s="1" t="s">
        <v>308</v>
      </c>
      <c r="L80" s="1">
        <v>-12.0</v>
      </c>
      <c r="M80" s="1">
        <v>3.778383333333333</v>
      </c>
      <c r="N80" s="1">
        <v>12.837866666666667</v>
      </c>
      <c r="O80" s="1" t="s">
        <v>86</v>
      </c>
      <c r="P80" s="1" t="s">
        <v>309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25</v>
      </c>
      <c r="B81" s="1" t="s">
        <v>88</v>
      </c>
      <c r="C81" s="1">
        <v>674.0</v>
      </c>
      <c r="D81" s="1">
        <v>0.0</v>
      </c>
      <c r="E81" s="2"/>
      <c r="F81" s="1" t="s">
        <v>19</v>
      </c>
      <c r="G81" s="1" t="s">
        <v>20</v>
      </c>
      <c r="H81" s="1" t="s">
        <v>310</v>
      </c>
      <c r="I81" s="1" t="s">
        <v>311</v>
      </c>
      <c r="J81" s="1" t="s">
        <v>311</v>
      </c>
      <c r="K81" s="2"/>
      <c r="L81" s="1">
        <v>-4.0</v>
      </c>
      <c r="M81" s="1"/>
      <c r="N81" s="1">
        <v>10.5121</v>
      </c>
      <c r="O81" s="1" t="s">
        <v>23</v>
      </c>
      <c r="P81" s="1" t="s">
        <v>312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80</v>
      </c>
      <c r="B82" s="1" t="s">
        <v>17</v>
      </c>
      <c r="C82" s="1">
        <v>428.0</v>
      </c>
      <c r="D82" s="1">
        <v>0.0</v>
      </c>
      <c r="E82" s="1" t="s">
        <v>120</v>
      </c>
      <c r="F82" s="1" t="s">
        <v>81</v>
      </c>
      <c r="G82" s="1" t="s">
        <v>20</v>
      </c>
      <c r="H82" s="1" t="s">
        <v>313</v>
      </c>
      <c r="I82" s="1" t="s">
        <v>314</v>
      </c>
      <c r="J82" s="1" t="s">
        <v>315</v>
      </c>
      <c r="K82" s="1" t="s">
        <v>316</v>
      </c>
      <c r="L82" s="1">
        <v>1.0</v>
      </c>
      <c r="M82" s="1">
        <v>0.0119</v>
      </c>
      <c r="N82" s="1">
        <v>18.08428333333333</v>
      </c>
      <c r="O82" s="1" t="s">
        <v>86</v>
      </c>
      <c r="P82" s="1" t="s">
        <v>317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29</v>
      </c>
      <c r="B83" s="1" t="s">
        <v>88</v>
      </c>
      <c r="C83" s="3">
        <v>947.0</v>
      </c>
      <c r="D83" s="1">
        <v>0.0</v>
      </c>
      <c r="E83" s="1" t="s">
        <v>318</v>
      </c>
      <c r="F83" s="1" t="s">
        <v>19</v>
      </c>
      <c r="G83" s="1" t="s">
        <v>20</v>
      </c>
      <c r="H83" s="1" t="s">
        <v>319</v>
      </c>
      <c r="I83" s="1" t="s">
        <v>320</v>
      </c>
      <c r="J83" s="1" t="s">
        <v>320</v>
      </c>
      <c r="K83" s="2"/>
      <c r="L83" s="1">
        <v>1.0</v>
      </c>
      <c r="M83" s="1"/>
      <c r="N83" s="1">
        <v>17.7845</v>
      </c>
      <c r="O83" s="1" t="s">
        <v>23</v>
      </c>
      <c r="P83" s="1" t="s">
        <v>321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80</v>
      </c>
      <c r="B84" s="1" t="s">
        <v>17</v>
      </c>
      <c r="C84" s="1">
        <v>269.0</v>
      </c>
      <c r="D84" s="1">
        <v>0.0</v>
      </c>
      <c r="E84" s="1" t="s">
        <v>120</v>
      </c>
      <c r="F84" s="1" t="s">
        <v>81</v>
      </c>
      <c r="G84" s="1" t="s">
        <v>20</v>
      </c>
      <c r="H84" s="1" t="s">
        <v>322</v>
      </c>
      <c r="I84" s="1" t="s">
        <v>323</v>
      </c>
      <c r="J84" s="1" t="s">
        <v>324</v>
      </c>
      <c r="K84" s="1" t="s">
        <v>325</v>
      </c>
      <c r="L84" s="1">
        <v>3.0</v>
      </c>
      <c r="M84" s="1">
        <v>0.012216666666666667</v>
      </c>
      <c r="N84" s="1">
        <v>16.754016666666665</v>
      </c>
      <c r="O84" s="1" t="s">
        <v>86</v>
      </c>
      <c r="P84" s="1" t="s">
        <v>326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25</v>
      </c>
      <c r="B85" s="1" t="s">
        <v>88</v>
      </c>
      <c r="C85" s="1">
        <v>553.0</v>
      </c>
      <c r="D85" s="1">
        <v>0.0</v>
      </c>
      <c r="E85" s="2"/>
      <c r="F85" s="1" t="s">
        <v>19</v>
      </c>
      <c r="G85" s="1" t="s">
        <v>20</v>
      </c>
      <c r="H85" s="1" t="s">
        <v>327</v>
      </c>
      <c r="I85" s="1" t="s">
        <v>328</v>
      </c>
      <c r="J85" s="1" t="s">
        <v>328</v>
      </c>
      <c r="K85" s="2"/>
      <c r="L85" s="1">
        <v>1.0</v>
      </c>
      <c r="M85" s="1"/>
      <c r="N85" s="1">
        <v>16.129016666666665</v>
      </c>
      <c r="O85" s="1" t="s">
        <v>23</v>
      </c>
      <c r="P85" s="1" t="s">
        <v>329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80</v>
      </c>
      <c r="B86" s="1" t="s">
        <v>17</v>
      </c>
      <c r="C86" s="1">
        <v>498.0</v>
      </c>
      <c r="D86" s="1">
        <v>0.0</v>
      </c>
      <c r="E86" s="1" t="s">
        <v>120</v>
      </c>
      <c r="F86" s="1" t="s">
        <v>81</v>
      </c>
      <c r="G86" s="1" t="s">
        <v>20</v>
      </c>
      <c r="H86" s="1" t="s">
        <v>330</v>
      </c>
      <c r="I86" s="1" t="s">
        <v>331</v>
      </c>
      <c r="J86" s="1" t="s">
        <v>332</v>
      </c>
      <c r="K86" s="1" t="s">
        <v>333</v>
      </c>
      <c r="L86" s="1">
        <v>-2.0</v>
      </c>
      <c r="M86" s="1">
        <v>0.011066666666666667</v>
      </c>
      <c r="N86" s="1">
        <v>9.675166666666666</v>
      </c>
      <c r="O86" s="1" t="s">
        <v>86</v>
      </c>
      <c r="P86" s="1" t="s">
        <v>334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80</v>
      </c>
      <c r="B87" s="1" t="s">
        <v>17</v>
      </c>
      <c r="C87" s="1">
        <v>369.0</v>
      </c>
      <c r="D87" s="1">
        <v>0.0</v>
      </c>
      <c r="E87" s="1" t="s">
        <v>120</v>
      </c>
      <c r="F87" s="1" t="s">
        <v>81</v>
      </c>
      <c r="G87" s="1" t="s">
        <v>20</v>
      </c>
      <c r="H87" s="1" t="s">
        <v>335</v>
      </c>
      <c r="I87" s="1" t="s">
        <v>336</v>
      </c>
      <c r="J87" s="1" t="s">
        <v>337</v>
      </c>
      <c r="K87" s="1" t="s">
        <v>338</v>
      </c>
      <c r="L87" s="1">
        <v>-13.0</v>
      </c>
      <c r="M87" s="1">
        <v>0.010283333333333334</v>
      </c>
      <c r="N87" s="1">
        <v>7.03735</v>
      </c>
      <c r="O87" s="1" t="s">
        <v>86</v>
      </c>
      <c r="P87" s="1" t="s">
        <v>339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80</v>
      </c>
      <c r="B88" s="1" t="s">
        <v>17</v>
      </c>
      <c r="C88" s="3">
        <v>734.0</v>
      </c>
      <c r="D88" s="1">
        <v>0.0</v>
      </c>
      <c r="E88" s="1" t="s">
        <v>120</v>
      </c>
      <c r="F88" s="1" t="s">
        <v>81</v>
      </c>
      <c r="G88" s="1" t="s">
        <v>20</v>
      </c>
      <c r="H88" s="1" t="s">
        <v>340</v>
      </c>
      <c r="I88" s="1" t="s">
        <v>341</v>
      </c>
      <c r="J88" s="1" t="s">
        <v>342</v>
      </c>
      <c r="K88" s="1" t="s">
        <v>343</v>
      </c>
      <c r="L88" s="1">
        <v>-1.0</v>
      </c>
      <c r="M88" s="1">
        <v>0.01155</v>
      </c>
      <c r="N88" s="1">
        <v>11.66315</v>
      </c>
      <c r="O88" s="1" t="s">
        <v>86</v>
      </c>
      <c r="P88" s="1" t="s">
        <v>344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29</v>
      </c>
      <c r="B89" s="1" t="s">
        <v>88</v>
      </c>
      <c r="C89" s="1">
        <v>399.0</v>
      </c>
      <c r="D89" s="1">
        <v>0.0</v>
      </c>
      <c r="E89" s="1" t="s">
        <v>345</v>
      </c>
      <c r="F89" s="1" t="s">
        <v>19</v>
      </c>
      <c r="G89" s="1" t="s">
        <v>20</v>
      </c>
      <c r="H89" s="1" t="s">
        <v>346</v>
      </c>
      <c r="I89" s="1" t="s">
        <v>347</v>
      </c>
      <c r="J89" s="1" t="s">
        <v>347</v>
      </c>
      <c r="K89" s="2"/>
      <c r="L89" s="1">
        <v>2.0</v>
      </c>
      <c r="M89" s="1"/>
      <c r="N89" s="1">
        <v>17.256016666666667</v>
      </c>
      <c r="O89" s="1" t="s">
        <v>23</v>
      </c>
      <c r="P89" s="1" t="s">
        <v>348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25</v>
      </c>
      <c r="B90" s="1" t="s">
        <v>88</v>
      </c>
      <c r="C90" s="3">
        <v>394.0</v>
      </c>
      <c r="D90" s="1">
        <v>0.0</v>
      </c>
      <c r="E90" s="2"/>
      <c r="F90" s="1" t="s">
        <v>19</v>
      </c>
      <c r="G90" s="1" t="s">
        <v>20</v>
      </c>
      <c r="H90" s="1" t="s">
        <v>349</v>
      </c>
      <c r="I90" s="1" t="s">
        <v>350</v>
      </c>
      <c r="J90" s="1" t="s">
        <v>350</v>
      </c>
      <c r="K90" s="2"/>
      <c r="L90" s="1">
        <v>3.0</v>
      </c>
      <c r="M90" s="1"/>
      <c r="N90" s="1">
        <v>18.874833333333335</v>
      </c>
      <c r="O90" s="1" t="s">
        <v>23</v>
      </c>
      <c r="P90" s="1" t="s">
        <v>351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25</v>
      </c>
      <c r="B91" s="1" t="s">
        <v>88</v>
      </c>
      <c r="C91" s="3">
        <v>425.0</v>
      </c>
      <c r="D91" s="1">
        <v>0.0</v>
      </c>
      <c r="E91" s="2"/>
      <c r="F91" s="1" t="s">
        <v>19</v>
      </c>
      <c r="G91" s="1" t="s">
        <v>20</v>
      </c>
      <c r="H91" s="1" t="s">
        <v>352</v>
      </c>
      <c r="I91" s="1" t="s">
        <v>353</v>
      </c>
      <c r="J91" s="1" t="s">
        <v>353</v>
      </c>
      <c r="K91" s="2"/>
      <c r="L91" s="1">
        <v>1.0</v>
      </c>
      <c r="M91" s="1"/>
      <c r="N91" s="1">
        <v>16.282783333333334</v>
      </c>
      <c r="O91" s="1" t="s">
        <v>23</v>
      </c>
      <c r="P91" s="1" t="s">
        <v>354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25</v>
      </c>
      <c r="B92" s="1" t="s">
        <v>88</v>
      </c>
      <c r="C92" s="1">
        <v>364.0</v>
      </c>
      <c r="D92" s="1">
        <v>0.0</v>
      </c>
      <c r="E92" s="2"/>
      <c r="F92" s="1" t="s">
        <v>19</v>
      </c>
      <c r="G92" s="1" t="s">
        <v>20</v>
      </c>
      <c r="H92" s="1" t="s">
        <v>355</v>
      </c>
      <c r="I92" s="1" t="s">
        <v>356</v>
      </c>
      <c r="J92" s="1" t="s">
        <v>356</v>
      </c>
      <c r="K92" s="2"/>
      <c r="L92" s="1">
        <v>2.0</v>
      </c>
      <c r="M92" s="1"/>
      <c r="N92" s="1">
        <v>17.071783333333332</v>
      </c>
      <c r="O92" s="1" t="s">
        <v>23</v>
      </c>
      <c r="P92" s="1" t="s">
        <v>357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16</v>
      </c>
      <c r="B93" s="1" t="s">
        <v>17</v>
      </c>
      <c r="C93" s="1">
        <v>329.0</v>
      </c>
      <c r="D93" s="1">
        <v>0.0</v>
      </c>
      <c r="E93" s="1" t="s">
        <v>18</v>
      </c>
      <c r="F93" s="1" t="s">
        <v>19</v>
      </c>
      <c r="G93" s="1" t="s">
        <v>20</v>
      </c>
      <c r="H93" s="1" t="s">
        <v>358</v>
      </c>
      <c r="I93" s="1" t="s">
        <v>359</v>
      </c>
      <c r="J93" s="1" t="s">
        <v>359</v>
      </c>
      <c r="K93" s="2"/>
      <c r="L93" s="1">
        <v>-4.0</v>
      </c>
      <c r="M93" s="1"/>
      <c r="N93" s="1">
        <v>10.545966666666667</v>
      </c>
      <c r="O93" s="1" t="s">
        <v>23</v>
      </c>
      <c r="P93" s="1" t="s">
        <v>279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80</v>
      </c>
      <c r="B94" s="1" t="s">
        <v>17</v>
      </c>
      <c r="C94" s="3">
        <v>558.0</v>
      </c>
      <c r="D94" s="1">
        <v>0.0</v>
      </c>
      <c r="E94" s="1" t="s">
        <v>120</v>
      </c>
      <c r="F94" s="1" t="s">
        <v>81</v>
      </c>
      <c r="G94" s="1" t="s">
        <v>20</v>
      </c>
      <c r="H94" s="1" t="s">
        <v>360</v>
      </c>
      <c r="I94" s="1" t="s">
        <v>361</v>
      </c>
      <c r="J94" s="1" t="s">
        <v>362</v>
      </c>
      <c r="K94" s="1" t="s">
        <v>363</v>
      </c>
      <c r="L94" s="1">
        <v>0.0</v>
      </c>
      <c r="M94" s="1">
        <v>0.03303333333333333</v>
      </c>
      <c r="N94" s="1">
        <v>18.025816666666667</v>
      </c>
      <c r="O94" s="1" t="s">
        <v>86</v>
      </c>
      <c r="P94" s="1" t="s">
        <v>364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80</v>
      </c>
      <c r="B95" s="1" t="s">
        <v>17</v>
      </c>
      <c r="C95" s="1">
        <v>417.0</v>
      </c>
      <c r="D95" s="1">
        <v>0.0</v>
      </c>
      <c r="E95" s="1" t="s">
        <v>120</v>
      </c>
      <c r="F95" s="1" t="s">
        <v>81</v>
      </c>
      <c r="G95" s="1" t="s">
        <v>20</v>
      </c>
      <c r="H95" s="1" t="s">
        <v>365</v>
      </c>
      <c r="I95" s="1" t="s">
        <v>366</v>
      </c>
      <c r="J95" s="1" t="s">
        <v>367</v>
      </c>
      <c r="K95" s="1" t="s">
        <v>368</v>
      </c>
      <c r="L95" s="1">
        <v>2.0</v>
      </c>
      <c r="M95" s="1">
        <v>0.018816666666666666</v>
      </c>
      <c r="N95" s="1">
        <v>22.476416666666665</v>
      </c>
      <c r="O95" s="1" t="s">
        <v>86</v>
      </c>
      <c r="P95" s="1" t="s">
        <v>369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37</v>
      </c>
      <c r="B96" s="1" t="s">
        <v>17</v>
      </c>
      <c r="C96" s="1">
        <v>249.0</v>
      </c>
      <c r="D96" s="1">
        <v>0.0</v>
      </c>
      <c r="E96" s="2"/>
      <c r="F96" s="1" t="s">
        <v>38</v>
      </c>
      <c r="G96" s="1" t="s">
        <v>39</v>
      </c>
      <c r="H96" s="1" t="s">
        <v>370</v>
      </c>
      <c r="I96" s="1" t="s">
        <v>371</v>
      </c>
      <c r="J96" s="1" t="s">
        <v>371</v>
      </c>
      <c r="K96" s="2"/>
      <c r="L96" s="1">
        <v>1.0</v>
      </c>
      <c r="M96" s="1"/>
      <c r="N96" s="1">
        <v>6.077116666666667</v>
      </c>
      <c r="O96" s="1" t="s">
        <v>42</v>
      </c>
      <c r="P96" s="1" t="s">
        <v>372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80</v>
      </c>
      <c r="B97" s="1" t="s">
        <v>17</v>
      </c>
      <c r="C97" s="1">
        <v>247.0</v>
      </c>
      <c r="D97" s="1">
        <v>62.0</v>
      </c>
      <c r="E97" s="2"/>
      <c r="F97" s="1" t="s">
        <v>38</v>
      </c>
      <c r="G97" s="1" t="s">
        <v>20</v>
      </c>
      <c r="H97" s="1" t="s">
        <v>373</v>
      </c>
      <c r="I97" s="1" t="s">
        <v>374</v>
      </c>
      <c r="J97" s="1" t="s">
        <v>374</v>
      </c>
      <c r="K97" s="2"/>
      <c r="L97" s="1">
        <v>-5.0</v>
      </c>
      <c r="M97" s="1"/>
      <c r="N97" s="1">
        <v>13.4544</v>
      </c>
      <c r="O97" s="1" t="s">
        <v>86</v>
      </c>
      <c r="P97" s="1" t="s">
        <v>375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29</v>
      </c>
      <c r="B98" s="1" t="s">
        <v>17</v>
      </c>
      <c r="C98" s="3">
        <v>394.0</v>
      </c>
      <c r="D98" s="1">
        <v>0.0</v>
      </c>
      <c r="E98" s="2"/>
      <c r="F98" s="1" t="s">
        <v>38</v>
      </c>
      <c r="G98" s="1" t="s">
        <v>20</v>
      </c>
      <c r="H98" s="1" t="s">
        <v>376</v>
      </c>
      <c r="I98" s="1" t="s">
        <v>377</v>
      </c>
      <c r="J98" s="1" t="s">
        <v>377</v>
      </c>
      <c r="K98" s="2"/>
      <c r="L98" s="1">
        <v>1.0</v>
      </c>
      <c r="M98" s="1"/>
      <c r="N98" s="1">
        <v>16.15645</v>
      </c>
      <c r="O98" s="1" t="s">
        <v>23</v>
      </c>
      <c r="P98" s="1" t="s">
        <v>378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80</v>
      </c>
      <c r="B99" s="1" t="s">
        <v>17</v>
      </c>
      <c r="C99" s="3">
        <v>546.0</v>
      </c>
      <c r="D99" s="1">
        <v>0.0</v>
      </c>
      <c r="E99" s="1" t="s">
        <v>120</v>
      </c>
      <c r="F99" s="1" t="s">
        <v>81</v>
      </c>
      <c r="G99" s="1" t="s">
        <v>20</v>
      </c>
      <c r="H99" s="1" t="s">
        <v>379</v>
      </c>
      <c r="I99" s="1" t="s">
        <v>380</v>
      </c>
      <c r="J99" s="1" t="s">
        <v>381</v>
      </c>
      <c r="K99" s="1" t="s">
        <v>382</v>
      </c>
      <c r="L99" s="1">
        <v>-8.0</v>
      </c>
      <c r="M99" s="1">
        <v>0.01085</v>
      </c>
      <c r="N99" s="1">
        <v>13.319916666666666</v>
      </c>
      <c r="O99" s="1" t="s">
        <v>86</v>
      </c>
      <c r="P99" s="1" t="s">
        <v>383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80</v>
      </c>
      <c r="B100" s="1" t="s">
        <v>17</v>
      </c>
      <c r="C100" s="1">
        <v>247.0</v>
      </c>
      <c r="D100" s="1">
        <v>62.0</v>
      </c>
      <c r="E100" s="2"/>
      <c r="F100" s="1" t="s">
        <v>38</v>
      </c>
      <c r="G100" s="1" t="s">
        <v>162</v>
      </c>
      <c r="H100" s="1" t="s">
        <v>384</v>
      </c>
      <c r="I100" s="1" t="s">
        <v>385</v>
      </c>
      <c r="J100" s="1" t="s">
        <v>385</v>
      </c>
      <c r="K100" s="2"/>
      <c r="L100" s="1">
        <v>-7.0</v>
      </c>
      <c r="M100" s="1"/>
      <c r="N100" s="1">
        <v>34.35491666666667</v>
      </c>
      <c r="O100" s="1" t="s">
        <v>86</v>
      </c>
      <c r="P100" s="1" t="s">
        <v>386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16</v>
      </c>
      <c r="B101" s="1" t="s">
        <v>17</v>
      </c>
      <c r="C101" s="1">
        <v>394.0</v>
      </c>
      <c r="D101" s="1">
        <v>0.0</v>
      </c>
      <c r="E101" s="1" t="s">
        <v>18</v>
      </c>
      <c r="F101" s="1" t="s">
        <v>19</v>
      </c>
      <c r="G101" s="1" t="s">
        <v>20</v>
      </c>
      <c r="H101" s="1" t="s">
        <v>387</v>
      </c>
      <c r="I101" s="1" t="s">
        <v>388</v>
      </c>
      <c r="J101" s="1" t="s">
        <v>388</v>
      </c>
      <c r="K101" s="2"/>
      <c r="L101" s="1">
        <v>2.0</v>
      </c>
      <c r="M101" s="1"/>
      <c r="N101" s="1">
        <v>17.958733333333335</v>
      </c>
      <c r="O101" s="1" t="s">
        <v>23</v>
      </c>
      <c r="P101" s="1" t="s">
        <v>389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37</v>
      </c>
      <c r="B102" s="1" t="s">
        <v>17</v>
      </c>
      <c r="C102" s="1">
        <v>249.0</v>
      </c>
      <c r="D102" s="1">
        <v>0.0</v>
      </c>
      <c r="E102" s="2"/>
      <c r="F102" s="1" t="s">
        <v>38</v>
      </c>
      <c r="G102" s="1" t="s">
        <v>39</v>
      </c>
      <c r="H102" s="1" t="s">
        <v>390</v>
      </c>
      <c r="I102" s="1" t="s">
        <v>391</v>
      </c>
      <c r="J102" s="1" t="s">
        <v>391</v>
      </c>
      <c r="K102" s="2"/>
      <c r="L102" s="1">
        <v>11.0</v>
      </c>
      <c r="M102" s="1"/>
      <c r="N102" s="1">
        <v>16.872466666666668</v>
      </c>
      <c r="O102" s="1" t="s">
        <v>42</v>
      </c>
      <c r="P102" s="1" t="s">
        <v>392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25</v>
      </c>
      <c r="B103" s="1" t="s">
        <v>88</v>
      </c>
      <c r="C103" s="3">
        <v>329.0</v>
      </c>
      <c r="D103" s="1">
        <v>0.0</v>
      </c>
      <c r="E103" s="2"/>
      <c r="F103" s="1" t="s">
        <v>19</v>
      </c>
      <c r="G103" s="1" t="s">
        <v>20</v>
      </c>
      <c r="H103" s="1" t="s">
        <v>393</v>
      </c>
      <c r="I103" s="1" t="s">
        <v>394</v>
      </c>
      <c r="J103" s="1" t="s">
        <v>394</v>
      </c>
      <c r="K103" s="2"/>
      <c r="L103" s="1">
        <v>1.0</v>
      </c>
      <c r="M103" s="1"/>
      <c r="N103" s="1">
        <v>16.35108333333333</v>
      </c>
      <c r="O103" s="1" t="s">
        <v>23</v>
      </c>
      <c r="P103" s="1" t="s">
        <v>395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80</v>
      </c>
      <c r="B104" s="1" t="s">
        <v>17</v>
      </c>
      <c r="C104" s="1">
        <v>387.0</v>
      </c>
      <c r="D104" s="1">
        <v>0.0</v>
      </c>
      <c r="E104" s="1" t="s">
        <v>120</v>
      </c>
      <c r="F104" s="1" t="s">
        <v>81</v>
      </c>
      <c r="G104" s="1" t="s">
        <v>20</v>
      </c>
      <c r="H104" s="1" t="s">
        <v>396</v>
      </c>
      <c r="I104" s="1" t="s">
        <v>397</v>
      </c>
      <c r="J104" s="1" t="s">
        <v>398</v>
      </c>
      <c r="K104" s="1" t="s">
        <v>399</v>
      </c>
      <c r="L104" s="1">
        <v>6.0</v>
      </c>
      <c r="M104" s="1">
        <v>0.01055</v>
      </c>
      <c r="N104" s="1">
        <v>24.85945</v>
      </c>
      <c r="O104" s="1" t="s">
        <v>86</v>
      </c>
      <c r="P104" s="1" t="s">
        <v>400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16</v>
      </c>
      <c r="B105" s="1" t="s">
        <v>17</v>
      </c>
      <c r="C105" s="3">
        <v>1031.0</v>
      </c>
      <c r="D105" s="1">
        <v>0.0</v>
      </c>
      <c r="E105" s="1" t="s">
        <v>18</v>
      </c>
      <c r="F105" s="1" t="s">
        <v>19</v>
      </c>
      <c r="G105" s="1" t="s">
        <v>20</v>
      </c>
      <c r="H105" s="1" t="s">
        <v>401</v>
      </c>
      <c r="I105" s="1" t="s">
        <v>402</v>
      </c>
      <c r="J105" s="1" t="s">
        <v>402</v>
      </c>
      <c r="K105" s="2"/>
      <c r="L105" s="1">
        <v>5.0</v>
      </c>
      <c r="M105" s="1"/>
      <c r="N105" s="1">
        <v>20.45105</v>
      </c>
      <c r="O105" s="1" t="s">
        <v>23</v>
      </c>
      <c r="P105" s="1" t="s">
        <v>403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80</v>
      </c>
      <c r="B106" s="3" t="s">
        <v>17</v>
      </c>
      <c r="C106" s="1">
        <v>738.0</v>
      </c>
      <c r="D106" s="1">
        <v>184.0</v>
      </c>
      <c r="E106" s="2"/>
      <c r="F106" s="1" t="s">
        <v>38</v>
      </c>
      <c r="G106" s="1" t="s">
        <v>162</v>
      </c>
      <c r="H106" s="1" t="s">
        <v>404</v>
      </c>
      <c r="I106" s="1" t="s">
        <v>405</v>
      </c>
      <c r="J106" s="1" t="s">
        <v>405</v>
      </c>
      <c r="K106" s="2"/>
      <c r="L106" s="1">
        <v>-4.0</v>
      </c>
      <c r="M106" s="1"/>
      <c r="N106" s="1">
        <v>24.805766666666667</v>
      </c>
      <c r="O106" s="1" t="s">
        <v>86</v>
      </c>
      <c r="P106" s="1" t="s">
        <v>406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16</v>
      </c>
      <c r="B107" s="1" t="s">
        <v>17</v>
      </c>
      <c r="C107" s="1">
        <v>658.0</v>
      </c>
      <c r="D107" s="1">
        <v>0.0</v>
      </c>
      <c r="E107" s="1" t="s">
        <v>18</v>
      </c>
      <c r="F107" s="1" t="s">
        <v>19</v>
      </c>
      <c r="G107" s="1" t="s">
        <v>20</v>
      </c>
      <c r="H107" s="1" t="s">
        <v>407</v>
      </c>
      <c r="I107" s="1" t="s">
        <v>408</v>
      </c>
      <c r="J107" s="1" t="s">
        <v>408</v>
      </c>
      <c r="K107" s="2"/>
      <c r="L107" s="1">
        <v>1.0</v>
      </c>
      <c r="M107" s="1"/>
      <c r="N107" s="1">
        <v>16.409683333333334</v>
      </c>
      <c r="O107" s="1" t="s">
        <v>23</v>
      </c>
      <c r="P107" s="1" t="s">
        <v>409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29</v>
      </c>
      <c r="B108" s="1" t="s">
        <v>88</v>
      </c>
      <c r="C108" s="1">
        <v>1191.0</v>
      </c>
      <c r="D108" s="1">
        <v>0.0</v>
      </c>
      <c r="E108" s="1" t="s">
        <v>410</v>
      </c>
      <c r="F108" s="1" t="s">
        <v>19</v>
      </c>
      <c r="G108" s="1" t="s">
        <v>20</v>
      </c>
      <c r="H108" s="1" t="s">
        <v>411</v>
      </c>
      <c r="I108" s="1" t="s">
        <v>412</v>
      </c>
      <c r="J108" s="1" t="s">
        <v>412</v>
      </c>
      <c r="K108" s="2"/>
      <c r="L108" s="1">
        <v>2.0</v>
      </c>
      <c r="M108" s="1"/>
      <c r="N108" s="1">
        <v>20.239533333333334</v>
      </c>
      <c r="O108" s="1" t="s">
        <v>23</v>
      </c>
      <c r="P108" s="1" t="s">
        <v>413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37</v>
      </c>
      <c r="B109" s="1" t="s">
        <v>17</v>
      </c>
      <c r="C109" s="1">
        <v>249.0</v>
      </c>
      <c r="D109" s="1">
        <v>0.0</v>
      </c>
      <c r="E109" s="2"/>
      <c r="F109" s="1" t="s">
        <v>38</v>
      </c>
      <c r="G109" s="1" t="s">
        <v>39</v>
      </c>
      <c r="H109" s="1" t="s">
        <v>414</v>
      </c>
      <c r="I109" s="1" t="s">
        <v>415</v>
      </c>
      <c r="J109" s="1" t="s">
        <v>415</v>
      </c>
      <c r="K109" s="2"/>
      <c r="L109" s="1">
        <v>8.0</v>
      </c>
      <c r="M109" s="1"/>
      <c r="N109" s="1">
        <v>13.793033333333334</v>
      </c>
      <c r="O109" s="1" t="s">
        <v>42</v>
      </c>
      <c r="P109" s="1" t="s">
        <v>416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16</v>
      </c>
      <c r="B110" s="3" t="s">
        <v>17</v>
      </c>
      <c r="C110" s="1">
        <v>331.0</v>
      </c>
      <c r="D110" s="1">
        <v>0.0</v>
      </c>
      <c r="E110" s="1" t="s">
        <v>18</v>
      </c>
      <c r="F110" s="1" t="s">
        <v>19</v>
      </c>
      <c r="G110" s="1" t="s">
        <v>20</v>
      </c>
      <c r="H110" s="1" t="s">
        <v>417</v>
      </c>
      <c r="I110" s="1" t="s">
        <v>418</v>
      </c>
      <c r="J110" s="1" t="s">
        <v>418</v>
      </c>
      <c r="K110" s="2"/>
      <c r="L110" s="1">
        <v>-1.0</v>
      </c>
      <c r="M110" s="1"/>
      <c r="N110" s="1">
        <v>13.862733333333333</v>
      </c>
      <c r="O110" s="1" t="s">
        <v>23</v>
      </c>
      <c r="P110" s="1" t="s">
        <v>419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16</v>
      </c>
      <c r="B111" s="1" t="s">
        <v>17</v>
      </c>
      <c r="C111" s="1">
        <v>523.0</v>
      </c>
      <c r="D111" s="1">
        <v>0.0</v>
      </c>
      <c r="E111" s="1" t="s">
        <v>18</v>
      </c>
      <c r="F111" s="1" t="s">
        <v>19</v>
      </c>
      <c r="G111" s="1" t="s">
        <v>20</v>
      </c>
      <c r="H111" s="1" t="s">
        <v>420</v>
      </c>
      <c r="I111" s="1" t="s">
        <v>421</v>
      </c>
      <c r="J111" s="1" t="s">
        <v>421</v>
      </c>
      <c r="K111" s="2"/>
      <c r="L111" s="1">
        <v>-2.0</v>
      </c>
      <c r="M111" s="1"/>
      <c r="N111" s="1">
        <v>12.467166666666667</v>
      </c>
      <c r="O111" s="1" t="s">
        <v>23</v>
      </c>
      <c r="P111" s="1" t="s">
        <v>422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25</v>
      </c>
      <c r="B112" s="1" t="s">
        <v>88</v>
      </c>
      <c r="C112" s="1">
        <v>264.0</v>
      </c>
      <c r="D112" s="1">
        <v>0.0</v>
      </c>
      <c r="E112" s="2"/>
      <c r="F112" s="1" t="s">
        <v>19</v>
      </c>
      <c r="G112" s="1" t="s">
        <v>20</v>
      </c>
      <c r="H112" s="1" t="s">
        <v>423</v>
      </c>
      <c r="I112" s="1" t="s">
        <v>424</v>
      </c>
      <c r="J112" s="1" t="s">
        <v>424</v>
      </c>
      <c r="K112" s="2"/>
      <c r="L112" s="1">
        <v>-3.0</v>
      </c>
      <c r="M112" s="1"/>
      <c r="N112" s="1">
        <v>11.89615</v>
      </c>
      <c r="O112" s="1" t="s">
        <v>23</v>
      </c>
      <c r="P112" s="1" t="s">
        <v>425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25</v>
      </c>
      <c r="B113" s="1" t="s">
        <v>88</v>
      </c>
      <c r="C113" s="1">
        <v>329.0</v>
      </c>
      <c r="D113" s="1">
        <v>0.0</v>
      </c>
      <c r="E113" s="2"/>
      <c r="F113" s="1" t="s">
        <v>19</v>
      </c>
      <c r="G113" s="1" t="s">
        <v>20</v>
      </c>
      <c r="H113" s="1" t="s">
        <v>426</v>
      </c>
      <c r="I113" s="1" t="s">
        <v>427</v>
      </c>
      <c r="J113" s="1" t="s">
        <v>427</v>
      </c>
      <c r="K113" s="2"/>
      <c r="L113" s="1">
        <v>-3.0</v>
      </c>
      <c r="M113" s="1"/>
      <c r="N113" s="1">
        <v>11.686233333333334</v>
      </c>
      <c r="O113" s="1" t="s">
        <v>23</v>
      </c>
      <c r="P113" s="1" t="s">
        <v>428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37</v>
      </c>
      <c r="B114" s="1" t="s">
        <v>17</v>
      </c>
      <c r="C114" s="3">
        <v>40.0</v>
      </c>
      <c r="D114" s="1">
        <v>70.0</v>
      </c>
      <c r="E114" s="2"/>
      <c r="F114" s="1" t="s">
        <v>38</v>
      </c>
      <c r="G114" s="1" t="s">
        <v>39</v>
      </c>
      <c r="H114" s="1" t="s">
        <v>429</v>
      </c>
      <c r="I114" s="1" t="s">
        <v>430</v>
      </c>
      <c r="J114" s="1" t="s">
        <v>430</v>
      </c>
      <c r="K114" s="2"/>
      <c r="L114" s="1">
        <v>-4.0</v>
      </c>
      <c r="M114" s="1"/>
      <c r="N114" s="1">
        <v>0.6917166666666666</v>
      </c>
      <c r="O114" s="1" t="s">
        <v>42</v>
      </c>
      <c r="P114" s="1" t="s">
        <v>431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37</v>
      </c>
      <c r="B115" s="1" t="s">
        <v>17</v>
      </c>
      <c r="C115" s="3">
        <v>20.0</v>
      </c>
      <c r="D115" s="1">
        <v>35.0</v>
      </c>
      <c r="E115" s="2"/>
      <c r="F115" s="1" t="s">
        <v>38</v>
      </c>
      <c r="G115" s="1" t="s">
        <v>39</v>
      </c>
      <c r="H115" s="1" t="s">
        <v>432</v>
      </c>
      <c r="I115" s="1" t="s">
        <v>433</v>
      </c>
      <c r="J115" s="1" t="s">
        <v>433</v>
      </c>
      <c r="K115" s="2"/>
      <c r="L115" s="1">
        <v>-3.0</v>
      </c>
      <c r="M115" s="1"/>
      <c r="N115" s="1">
        <v>1.1409833333333332</v>
      </c>
      <c r="O115" s="1" t="s">
        <v>42</v>
      </c>
      <c r="P115" s="1" t="s">
        <v>434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29</v>
      </c>
      <c r="B116" s="1" t="s">
        <v>88</v>
      </c>
      <c r="C116" s="3">
        <v>593.0</v>
      </c>
      <c r="D116" s="1">
        <v>0.0</v>
      </c>
      <c r="E116" s="1" t="s">
        <v>435</v>
      </c>
      <c r="F116" s="1" t="s">
        <v>19</v>
      </c>
      <c r="G116" s="1" t="s">
        <v>20</v>
      </c>
      <c r="H116" s="1" t="s">
        <v>436</v>
      </c>
      <c r="I116" s="1" t="s">
        <v>437</v>
      </c>
      <c r="J116" s="1" t="s">
        <v>437</v>
      </c>
      <c r="K116" s="2"/>
      <c r="L116" s="1">
        <v>-4.0</v>
      </c>
      <c r="M116" s="1"/>
      <c r="N116" s="1">
        <v>10.524783333333334</v>
      </c>
      <c r="O116" s="1" t="s">
        <v>23</v>
      </c>
      <c r="P116" s="1" t="s">
        <v>438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16</v>
      </c>
      <c r="B117" s="1" t="s">
        <v>17</v>
      </c>
      <c r="C117" s="1">
        <v>728.0</v>
      </c>
      <c r="D117" s="1">
        <v>0.0</v>
      </c>
      <c r="E117" s="1" t="s">
        <v>18</v>
      </c>
      <c r="F117" s="1" t="s">
        <v>19</v>
      </c>
      <c r="G117" s="1" t="s">
        <v>20</v>
      </c>
      <c r="H117" s="1" t="s">
        <v>439</v>
      </c>
      <c r="I117" s="1" t="s">
        <v>440</v>
      </c>
      <c r="J117" s="1" t="s">
        <v>440</v>
      </c>
      <c r="K117" s="2"/>
      <c r="L117" s="1">
        <v>-3.0</v>
      </c>
      <c r="M117" s="1"/>
      <c r="N117" s="1">
        <v>11.3517</v>
      </c>
      <c r="O117" s="1" t="s">
        <v>23</v>
      </c>
      <c r="P117" s="1" t="s">
        <v>441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80</v>
      </c>
      <c r="B118" s="1" t="s">
        <v>17</v>
      </c>
      <c r="C118" s="1">
        <v>119.0</v>
      </c>
      <c r="D118" s="1">
        <v>0.0</v>
      </c>
      <c r="E118" s="2"/>
      <c r="F118" s="1" t="s">
        <v>38</v>
      </c>
      <c r="G118" s="1" t="s">
        <v>162</v>
      </c>
      <c r="H118" s="1" t="s">
        <v>442</v>
      </c>
      <c r="I118" s="1" t="s">
        <v>443</v>
      </c>
      <c r="J118" s="1" t="s">
        <v>443</v>
      </c>
      <c r="K118" s="2"/>
      <c r="L118" s="1">
        <v>-7.0</v>
      </c>
      <c r="M118" s="1"/>
      <c r="N118" s="1">
        <v>11.6132</v>
      </c>
      <c r="O118" s="1" t="s">
        <v>86</v>
      </c>
      <c r="P118" s="1" t="s">
        <v>444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80</v>
      </c>
      <c r="B119" s="1" t="s">
        <v>17</v>
      </c>
      <c r="C119" s="1">
        <v>199.0</v>
      </c>
      <c r="D119" s="1">
        <v>50.0</v>
      </c>
      <c r="E119" s="2"/>
      <c r="F119" s="1" t="s">
        <v>38</v>
      </c>
      <c r="G119" s="1" t="s">
        <v>20</v>
      </c>
      <c r="H119" s="1" t="s">
        <v>445</v>
      </c>
      <c r="I119" s="1" t="s">
        <v>446</v>
      </c>
      <c r="J119" s="1" t="s">
        <v>446</v>
      </c>
      <c r="K119" s="2"/>
      <c r="L119" s="1">
        <v>-6.0</v>
      </c>
      <c r="M119" s="1"/>
      <c r="N119" s="1">
        <v>13.134616666666666</v>
      </c>
      <c r="O119" s="1" t="s">
        <v>86</v>
      </c>
      <c r="P119" s="1" t="s">
        <v>447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80</v>
      </c>
      <c r="B120" s="1" t="s">
        <v>17</v>
      </c>
      <c r="C120" s="3">
        <v>442.0</v>
      </c>
      <c r="D120" s="1">
        <v>111.0</v>
      </c>
      <c r="E120" s="2"/>
      <c r="F120" s="1" t="s">
        <v>38</v>
      </c>
      <c r="G120" s="1" t="s">
        <v>20</v>
      </c>
      <c r="H120" s="1" t="s">
        <v>448</v>
      </c>
      <c r="I120" s="1" t="s">
        <v>449</v>
      </c>
      <c r="J120" s="1" t="s">
        <v>449</v>
      </c>
      <c r="K120" s="2"/>
      <c r="L120" s="1">
        <v>-5.0</v>
      </c>
      <c r="M120" s="1"/>
      <c r="N120" s="1">
        <v>13.240716666666666</v>
      </c>
      <c r="O120" s="1" t="s">
        <v>86</v>
      </c>
      <c r="P120" s="1" t="s">
        <v>450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25</v>
      </c>
      <c r="B121" s="1" t="s">
        <v>88</v>
      </c>
      <c r="C121" s="1">
        <v>264.0</v>
      </c>
      <c r="D121" s="1">
        <v>0.0</v>
      </c>
      <c r="E121" s="2"/>
      <c r="F121" s="1" t="s">
        <v>19</v>
      </c>
      <c r="G121" s="1" t="s">
        <v>20</v>
      </c>
      <c r="H121" s="1" t="s">
        <v>451</v>
      </c>
      <c r="I121" s="1" t="s">
        <v>452</v>
      </c>
      <c r="J121" s="1" t="s">
        <v>452</v>
      </c>
      <c r="K121" s="2"/>
      <c r="L121" s="1">
        <v>-1.0</v>
      </c>
      <c r="M121" s="1"/>
      <c r="N121" s="1">
        <v>13.291766666666666</v>
      </c>
      <c r="O121" s="1" t="s">
        <v>23</v>
      </c>
      <c r="P121" s="1" t="s">
        <v>218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16</v>
      </c>
      <c r="B122" s="1" t="s">
        <v>17</v>
      </c>
      <c r="C122" s="1">
        <v>329.0</v>
      </c>
      <c r="D122" s="1">
        <v>0.0</v>
      </c>
      <c r="E122" s="1" t="s">
        <v>18</v>
      </c>
      <c r="F122" s="1" t="s">
        <v>19</v>
      </c>
      <c r="G122" s="1" t="s">
        <v>20</v>
      </c>
      <c r="H122" s="1" t="s">
        <v>453</v>
      </c>
      <c r="I122" s="1" t="s">
        <v>454</v>
      </c>
      <c r="J122" s="1" t="s">
        <v>454</v>
      </c>
      <c r="K122" s="2"/>
      <c r="L122" s="1">
        <v>-5.0</v>
      </c>
      <c r="M122" s="1"/>
      <c r="N122" s="1">
        <v>9.695633333333333</v>
      </c>
      <c r="O122" s="1" t="s">
        <v>23</v>
      </c>
      <c r="P122" s="1" t="s">
        <v>455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80</v>
      </c>
      <c r="B123" s="1" t="s">
        <v>17</v>
      </c>
      <c r="C123" s="1">
        <v>278.0</v>
      </c>
      <c r="D123" s="1">
        <v>0.0</v>
      </c>
      <c r="E123" s="1" t="s">
        <v>120</v>
      </c>
      <c r="F123" s="1" t="s">
        <v>81</v>
      </c>
      <c r="G123" s="1" t="s">
        <v>20</v>
      </c>
      <c r="H123" s="1" t="s">
        <v>456</v>
      </c>
      <c r="I123" s="1" t="s">
        <v>457</v>
      </c>
      <c r="J123" s="1" t="s">
        <v>458</v>
      </c>
      <c r="K123" s="1" t="s">
        <v>459</v>
      </c>
      <c r="L123" s="1">
        <v>1.0</v>
      </c>
      <c r="M123" s="1">
        <v>0.0116</v>
      </c>
      <c r="N123" s="1">
        <v>9.353</v>
      </c>
      <c r="O123" s="1" t="s">
        <v>86</v>
      </c>
      <c r="P123" s="1" t="s">
        <v>460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16</v>
      </c>
      <c r="B124" s="1" t="s">
        <v>17</v>
      </c>
      <c r="C124" s="1">
        <v>329.0</v>
      </c>
      <c r="D124" s="1">
        <v>0.0</v>
      </c>
      <c r="E124" s="1" t="s">
        <v>18</v>
      </c>
      <c r="F124" s="1" t="s">
        <v>19</v>
      </c>
      <c r="G124" s="1" t="s">
        <v>20</v>
      </c>
      <c r="H124" s="1" t="s">
        <v>461</v>
      </c>
      <c r="I124" s="1" t="s">
        <v>462</v>
      </c>
      <c r="J124" s="1" t="s">
        <v>462</v>
      </c>
      <c r="K124" s="2"/>
      <c r="L124" s="1">
        <v>0.0</v>
      </c>
      <c r="M124" s="1"/>
      <c r="N124" s="1">
        <v>15.082833333333333</v>
      </c>
      <c r="O124" s="1" t="s">
        <v>23</v>
      </c>
      <c r="P124" s="1" t="s">
        <v>294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25</v>
      </c>
      <c r="B125" s="1" t="s">
        <v>88</v>
      </c>
      <c r="C125" s="1">
        <v>364.0</v>
      </c>
      <c r="D125" s="1">
        <v>0.0</v>
      </c>
      <c r="E125" s="2"/>
      <c r="F125" s="1" t="s">
        <v>19</v>
      </c>
      <c r="G125" s="1" t="s">
        <v>20</v>
      </c>
      <c r="H125" s="1" t="s">
        <v>463</v>
      </c>
      <c r="I125" s="1" t="s">
        <v>464</v>
      </c>
      <c r="J125" s="1" t="s">
        <v>464</v>
      </c>
      <c r="K125" s="2"/>
      <c r="L125" s="1">
        <v>-5.0</v>
      </c>
      <c r="M125" s="1"/>
      <c r="N125" s="1">
        <v>9.1632</v>
      </c>
      <c r="O125" s="1" t="s">
        <v>23</v>
      </c>
      <c r="P125" s="1" t="s">
        <v>465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80</v>
      </c>
      <c r="B126" s="1" t="s">
        <v>17</v>
      </c>
      <c r="C126" s="1">
        <v>318.0</v>
      </c>
      <c r="D126" s="1">
        <v>0.0</v>
      </c>
      <c r="E126" s="1" t="s">
        <v>120</v>
      </c>
      <c r="F126" s="1" t="s">
        <v>81</v>
      </c>
      <c r="G126" s="1" t="s">
        <v>39</v>
      </c>
      <c r="H126" s="1" t="s">
        <v>466</v>
      </c>
      <c r="I126" s="1" t="s">
        <v>467</v>
      </c>
      <c r="J126" s="1" t="s">
        <v>468</v>
      </c>
      <c r="K126" s="1" t="s">
        <v>469</v>
      </c>
      <c r="L126" s="1">
        <v>-8.0</v>
      </c>
      <c r="M126" s="1">
        <v>0.0173</v>
      </c>
      <c r="N126" s="1">
        <v>10.7466</v>
      </c>
      <c r="O126" s="1" t="s">
        <v>86</v>
      </c>
      <c r="P126" s="1" t="s">
        <v>470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16</v>
      </c>
      <c r="B127" s="1" t="s">
        <v>471</v>
      </c>
      <c r="C127" s="1">
        <v>658.0</v>
      </c>
      <c r="D127" s="1">
        <v>0.0</v>
      </c>
      <c r="E127" s="1" t="s">
        <v>18</v>
      </c>
      <c r="F127" s="1" t="s">
        <v>19</v>
      </c>
      <c r="G127" s="1" t="s">
        <v>20</v>
      </c>
      <c r="H127" s="1" t="s">
        <v>472</v>
      </c>
      <c r="I127" s="2"/>
      <c r="J127" s="2"/>
      <c r="K127" s="2"/>
      <c r="L127" s="1">
        <v>0.0</v>
      </c>
      <c r="M127" s="1"/>
      <c r="N127" s="2"/>
      <c r="O127" s="1" t="s">
        <v>23</v>
      </c>
      <c r="P127" s="1" t="s">
        <v>473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80</v>
      </c>
      <c r="B128" s="1" t="s">
        <v>17</v>
      </c>
      <c r="C128" s="1">
        <v>507.0</v>
      </c>
      <c r="D128" s="1">
        <v>0.0</v>
      </c>
      <c r="E128" s="1" t="s">
        <v>120</v>
      </c>
      <c r="F128" s="1" t="s">
        <v>81</v>
      </c>
      <c r="G128" s="1" t="s">
        <v>20</v>
      </c>
      <c r="H128" s="1" t="s">
        <v>474</v>
      </c>
      <c r="I128" s="1" t="s">
        <v>475</v>
      </c>
      <c r="J128" s="1" t="s">
        <v>476</v>
      </c>
      <c r="K128" s="1" t="s">
        <v>477</v>
      </c>
      <c r="L128" s="1">
        <v>9.0</v>
      </c>
      <c r="M128" s="1">
        <v>0.0103</v>
      </c>
      <c r="N128" s="1">
        <v>31.727866666666667</v>
      </c>
      <c r="O128" s="1" t="s">
        <v>86</v>
      </c>
      <c r="P128" s="1" t="s">
        <v>478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80</v>
      </c>
      <c r="B129" s="1" t="s">
        <v>17</v>
      </c>
      <c r="C129" s="1">
        <v>812.0</v>
      </c>
      <c r="D129" s="1">
        <v>0.0</v>
      </c>
      <c r="E129" s="1" t="s">
        <v>120</v>
      </c>
      <c r="F129" s="1" t="s">
        <v>81</v>
      </c>
      <c r="G129" s="1" t="s">
        <v>20</v>
      </c>
      <c r="H129" s="1" t="s">
        <v>479</v>
      </c>
      <c r="I129" s="1" t="s">
        <v>480</v>
      </c>
      <c r="J129" s="1" t="s">
        <v>481</v>
      </c>
      <c r="K129" s="1" t="s">
        <v>482</v>
      </c>
      <c r="L129" s="1">
        <v>7.0</v>
      </c>
      <c r="M129" s="1">
        <v>0.017133333333333334</v>
      </c>
      <c r="N129" s="1">
        <v>32.73498333333333</v>
      </c>
      <c r="O129" s="1" t="s">
        <v>86</v>
      </c>
      <c r="P129" s="1" t="s">
        <v>483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80</v>
      </c>
      <c r="B130" s="1" t="s">
        <v>17</v>
      </c>
      <c r="C130" s="3">
        <v>963.0</v>
      </c>
      <c r="D130" s="1">
        <v>0.0</v>
      </c>
      <c r="E130" s="1" t="s">
        <v>18</v>
      </c>
      <c r="F130" s="1" t="s">
        <v>81</v>
      </c>
      <c r="G130" s="1" t="s">
        <v>20</v>
      </c>
      <c r="H130" s="1" t="s">
        <v>484</v>
      </c>
      <c r="I130" s="1" t="s">
        <v>485</v>
      </c>
      <c r="J130" s="1" t="s">
        <v>486</v>
      </c>
      <c r="K130" s="1" t="s">
        <v>487</v>
      </c>
      <c r="L130" s="1">
        <v>9.0</v>
      </c>
      <c r="M130" s="1">
        <v>3.4740166666666665</v>
      </c>
      <c r="N130" s="1">
        <v>29.131483333333332</v>
      </c>
      <c r="O130" s="1" t="s">
        <v>86</v>
      </c>
      <c r="P130" s="1" t="s">
        <v>488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80</v>
      </c>
      <c r="B131" s="1" t="s">
        <v>17</v>
      </c>
      <c r="C131" s="1">
        <v>243.0</v>
      </c>
      <c r="D131" s="1">
        <v>61.0</v>
      </c>
      <c r="E131" s="2"/>
      <c r="F131" s="1" t="s">
        <v>38</v>
      </c>
      <c r="G131" s="1" t="s">
        <v>20</v>
      </c>
      <c r="H131" s="1" t="s">
        <v>489</v>
      </c>
      <c r="I131" s="1" t="s">
        <v>490</v>
      </c>
      <c r="J131" s="1" t="s">
        <v>490</v>
      </c>
      <c r="K131" s="2"/>
      <c r="L131" s="1">
        <v>-9.0</v>
      </c>
      <c r="M131" s="1"/>
      <c r="N131" s="1">
        <v>9.970816666666666</v>
      </c>
      <c r="O131" s="1" t="s">
        <v>86</v>
      </c>
      <c r="P131" s="1" t="s">
        <v>491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80</v>
      </c>
      <c r="B132" s="1" t="s">
        <v>17</v>
      </c>
      <c r="C132" s="1">
        <v>662.0</v>
      </c>
      <c r="D132" s="1">
        <v>0.0</v>
      </c>
      <c r="E132" s="1" t="s">
        <v>18</v>
      </c>
      <c r="F132" s="1" t="s">
        <v>81</v>
      </c>
      <c r="G132" s="1" t="s">
        <v>20</v>
      </c>
      <c r="H132" s="1" t="s">
        <v>492</v>
      </c>
      <c r="I132" s="1" t="s">
        <v>493</v>
      </c>
      <c r="J132" s="1" t="s">
        <v>494</v>
      </c>
      <c r="K132" s="1" t="s">
        <v>495</v>
      </c>
      <c r="L132" s="1">
        <v>8.0</v>
      </c>
      <c r="M132" s="1">
        <v>4.415</v>
      </c>
      <c r="N132" s="1">
        <v>22.3276</v>
      </c>
      <c r="O132" s="1" t="s">
        <v>86</v>
      </c>
      <c r="P132" s="1" t="s">
        <v>496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80</v>
      </c>
      <c r="B133" s="1" t="s">
        <v>17</v>
      </c>
      <c r="C133" s="3">
        <v>219.0</v>
      </c>
      <c r="D133" s="1">
        <v>50.0</v>
      </c>
      <c r="E133" s="2"/>
      <c r="F133" s="1" t="s">
        <v>38</v>
      </c>
      <c r="G133" s="1" t="s">
        <v>162</v>
      </c>
      <c r="H133" s="1" t="s">
        <v>497</v>
      </c>
      <c r="I133" s="1" t="s">
        <v>498</v>
      </c>
      <c r="J133" s="1" t="s">
        <v>498</v>
      </c>
      <c r="K133" s="2"/>
      <c r="L133" s="1">
        <v>-10.0</v>
      </c>
      <c r="M133" s="1"/>
      <c r="N133" s="1">
        <v>8.20305</v>
      </c>
      <c r="O133" s="1" t="s">
        <v>86</v>
      </c>
      <c r="P133" s="1" t="s">
        <v>499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25</v>
      </c>
      <c r="B134" s="1" t="s">
        <v>17</v>
      </c>
      <c r="C134" s="3">
        <v>932.0</v>
      </c>
      <c r="D134" s="1">
        <v>0.0</v>
      </c>
      <c r="E134" s="2"/>
      <c r="F134" s="1" t="s">
        <v>19</v>
      </c>
      <c r="G134" s="1" t="s">
        <v>39</v>
      </c>
      <c r="H134" s="1" t="s">
        <v>500</v>
      </c>
      <c r="I134" s="1" t="s">
        <v>501</v>
      </c>
      <c r="J134" s="1" t="s">
        <v>501</v>
      </c>
      <c r="K134" s="2"/>
      <c r="L134" s="1">
        <v>5.0</v>
      </c>
      <c r="M134" s="1"/>
      <c r="N134" s="1">
        <v>20.9391</v>
      </c>
      <c r="O134" s="1" t="s">
        <v>23</v>
      </c>
      <c r="P134" s="1" t="s">
        <v>502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25</v>
      </c>
      <c r="B135" s="1" t="s">
        <v>17</v>
      </c>
      <c r="C135" s="3">
        <v>364.0</v>
      </c>
      <c r="D135" s="1">
        <v>0.0</v>
      </c>
      <c r="E135" s="2"/>
      <c r="F135" s="1" t="s">
        <v>19</v>
      </c>
      <c r="G135" s="1" t="s">
        <v>20</v>
      </c>
      <c r="H135" s="1" t="s">
        <v>503</v>
      </c>
      <c r="I135" s="1" t="s">
        <v>504</v>
      </c>
      <c r="J135" s="1" t="s">
        <v>504</v>
      </c>
      <c r="K135" s="2"/>
      <c r="L135" s="1">
        <v>-2.0</v>
      </c>
      <c r="M135" s="1"/>
      <c r="N135" s="1">
        <v>12.53035</v>
      </c>
      <c r="O135" s="1" t="s">
        <v>23</v>
      </c>
      <c r="P135" s="1" t="s">
        <v>505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25</v>
      </c>
      <c r="B136" s="1" t="s">
        <v>17</v>
      </c>
      <c r="C136" s="1">
        <v>698.0</v>
      </c>
      <c r="D136" s="1">
        <v>0.0</v>
      </c>
      <c r="E136" s="2"/>
      <c r="F136" s="1" t="s">
        <v>19</v>
      </c>
      <c r="G136" s="1" t="s">
        <v>20</v>
      </c>
      <c r="H136" s="1" t="s">
        <v>506</v>
      </c>
      <c r="I136" s="1" t="s">
        <v>507</v>
      </c>
      <c r="J136" s="1" t="s">
        <v>507</v>
      </c>
      <c r="K136" s="2"/>
      <c r="L136" s="1">
        <v>-1.0</v>
      </c>
      <c r="M136" s="1"/>
      <c r="N136" s="1">
        <v>13.615716666666666</v>
      </c>
      <c r="O136" s="1" t="s">
        <v>23</v>
      </c>
      <c r="P136" s="1" t="s">
        <v>508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80</v>
      </c>
      <c r="B137" s="1" t="s">
        <v>17</v>
      </c>
      <c r="C137" s="1">
        <v>329.0</v>
      </c>
      <c r="D137" s="1">
        <v>0.0</v>
      </c>
      <c r="E137" s="1" t="s">
        <v>120</v>
      </c>
      <c r="F137" s="1" t="s">
        <v>81</v>
      </c>
      <c r="G137" s="1" t="s">
        <v>20</v>
      </c>
      <c r="H137" s="1" t="s">
        <v>509</v>
      </c>
      <c r="I137" s="1" t="s">
        <v>510</v>
      </c>
      <c r="J137" s="1" t="s">
        <v>511</v>
      </c>
      <c r="K137" s="1" t="s">
        <v>512</v>
      </c>
      <c r="L137" s="1">
        <v>-8.0</v>
      </c>
      <c r="M137" s="1">
        <v>0.00975</v>
      </c>
      <c r="N137" s="1">
        <v>10.09545</v>
      </c>
      <c r="O137" s="1" t="s">
        <v>86</v>
      </c>
      <c r="P137" s="1" t="s">
        <v>513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25</v>
      </c>
      <c r="B138" s="1" t="s">
        <v>17</v>
      </c>
      <c r="C138" s="1">
        <v>264.0</v>
      </c>
      <c r="D138" s="1">
        <v>0.0</v>
      </c>
      <c r="E138" s="2"/>
      <c r="F138" s="1" t="s">
        <v>19</v>
      </c>
      <c r="G138" s="1" t="s">
        <v>20</v>
      </c>
      <c r="H138" s="1" t="s">
        <v>514</v>
      </c>
      <c r="I138" s="1" t="s">
        <v>515</v>
      </c>
      <c r="J138" s="1" t="s">
        <v>515</v>
      </c>
      <c r="K138" s="2"/>
      <c r="L138" s="1">
        <v>0.0</v>
      </c>
      <c r="M138" s="1"/>
      <c r="N138" s="1">
        <v>15.4046</v>
      </c>
      <c r="O138" s="1" t="s">
        <v>23</v>
      </c>
      <c r="P138" s="1" t="s">
        <v>516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29</v>
      </c>
      <c r="B139" s="1" t="s">
        <v>17</v>
      </c>
      <c r="C139" s="1">
        <v>264.0</v>
      </c>
      <c r="D139" s="1">
        <v>0.0</v>
      </c>
      <c r="E139" s="1" t="s">
        <v>435</v>
      </c>
      <c r="F139" s="1" t="s">
        <v>19</v>
      </c>
      <c r="G139" s="1" t="s">
        <v>20</v>
      </c>
      <c r="H139" s="1" t="s">
        <v>517</v>
      </c>
      <c r="I139" s="1" t="s">
        <v>518</v>
      </c>
      <c r="J139" s="1" t="s">
        <v>518</v>
      </c>
      <c r="K139" s="2"/>
      <c r="L139" s="1">
        <v>0.0</v>
      </c>
      <c r="M139" s="1"/>
      <c r="N139" s="1">
        <v>15.2808</v>
      </c>
      <c r="O139" s="1" t="s">
        <v>23</v>
      </c>
      <c r="P139" s="1" t="s">
        <v>519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80</v>
      </c>
      <c r="B140" s="1" t="s">
        <v>17</v>
      </c>
      <c r="C140" s="3">
        <v>459.0</v>
      </c>
      <c r="D140" s="1">
        <v>459.0</v>
      </c>
      <c r="E140" s="1" t="s">
        <v>120</v>
      </c>
      <c r="F140" s="1" t="s">
        <v>81</v>
      </c>
      <c r="G140" s="1" t="s">
        <v>20</v>
      </c>
      <c r="H140" s="1" t="s">
        <v>520</v>
      </c>
      <c r="I140" s="1" t="s">
        <v>521</v>
      </c>
      <c r="J140" s="1" t="s">
        <v>522</v>
      </c>
      <c r="K140" s="1" t="s">
        <v>523</v>
      </c>
      <c r="L140" s="1">
        <v>-15.0</v>
      </c>
      <c r="M140" s="1">
        <v>0.0174</v>
      </c>
      <c r="N140" s="1">
        <v>13.87445</v>
      </c>
      <c r="O140" s="1" t="s">
        <v>86</v>
      </c>
      <c r="P140" s="1" t="s">
        <v>524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80</v>
      </c>
      <c r="B141" s="1" t="s">
        <v>17</v>
      </c>
      <c r="C141" s="1">
        <v>638.0</v>
      </c>
      <c r="D141" s="1">
        <v>0.0</v>
      </c>
      <c r="E141" s="1" t="s">
        <v>18</v>
      </c>
      <c r="F141" s="1" t="s">
        <v>81</v>
      </c>
      <c r="G141" s="1" t="s">
        <v>20</v>
      </c>
      <c r="H141" s="1" t="s">
        <v>525</v>
      </c>
      <c r="I141" s="1" t="s">
        <v>526</v>
      </c>
      <c r="J141" s="1" t="s">
        <v>527</v>
      </c>
      <c r="K141" s="1" t="s">
        <v>528</v>
      </c>
      <c r="L141" s="1">
        <v>-3.0</v>
      </c>
      <c r="M141" s="1">
        <v>1.8242833333333333</v>
      </c>
      <c r="N141" s="1">
        <v>19.477316666666667</v>
      </c>
      <c r="O141" s="1" t="s">
        <v>86</v>
      </c>
      <c r="P141" s="1" t="s">
        <v>529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25</v>
      </c>
      <c r="B142" s="1" t="s">
        <v>17</v>
      </c>
      <c r="C142" s="1">
        <v>593.0</v>
      </c>
      <c r="D142" s="1">
        <v>0.0</v>
      </c>
      <c r="E142" s="2"/>
      <c r="F142" s="1" t="s">
        <v>19</v>
      </c>
      <c r="G142" s="1" t="s">
        <v>20</v>
      </c>
      <c r="H142" s="1" t="s">
        <v>530</v>
      </c>
      <c r="I142" s="1" t="s">
        <v>531</v>
      </c>
      <c r="J142" s="1" t="s">
        <v>531</v>
      </c>
      <c r="K142" s="2"/>
      <c r="L142" s="1">
        <v>-3.0</v>
      </c>
      <c r="M142" s="1"/>
      <c r="N142" s="1">
        <v>11.656333333333333</v>
      </c>
      <c r="O142" s="1" t="s">
        <v>23</v>
      </c>
      <c r="P142" s="1" t="s">
        <v>532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25</v>
      </c>
      <c r="B143" s="1" t="s">
        <v>17</v>
      </c>
      <c r="C143" s="3">
        <v>394.0</v>
      </c>
      <c r="D143" s="1">
        <v>0.0</v>
      </c>
      <c r="E143" s="2"/>
      <c r="F143" s="1" t="s">
        <v>19</v>
      </c>
      <c r="G143" s="1" t="s">
        <v>20</v>
      </c>
      <c r="H143" s="1" t="s">
        <v>533</v>
      </c>
      <c r="I143" s="1" t="s">
        <v>534</v>
      </c>
      <c r="J143" s="1" t="s">
        <v>534</v>
      </c>
      <c r="K143" s="2"/>
      <c r="L143" s="1">
        <v>0.0</v>
      </c>
      <c r="M143" s="1"/>
      <c r="N143" s="1">
        <v>14.6151</v>
      </c>
      <c r="O143" s="1" t="s">
        <v>23</v>
      </c>
      <c r="P143" s="1" t="s">
        <v>535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37</v>
      </c>
      <c r="B144" s="1" t="s">
        <v>17</v>
      </c>
      <c r="C144" s="1">
        <v>349.0</v>
      </c>
      <c r="D144" s="1">
        <v>0.0</v>
      </c>
      <c r="E144" s="2"/>
      <c r="F144" s="1" t="s">
        <v>38</v>
      </c>
      <c r="G144" s="1" t="s">
        <v>39</v>
      </c>
      <c r="H144" s="1" t="s">
        <v>536</v>
      </c>
      <c r="I144" s="1" t="s">
        <v>537</v>
      </c>
      <c r="J144" s="1" t="s">
        <v>537</v>
      </c>
      <c r="K144" s="2"/>
      <c r="L144" s="1">
        <v>5.0</v>
      </c>
      <c r="M144" s="1"/>
      <c r="N144" s="1">
        <v>10.758416666666667</v>
      </c>
      <c r="O144" s="1" t="s">
        <v>42</v>
      </c>
      <c r="P144" s="1" t="s">
        <v>538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16</v>
      </c>
      <c r="B145" s="1" t="s">
        <v>17</v>
      </c>
      <c r="C145" s="1">
        <v>184.8</v>
      </c>
      <c r="D145" s="1">
        <v>79.2</v>
      </c>
      <c r="E145" s="1" t="s">
        <v>18</v>
      </c>
      <c r="F145" s="1" t="s">
        <v>19</v>
      </c>
      <c r="G145" s="1" t="s">
        <v>20</v>
      </c>
      <c r="H145" s="1" t="s">
        <v>539</v>
      </c>
      <c r="I145" s="1" t="s">
        <v>540</v>
      </c>
      <c r="J145" s="1" t="s">
        <v>540</v>
      </c>
      <c r="K145" s="2"/>
      <c r="L145" s="1">
        <v>-3.0</v>
      </c>
      <c r="M145" s="1"/>
      <c r="N145" s="1">
        <v>11.340866666666667</v>
      </c>
      <c r="O145" s="1" t="s">
        <v>23</v>
      </c>
      <c r="P145" s="1" t="s">
        <v>541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80</v>
      </c>
      <c r="B146" s="1" t="s">
        <v>17</v>
      </c>
      <c r="C146" s="3">
        <v>818.0</v>
      </c>
      <c r="D146" s="1">
        <v>0.0</v>
      </c>
      <c r="E146" s="1" t="s">
        <v>18</v>
      </c>
      <c r="F146" s="1" t="s">
        <v>81</v>
      </c>
      <c r="G146" s="1" t="s">
        <v>20</v>
      </c>
      <c r="H146" s="1" t="s">
        <v>542</v>
      </c>
      <c r="I146" s="1" t="s">
        <v>543</v>
      </c>
      <c r="J146" s="1" t="s">
        <v>544</v>
      </c>
      <c r="K146" s="1" t="s">
        <v>545</v>
      </c>
      <c r="L146" s="1">
        <v>20.0</v>
      </c>
      <c r="M146" s="1">
        <v>15.605</v>
      </c>
      <c r="N146" s="1">
        <v>27.870566666666665</v>
      </c>
      <c r="O146" s="1" t="s">
        <v>86</v>
      </c>
      <c r="P146" s="1" t="s">
        <v>546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16</v>
      </c>
      <c r="B147" s="1" t="s">
        <v>17</v>
      </c>
      <c r="C147" s="1">
        <v>538.0</v>
      </c>
      <c r="D147" s="1">
        <v>0.0</v>
      </c>
      <c r="E147" s="1" t="s">
        <v>18</v>
      </c>
      <c r="F147" s="1" t="s">
        <v>19</v>
      </c>
      <c r="G147" s="1" t="s">
        <v>20</v>
      </c>
      <c r="H147" s="1" t="s">
        <v>547</v>
      </c>
      <c r="I147" s="1" t="s">
        <v>548</v>
      </c>
      <c r="J147" s="1" t="s">
        <v>548</v>
      </c>
      <c r="K147" s="2"/>
      <c r="L147" s="1">
        <v>0.0</v>
      </c>
      <c r="M147" s="1"/>
      <c r="N147" s="1">
        <v>14.355816666666666</v>
      </c>
      <c r="O147" s="1" t="s">
        <v>23</v>
      </c>
      <c r="P147" s="1" t="s">
        <v>549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80</v>
      </c>
      <c r="B148" s="1" t="s">
        <v>17</v>
      </c>
      <c r="C148" s="1">
        <v>406.0</v>
      </c>
      <c r="D148" s="1">
        <v>62.0</v>
      </c>
      <c r="E148" s="2"/>
      <c r="F148" s="1" t="s">
        <v>38</v>
      </c>
      <c r="G148" s="1" t="s">
        <v>20</v>
      </c>
      <c r="H148" s="1" t="s">
        <v>550</v>
      </c>
      <c r="I148" s="1" t="s">
        <v>551</v>
      </c>
      <c r="J148" s="1" t="s">
        <v>551</v>
      </c>
      <c r="K148" s="2"/>
      <c r="L148" s="1">
        <v>-11.0</v>
      </c>
      <c r="M148" s="1"/>
      <c r="N148" s="1">
        <v>7.8742</v>
      </c>
      <c r="O148" s="1" t="s">
        <v>86</v>
      </c>
      <c r="P148" s="1" t="s">
        <v>552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29</v>
      </c>
      <c r="B149" s="1" t="s">
        <v>88</v>
      </c>
      <c r="C149" s="3">
        <v>264.0</v>
      </c>
      <c r="D149" s="1">
        <v>0.0</v>
      </c>
      <c r="E149" s="1" t="s">
        <v>435</v>
      </c>
      <c r="F149" s="1" t="s">
        <v>19</v>
      </c>
      <c r="G149" s="1" t="s">
        <v>20</v>
      </c>
      <c r="H149" s="1" t="s">
        <v>553</v>
      </c>
      <c r="I149" s="1" t="s">
        <v>554</v>
      </c>
      <c r="J149" s="1" t="s">
        <v>554</v>
      </c>
      <c r="K149" s="2"/>
      <c r="L149" s="1">
        <v>-2.0</v>
      </c>
      <c r="M149" s="1"/>
      <c r="N149" s="1">
        <v>12.21325</v>
      </c>
      <c r="O149" s="1" t="s">
        <v>23</v>
      </c>
      <c r="P149" s="1" t="s">
        <v>555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80</v>
      </c>
      <c r="B150" s="1" t="s">
        <v>17</v>
      </c>
      <c r="C150" s="3">
        <v>247.0</v>
      </c>
      <c r="D150" s="1">
        <v>62.0</v>
      </c>
      <c r="E150" s="2"/>
      <c r="F150" s="1" t="s">
        <v>38</v>
      </c>
      <c r="G150" s="1" t="s">
        <v>39</v>
      </c>
      <c r="H150" s="1" t="s">
        <v>556</v>
      </c>
      <c r="I150" s="1" t="s">
        <v>557</v>
      </c>
      <c r="J150" s="1" t="s">
        <v>557</v>
      </c>
      <c r="K150" s="2"/>
      <c r="L150" s="1">
        <v>-18.0</v>
      </c>
      <c r="M150" s="1"/>
      <c r="N150" s="1">
        <v>25.30995</v>
      </c>
      <c r="O150" s="1" t="s">
        <v>86</v>
      </c>
      <c r="P150" s="1" t="s">
        <v>558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37</v>
      </c>
      <c r="B151" s="1" t="s">
        <v>17</v>
      </c>
      <c r="C151" s="1">
        <v>617.0</v>
      </c>
      <c r="D151" s="1">
        <v>49.0</v>
      </c>
      <c r="E151" s="1" t="s">
        <v>120</v>
      </c>
      <c r="F151" s="1" t="s">
        <v>81</v>
      </c>
      <c r="G151" s="1" t="s">
        <v>39</v>
      </c>
      <c r="H151" s="1" t="s">
        <v>559</v>
      </c>
      <c r="I151" s="1" t="s">
        <v>560</v>
      </c>
      <c r="J151" s="1" t="s">
        <v>561</v>
      </c>
      <c r="K151" s="1" t="s">
        <v>562</v>
      </c>
      <c r="L151" s="1">
        <v>-2.0</v>
      </c>
      <c r="M151" s="1">
        <v>0.013283333333333333</v>
      </c>
      <c r="N151" s="1">
        <v>0.688</v>
      </c>
      <c r="O151" s="1" t="s">
        <v>42</v>
      </c>
      <c r="P151" s="1" t="s">
        <v>563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16</v>
      </c>
      <c r="B152" s="1" t="s">
        <v>17</v>
      </c>
      <c r="C152" s="3">
        <v>369.0</v>
      </c>
      <c r="D152" s="1">
        <v>0.0</v>
      </c>
      <c r="E152" s="1" t="s">
        <v>18</v>
      </c>
      <c r="F152" s="1" t="s">
        <v>19</v>
      </c>
      <c r="G152" s="1" t="s">
        <v>20</v>
      </c>
      <c r="H152" s="1" t="s">
        <v>564</v>
      </c>
      <c r="I152" s="1" t="s">
        <v>565</v>
      </c>
      <c r="J152" s="1" t="s">
        <v>565</v>
      </c>
      <c r="K152" s="2"/>
      <c r="L152" s="1">
        <v>0.0</v>
      </c>
      <c r="M152" s="1"/>
      <c r="N152" s="1">
        <v>14.2971</v>
      </c>
      <c r="O152" s="1" t="s">
        <v>23</v>
      </c>
      <c r="P152" s="1" t="s">
        <v>566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29</v>
      </c>
      <c r="B153" s="1" t="s">
        <v>88</v>
      </c>
      <c r="C153" s="1">
        <v>364.0</v>
      </c>
      <c r="D153" s="1">
        <v>0.0</v>
      </c>
      <c r="E153" s="1" t="s">
        <v>435</v>
      </c>
      <c r="F153" s="1" t="s">
        <v>19</v>
      </c>
      <c r="G153" s="1" t="s">
        <v>20</v>
      </c>
      <c r="H153" s="1" t="s">
        <v>567</v>
      </c>
      <c r="I153" s="1" t="s">
        <v>568</v>
      </c>
      <c r="J153" s="1" t="s">
        <v>568</v>
      </c>
      <c r="K153" s="2"/>
      <c r="L153" s="1">
        <v>-2.0</v>
      </c>
      <c r="M153" s="1"/>
      <c r="N153" s="1">
        <v>12.414933333333334</v>
      </c>
      <c r="O153" s="1" t="s">
        <v>23</v>
      </c>
      <c r="P153" s="1" t="s">
        <v>569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37</v>
      </c>
      <c r="B154" s="1" t="s">
        <v>17</v>
      </c>
      <c r="C154" s="1">
        <v>344.0</v>
      </c>
      <c r="D154" s="1">
        <v>0.0</v>
      </c>
      <c r="E154" s="2"/>
      <c r="F154" s="1" t="s">
        <v>38</v>
      </c>
      <c r="G154" s="1" t="s">
        <v>39</v>
      </c>
      <c r="H154" s="1" t="s">
        <v>570</v>
      </c>
      <c r="I154" s="1" t="s">
        <v>571</v>
      </c>
      <c r="J154" s="1" t="s">
        <v>571</v>
      </c>
      <c r="K154" s="2"/>
      <c r="L154" s="1">
        <v>9.0</v>
      </c>
      <c r="M154" s="1"/>
      <c r="N154" s="1">
        <v>14.541416666666667</v>
      </c>
      <c r="O154" s="1" t="s">
        <v>42</v>
      </c>
      <c r="P154" s="1" t="s">
        <v>572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80</v>
      </c>
      <c r="B155" s="1" t="s">
        <v>17</v>
      </c>
      <c r="C155" s="1">
        <v>877.0</v>
      </c>
      <c r="D155" s="1">
        <v>0.0</v>
      </c>
      <c r="E155" s="1" t="s">
        <v>120</v>
      </c>
      <c r="F155" s="1" t="s">
        <v>81</v>
      </c>
      <c r="G155" s="1" t="s">
        <v>20</v>
      </c>
      <c r="H155" s="1" t="s">
        <v>573</v>
      </c>
      <c r="I155" s="1" t="s">
        <v>574</v>
      </c>
      <c r="J155" s="1" t="s">
        <v>575</v>
      </c>
      <c r="K155" s="1" t="s">
        <v>576</v>
      </c>
      <c r="L155" s="1">
        <v>14.0</v>
      </c>
      <c r="M155" s="1">
        <v>0.02275</v>
      </c>
      <c r="N155" s="1">
        <v>32.45725</v>
      </c>
      <c r="O155" s="1" t="s">
        <v>86</v>
      </c>
      <c r="P155" s="1" t="s">
        <v>577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80</v>
      </c>
      <c r="B156" s="1" t="s">
        <v>17</v>
      </c>
      <c r="C156" s="1">
        <v>356.0</v>
      </c>
      <c r="D156" s="1">
        <v>62.0</v>
      </c>
      <c r="E156" s="2"/>
      <c r="F156" s="1" t="s">
        <v>38</v>
      </c>
      <c r="G156" s="1" t="s">
        <v>20</v>
      </c>
      <c r="H156" s="1" t="s">
        <v>578</v>
      </c>
      <c r="I156" s="1" t="s">
        <v>579</v>
      </c>
      <c r="J156" s="1" t="s">
        <v>579</v>
      </c>
      <c r="K156" s="2"/>
      <c r="L156" s="1">
        <v>-10.0</v>
      </c>
      <c r="M156" s="1"/>
      <c r="N156" s="1">
        <v>10.193716666666667</v>
      </c>
      <c r="O156" s="1" t="s">
        <v>86</v>
      </c>
      <c r="P156" s="1" t="s">
        <v>580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25</v>
      </c>
      <c r="B157" s="1" t="s">
        <v>88</v>
      </c>
      <c r="C157" s="3">
        <v>264.0</v>
      </c>
      <c r="D157" s="1">
        <v>0.0</v>
      </c>
      <c r="E157" s="2"/>
      <c r="F157" s="1" t="s">
        <v>19</v>
      </c>
      <c r="G157" s="1" t="s">
        <v>39</v>
      </c>
      <c r="H157" s="1" t="s">
        <v>581</v>
      </c>
      <c r="I157" s="1" t="s">
        <v>582</v>
      </c>
      <c r="J157" s="1" t="s">
        <v>582</v>
      </c>
      <c r="K157" s="2"/>
      <c r="L157" s="1">
        <v>1.0</v>
      </c>
      <c r="M157" s="1"/>
      <c r="N157" s="1">
        <v>16.546733333333332</v>
      </c>
      <c r="O157" s="1" t="s">
        <v>23</v>
      </c>
      <c r="P157" s="1" t="s">
        <v>254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80</v>
      </c>
      <c r="B158" s="3" t="s">
        <v>17</v>
      </c>
      <c r="C158" s="1">
        <v>236.0</v>
      </c>
      <c r="D158" s="1">
        <v>73.0</v>
      </c>
      <c r="E158" s="2"/>
      <c r="F158" s="1" t="s">
        <v>38</v>
      </c>
      <c r="G158" s="1" t="s">
        <v>162</v>
      </c>
      <c r="H158" s="1" t="s">
        <v>583</v>
      </c>
      <c r="I158" s="1" t="s">
        <v>584</v>
      </c>
      <c r="J158" s="1" t="s">
        <v>584</v>
      </c>
      <c r="K158" s="2"/>
      <c r="L158" s="1">
        <v>-10.0</v>
      </c>
      <c r="M158" s="1"/>
      <c r="N158" s="1">
        <v>8.993983333333333</v>
      </c>
      <c r="O158" s="1" t="s">
        <v>86</v>
      </c>
      <c r="P158" s="1" t="s">
        <v>513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16</v>
      </c>
      <c r="B159" s="1" t="s">
        <v>17</v>
      </c>
      <c r="C159" s="1">
        <v>191.8</v>
      </c>
      <c r="D159" s="1">
        <v>82.2</v>
      </c>
      <c r="E159" s="1" t="s">
        <v>18</v>
      </c>
      <c r="F159" s="1" t="s">
        <v>19</v>
      </c>
      <c r="G159" s="1" t="s">
        <v>20</v>
      </c>
      <c r="H159" s="1" t="s">
        <v>585</v>
      </c>
      <c r="I159" s="1" t="s">
        <v>586</v>
      </c>
      <c r="J159" s="1" t="s">
        <v>586</v>
      </c>
      <c r="K159" s="2"/>
      <c r="L159" s="1">
        <v>-13.0</v>
      </c>
      <c r="M159" s="1"/>
      <c r="N159" s="1">
        <v>9.047866666666666</v>
      </c>
      <c r="O159" s="1" t="s">
        <v>23</v>
      </c>
      <c r="P159" s="1" t="s">
        <v>587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16</v>
      </c>
      <c r="B160" s="1" t="s">
        <v>17</v>
      </c>
      <c r="C160" s="1">
        <v>598.0</v>
      </c>
      <c r="D160" s="1">
        <v>0.0</v>
      </c>
      <c r="E160" s="1" t="s">
        <v>18</v>
      </c>
      <c r="F160" s="1" t="s">
        <v>19</v>
      </c>
      <c r="G160" s="1" t="s">
        <v>20</v>
      </c>
      <c r="H160" s="1" t="s">
        <v>588</v>
      </c>
      <c r="I160" s="1" t="s">
        <v>589</v>
      </c>
      <c r="J160" s="1" t="s">
        <v>589</v>
      </c>
      <c r="K160" s="2"/>
      <c r="L160" s="1">
        <v>-5.0</v>
      </c>
      <c r="M160" s="1"/>
      <c r="N160" s="1">
        <v>9.469566666666667</v>
      </c>
      <c r="O160" s="1" t="s">
        <v>23</v>
      </c>
      <c r="P160" s="1" t="s">
        <v>590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16</v>
      </c>
      <c r="B161" s="1" t="s">
        <v>17</v>
      </c>
      <c r="C161" s="1">
        <v>364.0</v>
      </c>
      <c r="D161" s="1">
        <v>0.0</v>
      </c>
      <c r="E161" s="1" t="s">
        <v>18</v>
      </c>
      <c r="F161" s="1" t="s">
        <v>19</v>
      </c>
      <c r="G161" s="1" t="s">
        <v>20</v>
      </c>
      <c r="H161" s="1" t="s">
        <v>591</v>
      </c>
      <c r="I161" s="1" t="s">
        <v>592</v>
      </c>
      <c r="J161" s="1" t="s">
        <v>592</v>
      </c>
      <c r="K161" s="2"/>
      <c r="L161" s="1">
        <v>-5.0</v>
      </c>
      <c r="M161" s="1"/>
      <c r="N161" s="1">
        <v>12.250733333333333</v>
      </c>
      <c r="O161" s="1" t="s">
        <v>23</v>
      </c>
      <c r="P161" s="1" t="s">
        <v>593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25</v>
      </c>
      <c r="B162" s="1" t="s">
        <v>88</v>
      </c>
      <c r="C162" s="1">
        <v>394.0</v>
      </c>
      <c r="D162" s="1">
        <v>0.0</v>
      </c>
      <c r="E162" s="2"/>
      <c r="F162" s="1" t="s">
        <v>19</v>
      </c>
      <c r="G162" s="1" t="s">
        <v>39</v>
      </c>
      <c r="H162" s="1" t="s">
        <v>594</v>
      </c>
      <c r="I162" s="1" t="s">
        <v>595</v>
      </c>
      <c r="J162" s="1" t="s">
        <v>595</v>
      </c>
      <c r="K162" s="2"/>
      <c r="L162" s="1">
        <v>-4.0</v>
      </c>
      <c r="M162" s="1"/>
      <c r="N162" s="1">
        <v>10.562383333333333</v>
      </c>
      <c r="O162" s="1" t="s">
        <v>23</v>
      </c>
      <c r="P162" s="1" t="s">
        <v>596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80</v>
      </c>
      <c r="B163" s="1" t="s">
        <v>471</v>
      </c>
      <c r="C163" s="1">
        <v>617.0</v>
      </c>
      <c r="D163" s="1">
        <v>0.0</v>
      </c>
      <c r="E163" s="1" t="s">
        <v>120</v>
      </c>
      <c r="F163" s="1" t="s">
        <v>81</v>
      </c>
      <c r="G163" s="1" t="s">
        <v>39</v>
      </c>
      <c r="H163" s="1" t="s">
        <v>597</v>
      </c>
      <c r="I163" s="1" t="s">
        <v>598</v>
      </c>
      <c r="J163" s="2"/>
      <c r="K163" s="1" t="s">
        <v>599</v>
      </c>
      <c r="L163" s="1">
        <v>0.0</v>
      </c>
      <c r="M163" s="1">
        <v>0.011066666666666667</v>
      </c>
      <c r="N163" s="1">
        <v>21.194816666666668</v>
      </c>
      <c r="O163" s="1" t="s">
        <v>86</v>
      </c>
      <c r="P163" s="1" t="s">
        <v>600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37</v>
      </c>
      <c r="B164" s="1" t="s">
        <v>17</v>
      </c>
      <c r="C164" s="1">
        <v>20.0</v>
      </c>
      <c r="D164" s="1">
        <v>35.0</v>
      </c>
      <c r="E164" s="2"/>
      <c r="F164" s="1" t="s">
        <v>38</v>
      </c>
      <c r="G164" s="1" t="s">
        <v>39</v>
      </c>
      <c r="H164" s="1" t="s">
        <v>601</v>
      </c>
      <c r="I164" s="1" t="s">
        <v>602</v>
      </c>
      <c r="J164" s="1" t="s">
        <v>602</v>
      </c>
      <c r="K164" s="2"/>
      <c r="L164" s="1">
        <v>-4.0</v>
      </c>
      <c r="M164" s="1"/>
      <c r="N164" s="1">
        <v>0.055966666666666665</v>
      </c>
      <c r="O164" s="1" t="s">
        <v>42</v>
      </c>
      <c r="P164" s="1" t="s">
        <v>603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80</v>
      </c>
      <c r="B165" s="1" t="s">
        <v>17</v>
      </c>
      <c r="C165" s="3">
        <v>201.0</v>
      </c>
      <c r="D165" s="1">
        <v>48.0</v>
      </c>
      <c r="E165" s="2"/>
      <c r="F165" s="1" t="s">
        <v>38</v>
      </c>
      <c r="G165" s="1" t="s">
        <v>20</v>
      </c>
      <c r="H165" s="1" t="s">
        <v>604</v>
      </c>
      <c r="I165" s="1" t="s">
        <v>605</v>
      </c>
      <c r="J165" s="1" t="s">
        <v>605</v>
      </c>
      <c r="K165" s="2"/>
      <c r="L165" s="1">
        <v>-13.0</v>
      </c>
      <c r="M165" s="1"/>
      <c r="N165" s="1">
        <v>6.457883333333333</v>
      </c>
      <c r="O165" s="1" t="s">
        <v>86</v>
      </c>
      <c r="P165" s="1" t="s">
        <v>606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25</v>
      </c>
      <c r="B166" s="1" t="s">
        <v>17</v>
      </c>
      <c r="C166" s="1">
        <v>274.0</v>
      </c>
      <c r="D166" s="1">
        <v>0.0</v>
      </c>
      <c r="E166" s="2"/>
      <c r="F166" s="1" t="s">
        <v>19</v>
      </c>
      <c r="G166" s="1" t="s">
        <v>20</v>
      </c>
      <c r="H166" s="1" t="s">
        <v>607</v>
      </c>
      <c r="I166" s="1" t="s">
        <v>608</v>
      </c>
      <c r="J166" s="1" t="s">
        <v>608</v>
      </c>
      <c r="K166" s="2"/>
      <c r="L166" s="1">
        <v>-4.0</v>
      </c>
      <c r="M166" s="1"/>
      <c r="N166" s="1">
        <v>10.105416666666667</v>
      </c>
      <c r="O166" s="1" t="s">
        <v>23</v>
      </c>
      <c r="P166" s="1" t="s">
        <v>609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80</v>
      </c>
      <c r="B167" s="1" t="s">
        <v>17</v>
      </c>
      <c r="C167" s="1">
        <v>398.0</v>
      </c>
      <c r="D167" s="1">
        <v>0.0</v>
      </c>
      <c r="E167" s="1" t="s">
        <v>120</v>
      </c>
      <c r="F167" s="1" t="s">
        <v>81</v>
      </c>
      <c r="G167" s="1" t="s">
        <v>20</v>
      </c>
      <c r="H167" s="1" t="s">
        <v>610</v>
      </c>
      <c r="I167" s="1" t="s">
        <v>611</v>
      </c>
      <c r="J167" s="1" t="s">
        <v>612</v>
      </c>
      <c r="K167" s="1" t="s">
        <v>613</v>
      </c>
      <c r="L167" s="1">
        <v>-12.0</v>
      </c>
      <c r="M167" s="1">
        <v>0.015933333333333334</v>
      </c>
      <c r="N167" s="1">
        <v>8.36595</v>
      </c>
      <c r="O167" s="1" t="s">
        <v>86</v>
      </c>
      <c r="P167" s="1" t="s">
        <v>614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25</v>
      </c>
      <c r="B168" s="1" t="s">
        <v>88</v>
      </c>
      <c r="C168" s="1">
        <v>483.0</v>
      </c>
      <c r="D168" s="1">
        <v>0.0</v>
      </c>
      <c r="E168" s="2"/>
      <c r="F168" s="1" t="s">
        <v>19</v>
      </c>
      <c r="G168" s="1" t="s">
        <v>39</v>
      </c>
      <c r="H168" s="1" t="s">
        <v>615</v>
      </c>
      <c r="I168" s="1" t="s">
        <v>616</v>
      </c>
      <c r="J168" s="1" t="s">
        <v>616</v>
      </c>
      <c r="K168" s="2"/>
      <c r="L168" s="1">
        <v>-4.0</v>
      </c>
      <c r="M168" s="1"/>
      <c r="N168" s="1">
        <v>10.62415</v>
      </c>
      <c r="O168" s="1" t="s">
        <v>23</v>
      </c>
      <c r="P168" s="1" t="s">
        <v>617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16</v>
      </c>
      <c r="B169" s="1" t="s">
        <v>17</v>
      </c>
      <c r="C169" s="3">
        <v>329.0</v>
      </c>
      <c r="D169" s="1">
        <v>0.0</v>
      </c>
      <c r="E169" s="1" t="s">
        <v>18</v>
      </c>
      <c r="F169" s="1" t="s">
        <v>19</v>
      </c>
      <c r="G169" s="1" t="s">
        <v>20</v>
      </c>
      <c r="H169" s="1" t="s">
        <v>618</v>
      </c>
      <c r="I169" s="1" t="s">
        <v>619</v>
      </c>
      <c r="J169" s="1" t="s">
        <v>619</v>
      </c>
      <c r="K169" s="2"/>
      <c r="L169" s="1">
        <v>-5.0</v>
      </c>
      <c r="M169" s="1"/>
      <c r="N169" s="1">
        <v>9.831433333333333</v>
      </c>
      <c r="O169" s="1" t="s">
        <v>23</v>
      </c>
      <c r="P169" s="1" t="s">
        <v>620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25</v>
      </c>
      <c r="B170" s="1" t="s">
        <v>88</v>
      </c>
      <c r="C170" s="1">
        <v>264.0</v>
      </c>
      <c r="D170" s="1">
        <v>0.0</v>
      </c>
      <c r="E170" s="2"/>
      <c r="F170" s="1" t="s">
        <v>19</v>
      </c>
      <c r="G170" s="1" t="s">
        <v>20</v>
      </c>
      <c r="H170" s="1" t="s">
        <v>621</v>
      </c>
      <c r="I170" s="1" t="s">
        <v>622</v>
      </c>
      <c r="J170" s="1" t="s">
        <v>622</v>
      </c>
      <c r="K170" s="2"/>
      <c r="L170" s="1">
        <v>0.0</v>
      </c>
      <c r="M170" s="1"/>
      <c r="N170" s="1">
        <v>15.522383333333334</v>
      </c>
      <c r="O170" s="1" t="s">
        <v>23</v>
      </c>
      <c r="P170" s="1" t="s">
        <v>623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25</v>
      </c>
      <c r="B171" s="1" t="s">
        <v>88</v>
      </c>
      <c r="C171" s="1">
        <v>264.0</v>
      </c>
      <c r="D171" s="1">
        <v>0.0</v>
      </c>
      <c r="E171" s="2"/>
      <c r="F171" s="1" t="s">
        <v>19</v>
      </c>
      <c r="G171" s="1" t="s">
        <v>39</v>
      </c>
      <c r="H171" s="1" t="s">
        <v>624</v>
      </c>
      <c r="I171" s="1" t="s">
        <v>625</v>
      </c>
      <c r="J171" s="1" t="s">
        <v>625</v>
      </c>
      <c r="K171" s="2"/>
      <c r="L171" s="1">
        <v>-2.0</v>
      </c>
      <c r="M171" s="1"/>
      <c r="N171" s="1">
        <v>12.128216666666667</v>
      </c>
      <c r="O171" s="1" t="s">
        <v>23</v>
      </c>
      <c r="P171" s="1" t="s">
        <v>626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29</v>
      </c>
      <c r="B172" s="1" t="s">
        <v>88</v>
      </c>
      <c r="C172" s="1">
        <v>346.0</v>
      </c>
      <c r="D172" s="1">
        <v>0.0</v>
      </c>
      <c r="E172" s="1" t="s">
        <v>627</v>
      </c>
      <c r="F172" s="1" t="s">
        <v>19</v>
      </c>
      <c r="G172" s="1" t="s">
        <v>20</v>
      </c>
      <c r="H172" s="1" t="s">
        <v>628</v>
      </c>
      <c r="I172" s="1" t="s">
        <v>629</v>
      </c>
      <c r="J172" s="1" t="s">
        <v>629</v>
      </c>
      <c r="K172" s="2"/>
      <c r="L172" s="1">
        <v>-1.0</v>
      </c>
      <c r="M172" s="1"/>
      <c r="N172" s="1">
        <v>13.7918</v>
      </c>
      <c r="O172" s="1" t="s">
        <v>23</v>
      </c>
      <c r="P172" s="1" t="s">
        <v>630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25</v>
      </c>
      <c r="B173" s="1" t="s">
        <v>88</v>
      </c>
      <c r="C173" s="3">
        <v>329.0</v>
      </c>
      <c r="D173" s="1">
        <v>0.0</v>
      </c>
      <c r="E173" s="2"/>
      <c r="F173" s="1" t="s">
        <v>19</v>
      </c>
      <c r="G173" s="1" t="s">
        <v>39</v>
      </c>
      <c r="H173" s="1" t="s">
        <v>631</v>
      </c>
      <c r="I173" s="1" t="s">
        <v>632</v>
      </c>
      <c r="J173" s="1" t="s">
        <v>632</v>
      </c>
      <c r="K173" s="2"/>
      <c r="L173" s="1">
        <v>-1.0</v>
      </c>
      <c r="M173" s="1"/>
      <c r="N173" s="1">
        <v>13.4084</v>
      </c>
      <c r="O173" s="1" t="s">
        <v>23</v>
      </c>
      <c r="P173" s="1" t="s">
        <v>633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16</v>
      </c>
      <c r="B174" s="1" t="s">
        <v>17</v>
      </c>
      <c r="C174" s="3">
        <v>329.0</v>
      </c>
      <c r="D174" s="1">
        <v>0.0</v>
      </c>
      <c r="E174" s="1" t="s">
        <v>18</v>
      </c>
      <c r="F174" s="1" t="s">
        <v>19</v>
      </c>
      <c r="G174" s="1" t="s">
        <v>20</v>
      </c>
      <c r="H174" s="1" t="s">
        <v>634</v>
      </c>
      <c r="I174" s="1" t="s">
        <v>635</v>
      </c>
      <c r="J174" s="1" t="s">
        <v>635</v>
      </c>
      <c r="K174" s="2"/>
      <c r="L174" s="1">
        <v>0.0</v>
      </c>
      <c r="M174" s="1"/>
      <c r="N174" s="1">
        <v>15.02045</v>
      </c>
      <c r="O174" s="1" t="s">
        <v>23</v>
      </c>
      <c r="P174" s="1" t="s">
        <v>636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16</v>
      </c>
      <c r="B175" s="1" t="s">
        <v>17</v>
      </c>
      <c r="C175" s="1">
        <v>264.0</v>
      </c>
      <c r="D175" s="1">
        <v>0.0</v>
      </c>
      <c r="E175" s="1" t="s">
        <v>18</v>
      </c>
      <c r="F175" s="1" t="s">
        <v>19</v>
      </c>
      <c r="G175" s="1" t="s">
        <v>20</v>
      </c>
      <c r="H175" s="1" t="s">
        <v>637</v>
      </c>
      <c r="I175" s="1" t="s">
        <v>638</v>
      </c>
      <c r="J175" s="1" t="s">
        <v>638</v>
      </c>
      <c r="K175" s="2"/>
      <c r="L175" s="1">
        <v>-6.0</v>
      </c>
      <c r="M175" s="1"/>
      <c r="N175" s="1">
        <v>8.3975</v>
      </c>
      <c r="O175" s="1" t="s">
        <v>23</v>
      </c>
      <c r="P175" s="1" t="s">
        <v>188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25</v>
      </c>
      <c r="B176" s="1" t="s">
        <v>88</v>
      </c>
      <c r="C176" s="1">
        <v>528.0</v>
      </c>
      <c r="D176" s="1">
        <v>0.0</v>
      </c>
      <c r="E176" s="2"/>
      <c r="F176" s="1" t="s">
        <v>19</v>
      </c>
      <c r="G176" s="1" t="s">
        <v>20</v>
      </c>
      <c r="H176" s="1" t="s">
        <v>639</v>
      </c>
      <c r="I176" s="1" t="s">
        <v>640</v>
      </c>
      <c r="J176" s="1" t="s">
        <v>640</v>
      </c>
      <c r="K176" s="2"/>
      <c r="L176" s="1">
        <v>-2.0</v>
      </c>
      <c r="M176" s="1"/>
      <c r="N176" s="1">
        <v>12.9786</v>
      </c>
      <c r="O176" s="1" t="s">
        <v>23</v>
      </c>
      <c r="P176" s="1" t="s">
        <v>641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16</v>
      </c>
      <c r="B177" s="1" t="s">
        <v>17</v>
      </c>
      <c r="C177" s="1">
        <v>434.0</v>
      </c>
      <c r="D177" s="1">
        <v>0.0</v>
      </c>
      <c r="E177" s="1" t="s">
        <v>18</v>
      </c>
      <c r="F177" s="1" t="s">
        <v>19</v>
      </c>
      <c r="G177" s="1" t="s">
        <v>20</v>
      </c>
      <c r="H177" s="1" t="s">
        <v>642</v>
      </c>
      <c r="I177" s="1" t="s">
        <v>643</v>
      </c>
      <c r="J177" s="1" t="s">
        <v>643</v>
      </c>
      <c r="K177" s="2"/>
      <c r="L177" s="1">
        <v>-5.0</v>
      </c>
      <c r="M177" s="1"/>
      <c r="N177" s="1">
        <v>9.424866666666667</v>
      </c>
      <c r="O177" s="1" t="s">
        <v>23</v>
      </c>
      <c r="P177" s="1" t="s">
        <v>644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25</v>
      </c>
      <c r="B178" s="1" t="s">
        <v>88</v>
      </c>
      <c r="C178" s="1">
        <v>274.0</v>
      </c>
      <c r="D178" s="1">
        <v>0.0</v>
      </c>
      <c r="E178" s="2"/>
      <c r="F178" s="1" t="s">
        <v>19</v>
      </c>
      <c r="G178" s="1" t="s">
        <v>20</v>
      </c>
      <c r="H178" s="1" t="s">
        <v>645</v>
      </c>
      <c r="I178" s="1" t="s">
        <v>646</v>
      </c>
      <c r="J178" s="1" t="s">
        <v>646</v>
      </c>
      <c r="K178" s="2"/>
      <c r="L178" s="1">
        <v>-7.0</v>
      </c>
      <c r="M178" s="1"/>
      <c r="N178" s="1">
        <v>7.825633333333333</v>
      </c>
      <c r="O178" s="1" t="s">
        <v>23</v>
      </c>
      <c r="P178" s="1" t="s">
        <v>647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16</v>
      </c>
      <c r="B179" s="3" t="s">
        <v>17</v>
      </c>
      <c r="C179" s="1">
        <v>299.0</v>
      </c>
      <c r="D179" s="1">
        <v>0.0</v>
      </c>
      <c r="E179" s="1" t="s">
        <v>18</v>
      </c>
      <c r="F179" s="1" t="s">
        <v>19</v>
      </c>
      <c r="G179" s="1" t="s">
        <v>20</v>
      </c>
      <c r="H179" s="1" t="s">
        <v>648</v>
      </c>
      <c r="I179" s="1" t="s">
        <v>649</v>
      </c>
      <c r="J179" s="1" t="s">
        <v>649</v>
      </c>
      <c r="K179" s="2"/>
      <c r="L179" s="1">
        <v>0.0</v>
      </c>
      <c r="M179" s="1"/>
      <c r="N179" s="1">
        <v>14.09085</v>
      </c>
      <c r="O179" s="1" t="s">
        <v>23</v>
      </c>
      <c r="P179" s="1" t="s">
        <v>650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80</v>
      </c>
      <c r="B180" s="1" t="s">
        <v>17</v>
      </c>
      <c r="C180" s="1">
        <v>338.0</v>
      </c>
      <c r="D180" s="1">
        <v>50.0</v>
      </c>
      <c r="E180" s="2"/>
      <c r="F180" s="1" t="s">
        <v>38</v>
      </c>
      <c r="G180" s="1" t="s">
        <v>162</v>
      </c>
      <c r="H180" s="1" t="s">
        <v>651</v>
      </c>
      <c r="I180" s="1" t="s">
        <v>652</v>
      </c>
      <c r="J180" s="1" t="s">
        <v>653</v>
      </c>
      <c r="K180" s="2"/>
      <c r="L180" s="1">
        <v>373.0</v>
      </c>
      <c r="M180" s="1"/>
      <c r="N180" s="1">
        <v>11.93875</v>
      </c>
      <c r="O180" s="1" t="s">
        <v>86</v>
      </c>
      <c r="P180" s="1" t="s">
        <v>654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16</v>
      </c>
      <c r="B181" s="1" t="s">
        <v>17</v>
      </c>
      <c r="C181" s="1">
        <v>264.0</v>
      </c>
      <c r="D181" s="1">
        <v>0.0</v>
      </c>
      <c r="E181" s="1" t="s">
        <v>18</v>
      </c>
      <c r="F181" s="1" t="s">
        <v>19</v>
      </c>
      <c r="G181" s="1" t="s">
        <v>20</v>
      </c>
      <c r="H181" s="1" t="s">
        <v>655</v>
      </c>
      <c r="I181" s="1" t="s">
        <v>656</v>
      </c>
      <c r="J181" s="1" t="s">
        <v>656</v>
      </c>
      <c r="K181" s="2"/>
      <c r="L181" s="1">
        <v>4.0</v>
      </c>
      <c r="M181" s="1"/>
      <c r="N181" s="1">
        <v>19.359466666666666</v>
      </c>
      <c r="O181" s="1" t="s">
        <v>23</v>
      </c>
      <c r="P181" s="1" t="s">
        <v>116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16</v>
      </c>
      <c r="B182" s="1" t="s">
        <v>17</v>
      </c>
      <c r="C182" s="1">
        <v>264.0</v>
      </c>
      <c r="D182" s="1">
        <v>0.0</v>
      </c>
      <c r="E182" s="1" t="s">
        <v>18</v>
      </c>
      <c r="F182" s="1" t="s">
        <v>19</v>
      </c>
      <c r="G182" s="1" t="s">
        <v>20</v>
      </c>
      <c r="H182" s="1" t="s">
        <v>657</v>
      </c>
      <c r="I182" s="1" t="s">
        <v>658</v>
      </c>
      <c r="J182" s="1" t="s">
        <v>658</v>
      </c>
      <c r="K182" s="2"/>
      <c r="L182" s="1">
        <v>5.0</v>
      </c>
      <c r="M182" s="1"/>
      <c r="N182" s="1">
        <v>20.022466666666666</v>
      </c>
      <c r="O182" s="1" t="s">
        <v>23</v>
      </c>
      <c r="P182" s="1" t="s">
        <v>116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29</v>
      </c>
      <c r="B183" s="1" t="s">
        <v>88</v>
      </c>
      <c r="C183" s="1">
        <v>3210.0</v>
      </c>
      <c r="D183" s="1">
        <v>0.0</v>
      </c>
      <c r="E183" s="1" t="s">
        <v>659</v>
      </c>
      <c r="F183" s="1" t="s">
        <v>19</v>
      </c>
      <c r="G183" s="1" t="s">
        <v>20</v>
      </c>
      <c r="H183" s="1" t="s">
        <v>660</v>
      </c>
      <c r="I183" s="1" t="s">
        <v>661</v>
      </c>
      <c r="J183" s="1" t="s">
        <v>661</v>
      </c>
      <c r="K183" s="2"/>
      <c r="L183" s="1">
        <v>17.0</v>
      </c>
      <c r="M183" s="1"/>
      <c r="N183" s="1">
        <v>46.477333333333334</v>
      </c>
      <c r="O183" s="1" t="s">
        <v>23</v>
      </c>
      <c r="P183" s="1" t="s">
        <v>662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16</v>
      </c>
      <c r="B184" s="1" t="s">
        <v>17</v>
      </c>
      <c r="C184" s="1">
        <v>369.0</v>
      </c>
      <c r="D184" s="1">
        <v>0.0</v>
      </c>
      <c r="E184" s="1" t="s">
        <v>18</v>
      </c>
      <c r="F184" s="1" t="s">
        <v>19</v>
      </c>
      <c r="G184" s="1" t="s">
        <v>20</v>
      </c>
      <c r="H184" s="1" t="s">
        <v>663</v>
      </c>
      <c r="I184" s="1" t="s">
        <v>664</v>
      </c>
      <c r="J184" s="1" t="s">
        <v>664</v>
      </c>
      <c r="K184" s="2"/>
      <c r="L184" s="1">
        <v>6.0</v>
      </c>
      <c r="M184" s="1"/>
      <c r="N184" s="1">
        <v>21.969366666666666</v>
      </c>
      <c r="O184" s="1" t="s">
        <v>23</v>
      </c>
      <c r="P184" s="1" t="s">
        <v>566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25</v>
      </c>
      <c r="B185" s="1" t="s">
        <v>88</v>
      </c>
      <c r="C185" s="1">
        <v>329.0</v>
      </c>
      <c r="D185" s="1">
        <v>0.0</v>
      </c>
      <c r="E185" s="2"/>
      <c r="F185" s="1" t="s">
        <v>19</v>
      </c>
      <c r="G185" s="1" t="s">
        <v>20</v>
      </c>
      <c r="H185" s="1" t="s">
        <v>665</v>
      </c>
      <c r="I185" s="1" t="s">
        <v>666</v>
      </c>
      <c r="J185" s="1" t="s">
        <v>666</v>
      </c>
      <c r="K185" s="2"/>
      <c r="L185" s="1">
        <v>6.0</v>
      </c>
      <c r="M185" s="1"/>
      <c r="N185" s="1">
        <v>21.988033333333334</v>
      </c>
      <c r="O185" s="1" t="s">
        <v>23</v>
      </c>
      <c r="P185" s="1" t="s">
        <v>667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25</v>
      </c>
      <c r="B186" s="1" t="s">
        <v>88</v>
      </c>
      <c r="C186" s="1">
        <v>428.0</v>
      </c>
      <c r="D186" s="1">
        <v>0.0</v>
      </c>
      <c r="E186" s="2"/>
      <c r="F186" s="1" t="s">
        <v>19</v>
      </c>
      <c r="G186" s="1" t="s">
        <v>39</v>
      </c>
      <c r="H186" s="1" t="s">
        <v>668</v>
      </c>
      <c r="I186" s="1" t="s">
        <v>669</v>
      </c>
      <c r="J186" s="1" t="s">
        <v>669</v>
      </c>
      <c r="K186" s="2"/>
      <c r="L186" s="1">
        <v>12.0</v>
      </c>
      <c r="M186" s="1"/>
      <c r="N186" s="1">
        <v>24.2132</v>
      </c>
      <c r="O186" s="1" t="s">
        <v>23</v>
      </c>
      <c r="P186" s="1" t="s">
        <v>670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16</v>
      </c>
      <c r="B187" s="1" t="s">
        <v>17</v>
      </c>
      <c r="C187" s="1">
        <v>264.0</v>
      </c>
      <c r="D187" s="1">
        <v>0.0</v>
      </c>
      <c r="E187" s="1" t="s">
        <v>18</v>
      </c>
      <c r="F187" s="1" t="s">
        <v>19</v>
      </c>
      <c r="G187" s="1" t="s">
        <v>20</v>
      </c>
      <c r="H187" s="1" t="s">
        <v>671</v>
      </c>
      <c r="I187" s="1" t="s">
        <v>672</v>
      </c>
      <c r="J187" s="1" t="s">
        <v>672</v>
      </c>
      <c r="K187" s="2"/>
      <c r="L187" s="1">
        <v>10.0</v>
      </c>
      <c r="M187" s="1"/>
      <c r="N187" s="1">
        <v>25.431066666666666</v>
      </c>
      <c r="O187" s="1" t="s">
        <v>23</v>
      </c>
      <c r="P187" s="1" t="s">
        <v>116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16</v>
      </c>
      <c r="B188" s="1" t="s">
        <v>17</v>
      </c>
      <c r="C188" s="1">
        <v>323.0</v>
      </c>
      <c r="D188" s="1">
        <v>0.0</v>
      </c>
      <c r="E188" s="1" t="s">
        <v>18</v>
      </c>
      <c r="F188" s="1" t="s">
        <v>19</v>
      </c>
      <c r="G188" s="1" t="s">
        <v>20</v>
      </c>
      <c r="H188" s="1" t="s">
        <v>673</v>
      </c>
      <c r="I188" s="1" t="s">
        <v>674</v>
      </c>
      <c r="J188" s="1" t="s">
        <v>674</v>
      </c>
      <c r="K188" s="2"/>
      <c r="L188" s="1">
        <v>12.0</v>
      </c>
      <c r="M188" s="1"/>
      <c r="N188" s="1">
        <v>27.826383333333332</v>
      </c>
      <c r="O188" s="1" t="s">
        <v>23</v>
      </c>
      <c r="P188" s="1" t="s">
        <v>675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37</v>
      </c>
      <c r="B189" s="1" t="s">
        <v>17</v>
      </c>
      <c r="C189" s="1">
        <v>578.0</v>
      </c>
      <c r="D189" s="1">
        <v>0.0</v>
      </c>
      <c r="E189" s="2"/>
      <c r="F189" s="1" t="s">
        <v>38</v>
      </c>
      <c r="G189" s="1" t="s">
        <v>39</v>
      </c>
      <c r="H189" s="1" t="s">
        <v>676</v>
      </c>
      <c r="I189" s="1" t="s">
        <v>677</v>
      </c>
      <c r="J189" s="1" t="s">
        <v>653</v>
      </c>
      <c r="K189" s="2"/>
      <c r="L189" s="1">
        <v>412.0</v>
      </c>
      <c r="M189" s="1"/>
      <c r="N189" s="1">
        <v>18.56223333333333</v>
      </c>
      <c r="O189" s="1" t="s">
        <v>42</v>
      </c>
      <c r="P189" s="1" t="s">
        <v>678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16</v>
      </c>
      <c r="B190" s="1" t="s">
        <v>17</v>
      </c>
      <c r="C190" s="1">
        <v>706.0</v>
      </c>
      <c r="D190" s="1">
        <v>0.0</v>
      </c>
      <c r="E190" s="1" t="s">
        <v>18</v>
      </c>
      <c r="F190" s="1" t="s">
        <v>19</v>
      </c>
      <c r="G190" s="1" t="s">
        <v>20</v>
      </c>
      <c r="H190" s="1" t="s">
        <v>679</v>
      </c>
      <c r="I190" s="1" t="s">
        <v>680</v>
      </c>
      <c r="J190" s="1" t="s">
        <v>680</v>
      </c>
      <c r="K190" s="2"/>
      <c r="L190" s="1">
        <v>9.0</v>
      </c>
      <c r="M190" s="1"/>
      <c r="N190" s="1">
        <v>24.0274</v>
      </c>
      <c r="O190" s="1" t="s">
        <v>23</v>
      </c>
      <c r="P190" s="1" t="s">
        <v>681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16</v>
      </c>
      <c r="B191" s="1" t="s">
        <v>17</v>
      </c>
      <c r="C191" s="1">
        <v>658.0</v>
      </c>
      <c r="D191" s="1">
        <v>0.0</v>
      </c>
      <c r="E191" s="1" t="s">
        <v>18</v>
      </c>
      <c r="F191" s="1" t="s">
        <v>19</v>
      </c>
      <c r="G191" s="1" t="s">
        <v>20</v>
      </c>
      <c r="H191" s="1" t="s">
        <v>682</v>
      </c>
      <c r="I191" s="1" t="s">
        <v>683</v>
      </c>
      <c r="J191" s="1" t="s">
        <v>683</v>
      </c>
      <c r="K191" s="2"/>
      <c r="L191" s="1">
        <v>1.0</v>
      </c>
      <c r="M191" s="1"/>
      <c r="N191" s="1">
        <v>16.786533333333335</v>
      </c>
      <c r="O191" s="1" t="s">
        <v>23</v>
      </c>
      <c r="P191" s="1" t="s">
        <v>684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80</v>
      </c>
      <c r="B192" s="1" t="s">
        <v>17</v>
      </c>
      <c r="C192" s="1">
        <v>336.0</v>
      </c>
      <c r="D192" s="1">
        <v>62.0</v>
      </c>
      <c r="E192" s="2"/>
      <c r="F192" s="1" t="s">
        <v>38</v>
      </c>
      <c r="G192" s="1" t="s">
        <v>39</v>
      </c>
      <c r="H192" s="1" t="s">
        <v>685</v>
      </c>
      <c r="I192" s="1" t="s">
        <v>686</v>
      </c>
      <c r="J192" s="1" t="s">
        <v>653</v>
      </c>
      <c r="K192" s="2"/>
      <c r="L192" s="1">
        <v>403.0</v>
      </c>
      <c r="M192" s="1"/>
      <c r="N192" s="1">
        <v>11.988166666666666</v>
      </c>
      <c r="O192" s="1" t="s">
        <v>86</v>
      </c>
      <c r="P192" s="1" t="s">
        <v>687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16</v>
      </c>
      <c r="B193" s="1" t="s">
        <v>17</v>
      </c>
      <c r="C193" s="1">
        <v>289.0</v>
      </c>
      <c r="D193" s="1">
        <v>0.0</v>
      </c>
      <c r="E193" s="1" t="s">
        <v>18</v>
      </c>
      <c r="F193" s="1" t="s">
        <v>19</v>
      </c>
      <c r="G193" s="1" t="s">
        <v>20</v>
      </c>
      <c r="H193" s="1" t="s">
        <v>688</v>
      </c>
      <c r="I193" s="1" t="s">
        <v>689</v>
      </c>
      <c r="J193" s="1" t="s">
        <v>689</v>
      </c>
      <c r="K193" s="2"/>
      <c r="L193" s="1">
        <v>0.0</v>
      </c>
      <c r="M193" s="1"/>
      <c r="N193" s="1">
        <v>14.172583333333334</v>
      </c>
      <c r="O193" s="1" t="s">
        <v>23</v>
      </c>
      <c r="P193" s="1" t="s">
        <v>690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25</v>
      </c>
      <c r="B194" s="1" t="s">
        <v>88</v>
      </c>
      <c r="C194" s="1">
        <v>323.0</v>
      </c>
      <c r="D194" s="1">
        <v>0.0</v>
      </c>
      <c r="E194" s="2"/>
      <c r="F194" s="1" t="s">
        <v>19</v>
      </c>
      <c r="G194" s="1" t="s">
        <v>20</v>
      </c>
      <c r="H194" s="1" t="s">
        <v>691</v>
      </c>
      <c r="I194" s="1" t="s">
        <v>692</v>
      </c>
      <c r="J194" s="1" t="s">
        <v>692</v>
      </c>
      <c r="K194" s="2"/>
      <c r="L194" s="1">
        <v>-4.0</v>
      </c>
      <c r="M194" s="1"/>
      <c r="N194" s="1">
        <v>10.871683333333333</v>
      </c>
      <c r="O194" s="1" t="s">
        <v>23</v>
      </c>
      <c r="P194" s="1" t="s">
        <v>693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29</v>
      </c>
      <c r="B195" s="1" t="s">
        <v>17</v>
      </c>
      <c r="C195" s="1">
        <v>369.0</v>
      </c>
      <c r="D195" s="1">
        <v>0.0</v>
      </c>
      <c r="E195" s="2"/>
      <c r="F195" s="1" t="s">
        <v>38</v>
      </c>
      <c r="G195" s="1" t="s">
        <v>20</v>
      </c>
      <c r="H195" s="1" t="s">
        <v>694</v>
      </c>
      <c r="I195" s="1" t="s">
        <v>695</v>
      </c>
      <c r="J195" s="1" t="s">
        <v>653</v>
      </c>
      <c r="K195" s="2"/>
      <c r="L195" s="1">
        <v>417.0</v>
      </c>
      <c r="M195" s="1"/>
      <c r="N195" s="1">
        <v>7.5617833333333335</v>
      </c>
      <c r="O195" s="1" t="s">
        <v>23</v>
      </c>
      <c r="P195" s="1" t="s">
        <v>696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16</v>
      </c>
      <c r="B196" s="1" t="s">
        <v>17</v>
      </c>
      <c r="C196" s="3">
        <v>264.0</v>
      </c>
      <c r="D196" s="1">
        <v>0.0</v>
      </c>
      <c r="E196" s="1" t="s">
        <v>18</v>
      </c>
      <c r="F196" s="1" t="s">
        <v>19</v>
      </c>
      <c r="G196" s="1" t="s">
        <v>20</v>
      </c>
      <c r="H196" s="1" t="s">
        <v>697</v>
      </c>
      <c r="I196" s="1" t="s">
        <v>698</v>
      </c>
      <c r="J196" s="1" t="s">
        <v>698</v>
      </c>
      <c r="K196" s="2"/>
      <c r="L196" s="1">
        <v>-8.0</v>
      </c>
      <c r="M196" s="1"/>
      <c r="N196" s="1">
        <v>6.952466666666667</v>
      </c>
      <c r="O196" s="1" t="s">
        <v>23</v>
      </c>
      <c r="P196" s="1" t="s">
        <v>116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16</v>
      </c>
      <c r="B197" s="1" t="s">
        <v>17</v>
      </c>
      <c r="C197" s="3">
        <v>233.0</v>
      </c>
      <c r="D197" s="1">
        <v>0.0</v>
      </c>
      <c r="E197" s="1" t="s">
        <v>18</v>
      </c>
      <c r="F197" s="1" t="s">
        <v>19</v>
      </c>
      <c r="G197" s="1" t="s">
        <v>20</v>
      </c>
      <c r="H197" s="1" t="s">
        <v>699</v>
      </c>
      <c r="I197" s="1" t="s">
        <v>700</v>
      </c>
      <c r="J197" s="1" t="s">
        <v>700</v>
      </c>
      <c r="K197" s="2"/>
      <c r="L197" s="1">
        <v>-6.0</v>
      </c>
      <c r="M197" s="1"/>
      <c r="N197" s="1">
        <v>8.272116666666667</v>
      </c>
      <c r="O197" s="1" t="s">
        <v>23</v>
      </c>
      <c r="P197" s="1" t="s">
        <v>701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80</v>
      </c>
      <c r="B198" s="1" t="s">
        <v>17</v>
      </c>
      <c r="C198" s="1">
        <v>443.0</v>
      </c>
      <c r="D198" s="1">
        <v>0.0</v>
      </c>
      <c r="E198" s="1" t="s">
        <v>18</v>
      </c>
      <c r="F198" s="1" t="s">
        <v>81</v>
      </c>
      <c r="G198" s="1" t="s">
        <v>20</v>
      </c>
      <c r="H198" s="1" t="s">
        <v>702</v>
      </c>
      <c r="I198" s="1" t="s">
        <v>703</v>
      </c>
      <c r="J198" s="1" t="s">
        <v>704</v>
      </c>
      <c r="K198" s="1" t="s">
        <v>705</v>
      </c>
      <c r="L198" s="1">
        <v>-10.0</v>
      </c>
      <c r="M198" s="1">
        <v>4.875616666666667</v>
      </c>
      <c r="N198" s="1">
        <v>9.2963</v>
      </c>
      <c r="O198" s="1" t="s">
        <v>86</v>
      </c>
      <c r="P198" s="1" t="s">
        <v>706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16</v>
      </c>
      <c r="B199" s="1" t="s">
        <v>17</v>
      </c>
      <c r="C199" s="1">
        <v>329.0</v>
      </c>
      <c r="D199" s="1">
        <v>0.0</v>
      </c>
      <c r="E199" s="1" t="s">
        <v>18</v>
      </c>
      <c r="F199" s="1" t="s">
        <v>19</v>
      </c>
      <c r="G199" s="1" t="s">
        <v>20</v>
      </c>
      <c r="H199" s="1" t="s">
        <v>707</v>
      </c>
      <c r="I199" s="1" t="s">
        <v>708</v>
      </c>
      <c r="J199" s="1" t="s">
        <v>708</v>
      </c>
      <c r="K199" s="2"/>
      <c r="L199" s="1">
        <v>-7.0</v>
      </c>
      <c r="M199" s="1"/>
      <c r="N199" s="1">
        <v>7.7379</v>
      </c>
      <c r="O199" s="1" t="s">
        <v>23</v>
      </c>
      <c r="P199" s="1" t="s">
        <v>455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16</v>
      </c>
      <c r="B200" s="1" t="s">
        <v>17</v>
      </c>
      <c r="C200" s="1">
        <v>488.0</v>
      </c>
      <c r="D200" s="1">
        <v>0.0</v>
      </c>
      <c r="E200" s="1" t="s">
        <v>18</v>
      </c>
      <c r="F200" s="1" t="s">
        <v>19</v>
      </c>
      <c r="G200" s="1" t="s">
        <v>20</v>
      </c>
      <c r="H200" s="1" t="s">
        <v>709</v>
      </c>
      <c r="I200" s="1" t="s">
        <v>710</v>
      </c>
      <c r="J200" s="1" t="s">
        <v>710</v>
      </c>
      <c r="K200" s="2"/>
      <c r="L200" s="1">
        <v>-8.0</v>
      </c>
      <c r="M200" s="1"/>
      <c r="N200" s="1">
        <v>6.2946333333333335</v>
      </c>
      <c r="O200" s="1" t="s">
        <v>23</v>
      </c>
      <c r="P200" s="1" t="s">
        <v>711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37</v>
      </c>
      <c r="B201" s="1" t="s">
        <v>17</v>
      </c>
      <c r="C201" s="1">
        <v>119.0</v>
      </c>
      <c r="D201" s="1">
        <v>0.0</v>
      </c>
      <c r="E201" s="2"/>
      <c r="F201" s="1" t="s">
        <v>38</v>
      </c>
      <c r="G201" s="1" t="s">
        <v>39</v>
      </c>
      <c r="H201" s="1" t="s">
        <v>712</v>
      </c>
      <c r="I201" s="1" t="s">
        <v>713</v>
      </c>
      <c r="J201" s="1" t="s">
        <v>653</v>
      </c>
      <c r="K201" s="2"/>
      <c r="L201" s="1">
        <v>449.0</v>
      </c>
      <c r="M201" s="1"/>
      <c r="N201" s="1">
        <v>4.34645</v>
      </c>
      <c r="O201" s="1" t="s">
        <v>42</v>
      </c>
      <c r="P201" s="1" t="s">
        <v>714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25</v>
      </c>
      <c r="B202" s="1" t="s">
        <v>88</v>
      </c>
      <c r="C202" s="1">
        <v>274.0</v>
      </c>
      <c r="D202" s="1">
        <v>0.0</v>
      </c>
      <c r="E202" s="2"/>
      <c r="F202" s="1" t="s">
        <v>19</v>
      </c>
      <c r="G202" s="1" t="s">
        <v>20</v>
      </c>
      <c r="H202" s="1" t="s">
        <v>715</v>
      </c>
      <c r="I202" s="1" t="s">
        <v>716</v>
      </c>
      <c r="J202" s="1" t="s">
        <v>716</v>
      </c>
      <c r="K202" s="2"/>
      <c r="L202" s="1">
        <v>-8.0</v>
      </c>
      <c r="M202" s="1"/>
      <c r="N202" s="1">
        <v>6.6707</v>
      </c>
      <c r="O202" s="1" t="s">
        <v>23</v>
      </c>
      <c r="P202" s="1" t="s">
        <v>717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29</v>
      </c>
      <c r="B203" s="1" t="s">
        <v>88</v>
      </c>
      <c r="C203" s="1">
        <v>1605.0</v>
      </c>
      <c r="D203" s="1">
        <v>0.0</v>
      </c>
      <c r="E203" s="1" t="s">
        <v>718</v>
      </c>
      <c r="F203" s="1" t="s">
        <v>19</v>
      </c>
      <c r="G203" s="1" t="s">
        <v>20</v>
      </c>
      <c r="H203" s="1" t="s">
        <v>719</v>
      </c>
      <c r="I203" s="1" t="s">
        <v>720</v>
      </c>
      <c r="J203" s="1" t="s">
        <v>720</v>
      </c>
      <c r="K203" s="2"/>
      <c r="L203" s="1">
        <v>-4.0</v>
      </c>
      <c r="M203" s="1"/>
      <c r="N203" s="1">
        <v>15.670583333333333</v>
      </c>
      <c r="O203" s="1" t="s">
        <v>23</v>
      </c>
      <c r="P203" s="1" t="s">
        <v>721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25</v>
      </c>
      <c r="B204" s="1" t="s">
        <v>88</v>
      </c>
      <c r="C204" s="1">
        <v>425.0</v>
      </c>
      <c r="D204" s="1">
        <v>0.0</v>
      </c>
      <c r="E204" s="2"/>
      <c r="F204" s="1" t="s">
        <v>19</v>
      </c>
      <c r="G204" s="1" t="s">
        <v>20</v>
      </c>
      <c r="H204" s="1" t="s">
        <v>722</v>
      </c>
      <c r="I204" s="1" t="s">
        <v>723</v>
      </c>
      <c r="J204" s="1" t="s">
        <v>723</v>
      </c>
      <c r="K204" s="2"/>
      <c r="L204" s="1">
        <v>-5.0</v>
      </c>
      <c r="M204" s="1"/>
      <c r="N204" s="1">
        <v>9.329083333333333</v>
      </c>
      <c r="O204" s="1" t="s">
        <v>23</v>
      </c>
      <c r="P204" s="1" t="s">
        <v>724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16</v>
      </c>
      <c r="B205" s="1" t="s">
        <v>17</v>
      </c>
      <c r="C205" s="3">
        <v>707.0</v>
      </c>
      <c r="D205" s="1">
        <v>0.0</v>
      </c>
      <c r="E205" s="1" t="s">
        <v>18</v>
      </c>
      <c r="F205" s="1" t="s">
        <v>19</v>
      </c>
      <c r="G205" s="1" t="s">
        <v>20</v>
      </c>
      <c r="H205" s="1" t="s">
        <v>725</v>
      </c>
      <c r="I205" s="1" t="s">
        <v>726</v>
      </c>
      <c r="J205" s="1" t="s">
        <v>726</v>
      </c>
      <c r="K205" s="2"/>
      <c r="L205" s="1">
        <v>-2.0</v>
      </c>
      <c r="M205" s="1"/>
      <c r="N205" s="1">
        <v>12.828266666666666</v>
      </c>
      <c r="O205" s="1" t="s">
        <v>23</v>
      </c>
      <c r="P205" s="1" t="s">
        <v>727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80</v>
      </c>
      <c r="B206" s="1" t="s">
        <v>17</v>
      </c>
      <c r="C206" s="3">
        <v>199.0</v>
      </c>
      <c r="D206" s="1">
        <v>50.0</v>
      </c>
      <c r="E206" s="2"/>
      <c r="F206" s="1" t="s">
        <v>38</v>
      </c>
      <c r="G206" s="1" t="s">
        <v>20</v>
      </c>
      <c r="H206" s="1" t="s">
        <v>728</v>
      </c>
      <c r="I206" s="1" t="s">
        <v>729</v>
      </c>
      <c r="J206" s="1" t="s">
        <v>653</v>
      </c>
      <c r="K206" s="2"/>
      <c r="L206" s="1">
        <v>452.0</v>
      </c>
      <c r="M206" s="1"/>
      <c r="N206" s="1">
        <v>12.032216666666667</v>
      </c>
      <c r="O206" s="1" t="s">
        <v>86</v>
      </c>
      <c r="P206" s="1" t="s">
        <v>447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16</v>
      </c>
      <c r="B207" s="1" t="s">
        <v>17</v>
      </c>
      <c r="C207" s="3">
        <v>429.0</v>
      </c>
      <c r="D207" s="1">
        <v>0.0</v>
      </c>
      <c r="E207" s="1" t="s">
        <v>18</v>
      </c>
      <c r="F207" s="1" t="s">
        <v>19</v>
      </c>
      <c r="G207" s="1" t="s">
        <v>20</v>
      </c>
      <c r="H207" s="1" t="s">
        <v>730</v>
      </c>
      <c r="I207" s="1" t="s">
        <v>731</v>
      </c>
      <c r="J207" s="1" t="s">
        <v>731</v>
      </c>
      <c r="K207" s="2"/>
      <c r="L207" s="1">
        <v>-2.0</v>
      </c>
      <c r="M207" s="1"/>
      <c r="N207" s="1">
        <v>12.7229</v>
      </c>
      <c r="O207" s="1" t="s">
        <v>23</v>
      </c>
      <c r="P207" s="1" t="s">
        <v>732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16</v>
      </c>
      <c r="B208" s="1" t="s">
        <v>17</v>
      </c>
      <c r="C208" s="1">
        <v>528.0</v>
      </c>
      <c r="D208" s="1">
        <v>0.0</v>
      </c>
      <c r="E208" s="1" t="s">
        <v>18</v>
      </c>
      <c r="F208" s="1" t="s">
        <v>19</v>
      </c>
      <c r="G208" s="1" t="s">
        <v>20</v>
      </c>
      <c r="H208" s="1" t="s">
        <v>733</v>
      </c>
      <c r="I208" s="1" t="s">
        <v>734</v>
      </c>
      <c r="J208" s="1" t="s">
        <v>734</v>
      </c>
      <c r="K208" s="2"/>
      <c r="L208" s="1">
        <v>1.0</v>
      </c>
      <c r="M208" s="1"/>
      <c r="N208" s="1">
        <v>16.0323</v>
      </c>
      <c r="O208" s="1" t="s">
        <v>23</v>
      </c>
      <c r="P208" s="1" t="s">
        <v>735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16</v>
      </c>
      <c r="B209" s="1" t="s">
        <v>17</v>
      </c>
      <c r="C209" s="1">
        <v>391.0</v>
      </c>
      <c r="D209" s="1">
        <v>0.0</v>
      </c>
      <c r="E209" s="1" t="s">
        <v>18</v>
      </c>
      <c r="F209" s="1" t="s">
        <v>19</v>
      </c>
      <c r="G209" s="1" t="s">
        <v>20</v>
      </c>
      <c r="H209" s="1" t="s">
        <v>736</v>
      </c>
      <c r="I209" s="1" t="s">
        <v>737</v>
      </c>
      <c r="J209" s="1" t="s">
        <v>737</v>
      </c>
      <c r="K209" s="2"/>
      <c r="L209" s="1">
        <v>-1.0</v>
      </c>
      <c r="M209" s="1"/>
      <c r="N209" s="1">
        <v>13.124766666666666</v>
      </c>
      <c r="O209" s="1" t="s">
        <v>23</v>
      </c>
      <c r="P209" s="1" t="s">
        <v>738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80</v>
      </c>
      <c r="B210" s="1" t="s">
        <v>17</v>
      </c>
      <c r="C210" s="3">
        <v>843.0</v>
      </c>
      <c r="D210" s="1">
        <v>211.0</v>
      </c>
      <c r="E210" s="2"/>
      <c r="F210" s="1" t="s">
        <v>38</v>
      </c>
      <c r="G210" s="1" t="s">
        <v>162</v>
      </c>
      <c r="H210" s="1" t="s">
        <v>739</v>
      </c>
      <c r="I210" s="1" t="s">
        <v>740</v>
      </c>
      <c r="J210" s="1" t="s">
        <v>653</v>
      </c>
      <c r="K210" s="2"/>
      <c r="L210" s="1">
        <v>389.0</v>
      </c>
      <c r="M210" s="1"/>
      <c r="N210" s="1">
        <v>90.03876666666666</v>
      </c>
      <c r="O210" s="1" t="s">
        <v>86</v>
      </c>
      <c r="P210" s="1" t="s">
        <v>741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16</v>
      </c>
      <c r="B211" s="1" t="s">
        <v>17</v>
      </c>
      <c r="C211" s="1">
        <v>346.0</v>
      </c>
      <c r="D211" s="1">
        <v>0.0</v>
      </c>
      <c r="E211" s="1" t="s">
        <v>18</v>
      </c>
      <c r="F211" s="1" t="s">
        <v>19</v>
      </c>
      <c r="G211" s="1" t="s">
        <v>20</v>
      </c>
      <c r="H211" s="1" t="s">
        <v>742</v>
      </c>
      <c r="I211" s="1" t="s">
        <v>743</v>
      </c>
      <c r="J211" s="1" t="s">
        <v>743</v>
      </c>
      <c r="K211" s="2"/>
      <c r="L211" s="1">
        <v>1.0</v>
      </c>
      <c r="M211" s="1"/>
      <c r="N211" s="1">
        <v>16.30765</v>
      </c>
      <c r="O211" s="1" t="s">
        <v>23</v>
      </c>
      <c r="P211" s="1" t="s">
        <v>744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25</v>
      </c>
      <c r="B212" s="1" t="s">
        <v>88</v>
      </c>
      <c r="C212" s="3">
        <v>1926.0</v>
      </c>
      <c r="D212" s="1">
        <v>0.0</v>
      </c>
      <c r="E212" s="2"/>
      <c r="F212" s="1" t="s">
        <v>19</v>
      </c>
      <c r="G212" s="1" t="s">
        <v>20</v>
      </c>
      <c r="H212" s="1" t="s">
        <v>745</v>
      </c>
      <c r="I212" s="1" t="s">
        <v>746</v>
      </c>
      <c r="J212" s="1" t="s">
        <v>746</v>
      </c>
      <c r="K212" s="2"/>
      <c r="L212" s="1">
        <v>3.0</v>
      </c>
      <c r="M212" s="1"/>
      <c r="N212" s="1">
        <v>18.706966666666666</v>
      </c>
      <c r="O212" s="1" t="s">
        <v>23</v>
      </c>
      <c r="P212" s="1" t="s">
        <v>747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29</v>
      </c>
      <c r="B213" s="1" t="s">
        <v>88</v>
      </c>
      <c r="C213" s="1">
        <v>264.0</v>
      </c>
      <c r="D213" s="1">
        <v>0.0</v>
      </c>
      <c r="E213" s="1" t="s">
        <v>748</v>
      </c>
      <c r="F213" s="1" t="s">
        <v>19</v>
      </c>
      <c r="G213" s="1" t="s">
        <v>20</v>
      </c>
      <c r="H213" s="1" t="s">
        <v>749</v>
      </c>
      <c r="I213" s="1" t="s">
        <v>750</v>
      </c>
      <c r="J213" s="1" t="s">
        <v>750</v>
      </c>
      <c r="K213" s="2"/>
      <c r="L213" s="1">
        <v>-3.0</v>
      </c>
      <c r="M213" s="1"/>
      <c r="N213" s="1">
        <v>11.035066666666667</v>
      </c>
      <c r="O213" s="1" t="s">
        <v>23</v>
      </c>
      <c r="P213" s="1" t="s">
        <v>519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80</v>
      </c>
      <c r="B214" s="1" t="s">
        <v>17</v>
      </c>
      <c r="C214" s="1">
        <v>343.0</v>
      </c>
      <c r="D214" s="1">
        <v>0.0</v>
      </c>
      <c r="E214" s="1" t="s">
        <v>751</v>
      </c>
      <c r="F214" s="1" t="s">
        <v>81</v>
      </c>
      <c r="G214" s="1" t="s">
        <v>20</v>
      </c>
      <c r="H214" s="1" t="s">
        <v>752</v>
      </c>
      <c r="I214" s="1" t="s">
        <v>753</v>
      </c>
      <c r="J214" s="1" t="s">
        <v>754</v>
      </c>
      <c r="K214" s="1" t="s">
        <v>755</v>
      </c>
      <c r="L214" s="1">
        <v>-6.0</v>
      </c>
      <c r="M214" s="1">
        <v>0.01865</v>
      </c>
      <c r="N214" s="1">
        <v>13.1953</v>
      </c>
      <c r="O214" s="1" t="s">
        <v>86</v>
      </c>
      <c r="P214" s="1" t="s">
        <v>756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80</v>
      </c>
      <c r="B215" s="1" t="s">
        <v>17</v>
      </c>
      <c r="C215" s="1">
        <v>358.0</v>
      </c>
      <c r="D215" s="1">
        <v>0.0</v>
      </c>
      <c r="E215" s="1" t="s">
        <v>751</v>
      </c>
      <c r="F215" s="1" t="s">
        <v>81</v>
      </c>
      <c r="G215" s="1" t="s">
        <v>20</v>
      </c>
      <c r="H215" s="1" t="s">
        <v>757</v>
      </c>
      <c r="I215" s="1" t="s">
        <v>758</v>
      </c>
      <c r="J215" s="1" t="s">
        <v>759</v>
      </c>
      <c r="K215" s="1" t="s">
        <v>760</v>
      </c>
      <c r="L215" s="1">
        <v>-8.0</v>
      </c>
      <c r="M215" s="1">
        <v>0.020233333333333332</v>
      </c>
      <c r="N215" s="1">
        <v>8.930266666666666</v>
      </c>
      <c r="O215" s="1" t="s">
        <v>86</v>
      </c>
      <c r="P215" s="1" t="s">
        <v>761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16</v>
      </c>
      <c r="B216" s="1" t="s">
        <v>17</v>
      </c>
      <c r="C216" s="1">
        <v>544.0</v>
      </c>
      <c r="D216" s="1">
        <v>0.0</v>
      </c>
      <c r="E216" s="1" t="s">
        <v>18</v>
      </c>
      <c r="F216" s="1" t="s">
        <v>19</v>
      </c>
      <c r="G216" s="1" t="s">
        <v>20</v>
      </c>
      <c r="H216" s="1" t="s">
        <v>762</v>
      </c>
      <c r="I216" s="1" t="s">
        <v>763</v>
      </c>
      <c r="J216" s="1" t="s">
        <v>763</v>
      </c>
      <c r="K216" s="2"/>
      <c r="L216" s="1">
        <v>-8.0</v>
      </c>
      <c r="M216" s="1"/>
      <c r="N216" s="1">
        <v>6.3275</v>
      </c>
      <c r="O216" s="1" t="s">
        <v>23</v>
      </c>
      <c r="P216" s="1" t="s">
        <v>764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37</v>
      </c>
      <c r="B217" s="1" t="s">
        <v>17</v>
      </c>
      <c r="C217" s="1">
        <v>249.0</v>
      </c>
      <c r="D217" s="1">
        <v>0.0</v>
      </c>
      <c r="E217" s="2"/>
      <c r="F217" s="1" t="s">
        <v>38</v>
      </c>
      <c r="G217" s="1" t="s">
        <v>39</v>
      </c>
      <c r="H217" s="1" t="s">
        <v>765</v>
      </c>
      <c r="I217" s="1" t="s">
        <v>766</v>
      </c>
      <c r="J217" s="1" t="s">
        <v>653</v>
      </c>
      <c r="K217" s="2"/>
      <c r="L217" s="1">
        <v>493.0</v>
      </c>
      <c r="M217" s="1"/>
      <c r="N217" s="1">
        <v>10.336983333333333</v>
      </c>
      <c r="O217" s="1" t="s">
        <v>42</v>
      </c>
      <c r="P217" s="1" t="s">
        <v>767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16</v>
      </c>
      <c r="B218" s="1" t="s">
        <v>17</v>
      </c>
      <c r="C218" s="3">
        <v>294.0</v>
      </c>
      <c r="D218" s="1">
        <v>0.0</v>
      </c>
      <c r="E218" s="1" t="s">
        <v>18</v>
      </c>
      <c r="F218" s="1" t="s">
        <v>19</v>
      </c>
      <c r="G218" s="1" t="s">
        <v>20</v>
      </c>
      <c r="H218" s="1" t="s">
        <v>768</v>
      </c>
      <c r="I218" s="1" t="s">
        <v>769</v>
      </c>
      <c r="J218" s="1" t="s">
        <v>769</v>
      </c>
      <c r="K218" s="2"/>
      <c r="L218" s="1">
        <v>-3.0</v>
      </c>
      <c r="M218" s="1"/>
      <c r="N218" s="1">
        <v>11.568233333333334</v>
      </c>
      <c r="O218" s="1" t="s">
        <v>23</v>
      </c>
      <c r="P218" s="1" t="s">
        <v>770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16</v>
      </c>
      <c r="B219" s="1" t="s">
        <v>17</v>
      </c>
      <c r="C219" s="1">
        <v>264.0</v>
      </c>
      <c r="D219" s="1">
        <v>0.0</v>
      </c>
      <c r="E219" s="1" t="s">
        <v>18</v>
      </c>
      <c r="F219" s="1" t="s">
        <v>19</v>
      </c>
      <c r="G219" s="1" t="s">
        <v>20</v>
      </c>
      <c r="H219" s="1" t="s">
        <v>771</v>
      </c>
      <c r="I219" s="1" t="s">
        <v>772</v>
      </c>
      <c r="J219" s="1" t="s">
        <v>772</v>
      </c>
      <c r="K219" s="2"/>
      <c r="L219" s="1">
        <v>-3.0</v>
      </c>
      <c r="M219" s="1"/>
      <c r="N219" s="1">
        <v>11.354633333333334</v>
      </c>
      <c r="O219" s="1" t="s">
        <v>23</v>
      </c>
      <c r="P219" s="1" t="s">
        <v>773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25</v>
      </c>
      <c r="B220" s="1" t="s">
        <v>88</v>
      </c>
      <c r="C220" s="1">
        <v>528.0</v>
      </c>
      <c r="D220" s="1">
        <v>0.0</v>
      </c>
      <c r="E220" s="2"/>
      <c r="F220" s="1" t="s">
        <v>19</v>
      </c>
      <c r="G220" s="1" t="s">
        <v>20</v>
      </c>
      <c r="H220" s="1" t="s">
        <v>774</v>
      </c>
      <c r="I220" s="1" t="s">
        <v>775</v>
      </c>
      <c r="J220" s="1" t="s">
        <v>775</v>
      </c>
      <c r="K220" s="2"/>
      <c r="L220" s="1">
        <v>-4.0</v>
      </c>
      <c r="M220" s="1"/>
      <c r="N220" s="1">
        <v>10.87455</v>
      </c>
      <c r="O220" s="1" t="s">
        <v>23</v>
      </c>
      <c r="P220" s="1" t="s">
        <v>776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25</v>
      </c>
      <c r="B221" s="1" t="s">
        <v>88</v>
      </c>
      <c r="C221" s="1">
        <v>763.0</v>
      </c>
      <c r="D221" s="1">
        <v>0.0</v>
      </c>
      <c r="E221" s="2"/>
      <c r="F221" s="1" t="s">
        <v>19</v>
      </c>
      <c r="G221" s="1" t="s">
        <v>20</v>
      </c>
      <c r="H221" s="1" t="s">
        <v>777</v>
      </c>
      <c r="I221" s="1" t="s">
        <v>778</v>
      </c>
      <c r="J221" s="1" t="s">
        <v>778</v>
      </c>
      <c r="K221" s="2"/>
      <c r="L221" s="1">
        <v>-1.0</v>
      </c>
      <c r="M221" s="1"/>
      <c r="N221" s="1">
        <v>13.9585</v>
      </c>
      <c r="O221" s="1" t="s">
        <v>23</v>
      </c>
      <c r="P221" s="1" t="s">
        <v>779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80</v>
      </c>
      <c r="B222" s="1" t="s">
        <v>17</v>
      </c>
      <c r="C222" s="1">
        <v>309.0</v>
      </c>
      <c r="D222" s="1">
        <v>72.0</v>
      </c>
      <c r="E222" s="2"/>
      <c r="F222" s="1" t="s">
        <v>38</v>
      </c>
      <c r="G222" s="1" t="s">
        <v>20</v>
      </c>
      <c r="H222" s="1" t="s">
        <v>780</v>
      </c>
      <c r="I222" s="1" t="s">
        <v>781</v>
      </c>
      <c r="J222" s="1" t="s">
        <v>653</v>
      </c>
      <c r="K222" s="2"/>
      <c r="L222" s="1">
        <v>487.0</v>
      </c>
      <c r="M222" s="1"/>
      <c r="N222" s="1">
        <v>11.218333333333334</v>
      </c>
      <c r="O222" s="1" t="s">
        <v>86</v>
      </c>
      <c r="P222" s="1" t="s">
        <v>782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80</v>
      </c>
      <c r="B223" s="1" t="s">
        <v>17</v>
      </c>
      <c r="C223" s="1">
        <v>338.0</v>
      </c>
      <c r="D223" s="1">
        <v>0.0</v>
      </c>
      <c r="E223" s="1" t="s">
        <v>751</v>
      </c>
      <c r="F223" s="1" t="s">
        <v>81</v>
      </c>
      <c r="G223" s="1" t="s">
        <v>20</v>
      </c>
      <c r="H223" s="1" t="s">
        <v>783</v>
      </c>
      <c r="I223" s="1" t="s">
        <v>784</v>
      </c>
      <c r="J223" s="1" t="s">
        <v>785</v>
      </c>
      <c r="K223" s="1" t="s">
        <v>786</v>
      </c>
      <c r="L223" s="1">
        <v>-15.0</v>
      </c>
      <c r="M223" s="1">
        <v>0.016816666666666667</v>
      </c>
      <c r="N223" s="1">
        <v>7.84415</v>
      </c>
      <c r="O223" s="1" t="s">
        <v>86</v>
      </c>
      <c r="P223" s="1" t="s">
        <v>787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80</v>
      </c>
      <c r="B224" s="1" t="s">
        <v>17</v>
      </c>
      <c r="C224" s="1">
        <v>215.0</v>
      </c>
      <c r="D224" s="1">
        <v>54.0</v>
      </c>
      <c r="E224" s="2"/>
      <c r="F224" s="1" t="s">
        <v>38</v>
      </c>
      <c r="G224" s="1" t="s">
        <v>162</v>
      </c>
      <c r="H224" s="1" t="s">
        <v>788</v>
      </c>
      <c r="I224" s="1" t="s">
        <v>789</v>
      </c>
      <c r="J224" s="1" t="s">
        <v>653</v>
      </c>
      <c r="K224" s="2"/>
      <c r="L224" s="1">
        <v>497.0</v>
      </c>
      <c r="M224" s="1"/>
      <c r="N224" s="1">
        <v>6.0471</v>
      </c>
      <c r="O224" s="1" t="s">
        <v>86</v>
      </c>
      <c r="P224" s="1" t="s">
        <v>326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25</v>
      </c>
      <c r="B225" s="1" t="s">
        <v>88</v>
      </c>
      <c r="C225" s="1">
        <v>435.0</v>
      </c>
      <c r="D225" s="1">
        <v>0.0</v>
      </c>
      <c r="E225" s="2"/>
      <c r="F225" s="1" t="s">
        <v>19</v>
      </c>
      <c r="G225" s="1" t="s">
        <v>20</v>
      </c>
      <c r="H225" s="1" t="s">
        <v>790</v>
      </c>
      <c r="I225" s="1" t="s">
        <v>791</v>
      </c>
      <c r="J225" s="1" t="s">
        <v>791</v>
      </c>
      <c r="K225" s="2"/>
      <c r="L225" s="1">
        <v>-8.0</v>
      </c>
      <c r="M225" s="1"/>
      <c r="N225" s="1">
        <v>6.0785833333333334</v>
      </c>
      <c r="O225" s="1" t="s">
        <v>23</v>
      </c>
      <c r="P225" s="1" t="s">
        <v>792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80</v>
      </c>
      <c r="B226" s="1" t="s">
        <v>17</v>
      </c>
      <c r="C226" s="1">
        <v>199.0</v>
      </c>
      <c r="D226" s="1">
        <v>50.0</v>
      </c>
      <c r="E226" s="2"/>
      <c r="F226" s="1" t="s">
        <v>38</v>
      </c>
      <c r="G226" s="1" t="s">
        <v>162</v>
      </c>
      <c r="H226" s="1" t="s">
        <v>793</v>
      </c>
      <c r="I226" s="1" t="s">
        <v>794</v>
      </c>
      <c r="J226" s="1" t="s">
        <v>653</v>
      </c>
      <c r="K226" s="2"/>
      <c r="L226" s="1">
        <v>503.0</v>
      </c>
      <c r="M226" s="1"/>
      <c r="N226" s="1">
        <v>8.7198</v>
      </c>
      <c r="O226" s="1" t="s">
        <v>86</v>
      </c>
      <c r="P226" s="1" t="s">
        <v>795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25</v>
      </c>
      <c r="B227" s="1" t="s">
        <v>88</v>
      </c>
      <c r="C227" s="1">
        <v>274.0</v>
      </c>
      <c r="D227" s="1">
        <v>0.0</v>
      </c>
      <c r="E227" s="2"/>
      <c r="F227" s="1" t="s">
        <v>19</v>
      </c>
      <c r="G227" s="1" t="s">
        <v>20</v>
      </c>
      <c r="H227" s="1" t="s">
        <v>796</v>
      </c>
      <c r="I227" s="1" t="s">
        <v>797</v>
      </c>
      <c r="J227" s="1" t="s">
        <v>797</v>
      </c>
      <c r="K227" s="2"/>
      <c r="L227" s="1">
        <v>-2.0</v>
      </c>
      <c r="M227" s="1"/>
      <c r="N227" s="1">
        <v>12.5286</v>
      </c>
      <c r="O227" s="1" t="s">
        <v>23</v>
      </c>
      <c r="P227" s="1" t="s">
        <v>798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25</v>
      </c>
      <c r="B228" s="1" t="s">
        <v>88</v>
      </c>
      <c r="C228" s="3">
        <v>264.0</v>
      </c>
      <c r="D228" s="1">
        <v>0.0</v>
      </c>
      <c r="E228" s="2"/>
      <c r="F228" s="1" t="s">
        <v>19</v>
      </c>
      <c r="G228" s="1" t="s">
        <v>20</v>
      </c>
      <c r="H228" s="1" t="s">
        <v>799</v>
      </c>
      <c r="I228" s="1" t="s">
        <v>800</v>
      </c>
      <c r="J228" s="1" t="s">
        <v>800</v>
      </c>
      <c r="K228" s="2"/>
      <c r="L228" s="1">
        <v>-3.0</v>
      </c>
      <c r="M228" s="1"/>
      <c r="N228" s="1">
        <v>11.716066666666666</v>
      </c>
      <c r="O228" s="1" t="s">
        <v>23</v>
      </c>
      <c r="P228" s="1" t="s">
        <v>801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80</v>
      </c>
      <c r="B229" s="1" t="s">
        <v>17</v>
      </c>
      <c r="C229" s="1">
        <v>288.0</v>
      </c>
      <c r="D229" s="1">
        <v>50.0</v>
      </c>
      <c r="E229" s="2"/>
      <c r="F229" s="1" t="s">
        <v>38</v>
      </c>
      <c r="G229" s="1" t="s">
        <v>20</v>
      </c>
      <c r="H229" s="1" t="s">
        <v>802</v>
      </c>
      <c r="I229" s="1" t="s">
        <v>803</v>
      </c>
      <c r="J229" s="1" t="s">
        <v>653</v>
      </c>
      <c r="K229" s="2"/>
      <c r="L229" s="1">
        <v>511.0</v>
      </c>
      <c r="M229" s="1"/>
      <c r="N229" s="1">
        <v>11.284783333333333</v>
      </c>
      <c r="O229" s="1" t="s">
        <v>86</v>
      </c>
      <c r="P229" s="1" t="s">
        <v>804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16</v>
      </c>
      <c r="B230" s="1" t="s">
        <v>17</v>
      </c>
      <c r="C230" s="1">
        <v>488.0</v>
      </c>
      <c r="D230" s="1">
        <v>0.0</v>
      </c>
      <c r="E230" s="1" t="s">
        <v>18</v>
      </c>
      <c r="F230" s="1" t="s">
        <v>19</v>
      </c>
      <c r="G230" s="1" t="s">
        <v>20</v>
      </c>
      <c r="H230" s="1" t="s">
        <v>805</v>
      </c>
      <c r="I230" s="1" t="s">
        <v>806</v>
      </c>
      <c r="J230" s="1" t="s">
        <v>806</v>
      </c>
      <c r="K230" s="2"/>
      <c r="L230" s="1">
        <v>-6.0</v>
      </c>
      <c r="M230" s="1"/>
      <c r="N230" s="1">
        <v>8.942116666666667</v>
      </c>
      <c r="O230" s="1" t="s">
        <v>23</v>
      </c>
      <c r="P230" s="1" t="s">
        <v>807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29</v>
      </c>
      <c r="B231" s="1" t="s">
        <v>88</v>
      </c>
      <c r="C231" s="1">
        <v>693.0</v>
      </c>
      <c r="D231" s="1">
        <v>0.0</v>
      </c>
      <c r="E231" s="1" t="s">
        <v>808</v>
      </c>
      <c r="F231" s="1" t="s">
        <v>19</v>
      </c>
      <c r="G231" s="1" t="s">
        <v>20</v>
      </c>
      <c r="H231" s="1" t="s">
        <v>809</v>
      </c>
      <c r="I231" s="1" t="s">
        <v>810</v>
      </c>
      <c r="J231" s="1" t="s">
        <v>810</v>
      </c>
      <c r="K231" s="2"/>
      <c r="L231" s="1">
        <v>-2.0</v>
      </c>
      <c r="M231" s="1"/>
      <c r="N231" s="1">
        <v>13.428816666666666</v>
      </c>
      <c r="O231" s="1" t="s">
        <v>23</v>
      </c>
      <c r="P231" s="1" t="s">
        <v>811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16</v>
      </c>
      <c r="B232" s="1" t="s">
        <v>17</v>
      </c>
      <c r="C232" s="1">
        <v>309.0</v>
      </c>
      <c r="D232" s="1">
        <v>0.0</v>
      </c>
      <c r="E232" s="1" t="s">
        <v>18</v>
      </c>
      <c r="F232" s="1" t="s">
        <v>19</v>
      </c>
      <c r="G232" s="1" t="s">
        <v>20</v>
      </c>
      <c r="H232" s="1" t="s">
        <v>812</v>
      </c>
      <c r="I232" s="1" t="s">
        <v>813</v>
      </c>
      <c r="J232" s="1" t="s">
        <v>813</v>
      </c>
      <c r="K232" s="2"/>
      <c r="L232" s="1">
        <v>-5.0</v>
      </c>
      <c r="M232" s="1"/>
      <c r="N232" s="1">
        <v>9.379083333333334</v>
      </c>
      <c r="O232" s="1" t="s">
        <v>23</v>
      </c>
      <c r="P232" s="1" t="s">
        <v>814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29</v>
      </c>
      <c r="B233" s="1" t="s">
        <v>88</v>
      </c>
      <c r="C233" s="3">
        <v>429.0</v>
      </c>
      <c r="D233" s="1">
        <v>0.0</v>
      </c>
      <c r="E233" s="1" t="s">
        <v>815</v>
      </c>
      <c r="F233" s="1" t="s">
        <v>19</v>
      </c>
      <c r="G233" s="1" t="s">
        <v>20</v>
      </c>
      <c r="H233" s="1" t="s">
        <v>816</v>
      </c>
      <c r="I233" s="1" t="s">
        <v>817</v>
      </c>
      <c r="J233" s="1" t="s">
        <v>817</v>
      </c>
      <c r="K233" s="2"/>
      <c r="L233" s="1">
        <v>-6.0</v>
      </c>
      <c r="M233" s="1"/>
      <c r="N233" s="1">
        <v>8.386866666666666</v>
      </c>
      <c r="O233" s="1" t="s">
        <v>23</v>
      </c>
      <c r="P233" s="1" t="s">
        <v>818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80</v>
      </c>
      <c r="B234" s="1" t="s">
        <v>17</v>
      </c>
      <c r="C234" s="3">
        <v>403.0</v>
      </c>
      <c r="D234" s="1">
        <v>61.0</v>
      </c>
      <c r="E234" s="2"/>
      <c r="F234" s="1" t="s">
        <v>38</v>
      </c>
      <c r="G234" s="1" t="s">
        <v>20</v>
      </c>
      <c r="H234" s="1" t="s">
        <v>819</v>
      </c>
      <c r="I234" s="1" t="s">
        <v>820</v>
      </c>
      <c r="J234" s="1" t="s">
        <v>653</v>
      </c>
      <c r="K234" s="2"/>
      <c r="L234" s="1">
        <v>521.0</v>
      </c>
      <c r="M234" s="1"/>
      <c r="N234" s="1">
        <v>8.519383333333334</v>
      </c>
      <c r="O234" s="1" t="s">
        <v>86</v>
      </c>
      <c r="P234" s="1" t="s">
        <v>821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25</v>
      </c>
      <c r="B235" s="1" t="s">
        <v>88</v>
      </c>
      <c r="C235" s="1">
        <v>289.0</v>
      </c>
      <c r="D235" s="1">
        <v>0.0</v>
      </c>
      <c r="E235" s="2"/>
      <c r="F235" s="1" t="s">
        <v>19</v>
      </c>
      <c r="G235" s="1" t="s">
        <v>20</v>
      </c>
      <c r="H235" s="1" t="s">
        <v>822</v>
      </c>
      <c r="I235" s="1" t="s">
        <v>823</v>
      </c>
      <c r="J235" s="1" t="s">
        <v>823</v>
      </c>
      <c r="K235" s="2"/>
      <c r="L235" s="1">
        <v>-7.0</v>
      </c>
      <c r="M235" s="1"/>
      <c r="N235" s="1">
        <v>7.761416666666666</v>
      </c>
      <c r="O235" s="1" t="s">
        <v>23</v>
      </c>
      <c r="P235" s="1" t="s">
        <v>824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37</v>
      </c>
      <c r="B236" s="1" t="s">
        <v>17</v>
      </c>
      <c r="C236" s="1">
        <v>249.0</v>
      </c>
      <c r="D236" s="1">
        <v>0.0</v>
      </c>
      <c r="E236" s="2"/>
      <c r="F236" s="1" t="s">
        <v>38</v>
      </c>
      <c r="G236" s="1" t="s">
        <v>39</v>
      </c>
      <c r="H236" s="1" t="s">
        <v>825</v>
      </c>
      <c r="I236" s="1" t="s">
        <v>826</v>
      </c>
      <c r="J236" s="1" t="s">
        <v>653</v>
      </c>
      <c r="K236" s="2"/>
      <c r="L236" s="1">
        <v>552.0</v>
      </c>
      <c r="M236" s="1"/>
      <c r="N236" s="1">
        <v>8.396783333333333</v>
      </c>
      <c r="O236" s="1" t="s">
        <v>42</v>
      </c>
      <c r="P236" s="1" t="s">
        <v>827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25</v>
      </c>
      <c r="B237" s="1" t="s">
        <v>88</v>
      </c>
      <c r="C237" s="3">
        <v>658.0</v>
      </c>
      <c r="D237" s="1">
        <v>0.0</v>
      </c>
      <c r="E237" s="2"/>
      <c r="F237" s="1" t="s">
        <v>19</v>
      </c>
      <c r="G237" s="1" t="s">
        <v>39</v>
      </c>
      <c r="H237" s="1" t="s">
        <v>828</v>
      </c>
      <c r="I237" s="1" t="s">
        <v>829</v>
      </c>
      <c r="J237" s="1" t="s">
        <v>829</v>
      </c>
      <c r="K237" s="2"/>
      <c r="L237" s="1">
        <v>3.0</v>
      </c>
      <c r="M237" s="1"/>
      <c r="N237" s="1">
        <v>18.609933333333334</v>
      </c>
      <c r="O237" s="1" t="s">
        <v>23</v>
      </c>
      <c r="P237" s="1" t="s">
        <v>830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37</v>
      </c>
      <c r="B238" s="1" t="s">
        <v>17</v>
      </c>
      <c r="C238" s="3">
        <v>306.0</v>
      </c>
      <c r="D238" s="1">
        <v>0.0</v>
      </c>
      <c r="E238" s="2"/>
      <c r="F238" s="1" t="s">
        <v>38</v>
      </c>
      <c r="G238" s="1" t="s">
        <v>39</v>
      </c>
      <c r="H238" s="1" t="s">
        <v>831</v>
      </c>
      <c r="I238" s="1" t="s">
        <v>832</v>
      </c>
      <c r="J238" s="1" t="s">
        <v>653</v>
      </c>
      <c r="K238" s="2"/>
      <c r="L238" s="1">
        <v>565.0</v>
      </c>
      <c r="M238" s="1"/>
      <c r="N238" s="1">
        <v>16.31595</v>
      </c>
      <c r="O238" s="1" t="s">
        <v>42</v>
      </c>
      <c r="P238" s="1" t="s">
        <v>833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29</v>
      </c>
      <c r="B239" s="1" t="s">
        <v>88</v>
      </c>
      <c r="C239" s="1">
        <v>329.0</v>
      </c>
      <c r="D239" s="1">
        <v>0.0</v>
      </c>
      <c r="E239" s="1" t="s">
        <v>212</v>
      </c>
      <c r="F239" s="1" t="s">
        <v>19</v>
      </c>
      <c r="G239" s="1" t="s">
        <v>20</v>
      </c>
      <c r="H239" s="1" t="s">
        <v>834</v>
      </c>
      <c r="I239" s="1" t="s">
        <v>835</v>
      </c>
      <c r="J239" s="1" t="s">
        <v>835</v>
      </c>
      <c r="K239" s="2"/>
      <c r="L239" s="1">
        <v>-3.0</v>
      </c>
      <c r="M239" s="1"/>
      <c r="N239" s="1">
        <v>11.194066666666666</v>
      </c>
      <c r="O239" s="1" t="s">
        <v>23</v>
      </c>
      <c r="P239" s="1" t="s">
        <v>836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80</v>
      </c>
      <c r="B240" s="1" t="s">
        <v>17</v>
      </c>
      <c r="C240" s="1">
        <v>422.0</v>
      </c>
      <c r="D240" s="1">
        <v>106.0</v>
      </c>
      <c r="E240" s="2"/>
      <c r="F240" s="1" t="s">
        <v>38</v>
      </c>
      <c r="G240" s="1" t="s">
        <v>162</v>
      </c>
      <c r="H240" s="1" t="s">
        <v>837</v>
      </c>
      <c r="I240" s="1" t="s">
        <v>838</v>
      </c>
      <c r="J240" s="1" t="s">
        <v>653</v>
      </c>
      <c r="K240" s="2"/>
      <c r="L240" s="1">
        <v>558.0</v>
      </c>
      <c r="M240" s="1"/>
      <c r="N240" s="1">
        <v>18.114633333333334</v>
      </c>
      <c r="O240" s="1" t="s">
        <v>86</v>
      </c>
      <c r="P240" s="1" t="s">
        <v>839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25</v>
      </c>
      <c r="B241" s="1" t="s">
        <v>88</v>
      </c>
      <c r="C241" s="1">
        <v>329.0</v>
      </c>
      <c r="D241" s="1">
        <v>0.0</v>
      </c>
      <c r="E241" s="2"/>
      <c r="F241" s="1" t="s">
        <v>19</v>
      </c>
      <c r="G241" s="1" t="s">
        <v>20</v>
      </c>
      <c r="H241" s="1" t="s">
        <v>840</v>
      </c>
      <c r="I241" s="1" t="s">
        <v>841</v>
      </c>
      <c r="J241" s="1" t="s">
        <v>841</v>
      </c>
      <c r="K241" s="2"/>
      <c r="L241" s="1">
        <v>-2.0</v>
      </c>
      <c r="M241" s="1"/>
      <c r="N241" s="1">
        <v>12.7525</v>
      </c>
      <c r="O241" s="1" t="s">
        <v>23</v>
      </c>
      <c r="P241" s="1" t="s">
        <v>842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25</v>
      </c>
      <c r="B242" s="1" t="s">
        <v>88</v>
      </c>
      <c r="C242" s="1">
        <v>264.0</v>
      </c>
      <c r="D242" s="1">
        <v>0.0</v>
      </c>
      <c r="E242" s="2"/>
      <c r="F242" s="1" t="s">
        <v>19</v>
      </c>
      <c r="G242" s="1" t="s">
        <v>20</v>
      </c>
      <c r="H242" s="1" t="s">
        <v>843</v>
      </c>
      <c r="I242" s="1" t="s">
        <v>844</v>
      </c>
      <c r="J242" s="1" t="s">
        <v>844</v>
      </c>
      <c r="K242" s="2"/>
      <c r="L242" s="1">
        <v>8.0</v>
      </c>
      <c r="M242" s="1"/>
      <c r="N242" s="1">
        <v>23.59965</v>
      </c>
      <c r="O242" s="1" t="s">
        <v>23</v>
      </c>
      <c r="P242" s="1" t="s">
        <v>623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16</v>
      </c>
      <c r="B243" s="1" t="s">
        <v>17</v>
      </c>
      <c r="C243" s="1">
        <v>329.0</v>
      </c>
      <c r="D243" s="1">
        <v>0.0</v>
      </c>
      <c r="E243" s="1" t="s">
        <v>18</v>
      </c>
      <c r="F243" s="1" t="s">
        <v>19</v>
      </c>
      <c r="G243" s="1" t="s">
        <v>20</v>
      </c>
      <c r="H243" s="1" t="s">
        <v>845</v>
      </c>
      <c r="I243" s="1" t="s">
        <v>846</v>
      </c>
      <c r="J243" s="1" t="s">
        <v>846</v>
      </c>
      <c r="K243" s="2"/>
      <c r="L243" s="1">
        <v>-2.0</v>
      </c>
      <c r="M243" s="1"/>
      <c r="N243" s="1">
        <v>12.826483333333334</v>
      </c>
      <c r="O243" s="1" t="s">
        <v>23</v>
      </c>
      <c r="P243" s="1" t="s">
        <v>847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80</v>
      </c>
      <c r="B244" s="1" t="s">
        <v>17</v>
      </c>
      <c r="C244" s="3">
        <v>432.0</v>
      </c>
      <c r="D244" s="1">
        <v>0.0</v>
      </c>
      <c r="E244" s="1" t="s">
        <v>751</v>
      </c>
      <c r="F244" s="1" t="s">
        <v>81</v>
      </c>
      <c r="G244" s="1" t="s">
        <v>20</v>
      </c>
      <c r="H244" s="1" t="s">
        <v>848</v>
      </c>
      <c r="I244" s="1" t="s">
        <v>849</v>
      </c>
      <c r="J244" s="1" t="s">
        <v>850</v>
      </c>
      <c r="K244" s="1" t="s">
        <v>851</v>
      </c>
      <c r="L244" s="1">
        <v>5.0</v>
      </c>
      <c r="M244" s="1">
        <v>0.01405</v>
      </c>
      <c r="N244" s="1">
        <v>15.138966666666667</v>
      </c>
      <c r="O244" s="1" t="s">
        <v>86</v>
      </c>
      <c r="P244" s="1" t="s">
        <v>852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80</v>
      </c>
      <c r="B245" s="1" t="s">
        <v>17</v>
      </c>
      <c r="C245" s="3">
        <v>473.0</v>
      </c>
      <c r="D245" s="1">
        <v>0.0</v>
      </c>
      <c r="E245" s="1" t="s">
        <v>120</v>
      </c>
      <c r="F245" s="1" t="s">
        <v>81</v>
      </c>
      <c r="G245" s="1" t="s">
        <v>39</v>
      </c>
      <c r="H245" s="1" t="s">
        <v>853</v>
      </c>
      <c r="I245" s="1" t="s">
        <v>854</v>
      </c>
      <c r="J245" s="1" t="s">
        <v>855</v>
      </c>
      <c r="K245" s="1" t="s">
        <v>856</v>
      </c>
      <c r="L245" s="1">
        <v>0.0</v>
      </c>
      <c r="M245" s="1">
        <v>0.012533333333333334</v>
      </c>
      <c r="N245" s="1">
        <v>12.622883333333334</v>
      </c>
      <c r="O245" s="1" t="s">
        <v>86</v>
      </c>
      <c r="P245" s="1" t="s">
        <v>857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80</v>
      </c>
      <c r="B246" s="1" t="s">
        <v>17</v>
      </c>
      <c r="C246" s="1">
        <v>616.0</v>
      </c>
      <c r="D246" s="1">
        <v>216.0</v>
      </c>
      <c r="E246" s="2"/>
      <c r="F246" s="1" t="s">
        <v>38</v>
      </c>
      <c r="G246" s="1" t="s">
        <v>20</v>
      </c>
      <c r="H246" s="1" t="s">
        <v>858</v>
      </c>
      <c r="I246" s="1" t="s">
        <v>859</v>
      </c>
      <c r="J246" s="1" t="s">
        <v>653</v>
      </c>
      <c r="K246" s="2"/>
      <c r="L246" s="1">
        <v>554.0</v>
      </c>
      <c r="M246" s="1"/>
      <c r="N246" s="1">
        <v>38.449283333333334</v>
      </c>
      <c r="O246" s="1" t="s">
        <v>86</v>
      </c>
      <c r="P246" s="1" t="s">
        <v>860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25</v>
      </c>
      <c r="B247" s="1" t="s">
        <v>88</v>
      </c>
      <c r="C247" s="1">
        <v>294.0</v>
      </c>
      <c r="D247" s="1">
        <v>0.0</v>
      </c>
      <c r="E247" s="2"/>
      <c r="F247" s="1" t="s">
        <v>19</v>
      </c>
      <c r="G247" s="1" t="s">
        <v>20</v>
      </c>
      <c r="H247" s="1" t="s">
        <v>861</v>
      </c>
      <c r="I247" s="1" t="s">
        <v>862</v>
      </c>
      <c r="J247" s="1" t="s">
        <v>862</v>
      </c>
      <c r="K247" s="2"/>
      <c r="L247" s="1">
        <v>13.0</v>
      </c>
      <c r="M247" s="1"/>
      <c r="N247" s="1">
        <v>28.6346</v>
      </c>
      <c r="O247" s="1" t="s">
        <v>23</v>
      </c>
      <c r="P247" s="1" t="s">
        <v>863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80</v>
      </c>
      <c r="B248" s="1" t="s">
        <v>17</v>
      </c>
      <c r="C248" s="1">
        <v>624.0</v>
      </c>
      <c r="D248" s="1">
        <v>14.0</v>
      </c>
      <c r="E248" s="1" t="s">
        <v>751</v>
      </c>
      <c r="F248" s="1" t="s">
        <v>81</v>
      </c>
      <c r="G248" s="1" t="s">
        <v>20</v>
      </c>
      <c r="H248" s="1" t="s">
        <v>864</v>
      </c>
      <c r="I248" s="1" t="s">
        <v>865</v>
      </c>
      <c r="J248" s="1" t="s">
        <v>866</v>
      </c>
      <c r="K248" s="1" t="s">
        <v>867</v>
      </c>
      <c r="L248" s="1">
        <v>14.0</v>
      </c>
      <c r="M248" s="1">
        <v>0.0182</v>
      </c>
      <c r="N248" s="1">
        <v>38.272866666666665</v>
      </c>
      <c r="O248" s="1" t="s">
        <v>86</v>
      </c>
      <c r="P248" s="1" t="s">
        <v>868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80</v>
      </c>
      <c r="B249" s="1" t="s">
        <v>17</v>
      </c>
      <c r="C249" s="3">
        <v>309.0</v>
      </c>
      <c r="D249" s="1">
        <v>0.0</v>
      </c>
      <c r="E249" s="1" t="s">
        <v>120</v>
      </c>
      <c r="F249" s="1" t="s">
        <v>81</v>
      </c>
      <c r="G249" s="1" t="s">
        <v>20</v>
      </c>
      <c r="H249" s="1" t="s">
        <v>869</v>
      </c>
      <c r="I249" s="1" t="s">
        <v>870</v>
      </c>
      <c r="J249" s="1" t="s">
        <v>871</v>
      </c>
      <c r="K249" s="1" t="s">
        <v>872</v>
      </c>
      <c r="L249" s="1">
        <v>3.0</v>
      </c>
      <c r="M249" s="1">
        <v>0.0096</v>
      </c>
      <c r="N249" s="1">
        <v>26.969333333333335</v>
      </c>
      <c r="O249" s="1" t="s">
        <v>86</v>
      </c>
      <c r="P249" s="1" t="s">
        <v>125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25</v>
      </c>
      <c r="B250" s="1" t="s">
        <v>88</v>
      </c>
      <c r="C250" s="1">
        <v>329.0</v>
      </c>
      <c r="D250" s="1">
        <v>0.0</v>
      </c>
      <c r="E250" s="2"/>
      <c r="F250" s="1" t="s">
        <v>19</v>
      </c>
      <c r="G250" s="1" t="s">
        <v>20</v>
      </c>
      <c r="H250" s="1" t="s">
        <v>873</v>
      </c>
      <c r="I250" s="1" t="s">
        <v>874</v>
      </c>
      <c r="J250" s="1" t="s">
        <v>874</v>
      </c>
      <c r="K250" s="2"/>
      <c r="L250" s="1">
        <v>11.0</v>
      </c>
      <c r="M250" s="1"/>
      <c r="N250" s="1">
        <v>26.42735</v>
      </c>
      <c r="O250" s="1" t="s">
        <v>23</v>
      </c>
      <c r="P250" s="1" t="s">
        <v>201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25</v>
      </c>
      <c r="B251" s="1" t="s">
        <v>88</v>
      </c>
      <c r="C251" s="1">
        <v>553.0</v>
      </c>
      <c r="D251" s="1">
        <v>0.0</v>
      </c>
      <c r="E251" s="2"/>
      <c r="F251" s="1" t="s">
        <v>19</v>
      </c>
      <c r="G251" s="1" t="s">
        <v>20</v>
      </c>
      <c r="H251" s="1" t="s">
        <v>875</v>
      </c>
      <c r="I251" s="1" t="s">
        <v>876</v>
      </c>
      <c r="J251" s="1" t="s">
        <v>876</v>
      </c>
      <c r="K251" s="2"/>
      <c r="L251" s="1">
        <v>10.0</v>
      </c>
      <c r="M251" s="1"/>
      <c r="N251" s="1">
        <v>25.4777</v>
      </c>
      <c r="O251" s="1" t="s">
        <v>23</v>
      </c>
      <c r="P251" s="1" t="s">
        <v>877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80</v>
      </c>
      <c r="B252" s="1" t="s">
        <v>17</v>
      </c>
      <c r="C252" s="1">
        <v>523.0</v>
      </c>
      <c r="D252" s="1">
        <v>0.0</v>
      </c>
      <c r="E252" s="1" t="s">
        <v>120</v>
      </c>
      <c r="F252" s="1" t="s">
        <v>81</v>
      </c>
      <c r="G252" s="1" t="s">
        <v>20</v>
      </c>
      <c r="H252" s="1" t="s">
        <v>878</v>
      </c>
      <c r="I252" s="1" t="s">
        <v>879</v>
      </c>
      <c r="J252" s="1" t="s">
        <v>880</v>
      </c>
      <c r="K252" s="1" t="s">
        <v>881</v>
      </c>
      <c r="L252" s="1">
        <v>0.0</v>
      </c>
      <c r="M252" s="1">
        <v>0.01625</v>
      </c>
      <c r="N252" s="1">
        <v>23.79795</v>
      </c>
      <c r="O252" s="1" t="s">
        <v>86</v>
      </c>
      <c r="P252" s="1" t="s">
        <v>882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80</v>
      </c>
      <c r="B253" s="1" t="s">
        <v>17</v>
      </c>
      <c r="C253" s="1">
        <v>247.0</v>
      </c>
      <c r="D253" s="1">
        <v>62.0</v>
      </c>
      <c r="E253" s="2"/>
      <c r="F253" s="1" t="s">
        <v>38</v>
      </c>
      <c r="G253" s="1" t="s">
        <v>162</v>
      </c>
      <c r="H253" s="1" t="s">
        <v>883</v>
      </c>
      <c r="I253" s="1" t="s">
        <v>884</v>
      </c>
      <c r="J253" s="1" t="s">
        <v>653</v>
      </c>
      <c r="K253" s="2"/>
      <c r="L253" s="1">
        <v>592.0</v>
      </c>
      <c r="M253" s="1"/>
      <c r="N253" s="1">
        <v>20.796116666666666</v>
      </c>
      <c r="O253" s="1" t="s">
        <v>86</v>
      </c>
      <c r="P253" s="1" t="s">
        <v>885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16</v>
      </c>
      <c r="B254" s="1" t="s">
        <v>17</v>
      </c>
      <c r="C254" s="3">
        <v>321.0</v>
      </c>
      <c r="D254" s="1">
        <v>0.0</v>
      </c>
      <c r="E254" s="1" t="s">
        <v>18</v>
      </c>
      <c r="F254" s="1" t="s">
        <v>19</v>
      </c>
      <c r="G254" s="1" t="s">
        <v>20</v>
      </c>
      <c r="H254" s="1" t="s">
        <v>886</v>
      </c>
      <c r="I254" s="1" t="s">
        <v>887</v>
      </c>
      <c r="J254" s="1" t="s">
        <v>887</v>
      </c>
      <c r="K254" s="2"/>
      <c r="L254" s="1">
        <v>7.0</v>
      </c>
      <c r="M254" s="1"/>
      <c r="N254" s="1">
        <v>22.439816666666665</v>
      </c>
      <c r="O254" s="1" t="s">
        <v>23</v>
      </c>
      <c r="P254" s="1" t="s">
        <v>888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80</v>
      </c>
      <c r="B255" s="1" t="s">
        <v>17</v>
      </c>
      <c r="C255" s="1">
        <v>444.0</v>
      </c>
      <c r="D255" s="1">
        <v>111.0</v>
      </c>
      <c r="E255" s="2"/>
      <c r="F255" s="1" t="s">
        <v>38</v>
      </c>
      <c r="G255" s="1" t="s">
        <v>162</v>
      </c>
      <c r="H255" s="1" t="s">
        <v>889</v>
      </c>
      <c r="I255" s="1" t="s">
        <v>890</v>
      </c>
      <c r="J255" s="1" t="s">
        <v>653</v>
      </c>
      <c r="K255" s="2"/>
      <c r="L255" s="1">
        <v>596.0</v>
      </c>
      <c r="M255" s="1"/>
      <c r="N255" s="1">
        <v>21.350383333333333</v>
      </c>
      <c r="O255" s="1" t="s">
        <v>86</v>
      </c>
      <c r="P255" s="1" t="s">
        <v>891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25</v>
      </c>
      <c r="B256" s="1" t="s">
        <v>88</v>
      </c>
      <c r="C256" s="3">
        <v>768.0</v>
      </c>
      <c r="D256" s="1">
        <v>0.0</v>
      </c>
      <c r="E256" s="2"/>
      <c r="F256" s="1" t="s">
        <v>19</v>
      </c>
      <c r="G256" s="1" t="s">
        <v>20</v>
      </c>
      <c r="H256" s="1" t="s">
        <v>892</v>
      </c>
      <c r="I256" s="1" t="s">
        <v>893</v>
      </c>
      <c r="J256" s="1" t="s">
        <v>893</v>
      </c>
      <c r="K256" s="2"/>
      <c r="L256" s="1">
        <v>4.0</v>
      </c>
      <c r="M256" s="1"/>
      <c r="N256" s="1">
        <v>19.03995</v>
      </c>
      <c r="O256" s="1" t="s">
        <v>23</v>
      </c>
      <c r="P256" s="1" t="s">
        <v>894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16</v>
      </c>
      <c r="B257" s="1" t="s">
        <v>17</v>
      </c>
      <c r="C257" s="3">
        <v>478.0</v>
      </c>
      <c r="D257" s="1">
        <v>0.0</v>
      </c>
      <c r="E257" s="1" t="s">
        <v>18</v>
      </c>
      <c r="F257" s="1" t="s">
        <v>19</v>
      </c>
      <c r="G257" s="1" t="s">
        <v>20</v>
      </c>
      <c r="H257" s="1" t="s">
        <v>895</v>
      </c>
      <c r="I257" s="1" t="s">
        <v>896</v>
      </c>
      <c r="J257" s="1" t="s">
        <v>896</v>
      </c>
      <c r="K257" s="2"/>
      <c r="L257" s="1">
        <v>0.0</v>
      </c>
      <c r="M257" s="1"/>
      <c r="N257" s="1">
        <v>18.5887</v>
      </c>
      <c r="O257" s="1" t="s">
        <v>23</v>
      </c>
      <c r="P257" s="1" t="s">
        <v>897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80</v>
      </c>
      <c r="B258" s="1" t="s">
        <v>17</v>
      </c>
      <c r="C258" s="1">
        <v>247.0</v>
      </c>
      <c r="D258" s="1">
        <v>62.0</v>
      </c>
      <c r="E258" s="2"/>
      <c r="F258" s="1" t="s">
        <v>38</v>
      </c>
      <c r="G258" s="1" t="s">
        <v>39</v>
      </c>
      <c r="H258" s="1" t="s">
        <v>898</v>
      </c>
      <c r="I258" s="1" t="s">
        <v>899</v>
      </c>
      <c r="J258" s="1" t="s">
        <v>653</v>
      </c>
      <c r="K258" s="2"/>
      <c r="L258" s="1">
        <v>603.0</v>
      </c>
      <c r="M258" s="1"/>
      <c r="N258" s="1">
        <v>19.023533333333333</v>
      </c>
      <c r="O258" s="1" t="s">
        <v>86</v>
      </c>
      <c r="P258" s="1" t="s">
        <v>900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16</v>
      </c>
      <c r="B259" s="1" t="s">
        <v>17</v>
      </c>
      <c r="C259" s="1">
        <v>593.0</v>
      </c>
      <c r="D259" s="1">
        <v>0.0</v>
      </c>
      <c r="E259" s="1" t="s">
        <v>18</v>
      </c>
      <c r="F259" s="1" t="s">
        <v>19</v>
      </c>
      <c r="G259" s="1" t="s">
        <v>20</v>
      </c>
      <c r="H259" s="1" t="s">
        <v>901</v>
      </c>
      <c r="I259" s="1" t="s">
        <v>902</v>
      </c>
      <c r="J259" s="1" t="s">
        <v>902</v>
      </c>
      <c r="K259" s="2"/>
      <c r="L259" s="1">
        <v>7.0</v>
      </c>
      <c r="M259" s="1"/>
      <c r="N259" s="1">
        <v>22.242066666666666</v>
      </c>
      <c r="O259" s="1" t="s">
        <v>23</v>
      </c>
      <c r="P259" s="1" t="s">
        <v>903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37</v>
      </c>
      <c r="B260" s="1" t="s">
        <v>17</v>
      </c>
      <c r="C260" s="3">
        <v>139.0</v>
      </c>
      <c r="D260" s="1">
        <v>0.0</v>
      </c>
      <c r="E260" s="2"/>
      <c r="F260" s="1" t="s">
        <v>38</v>
      </c>
      <c r="G260" s="1" t="s">
        <v>39</v>
      </c>
      <c r="H260" s="1" t="s">
        <v>904</v>
      </c>
      <c r="I260" s="1" t="s">
        <v>905</v>
      </c>
      <c r="J260" s="1" t="s">
        <v>653</v>
      </c>
      <c r="K260" s="2"/>
      <c r="L260" s="1">
        <v>621.0</v>
      </c>
      <c r="M260" s="1"/>
      <c r="N260" s="1">
        <v>18.348483333333334</v>
      </c>
      <c r="O260" s="1" t="s">
        <v>42</v>
      </c>
      <c r="P260" s="1" t="s">
        <v>906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80</v>
      </c>
      <c r="B261" s="1" t="s">
        <v>17</v>
      </c>
      <c r="C261" s="1">
        <v>547.0</v>
      </c>
      <c r="D261" s="1">
        <v>0.0</v>
      </c>
      <c r="E261" s="1" t="s">
        <v>120</v>
      </c>
      <c r="F261" s="1" t="s">
        <v>81</v>
      </c>
      <c r="G261" s="1" t="s">
        <v>20</v>
      </c>
      <c r="H261" s="1" t="s">
        <v>907</v>
      </c>
      <c r="I261" s="1" t="s">
        <v>908</v>
      </c>
      <c r="J261" s="1" t="s">
        <v>909</v>
      </c>
      <c r="K261" s="1" t="s">
        <v>910</v>
      </c>
      <c r="L261" s="1">
        <v>-7.0</v>
      </c>
      <c r="M261" s="1">
        <v>0.010583333333333333</v>
      </c>
      <c r="N261" s="1">
        <v>20.1922</v>
      </c>
      <c r="O261" s="1" t="s">
        <v>86</v>
      </c>
      <c r="P261" s="1" t="s">
        <v>911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25</v>
      </c>
      <c r="B262" s="1" t="s">
        <v>88</v>
      </c>
      <c r="C262" s="3">
        <v>1096.0</v>
      </c>
      <c r="D262" s="1">
        <v>0.0</v>
      </c>
      <c r="E262" s="2"/>
      <c r="F262" s="1" t="s">
        <v>19</v>
      </c>
      <c r="G262" s="1" t="s">
        <v>20</v>
      </c>
      <c r="H262" s="1" t="s">
        <v>912</v>
      </c>
      <c r="I262" s="1" t="s">
        <v>913</v>
      </c>
      <c r="J262" s="1" t="s">
        <v>913</v>
      </c>
      <c r="K262" s="2"/>
      <c r="L262" s="1">
        <v>5.0</v>
      </c>
      <c r="M262" s="1"/>
      <c r="N262" s="1">
        <v>20.028316666666665</v>
      </c>
      <c r="O262" s="1" t="s">
        <v>23</v>
      </c>
      <c r="P262" s="1" t="s">
        <v>914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80</v>
      </c>
      <c r="B263" s="1" t="s">
        <v>17</v>
      </c>
      <c r="C263" s="3">
        <v>677.0</v>
      </c>
      <c r="D263" s="1">
        <v>0.0</v>
      </c>
      <c r="E263" s="1" t="s">
        <v>751</v>
      </c>
      <c r="F263" s="1" t="s">
        <v>81</v>
      </c>
      <c r="G263" s="1" t="s">
        <v>20</v>
      </c>
      <c r="H263" s="1" t="s">
        <v>915</v>
      </c>
      <c r="I263" s="1" t="s">
        <v>916</v>
      </c>
      <c r="J263" s="1" t="s">
        <v>917</v>
      </c>
      <c r="K263" s="1" t="s">
        <v>918</v>
      </c>
      <c r="L263" s="1">
        <v>0.0</v>
      </c>
      <c r="M263" s="1">
        <v>0.011766666666666667</v>
      </c>
      <c r="N263" s="1">
        <v>15.76305</v>
      </c>
      <c r="O263" s="1" t="s">
        <v>86</v>
      </c>
      <c r="P263" s="1" t="s">
        <v>919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80</v>
      </c>
      <c r="B264" s="1" t="s">
        <v>17</v>
      </c>
      <c r="C264" s="1">
        <v>638.0</v>
      </c>
      <c r="D264" s="1">
        <v>0.0</v>
      </c>
      <c r="E264" s="1" t="s">
        <v>120</v>
      </c>
      <c r="F264" s="1" t="s">
        <v>81</v>
      </c>
      <c r="G264" s="1" t="s">
        <v>20</v>
      </c>
      <c r="H264" s="1" t="s">
        <v>920</v>
      </c>
      <c r="I264" s="1" t="s">
        <v>921</v>
      </c>
      <c r="J264" s="1" t="s">
        <v>922</v>
      </c>
      <c r="K264" s="1" t="s">
        <v>923</v>
      </c>
      <c r="L264" s="1">
        <v>-9.0</v>
      </c>
      <c r="M264" s="1">
        <v>0.01685</v>
      </c>
      <c r="N264" s="1">
        <v>16.025866666666666</v>
      </c>
      <c r="O264" s="1" t="s">
        <v>86</v>
      </c>
      <c r="P264" s="1" t="s">
        <v>924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80</v>
      </c>
      <c r="B265" s="1" t="s">
        <v>17</v>
      </c>
      <c r="C265" s="1">
        <v>375.0</v>
      </c>
      <c r="D265" s="1">
        <v>0.0</v>
      </c>
      <c r="E265" s="1" t="s">
        <v>751</v>
      </c>
      <c r="F265" s="1" t="s">
        <v>81</v>
      </c>
      <c r="G265" s="1" t="s">
        <v>20</v>
      </c>
      <c r="H265" s="1" t="s">
        <v>925</v>
      </c>
      <c r="I265" s="1" t="s">
        <v>926</v>
      </c>
      <c r="J265" s="1" t="s">
        <v>927</v>
      </c>
      <c r="K265" s="1" t="s">
        <v>928</v>
      </c>
      <c r="L265" s="1">
        <v>-3.0</v>
      </c>
      <c r="M265" s="1">
        <v>0.07298333333333333</v>
      </c>
      <c r="N265" s="1">
        <v>31.6587</v>
      </c>
      <c r="O265" s="1" t="s">
        <v>86</v>
      </c>
      <c r="P265" s="1" t="s">
        <v>929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80</v>
      </c>
      <c r="B266" s="1" t="s">
        <v>17</v>
      </c>
      <c r="C266" s="1">
        <v>247.0</v>
      </c>
      <c r="D266" s="1">
        <v>62.0</v>
      </c>
      <c r="E266" s="2"/>
      <c r="F266" s="1" t="s">
        <v>38</v>
      </c>
      <c r="G266" s="1" t="s">
        <v>20</v>
      </c>
      <c r="H266" s="1" t="s">
        <v>930</v>
      </c>
      <c r="I266" s="1" t="s">
        <v>931</v>
      </c>
      <c r="J266" s="1" t="s">
        <v>653</v>
      </c>
      <c r="K266" s="2"/>
      <c r="L266" s="1">
        <v>620.0</v>
      </c>
      <c r="M266" s="1"/>
      <c r="N266" s="1">
        <v>15.9875</v>
      </c>
      <c r="O266" s="1" t="s">
        <v>86</v>
      </c>
      <c r="P266" s="1" t="s">
        <v>932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16</v>
      </c>
      <c r="B267" s="1" t="s">
        <v>17</v>
      </c>
      <c r="C267" s="1">
        <v>528.0</v>
      </c>
      <c r="D267" s="1">
        <v>0.0</v>
      </c>
      <c r="E267" s="1" t="s">
        <v>18</v>
      </c>
      <c r="F267" s="1" t="s">
        <v>19</v>
      </c>
      <c r="G267" s="1" t="s">
        <v>20</v>
      </c>
      <c r="H267" s="1" t="s">
        <v>933</v>
      </c>
      <c r="I267" s="1" t="s">
        <v>934</v>
      </c>
      <c r="J267" s="1" t="s">
        <v>934</v>
      </c>
      <c r="K267" s="2"/>
      <c r="L267" s="1">
        <v>4.0</v>
      </c>
      <c r="M267" s="1"/>
      <c r="N267" s="1">
        <v>19.118966666666665</v>
      </c>
      <c r="O267" s="1" t="s">
        <v>23</v>
      </c>
      <c r="P267" s="1" t="s">
        <v>935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80</v>
      </c>
      <c r="B268" s="1" t="s">
        <v>17</v>
      </c>
      <c r="C268" s="1">
        <v>510.0</v>
      </c>
      <c r="D268" s="1">
        <v>122.0</v>
      </c>
      <c r="E268" s="2"/>
      <c r="F268" s="1" t="s">
        <v>38</v>
      </c>
      <c r="G268" s="1" t="s">
        <v>162</v>
      </c>
      <c r="H268" s="1" t="s">
        <v>936</v>
      </c>
      <c r="I268" s="1" t="s">
        <v>937</v>
      </c>
      <c r="J268" s="1" t="s">
        <v>653</v>
      </c>
      <c r="K268" s="2"/>
      <c r="L268" s="1">
        <v>626.0</v>
      </c>
      <c r="M268" s="1"/>
      <c r="N268" s="1">
        <v>19.345433333333332</v>
      </c>
      <c r="O268" s="1" t="s">
        <v>86</v>
      </c>
      <c r="P268" s="1" t="s">
        <v>938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16</v>
      </c>
      <c r="B269" s="1" t="s">
        <v>17</v>
      </c>
      <c r="C269" s="1">
        <v>465.0</v>
      </c>
      <c r="D269" s="1">
        <v>0.0</v>
      </c>
      <c r="E269" s="1" t="s">
        <v>18</v>
      </c>
      <c r="F269" s="1" t="s">
        <v>19</v>
      </c>
      <c r="G269" s="1" t="s">
        <v>20</v>
      </c>
      <c r="H269" s="1" t="s">
        <v>939</v>
      </c>
      <c r="I269" s="1" t="s">
        <v>940</v>
      </c>
      <c r="J269" s="1" t="s">
        <v>940</v>
      </c>
      <c r="K269" s="2"/>
      <c r="L269" s="1">
        <v>2.0</v>
      </c>
      <c r="M269" s="1"/>
      <c r="N269" s="1">
        <v>17.846433333333334</v>
      </c>
      <c r="O269" s="1" t="s">
        <v>23</v>
      </c>
      <c r="P269" s="1" t="s">
        <v>941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80</v>
      </c>
      <c r="B270" s="1" t="s">
        <v>17</v>
      </c>
      <c r="C270" s="1">
        <v>414.0</v>
      </c>
      <c r="D270" s="1">
        <v>104.0</v>
      </c>
      <c r="E270" s="2"/>
      <c r="F270" s="1" t="s">
        <v>38</v>
      </c>
      <c r="G270" s="1" t="s">
        <v>39</v>
      </c>
      <c r="H270" s="1" t="s">
        <v>942</v>
      </c>
      <c r="I270" s="1" t="s">
        <v>943</v>
      </c>
      <c r="J270" s="1" t="s">
        <v>653</v>
      </c>
      <c r="K270" s="2"/>
      <c r="L270" s="1">
        <v>628.0</v>
      </c>
      <c r="M270" s="1"/>
      <c r="N270" s="1">
        <v>14.35295</v>
      </c>
      <c r="O270" s="1" t="s">
        <v>86</v>
      </c>
      <c r="P270" s="1" t="s">
        <v>944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80</v>
      </c>
      <c r="B271" s="1" t="s">
        <v>17</v>
      </c>
      <c r="C271" s="3">
        <v>605.0</v>
      </c>
      <c r="D271" s="1">
        <v>0.0</v>
      </c>
      <c r="E271" s="1" t="s">
        <v>751</v>
      </c>
      <c r="F271" s="1" t="s">
        <v>81</v>
      </c>
      <c r="G271" s="1" t="s">
        <v>20</v>
      </c>
      <c r="H271" s="1" t="s">
        <v>945</v>
      </c>
      <c r="I271" s="1" t="s">
        <v>946</v>
      </c>
      <c r="J271" s="1" t="s">
        <v>947</v>
      </c>
      <c r="K271" s="1" t="s">
        <v>948</v>
      </c>
      <c r="L271" s="1">
        <v>-8.0</v>
      </c>
      <c r="M271" s="1">
        <v>0.01315</v>
      </c>
      <c r="N271" s="1">
        <v>16.42205</v>
      </c>
      <c r="O271" s="1" t="s">
        <v>86</v>
      </c>
      <c r="P271" s="1" t="s">
        <v>949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16</v>
      </c>
      <c r="B272" s="1" t="s">
        <v>17</v>
      </c>
      <c r="C272" s="3">
        <v>264.0</v>
      </c>
      <c r="D272" s="1">
        <v>0.0</v>
      </c>
      <c r="E272" s="1" t="s">
        <v>18</v>
      </c>
      <c r="F272" s="1" t="s">
        <v>19</v>
      </c>
      <c r="G272" s="1" t="s">
        <v>20</v>
      </c>
      <c r="H272" s="1" t="s">
        <v>950</v>
      </c>
      <c r="I272" s="1" t="s">
        <v>951</v>
      </c>
      <c r="J272" s="1" t="s">
        <v>951</v>
      </c>
      <c r="K272" s="2"/>
      <c r="L272" s="1">
        <v>-1.0</v>
      </c>
      <c r="M272" s="1"/>
      <c r="N272" s="1">
        <v>13.520333333333333</v>
      </c>
      <c r="O272" s="1" t="s">
        <v>23</v>
      </c>
      <c r="P272" s="1" t="s">
        <v>952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16</v>
      </c>
      <c r="B273" s="1" t="s">
        <v>17</v>
      </c>
      <c r="C273" s="1">
        <v>528.0</v>
      </c>
      <c r="D273" s="1">
        <v>0.0</v>
      </c>
      <c r="E273" s="1" t="s">
        <v>18</v>
      </c>
      <c r="F273" s="1" t="s">
        <v>19</v>
      </c>
      <c r="G273" s="1" t="s">
        <v>20</v>
      </c>
      <c r="H273" s="1" t="s">
        <v>953</v>
      </c>
      <c r="I273" s="1" t="s">
        <v>954</v>
      </c>
      <c r="J273" s="1" t="s">
        <v>954</v>
      </c>
      <c r="K273" s="2"/>
      <c r="L273" s="1">
        <v>0.0</v>
      </c>
      <c r="M273" s="1"/>
      <c r="N273" s="1">
        <v>14.146116666666666</v>
      </c>
      <c r="O273" s="1" t="s">
        <v>23</v>
      </c>
      <c r="P273" s="1" t="s">
        <v>955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80</v>
      </c>
      <c r="B274" s="1" t="s">
        <v>17</v>
      </c>
      <c r="C274" s="1">
        <v>309.0</v>
      </c>
      <c r="D274" s="1">
        <v>0.0</v>
      </c>
      <c r="E274" s="1" t="s">
        <v>751</v>
      </c>
      <c r="F274" s="1" t="s">
        <v>81</v>
      </c>
      <c r="G274" s="1" t="s">
        <v>39</v>
      </c>
      <c r="H274" s="1" t="s">
        <v>956</v>
      </c>
      <c r="I274" s="1" t="s">
        <v>957</v>
      </c>
      <c r="J274" s="1" t="s">
        <v>958</v>
      </c>
      <c r="K274" s="1" t="s">
        <v>959</v>
      </c>
      <c r="L274" s="1">
        <v>0.0</v>
      </c>
      <c r="M274" s="1">
        <v>0.029616666666666666</v>
      </c>
      <c r="N274" s="1">
        <v>10.4573</v>
      </c>
      <c r="O274" s="1" t="s">
        <v>86</v>
      </c>
      <c r="P274" s="1" t="s">
        <v>125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25</v>
      </c>
      <c r="B275" s="1" t="s">
        <v>88</v>
      </c>
      <c r="C275" s="1">
        <v>329.0</v>
      </c>
      <c r="D275" s="1">
        <v>0.0</v>
      </c>
      <c r="E275" s="2"/>
      <c r="F275" s="1" t="s">
        <v>19</v>
      </c>
      <c r="G275" s="1" t="s">
        <v>20</v>
      </c>
      <c r="H275" s="1" t="s">
        <v>960</v>
      </c>
      <c r="I275" s="1" t="s">
        <v>961</v>
      </c>
      <c r="J275" s="1" t="s">
        <v>961</v>
      </c>
      <c r="K275" s="2"/>
      <c r="L275" s="1">
        <v>-9.0</v>
      </c>
      <c r="M275" s="1"/>
      <c r="N275" s="1">
        <v>5.9943333333333335</v>
      </c>
      <c r="O275" s="1" t="s">
        <v>23</v>
      </c>
      <c r="P275" s="1" t="s">
        <v>962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80</v>
      </c>
      <c r="B276" s="1" t="s">
        <v>17</v>
      </c>
      <c r="C276" s="1">
        <v>493.0</v>
      </c>
      <c r="D276" s="1">
        <v>0.0</v>
      </c>
      <c r="E276" s="1" t="s">
        <v>120</v>
      </c>
      <c r="F276" s="1" t="s">
        <v>81</v>
      </c>
      <c r="G276" s="1" t="s">
        <v>20</v>
      </c>
      <c r="H276" s="1" t="s">
        <v>963</v>
      </c>
      <c r="I276" s="1" t="s">
        <v>964</v>
      </c>
      <c r="J276" s="1" t="s">
        <v>965</v>
      </c>
      <c r="K276" s="1" t="s">
        <v>966</v>
      </c>
      <c r="L276" s="1">
        <v>-14.0</v>
      </c>
      <c r="M276" s="1">
        <v>0.016933333333333335</v>
      </c>
      <c r="N276" s="1">
        <v>11.823416666666667</v>
      </c>
      <c r="O276" s="1" t="s">
        <v>86</v>
      </c>
      <c r="P276" s="1" t="s">
        <v>967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16</v>
      </c>
      <c r="B277" s="1" t="s">
        <v>17</v>
      </c>
      <c r="C277" s="1">
        <v>323.0</v>
      </c>
      <c r="D277" s="1">
        <v>0.0</v>
      </c>
      <c r="E277" s="1" t="s">
        <v>18</v>
      </c>
      <c r="F277" s="1" t="s">
        <v>19</v>
      </c>
      <c r="G277" s="1" t="s">
        <v>20</v>
      </c>
      <c r="H277" s="1" t="s">
        <v>968</v>
      </c>
      <c r="I277" s="1" t="s">
        <v>969</v>
      </c>
      <c r="J277" s="1" t="s">
        <v>969</v>
      </c>
      <c r="K277" s="2"/>
      <c r="L277" s="1">
        <v>-3.0</v>
      </c>
      <c r="M277" s="1"/>
      <c r="N277" s="1">
        <v>11.121166666666667</v>
      </c>
      <c r="O277" s="1" t="s">
        <v>23</v>
      </c>
      <c r="P277" s="1" t="s">
        <v>970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80</v>
      </c>
      <c r="B278" s="1" t="s">
        <v>17</v>
      </c>
      <c r="C278" s="3">
        <v>748.0</v>
      </c>
      <c r="D278" s="1">
        <v>0.0</v>
      </c>
      <c r="E278" s="1" t="s">
        <v>751</v>
      </c>
      <c r="F278" s="1" t="s">
        <v>81</v>
      </c>
      <c r="G278" s="1" t="s">
        <v>20</v>
      </c>
      <c r="H278" s="1" t="s">
        <v>971</v>
      </c>
      <c r="I278" s="1" t="s">
        <v>972</v>
      </c>
      <c r="J278" s="1" t="s">
        <v>973</v>
      </c>
      <c r="K278" s="1" t="s">
        <v>974</v>
      </c>
      <c r="L278" s="1">
        <v>-8.0</v>
      </c>
      <c r="M278" s="1">
        <v>0.025083333333333332</v>
      </c>
      <c r="N278" s="1">
        <v>10.2457</v>
      </c>
      <c r="O278" s="1" t="s">
        <v>86</v>
      </c>
      <c r="P278" s="1" t="s">
        <v>975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16</v>
      </c>
      <c r="B279" s="1" t="s">
        <v>17</v>
      </c>
      <c r="C279" s="1">
        <v>737.0</v>
      </c>
      <c r="D279" s="1">
        <v>0.0</v>
      </c>
      <c r="E279" s="1" t="s">
        <v>18</v>
      </c>
      <c r="F279" s="1" t="s">
        <v>19</v>
      </c>
      <c r="G279" s="1" t="s">
        <v>20</v>
      </c>
      <c r="H279" s="1" t="s">
        <v>976</v>
      </c>
      <c r="I279" s="1" t="s">
        <v>977</v>
      </c>
      <c r="J279" s="1" t="s">
        <v>977</v>
      </c>
      <c r="K279" s="2"/>
      <c r="L279" s="1">
        <v>-5.0</v>
      </c>
      <c r="M279" s="1"/>
      <c r="N279" s="1">
        <v>9.030716666666667</v>
      </c>
      <c r="O279" s="1" t="s">
        <v>23</v>
      </c>
      <c r="P279" s="1" t="s">
        <v>978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29</v>
      </c>
      <c r="B280" s="1" t="s">
        <v>88</v>
      </c>
      <c r="C280" s="1">
        <v>618.0</v>
      </c>
      <c r="D280" s="1">
        <v>0.0</v>
      </c>
      <c r="E280" s="1" t="s">
        <v>979</v>
      </c>
      <c r="F280" s="1" t="s">
        <v>19</v>
      </c>
      <c r="G280" s="1" t="s">
        <v>20</v>
      </c>
      <c r="H280" s="1" t="s">
        <v>980</v>
      </c>
      <c r="I280" s="1" t="s">
        <v>981</v>
      </c>
      <c r="J280" s="1" t="s">
        <v>981</v>
      </c>
      <c r="K280" s="2"/>
      <c r="L280" s="1">
        <v>-3.0</v>
      </c>
      <c r="M280" s="1"/>
      <c r="N280" s="1">
        <v>11.12895</v>
      </c>
      <c r="O280" s="1" t="s">
        <v>23</v>
      </c>
      <c r="P280" s="1" t="s">
        <v>982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25</v>
      </c>
      <c r="B281" s="1" t="s">
        <v>88</v>
      </c>
      <c r="C281" s="3">
        <v>264.0</v>
      </c>
      <c r="D281" s="1">
        <v>0.0</v>
      </c>
      <c r="E281" s="2"/>
      <c r="F281" s="1" t="s">
        <v>19</v>
      </c>
      <c r="G281" s="1" t="s">
        <v>20</v>
      </c>
      <c r="H281" s="1" t="s">
        <v>983</v>
      </c>
      <c r="I281" s="1" t="s">
        <v>984</v>
      </c>
      <c r="J281" s="1" t="s">
        <v>984</v>
      </c>
      <c r="K281" s="2"/>
      <c r="L281" s="1">
        <v>-5.0</v>
      </c>
      <c r="M281" s="1"/>
      <c r="N281" s="1">
        <v>9.217466666666667</v>
      </c>
      <c r="O281" s="1" t="s">
        <v>23</v>
      </c>
      <c r="P281" s="1" t="s">
        <v>985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80</v>
      </c>
      <c r="B282" s="1" t="s">
        <v>17</v>
      </c>
      <c r="C282" s="3">
        <v>528.0</v>
      </c>
      <c r="D282" s="1">
        <v>0.0</v>
      </c>
      <c r="E282" s="1" t="s">
        <v>751</v>
      </c>
      <c r="F282" s="1" t="s">
        <v>81</v>
      </c>
      <c r="G282" s="1" t="s">
        <v>39</v>
      </c>
      <c r="H282" s="1" t="s">
        <v>986</v>
      </c>
      <c r="I282" s="1" t="s">
        <v>987</v>
      </c>
      <c r="J282" s="1" t="s">
        <v>988</v>
      </c>
      <c r="K282" s="1" t="s">
        <v>989</v>
      </c>
      <c r="L282" s="1">
        <v>-8.0</v>
      </c>
      <c r="M282" s="1">
        <v>0.010133333333333333</v>
      </c>
      <c r="N282" s="1">
        <v>9.429883333333333</v>
      </c>
      <c r="O282" s="1" t="s">
        <v>86</v>
      </c>
      <c r="P282" s="1" t="s">
        <v>990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80</v>
      </c>
      <c r="B283" s="1" t="s">
        <v>17</v>
      </c>
      <c r="C283" s="1">
        <v>637.0</v>
      </c>
      <c r="D283" s="1">
        <v>0.0</v>
      </c>
      <c r="E283" s="1" t="s">
        <v>751</v>
      </c>
      <c r="F283" s="1" t="s">
        <v>81</v>
      </c>
      <c r="G283" s="1" t="s">
        <v>20</v>
      </c>
      <c r="H283" s="1" t="s">
        <v>991</v>
      </c>
      <c r="I283" s="1" t="s">
        <v>992</v>
      </c>
      <c r="J283" s="1" t="s">
        <v>993</v>
      </c>
      <c r="K283" s="1" t="s">
        <v>994</v>
      </c>
      <c r="L283" s="1">
        <v>-7.0</v>
      </c>
      <c r="M283" s="1">
        <v>0.0119</v>
      </c>
      <c r="N283" s="1">
        <v>10.236266666666667</v>
      </c>
      <c r="O283" s="1" t="s">
        <v>86</v>
      </c>
      <c r="P283" s="1" t="s">
        <v>995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25</v>
      </c>
      <c r="B284" s="1" t="s">
        <v>88</v>
      </c>
      <c r="C284" s="1">
        <v>658.0</v>
      </c>
      <c r="D284" s="1">
        <v>0.0</v>
      </c>
      <c r="E284" s="2"/>
      <c r="F284" s="1" t="s">
        <v>19</v>
      </c>
      <c r="G284" s="1" t="s">
        <v>20</v>
      </c>
      <c r="H284" s="1" t="s">
        <v>996</v>
      </c>
      <c r="I284" s="1" t="s">
        <v>997</v>
      </c>
      <c r="J284" s="1" t="s">
        <v>997</v>
      </c>
      <c r="K284" s="2"/>
      <c r="L284" s="1">
        <v>-5.0</v>
      </c>
      <c r="M284" s="1"/>
      <c r="N284" s="1">
        <v>9.651933333333334</v>
      </c>
      <c r="O284" s="1" t="s">
        <v>23</v>
      </c>
      <c r="P284" s="1" t="s">
        <v>998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80</v>
      </c>
      <c r="B285" s="1" t="s">
        <v>17</v>
      </c>
      <c r="C285" s="1">
        <v>275.0</v>
      </c>
      <c r="D285" s="1">
        <v>54.0</v>
      </c>
      <c r="E285" s="2"/>
      <c r="F285" s="1" t="s">
        <v>38</v>
      </c>
      <c r="G285" s="1" t="s">
        <v>20</v>
      </c>
      <c r="H285" s="1" t="s">
        <v>999</v>
      </c>
      <c r="I285" s="1" t="s">
        <v>1000</v>
      </c>
      <c r="J285" s="1" t="s">
        <v>653</v>
      </c>
      <c r="K285" s="2"/>
      <c r="L285" s="1">
        <v>692.0</v>
      </c>
      <c r="M285" s="1"/>
      <c r="N285" s="1">
        <v>10.085616666666667</v>
      </c>
      <c r="O285" s="1" t="s">
        <v>86</v>
      </c>
      <c r="P285" s="1" t="s">
        <v>1001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29</v>
      </c>
      <c r="B286" s="1" t="s">
        <v>88</v>
      </c>
      <c r="C286" s="1">
        <v>965.0</v>
      </c>
      <c r="D286" s="1">
        <v>0.0</v>
      </c>
      <c r="E286" s="1" t="s">
        <v>1002</v>
      </c>
      <c r="F286" s="1" t="s">
        <v>19</v>
      </c>
      <c r="G286" s="1" t="s">
        <v>20</v>
      </c>
      <c r="H286" s="1" t="s">
        <v>1003</v>
      </c>
      <c r="I286" s="1" t="s">
        <v>1004</v>
      </c>
      <c r="J286" s="1" t="s">
        <v>1004</v>
      </c>
      <c r="K286" s="2"/>
      <c r="L286" s="1">
        <v>-4.0</v>
      </c>
      <c r="M286" s="1"/>
      <c r="N286" s="1">
        <v>13.072916666666666</v>
      </c>
      <c r="O286" s="1" t="s">
        <v>23</v>
      </c>
      <c r="P286" s="1" t="s">
        <v>1005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25</v>
      </c>
      <c r="B287" s="1" t="s">
        <v>88</v>
      </c>
      <c r="C287" s="1">
        <v>394.0</v>
      </c>
      <c r="D287" s="1">
        <v>0.0</v>
      </c>
      <c r="E287" s="2"/>
      <c r="F287" s="1" t="s">
        <v>19</v>
      </c>
      <c r="G287" s="1" t="s">
        <v>20</v>
      </c>
      <c r="H287" s="1" t="s">
        <v>1006</v>
      </c>
      <c r="I287" s="1" t="s">
        <v>1007</v>
      </c>
      <c r="J287" s="1" t="s">
        <v>1007</v>
      </c>
      <c r="K287" s="2"/>
      <c r="L287" s="1">
        <v>-5.0</v>
      </c>
      <c r="M287" s="1"/>
      <c r="N287" s="1">
        <v>9.27775</v>
      </c>
      <c r="O287" s="1" t="s">
        <v>23</v>
      </c>
      <c r="P287" s="1" t="s">
        <v>1008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16</v>
      </c>
      <c r="B288" s="1" t="s">
        <v>17</v>
      </c>
      <c r="C288" s="3">
        <v>364.0</v>
      </c>
      <c r="D288" s="1">
        <v>0.0</v>
      </c>
      <c r="E288" s="1" t="s">
        <v>18</v>
      </c>
      <c r="F288" s="1" t="s">
        <v>19</v>
      </c>
      <c r="G288" s="1" t="s">
        <v>20</v>
      </c>
      <c r="H288" s="1" t="s">
        <v>1009</v>
      </c>
      <c r="I288" s="1" t="s">
        <v>1010</v>
      </c>
      <c r="J288" s="1" t="s">
        <v>1010</v>
      </c>
      <c r="K288" s="2"/>
      <c r="L288" s="1">
        <v>-6.0</v>
      </c>
      <c r="M288" s="1"/>
      <c r="N288" s="1">
        <v>8.380433333333333</v>
      </c>
      <c r="O288" s="1" t="s">
        <v>23</v>
      </c>
      <c r="P288" s="1" t="s">
        <v>1011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16</v>
      </c>
      <c r="B289" s="1" t="s">
        <v>17</v>
      </c>
      <c r="C289" s="1">
        <v>329.0</v>
      </c>
      <c r="D289" s="1">
        <v>0.0</v>
      </c>
      <c r="E289" s="1" t="s">
        <v>18</v>
      </c>
      <c r="F289" s="1" t="s">
        <v>19</v>
      </c>
      <c r="G289" s="1" t="s">
        <v>20</v>
      </c>
      <c r="H289" s="1" t="s">
        <v>1012</v>
      </c>
      <c r="I289" s="1" t="s">
        <v>1013</v>
      </c>
      <c r="J289" s="1" t="s">
        <v>1013</v>
      </c>
      <c r="K289" s="2"/>
      <c r="L289" s="1">
        <v>-6.0</v>
      </c>
      <c r="M289" s="1"/>
      <c r="N289" s="1">
        <v>8.0306</v>
      </c>
      <c r="O289" s="1" t="s">
        <v>23</v>
      </c>
      <c r="P289" s="1" t="s">
        <v>455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25</v>
      </c>
      <c r="B290" s="1" t="s">
        <v>88</v>
      </c>
      <c r="C290" s="3">
        <v>1017.0</v>
      </c>
      <c r="D290" s="1">
        <v>0.0</v>
      </c>
      <c r="E290" s="2"/>
      <c r="F290" s="1" t="s">
        <v>19</v>
      </c>
      <c r="G290" s="1" t="s">
        <v>20</v>
      </c>
      <c r="H290" s="1" t="s">
        <v>1014</v>
      </c>
      <c r="I290" s="1" t="s">
        <v>1015</v>
      </c>
      <c r="J290" s="1" t="s">
        <v>1015</v>
      </c>
      <c r="K290" s="2"/>
      <c r="L290" s="1">
        <v>-4.0</v>
      </c>
      <c r="M290" s="1"/>
      <c r="N290" s="1">
        <v>10.547116666666666</v>
      </c>
      <c r="O290" s="1" t="s">
        <v>23</v>
      </c>
      <c r="P290" s="1" t="s">
        <v>1016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37</v>
      </c>
      <c r="B291" s="1" t="s">
        <v>17</v>
      </c>
      <c r="C291" s="3">
        <v>20.0</v>
      </c>
      <c r="D291" s="1">
        <v>35.0</v>
      </c>
      <c r="E291" s="2"/>
      <c r="F291" s="1" t="s">
        <v>38</v>
      </c>
      <c r="G291" s="1" t="s">
        <v>39</v>
      </c>
      <c r="H291" s="1" t="s">
        <v>1017</v>
      </c>
      <c r="I291" s="1" t="s">
        <v>1018</v>
      </c>
      <c r="J291" s="1" t="s">
        <v>653</v>
      </c>
      <c r="K291" s="2"/>
      <c r="L291" s="1">
        <v>762.0</v>
      </c>
      <c r="M291" s="1"/>
      <c r="N291" s="1">
        <v>0.9738</v>
      </c>
      <c r="O291" s="1" t="s">
        <v>42</v>
      </c>
      <c r="P291" s="1" t="s">
        <v>1019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29</v>
      </c>
      <c r="B292" s="1" t="s">
        <v>88</v>
      </c>
      <c r="C292" s="3">
        <v>693.0</v>
      </c>
      <c r="D292" s="1">
        <v>0.0</v>
      </c>
      <c r="E292" s="1" t="s">
        <v>1020</v>
      </c>
      <c r="F292" s="1" t="s">
        <v>19</v>
      </c>
      <c r="G292" s="1" t="s">
        <v>20</v>
      </c>
      <c r="H292" s="1" t="s">
        <v>1021</v>
      </c>
      <c r="I292" s="1" t="s">
        <v>1022</v>
      </c>
      <c r="J292" s="1" t="s">
        <v>1022</v>
      </c>
      <c r="K292" s="2"/>
      <c r="L292" s="1">
        <v>-5.0</v>
      </c>
      <c r="M292" s="1"/>
      <c r="N292" s="1">
        <v>9.535183333333332</v>
      </c>
      <c r="O292" s="1" t="s">
        <v>23</v>
      </c>
      <c r="P292" s="1" t="s">
        <v>1023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25</v>
      </c>
      <c r="B293" s="1" t="s">
        <v>88</v>
      </c>
      <c r="C293" s="1">
        <v>394.0</v>
      </c>
      <c r="D293" s="1">
        <v>0.0</v>
      </c>
      <c r="E293" s="2"/>
      <c r="F293" s="1" t="s">
        <v>19</v>
      </c>
      <c r="G293" s="1" t="s">
        <v>39</v>
      </c>
      <c r="H293" s="1" t="s">
        <v>1024</v>
      </c>
      <c r="I293" s="1" t="s">
        <v>1025</v>
      </c>
      <c r="J293" s="1" t="s">
        <v>1025</v>
      </c>
      <c r="K293" s="2"/>
      <c r="L293" s="1">
        <v>3.0</v>
      </c>
      <c r="M293" s="1"/>
      <c r="N293" s="1">
        <v>18.53345</v>
      </c>
      <c r="O293" s="1" t="s">
        <v>23</v>
      </c>
      <c r="P293" s="1" t="s">
        <v>1008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25</v>
      </c>
      <c r="B294" s="1" t="s">
        <v>88</v>
      </c>
      <c r="C294" s="1">
        <v>798.0</v>
      </c>
      <c r="D294" s="1">
        <v>0.0</v>
      </c>
      <c r="E294" s="2"/>
      <c r="F294" s="1" t="s">
        <v>19</v>
      </c>
      <c r="G294" s="1" t="s">
        <v>20</v>
      </c>
      <c r="H294" s="1" t="s">
        <v>1026</v>
      </c>
      <c r="I294" s="1" t="s">
        <v>1027</v>
      </c>
      <c r="J294" s="1" t="s">
        <v>1027</v>
      </c>
      <c r="K294" s="2"/>
      <c r="L294" s="1">
        <v>4.0</v>
      </c>
      <c r="M294" s="1"/>
      <c r="N294" s="1">
        <v>19.016983333333332</v>
      </c>
      <c r="O294" s="1" t="s">
        <v>23</v>
      </c>
      <c r="P294" s="1" t="s">
        <v>1028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80</v>
      </c>
      <c r="B295" s="1" t="s">
        <v>17</v>
      </c>
      <c r="C295" s="1">
        <v>510.0</v>
      </c>
      <c r="D295" s="1">
        <v>127.0</v>
      </c>
      <c r="E295" s="2"/>
      <c r="F295" s="1" t="s">
        <v>38</v>
      </c>
      <c r="G295" s="1" t="s">
        <v>20</v>
      </c>
      <c r="H295" s="1" t="s">
        <v>1029</v>
      </c>
      <c r="I295" s="1" t="s">
        <v>1030</v>
      </c>
      <c r="J295" s="1" t="s">
        <v>653</v>
      </c>
      <c r="K295" s="2"/>
      <c r="L295" s="1">
        <v>777.0</v>
      </c>
      <c r="M295" s="1"/>
      <c r="N295" s="1">
        <v>10.170983333333334</v>
      </c>
      <c r="O295" s="1" t="s">
        <v>86</v>
      </c>
      <c r="P295" s="1" t="s">
        <v>1031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80</v>
      </c>
      <c r="B296" s="1" t="s">
        <v>17</v>
      </c>
      <c r="C296" s="1">
        <v>318.0</v>
      </c>
      <c r="D296" s="1">
        <v>0.0</v>
      </c>
      <c r="E296" s="1" t="s">
        <v>120</v>
      </c>
      <c r="F296" s="1" t="s">
        <v>81</v>
      </c>
      <c r="G296" s="1" t="s">
        <v>20</v>
      </c>
      <c r="H296" s="1" t="s">
        <v>1032</v>
      </c>
      <c r="I296" s="1" t="s">
        <v>1033</v>
      </c>
      <c r="J296" s="1" t="s">
        <v>1034</v>
      </c>
      <c r="K296" s="1" t="s">
        <v>1035</v>
      </c>
      <c r="L296" s="1">
        <v>-1.0</v>
      </c>
      <c r="M296" s="1">
        <v>0.01205</v>
      </c>
      <c r="N296" s="1">
        <v>21.502316666666665</v>
      </c>
      <c r="O296" s="1" t="s">
        <v>86</v>
      </c>
      <c r="P296" s="1" t="s">
        <v>1036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29</v>
      </c>
      <c r="B297" s="1" t="s">
        <v>17</v>
      </c>
      <c r="C297" s="1">
        <v>343.0</v>
      </c>
      <c r="D297" s="1">
        <v>0.0</v>
      </c>
      <c r="E297" s="1" t="s">
        <v>1037</v>
      </c>
      <c r="F297" s="1" t="s">
        <v>19</v>
      </c>
      <c r="G297" s="1" t="s">
        <v>20</v>
      </c>
      <c r="H297" s="1" t="s">
        <v>1038</v>
      </c>
      <c r="I297" s="1" t="s">
        <v>1039</v>
      </c>
      <c r="J297" s="1" t="s">
        <v>1039</v>
      </c>
      <c r="K297" s="2"/>
      <c r="L297" s="1">
        <v>-3.0</v>
      </c>
      <c r="M297" s="1"/>
      <c r="N297" s="1">
        <v>11.69255</v>
      </c>
      <c r="O297" s="1" t="s">
        <v>23</v>
      </c>
      <c r="P297" s="1" t="s">
        <v>1040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16</v>
      </c>
      <c r="B298" s="1" t="s">
        <v>17</v>
      </c>
      <c r="C298" s="1">
        <v>264.0</v>
      </c>
      <c r="D298" s="1">
        <v>0.0</v>
      </c>
      <c r="E298" s="1" t="s">
        <v>18</v>
      </c>
      <c r="F298" s="1" t="s">
        <v>19</v>
      </c>
      <c r="G298" s="1" t="s">
        <v>20</v>
      </c>
      <c r="H298" s="1" t="s">
        <v>1041</v>
      </c>
      <c r="I298" s="1" t="s">
        <v>1042</v>
      </c>
      <c r="J298" s="1" t="s">
        <v>1042</v>
      </c>
      <c r="K298" s="2"/>
      <c r="L298" s="1">
        <v>-4.0</v>
      </c>
      <c r="M298" s="1"/>
      <c r="N298" s="1">
        <v>10.892066666666667</v>
      </c>
      <c r="O298" s="1" t="s">
        <v>23</v>
      </c>
      <c r="P298" s="1" t="s">
        <v>113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80</v>
      </c>
      <c r="B299" s="1" t="s">
        <v>17</v>
      </c>
      <c r="C299" s="1">
        <v>407.0</v>
      </c>
      <c r="D299" s="1">
        <v>0.0</v>
      </c>
      <c r="E299" s="1" t="s">
        <v>120</v>
      </c>
      <c r="F299" s="1" t="s">
        <v>81</v>
      </c>
      <c r="G299" s="1" t="s">
        <v>39</v>
      </c>
      <c r="H299" s="1" t="s">
        <v>1043</v>
      </c>
      <c r="I299" s="1" t="s">
        <v>1044</v>
      </c>
      <c r="J299" s="1" t="s">
        <v>1045</v>
      </c>
      <c r="K299" s="1" t="s">
        <v>1046</v>
      </c>
      <c r="L299" s="1">
        <v>-4.0</v>
      </c>
      <c r="M299" s="1">
        <v>0.01695</v>
      </c>
      <c r="N299" s="1">
        <v>22.493516666666668</v>
      </c>
      <c r="O299" s="1" t="s">
        <v>86</v>
      </c>
      <c r="P299" s="1" t="s">
        <v>1047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80</v>
      </c>
      <c r="B300" s="1" t="s">
        <v>17</v>
      </c>
      <c r="C300" s="1">
        <v>247.0</v>
      </c>
      <c r="D300" s="1">
        <v>62.0</v>
      </c>
      <c r="E300" s="2"/>
      <c r="F300" s="1" t="s">
        <v>38</v>
      </c>
      <c r="G300" s="1" t="s">
        <v>39</v>
      </c>
      <c r="H300" s="1" t="s">
        <v>1048</v>
      </c>
      <c r="I300" s="1" t="s">
        <v>1049</v>
      </c>
      <c r="J300" s="1" t="s">
        <v>1049</v>
      </c>
      <c r="K300" s="2"/>
      <c r="L300" s="1">
        <v>-17.0</v>
      </c>
      <c r="M300" s="1"/>
      <c r="N300" s="1">
        <v>9.178733333333334</v>
      </c>
      <c r="O300" s="1" t="s">
        <v>86</v>
      </c>
      <c r="P300" s="1" t="s">
        <v>1050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16</v>
      </c>
      <c r="B301" s="1" t="s">
        <v>17</v>
      </c>
      <c r="C301" s="3">
        <v>394.0</v>
      </c>
      <c r="D301" s="1">
        <v>0.0</v>
      </c>
      <c r="E301" s="1" t="s">
        <v>18</v>
      </c>
      <c r="F301" s="1" t="s">
        <v>19</v>
      </c>
      <c r="G301" s="1" t="s">
        <v>20</v>
      </c>
      <c r="H301" s="1" t="s">
        <v>1051</v>
      </c>
      <c r="I301" s="1" t="s">
        <v>1052</v>
      </c>
      <c r="J301" s="1" t="s">
        <v>1052</v>
      </c>
      <c r="K301" s="2"/>
      <c r="L301" s="1">
        <v>1.0</v>
      </c>
      <c r="M301" s="1"/>
      <c r="N301" s="1">
        <v>16.448583333333332</v>
      </c>
      <c r="O301" s="1" t="s">
        <v>23</v>
      </c>
      <c r="P301" s="1" t="s">
        <v>1053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80</v>
      </c>
      <c r="B302" s="1" t="s">
        <v>17</v>
      </c>
      <c r="C302" s="1">
        <v>555.0</v>
      </c>
      <c r="D302" s="1">
        <v>0.0</v>
      </c>
      <c r="E302" s="1" t="s">
        <v>120</v>
      </c>
      <c r="F302" s="1" t="s">
        <v>81</v>
      </c>
      <c r="G302" s="1" t="s">
        <v>20</v>
      </c>
      <c r="H302" s="1" t="s">
        <v>1054</v>
      </c>
      <c r="I302" s="1" t="s">
        <v>1055</v>
      </c>
      <c r="J302" s="1" t="s">
        <v>1056</v>
      </c>
      <c r="K302" s="1" t="s">
        <v>1057</v>
      </c>
      <c r="L302" s="1">
        <v>13.0</v>
      </c>
      <c r="M302" s="1">
        <v>0.012666666666666666</v>
      </c>
      <c r="N302" s="1">
        <v>21.798983333333332</v>
      </c>
      <c r="O302" s="1" t="s">
        <v>86</v>
      </c>
      <c r="P302" s="1" t="s">
        <v>1058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16</v>
      </c>
      <c r="B303" s="1" t="s">
        <v>17</v>
      </c>
      <c r="C303" s="1">
        <v>368.0</v>
      </c>
      <c r="D303" s="1">
        <v>0.0</v>
      </c>
      <c r="E303" s="1" t="s">
        <v>18</v>
      </c>
      <c r="F303" s="1" t="s">
        <v>19</v>
      </c>
      <c r="G303" s="1" t="s">
        <v>20</v>
      </c>
      <c r="H303" s="1" t="s">
        <v>1059</v>
      </c>
      <c r="I303" s="1" t="s">
        <v>1060</v>
      </c>
      <c r="J303" s="1" t="s">
        <v>1060</v>
      </c>
      <c r="K303" s="2"/>
      <c r="L303" s="1">
        <v>-6.0</v>
      </c>
      <c r="M303" s="1"/>
      <c r="N303" s="1">
        <v>8.64465</v>
      </c>
      <c r="O303" s="1" t="s">
        <v>23</v>
      </c>
      <c r="P303" s="1" t="s">
        <v>1061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80</v>
      </c>
      <c r="B304" s="1" t="s">
        <v>17</v>
      </c>
      <c r="C304" s="1">
        <v>671.0</v>
      </c>
      <c r="D304" s="1">
        <v>0.0</v>
      </c>
      <c r="E304" s="1" t="s">
        <v>120</v>
      </c>
      <c r="F304" s="1" t="s">
        <v>81</v>
      </c>
      <c r="G304" s="1" t="s">
        <v>20</v>
      </c>
      <c r="H304" s="1" t="s">
        <v>1062</v>
      </c>
      <c r="I304" s="1" t="s">
        <v>1063</v>
      </c>
      <c r="J304" s="1" t="s">
        <v>1064</v>
      </c>
      <c r="K304" s="1" t="s">
        <v>1065</v>
      </c>
      <c r="L304" s="1">
        <v>-1.0</v>
      </c>
      <c r="M304" s="1">
        <v>0.015716666666666667</v>
      </c>
      <c r="N304" s="1">
        <v>14.141483333333333</v>
      </c>
      <c r="O304" s="1" t="s">
        <v>86</v>
      </c>
      <c r="P304" s="1" t="s">
        <v>1066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80</v>
      </c>
      <c r="B305" s="1" t="s">
        <v>17</v>
      </c>
      <c r="C305" s="1">
        <v>748.0</v>
      </c>
      <c r="D305" s="1">
        <v>0.0</v>
      </c>
      <c r="E305" s="1" t="s">
        <v>120</v>
      </c>
      <c r="F305" s="1" t="s">
        <v>81</v>
      </c>
      <c r="G305" s="1" t="s">
        <v>20</v>
      </c>
      <c r="H305" s="1" t="s">
        <v>1067</v>
      </c>
      <c r="I305" s="1" t="s">
        <v>1068</v>
      </c>
      <c r="J305" s="1" t="s">
        <v>1069</v>
      </c>
      <c r="K305" s="1" t="s">
        <v>1070</v>
      </c>
      <c r="L305" s="1">
        <v>-6.0</v>
      </c>
      <c r="M305" s="1">
        <v>0.010533333333333334</v>
      </c>
      <c r="N305" s="1">
        <v>13.0921</v>
      </c>
      <c r="O305" s="1" t="s">
        <v>86</v>
      </c>
      <c r="P305" s="1" t="s">
        <v>1071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25</v>
      </c>
      <c r="B306" s="1" t="s">
        <v>17</v>
      </c>
      <c r="C306" s="1">
        <v>283.0</v>
      </c>
      <c r="D306" s="1">
        <v>0.0</v>
      </c>
      <c r="E306" s="2"/>
      <c r="F306" s="1" t="s">
        <v>19</v>
      </c>
      <c r="G306" s="1" t="s">
        <v>20</v>
      </c>
      <c r="H306" s="1" t="s">
        <v>1072</v>
      </c>
      <c r="I306" s="1" t="s">
        <v>1073</v>
      </c>
      <c r="J306" s="1" t="s">
        <v>1073</v>
      </c>
      <c r="K306" s="2"/>
      <c r="L306" s="1">
        <v>-9.0</v>
      </c>
      <c r="M306" s="1"/>
      <c r="N306" s="1">
        <v>5.609066666666667</v>
      </c>
      <c r="O306" s="1" t="s">
        <v>23</v>
      </c>
      <c r="P306" s="1" t="s">
        <v>1074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16</v>
      </c>
      <c r="B307" s="1" t="s">
        <v>17</v>
      </c>
      <c r="C307" s="1">
        <v>264.0</v>
      </c>
      <c r="D307" s="1">
        <v>0.0</v>
      </c>
      <c r="E307" s="1" t="s">
        <v>18</v>
      </c>
      <c r="F307" s="1" t="s">
        <v>19</v>
      </c>
      <c r="G307" s="1" t="s">
        <v>20</v>
      </c>
      <c r="H307" s="1" t="s">
        <v>1075</v>
      </c>
      <c r="I307" s="1" t="s">
        <v>1076</v>
      </c>
      <c r="J307" s="1" t="s">
        <v>1076</v>
      </c>
      <c r="K307" s="2"/>
      <c r="L307" s="1">
        <v>-7.0</v>
      </c>
      <c r="M307" s="1"/>
      <c r="N307" s="1">
        <v>7.131333333333333</v>
      </c>
      <c r="O307" s="1" t="s">
        <v>23</v>
      </c>
      <c r="P307" s="1" t="s">
        <v>1077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16</v>
      </c>
      <c r="B308" s="1" t="s">
        <v>17</v>
      </c>
      <c r="C308" s="3">
        <v>299.0</v>
      </c>
      <c r="D308" s="1">
        <v>0.0</v>
      </c>
      <c r="E308" s="1" t="s">
        <v>18</v>
      </c>
      <c r="F308" s="1" t="s">
        <v>19</v>
      </c>
      <c r="G308" s="1" t="s">
        <v>20</v>
      </c>
      <c r="H308" s="1" t="s">
        <v>1078</v>
      </c>
      <c r="I308" s="1" t="s">
        <v>1079</v>
      </c>
      <c r="J308" s="1" t="s">
        <v>1079</v>
      </c>
      <c r="K308" s="2"/>
      <c r="L308" s="1">
        <v>-6.0</v>
      </c>
      <c r="M308" s="1"/>
      <c r="N308" s="1">
        <v>8.622066666666667</v>
      </c>
      <c r="O308" s="1" t="s">
        <v>23</v>
      </c>
      <c r="P308" s="1" t="s">
        <v>1080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80</v>
      </c>
      <c r="B309" s="1" t="s">
        <v>17</v>
      </c>
      <c r="C309" s="3">
        <v>262.0</v>
      </c>
      <c r="D309" s="1">
        <v>37.0</v>
      </c>
      <c r="E309" s="1" t="s">
        <v>120</v>
      </c>
      <c r="F309" s="1" t="s">
        <v>81</v>
      </c>
      <c r="G309" s="1" t="s">
        <v>20</v>
      </c>
      <c r="H309" s="1" t="s">
        <v>1081</v>
      </c>
      <c r="I309" s="1" t="s">
        <v>1082</v>
      </c>
      <c r="J309" s="1" t="s">
        <v>1083</v>
      </c>
      <c r="K309" s="1" t="s">
        <v>1084</v>
      </c>
      <c r="L309" s="1">
        <v>-14.0</v>
      </c>
      <c r="M309" s="1">
        <v>0.015966666666666667</v>
      </c>
      <c r="N309" s="1">
        <v>8.7335</v>
      </c>
      <c r="O309" s="1" t="s">
        <v>86</v>
      </c>
      <c r="P309" s="1" t="s">
        <v>1085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16</v>
      </c>
      <c r="B310" s="1" t="s">
        <v>17</v>
      </c>
      <c r="C310" s="1">
        <v>329.0</v>
      </c>
      <c r="D310" s="1">
        <v>0.0</v>
      </c>
      <c r="E310" s="1" t="s">
        <v>18</v>
      </c>
      <c r="F310" s="1" t="s">
        <v>19</v>
      </c>
      <c r="G310" s="1" t="s">
        <v>20</v>
      </c>
      <c r="H310" s="1" t="s">
        <v>1086</v>
      </c>
      <c r="I310" s="1" t="s">
        <v>1087</v>
      </c>
      <c r="J310" s="1" t="s">
        <v>1087</v>
      </c>
      <c r="K310" s="2"/>
      <c r="L310" s="1">
        <v>-4.0</v>
      </c>
      <c r="M310" s="1"/>
      <c r="N310" s="1">
        <v>10.436483333333333</v>
      </c>
      <c r="O310" s="1" t="s">
        <v>23</v>
      </c>
      <c r="P310" s="1" t="s">
        <v>1088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29</v>
      </c>
      <c r="B311" s="1" t="s">
        <v>17</v>
      </c>
      <c r="C311" s="1">
        <v>413.0</v>
      </c>
      <c r="D311" s="1">
        <v>0.0</v>
      </c>
      <c r="E311" s="1" t="s">
        <v>89</v>
      </c>
      <c r="F311" s="1" t="s">
        <v>19</v>
      </c>
      <c r="G311" s="1" t="s">
        <v>20</v>
      </c>
      <c r="H311" s="1" t="s">
        <v>1089</v>
      </c>
      <c r="I311" s="1" t="s">
        <v>1090</v>
      </c>
      <c r="J311" s="1" t="s">
        <v>1090</v>
      </c>
      <c r="K311" s="2"/>
      <c r="L311" s="1">
        <v>-3.0</v>
      </c>
      <c r="M311" s="1"/>
      <c r="N311" s="1">
        <v>11.961416666666667</v>
      </c>
      <c r="O311" s="1" t="s">
        <v>23</v>
      </c>
      <c r="P311" s="1" t="s">
        <v>1091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25</v>
      </c>
      <c r="B312" s="1" t="s">
        <v>17</v>
      </c>
      <c r="C312" s="3">
        <v>324.0</v>
      </c>
      <c r="D312" s="1">
        <v>0.0</v>
      </c>
      <c r="E312" s="2"/>
      <c r="F312" s="1" t="s">
        <v>19</v>
      </c>
      <c r="G312" s="1" t="s">
        <v>20</v>
      </c>
      <c r="H312" s="1" t="s">
        <v>1092</v>
      </c>
      <c r="I312" s="1" t="s">
        <v>1093</v>
      </c>
      <c r="J312" s="1" t="s">
        <v>1093</v>
      </c>
      <c r="K312" s="2"/>
      <c r="L312" s="1">
        <v>-3.0</v>
      </c>
      <c r="M312" s="1"/>
      <c r="N312" s="1">
        <v>11.1368</v>
      </c>
      <c r="O312" s="1" t="s">
        <v>23</v>
      </c>
      <c r="P312" s="1" t="s">
        <v>1094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16</v>
      </c>
      <c r="B313" s="1" t="s">
        <v>17</v>
      </c>
      <c r="C313" s="3">
        <v>329.0</v>
      </c>
      <c r="D313" s="1">
        <v>0.0</v>
      </c>
      <c r="E313" s="1" t="s">
        <v>18</v>
      </c>
      <c r="F313" s="1" t="s">
        <v>19</v>
      </c>
      <c r="G313" s="1" t="s">
        <v>20</v>
      </c>
      <c r="H313" s="1" t="s">
        <v>1095</v>
      </c>
      <c r="I313" s="1" t="s">
        <v>1096</v>
      </c>
      <c r="J313" s="1" t="s">
        <v>1096</v>
      </c>
      <c r="K313" s="2"/>
      <c r="L313" s="1">
        <v>-4.0</v>
      </c>
      <c r="M313" s="1"/>
      <c r="N313" s="1">
        <v>10.749383333333334</v>
      </c>
      <c r="O313" s="1" t="s">
        <v>23</v>
      </c>
      <c r="P313" s="1" t="s">
        <v>279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80</v>
      </c>
      <c r="B314" s="1" t="s">
        <v>17</v>
      </c>
      <c r="C314" s="1">
        <v>250.0</v>
      </c>
      <c r="D314" s="1">
        <v>0.0</v>
      </c>
      <c r="E314" s="1" t="s">
        <v>120</v>
      </c>
      <c r="F314" s="1" t="s">
        <v>81</v>
      </c>
      <c r="G314" s="1" t="s">
        <v>20</v>
      </c>
      <c r="H314" s="1" t="s">
        <v>1097</v>
      </c>
      <c r="I314" s="1" t="s">
        <v>1098</v>
      </c>
      <c r="J314" s="1" t="s">
        <v>1099</v>
      </c>
      <c r="K314" s="1" t="s">
        <v>1100</v>
      </c>
      <c r="L314" s="1">
        <v>-10.0</v>
      </c>
      <c r="M314" s="1">
        <v>0.011666666666666667</v>
      </c>
      <c r="N314" s="1">
        <v>11.804733333333333</v>
      </c>
      <c r="O314" s="1" t="s">
        <v>86</v>
      </c>
      <c r="P314" s="1" t="s">
        <v>1101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16</v>
      </c>
      <c r="B315" s="1" t="s">
        <v>17</v>
      </c>
      <c r="C315" s="3">
        <v>429.0</v>
      </c>
      <c r="D315" s="1">
        <v>0.0</v>
      </c>
      <c r="E315" s="1" t="s">
        <v>18</v>
      </c>
      <c r="F315" s="1" t="s">
        <v>19</v>
      </c>
      <c r="G315" s="1" t="s">
        <v>20</v>
      </c>
      <c r="H315" s="1" t="s">
        <v>1102</v>
      </c>
      <c r="I315" s="1" t="s">
        <v>1103</v>
      </c>
      <c r="J315" s="1" t="s">
        <v>1103</v>
      </c>
      <c r="K315" s="2"/>
      <c r="L315" s="1">
        <v>-1.0</v>
      </c>
      <c r="M315" s="1"/>
      <c r="N315" s="1">
        <v>13.74645</v>
      </c>
      <c r="O315" s="1" t="s">
        <v>23</v>
      </c>
      <c r="P315" s="1" t="s">
        <v>1104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80</v>
      </c>
      <c r="B316" s="1" t="s">
        <v>17</v>
      </c>
      <c r="C316" s="1">
        <v>423.0</v>
      </c>
      <c r="D316" s="1">
        <v>0.0</v>
      </c>
      <c r="E316" s="1" t="s">
        <v>18</v>
      </c>
      <c r="F316" s="1" t="s">
        <v>81</v>
      </c>
      <c r="G316" s="1" t="s">
        <v>20</v>
      </c>
      <c r="H316" s="1" t="s">
        <v>1105</v>
      </c>
      <c r="I316" s="1" t="s">
        <v>1106</v>
      </c>
      <c r="J316" s="1" t="s">
        <v>1107</v>
      </c>
      <c r="K316" s="1" t="s">
        <v>1108</v>
      </c>
      <c r="L316" s="1">
        <v>-9.0</v>
      </c>
      <c r="M316" s="1">
        <v>2.0785666666666667</v>
      </c>
      <c r="N316" s="1">
        <v>10.494266666666666</v>
      </c>
      <c r="O316" s="1" t="s">
        <v>86</v>
      </c>
      <c r="P316" s="1" t="s">
        <v>1109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25</v>
      </c>
      <c r="B317" s="1" t="s">
        <v>17</v>
      </c>
      <c r="C317" s="1">
        <v>289.0</v>
      </c>
      <c r="D317" s="1">
        <v>0.0</v>
      </c>
      <c r="E317" s="2"/>
      <c r="F317" s="1" t="s">
        <v>19</v>
      </c>
      <c r="G317" s="1" t="s">
        <v>20</v>
      </c>
      <c r="H317" s="1" t="s">
        <v>1110</v>
      </c>
      <c r="I317" s="1" t="s">
        <v>1111</v>
      </c>
      <c r="J317" s="1" t="s">
        <v>1111</v>
      </c>
      <c r="K317" s="2"/>
      <c r="L317" s="1">
        <v>-4.0</v>
      </c>
      <c r="M317" s="1"/>
      <c r="N317" s="1">
        <v>10.269566666666666</v>
      </c>
      <c r="O317" s="1" t="s">
        <v>23</v>
      </c>
      <c r="P317" s="1" t="s">
        <v>1112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80</v>
      </c>
      <c r="B318" s="1" t="s">
        <v>17</v>
      </c>
      <c r="C318" s="3">
        <v>388.0</v>
      </c>
      <c r="D318" s="1">
        <v>0.0</v>
      </c>
      <c r="E318" s="1" t="s">
        <v>120</v>
      </c>
      <c r="F318" s="1" t="s">
        <v>81</v>
      </c>
      <c r="G318" s="1" t="s">
        <v>20</v>
      </c>
      <c r="H318" s="1" t="s">
        <v>1113</v>
      </c>
      <c r="I318" s="1" t="s">
        <v>1114</v>
      </c>
      <c r="J318" s="1" t="s">
        <v>1115</v>
      </c>
      <c r="K318" s="1" t="s">
        <v>1116</v>
      </c>
      <c r="L318" s="1">
        <v>-4.0</v>
      </c>
      <c r="M318" s="1">
        <v>0.012616666666666667</v>
      </c>
      <c r="N318" s="1">
        <v>8.944566666666667</v>
      </c>
      <c r="O318" s="1" t="s">
        <v>86</v>
      </c>
      <c r="P318" s="1" t="s">
        <v>1117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37</v>
      </c>
      <c r="B319" s="1" t="s">
        <v>17</v>
      </c>
      <c r="C319" s="3">
        <v>498.0</v>
      </c>
      <c r="D319" s="1">
        <v>498.0</v>
      </c>
      <c r="E319" s="2"/>
      <c r="F319" s="1" t="s">
        <v>38</v>
      </c>
      <c r="G319" s="1" t="s">
        <v>39</v>
      </c>
      <c r="H319" s="1" t="s">
        <v>1118</v>
      </c>
      <c r="I319" s="1" t="s">
        <v>1119</v>
      </c>
      <c r="J319" s="1" t="s">
        <v>1119</v>
      </c>
      <c r="K319" s="2"/>
      <c r="L319" s="1">
        <v>13.0</v>
      </c>
      <c r="M319" s="1"/>
      <c r="N319" s="1">
        <v>19.000416666666666</v>
      </c>
      <c r="O319" s="1" t="s">
        <v>42</v>
      </c>
      <c r="P319" s="1" t="s">
        <v>1120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16</v>
      </c>
      <c r="B320" s="1" t="s">
        <v>17</v>
      </c>
      <c r="C320" s="3">
        <v>528.0</v>
      </c>
      <c r="D320" s="1">
        <v>0.0</v>
      </c>
      <c r="E320" s="1" t="s">
        <v>18</v>
      </c>
      <c r="F320" s="1" t="s">
        <v>19</v>
      </c>
      <c r="G320" s="1" t="s">
        <v>20</v>
      </c>
      <c r="H320" s="1" t="s">
        <v>1121</v>
      </c>
      <c r="I320" s="1" t="s">
        <v>1122</v>
      </c>
      <c r="J320" s="1" t="s">
        <v>1122</v>
      </c>
      <c r="K320" s="2"/>
      <c r="L320" s="1">
        <v>0.0</v>
      </c>
      <c r="M320" s="1"/>
      <c r="N320" s="1">
        <v>16.597883333333332</v>
      </c>
      <c r="O320" s="1" t="s">
        <v>23</v>
      </c>
      <c r="P320" s="1" t="s">
        <v>1123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80</v>
      </c>
      <c r="B321" s="1" t="s">
        <v>17</v>
      </c>
      <c r="C321" s="1">
        <v>299.0</v>
      </c>
      <c r="D321" s="1">
        <v>0.0</v>
      </c>
      <c r="E321" s="1" t="s">
        <v>120</v>
      </c>
      <c r="F321" s="1" t="s">
        <v>81</v>
      </c>
      <c r="G321" s="1" t="s">
        <v>20</v>
      </c>
      <c r="H321" s="1" t="s">
        <v>1124</v>
      </c>
      <c r="I321" s="1" t="s">
        <v>1125</v>
      </c>
      <c r="J321" s="1" t="s">
        <v>1126</v>
      </c>
      <c r="K321" s="1" t="s">
        <v>1127</v>
      </c>
      <c r="L321" s="1">
        <v>6.0</v>
      </c>
      <c r="M321" s="1">
        <v>0.011983333333333334</v>
      </c>
      <c r="N321" s="1">
        <v>25.830416666666668</v>
      </c>
      <c r="O321" s="1" t="s">
        <v>86</v>
      </c>
      <c r="P321" s="1" t="s">
        <v>1128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25</v>
      </c>
      <c r="B322" s="1" t="s">
        <v>17</v>
      </c>
      <c r="C322" s="1">
        <v>264.0</v>
      </c>
      <c r="D322" s="1">
        <v>0.0</v>
      </c>
      <c r="E322" s="2"/>
      <c r="F322" s="1" t="s">
        <v>19</v>
      </c>
      <c r="G322" s="1" t="s">
        <v>20</v>
      </c>
      <c r="H322" s="1" t="s">
        <v>1129</v>
      </c>
      <c r="I322" s="1" t="s">
        <v>1130</v>
      </c>
      <c r="J322" s="1" t="s">
        <v>1130</v>
      </c>
      <c r="K322" s="2"/>
      <c r="L322" s="1">
        <v>1.0</v>
      </c>
      <c r="M322" s="1"/>
      <c r="N322" s="1">
        <v>16.82731666666667</v>
      </c>
      <c r="O322" s="1" t="s">
        <v>23</v>
      </c>
      <c r="P322" s="1" t="s">
        <v>218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80</v>
      </c>
      <c r="B323" s="1" t="s">
        <v>17</v>
      </c>
      <c r="C323" s="3">
        <v>478.0</v>
      </c>
      <c r="D323" s="1">
        <v>100.0</v>
      </c>
      <c r="E323" s="2"/>
      <c r="F323" s="1" t="s">
        <v>38</v>
      </c>
      <c r="G323" s="1" t="s">
        <v>162</v>
      </c>
      <c r="H323" s="1" t="s">
        <v>1131</v>
      </c>
      <c r="I323" s="1" t="s">
        <v>1132</v>
      </c>
      <c r="J323" s="1" t="s">
        <v>1132</v>
      </c>
      <c r="K323" s="2"/>
      <c r="L323" s="1">
        <v>-1.0</v>
      </c>
      <c r="M323" s="1"/>
      <c r="N323" s="1">
        <v>18.084466666666668</v>
      </c>
      <c r="O323" s="1" t="s">
        <v>86</v>
      </c>
      <c r="P323" s="1" t="s">
        <v>1133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80</v>
      </c>
      <c r="B324" s="3" t="s">
        <v>17</v>
      </c>
      <c r="C324" s="1">
        <v>366.0</v>
      </c>
      <c r="D324" s="1">
        <v>92.0</v>
      </c>
      <c r="E324" s="2"/>
      <c r="F324" s="1" t="s">
        <v>38</v>
      </c>
      <c r="G324" s="1" t="s">
        <v>162</v>
      </c>
      <c r="H324" s="1" t="s">
        <v>1134</v>
      </c>
      <c r="I324" s="1" t="s">
        <v>1135</v>
      </c>
      <c r="J324" s="1" t="s">
        <v>1135</v>
      </c>
      <c r="K324" s="2"/>
      <c r="L324" s="1">
        <v>-5.0</v>
      </c>
      <c r="M324" s="1"/>
      <c r="N324" s="1">
        <v>13.828833333333334</v>
      </c>
      <c r="O324" s="1" t="s">
        <v>86</v>
      </c>
      <c r="P324" s="1" t="s">
        <v>1136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80</v>
      </c>
      <c r="B325" s="1" t="s">
        <v>17</v>
      </c>
      <c r="C325" s="1">
        <v>1071.0</v>
      </c>
      <c r="D325" s="1">
        <v>0.0</v>
      </c>
      <c r="E325" s="1" t="s">
        <v>120</v>
      </c>
      <c r="F325" s="1" t="s">
        <v>81</v>
      </c>
      <c r="G325" s="1" t="s">
        <v>20</v>
      </c>
      <c r="H325" s="1" t="s">
        <v>1137</v>
      </c>
      <c r="I325" s="1" t="s">
        <v>1138</v>
      </c>
      <c r="J325" s="1" t="s">
        <v>1139</v>
      </c>
      <c r="K325" s="1" t="s">
        <v>1140</v>
      </c>
      <c r="L325" s="1">
        <v>-2.0</v>
      </c>
      <c r="M325" s="1">
        <v>0.011933333333333334</v>
      </c>
      <c r="N325" s="1">
        <v>28.239433333333334</v>
      </c>
      <c r="O325" s="1" t="s">
        <v>86</v>
      </c>
      <c r="P325" s="1" t="s">
        <v>1141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80</v>
      </c>
      <c r="B326" s="1" t="s">
        <v>17</v>
      </c>
      <c r="C326" s="3">
        <v>278.0</v>
      </c>
      <c r="D326" s="1">
        <v>55.0</v>
      </c>
      <c r="E326" s="2"/>
      <c r="F326" s="1" t="s">
        <v>38</v>
      </c>
      <c r="G326" s="1" t="s">
        <v>39</v>
      </c>
      <c r="H326" s="1" t="s">
        <v>1142</v>
      </c>
      <c r="I326" s="1" t="s">
        <v>1143</v>
      </c>
      <c r="J326" s="1" t="s">
        <v>1143</v>
      </c>
      <c r="K326" s="2"/>
      <c r="L326" s="1">
        <v>-12.0</v>
      </c>
      <c r="M326" s="1"/>
      <c r="N326" s="1">
        <v>6.3322666666666665</v>
      </c>
      <c r="O326" s="1" t="s">
        <v>86</v>
      </c>
      <c r="P326" s="1" t="s">
        <v>1144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37</v>
      </c>
      <c r="B327" s="1" t="s">
        <v>17</v>
      </c>
      <c r="C327" s="1">
        <v>632.0</v>
      </c>
      <c r="D327" s="1">
        <v>0.0</v>
      </c>
      <c r="E327" s="2"/>
      <c r="F327" s="1" t="s">
        <v>38</v>
      </c>
      <c r="G327" s="1" t="s">
        <v>39</v>
      </c>
      <c r="H327" s="1" t="s">
        <v>1145</v>
      </c>
      <c r="I327" s="1" t="s">
        <v>1146</v>
      </c>
      <c r="J327" s="1" t="s">
        <v>1146</v>
      </c>
      <c r="K327" s="2"/>
      <c r="L327" s="1">
        <v>7.0</v>
      </c>
      <c r="M327" s="1"/>
      <c r="N327" s="1">
        <v>12.6399</v>
      </c>
      <c r="O327" s="1" t="s">
        <v>42</v>
      </c>
      <c r="P327" s="1" t="s">
        <v>1147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25</v>
      </c>
      <c r="B328" s="1" t="s">
        <v>17</v>
      </c>
      <c r="C328" s="1">
        <v>264.0</v>
      </c>
      <c r="D328" s="1">
        <v>0.0</v>
      </c>
      <c r="E328" s="2"/>
      <c r="F328" s="1" t="s">
        <v>19</v>
      </c>
      <c r="G328" s="1" t="s">
        <v>20</v>
      </c>
      <c r="H328" s="1" t="s">
        <v>1148</v>
      </c>
      <c r="I328" s="1" t="s">
        <v>1149</v>
      </c>
      <c r="J328" s="1" t="s">
        <v>1149</v>
      </c>
      <c r="K328" s="2"/>
      <c r="L328" s="1">
        <v>-1.0</v>
      </c>
      <c r="M328" s="1"/>
      <c r="N328" s="1">
        <v>13.824816666666667</v>
      </c>
      <c r="O328" s="1" t="s">
        <v>23</v>
      </c>
      <c r="P328" s="1" t="s">
        <v>1150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25</v>
      </c>
      <c r="B329" s="1" t="s">
        <v>17</v>
      </c>
      <c r="C329" s="1">
        <v>433.0</v>
      </c>
      <c r="D329" s="1">
        <v>0.0</v>
      </c>
      <c r="E329" s="2"/>
      <c r="F329" s="1" t="s">
        <v>19</v>
      </c>
      <c r="G329" s="1" t="s">
        <v>20</v>
      </c>
      <c r="H329" s="1" t="s">
        <v>1151</v>
      </c>
      <c r="I329" s="1" t="s">
        <v>1152</v>
      </c>
      <c r="J329" s="1" t="s">
        <v>1152</v>
      </c>
      <c r="K329" s="2"/>
      <c r="L329" s="1">
        <v>-3.0</v>
      </c>
      <c r="M329" s="1"/>
      <c r="N329" s="1">
        <v>11.74155</v>
      </c>
      <c r="O329" s="1" t="s">
        <v>23</v>
      </c>
      <c r="P329" s="1" t="s">
        <v>1153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16</v>
      </c>
      <c r="B330" s="1" t="s">
        <v>17</v>
      </c>
      <c r="C330" s="1">
        <v>264.0</v>
      </c>
      <c r="D330" s="1">
        <v>0.0</v>
      </c>
      <c r="E330" s="1" t="s">
        <v>18</v>
      </c>
      <c r="F330" s="1" t="s">
        <v>19</v>
      </c>
      <c r="G330" s="1" t="s">
        <v>20</v>
      </c>
      <c r="H330" s="1" t="s">
        <v>1154</v>
      </c>
      <c r="I330" s="1" t="s">
        <v>1155</v>
      </c>
      <c r="J330" s="1" t="s">
        <v>1155</v>
      </c>
      <c r="K330" s="2"/>
      <c r="L330" s="1">
        <v>0.0</v>
      </c>
      <c r="M330" s="1"/>
      <c r="N330" s="1">
        <v>15.7908</v>
      </c>
      <c r="O330" s="1" t="s">
        <v>23</v>
      </c>
      <c r="P330" s="1" t="s">
        <v>188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16</v>
      </c>
      <c r="B331" s="1" t="s">
        <v>17</v>
      </c>
      <c r="C331" s="3">
        <v>264.0</v>
      </c>
      <c r="D331" s="1">
        <v>0.0</v>
      </c>
      <c r="E331" s="1" t="s">
        <v>18</v>
      </c>
      <c r="F331" s="1" t="s">
        <v>19</v>
      </c>
      <c r="G331" s="1" t="s">
        <v>20</v>
      </c>
      <c r="H331" s="1" t="s">
        <v>1156</v>
      </c>
      <c r="I331" s="1" t="s">
        <v>1157</v>
      </c>
      <c r="J331" s="1" t="s">
        <v>1157</v>
      </c>
      <c r="K331" s="2"/>
      <c r="L331" s="1">
        <v>0.0</v>
      </c>
      <c r="M331" s="1"/>
      <c r="N331" s="1">
        <v>20.27905</v>
      </c>
      <c r="O331" s="1" t="s">
        <v>23</v>
      </c>
      <c r="P331" s="1" t="s">
        <v>541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16</v>
      </c>
      <c r="B332" s="1" t="s">
        <v>17</v>
      </c>
      <c r="C332" s="3">
        <v>329.0</v>
      </c>
      <c r="D332" s="1">
        <v>0.0</v>
      </c>
      <c r="E332" s="1" t="s">
        <v>18</v>
      </c>
      <c r="F332" s="1" t="s">
        <v>19</v>
      </c>
      <c r="G332" s="1" t="s">
        <v>20</v>
      </c>
      <c r="H332" s="1" t="s">
        <v>1158</v>
      </c>
      <c r="I332" s="1" t="s">
        <v>1159</v>
      </c>
      <c r="J332" s="1" t="s">
        <v>1159</v>
      </c>
      <c r="K332" s="2"/>
      <c r="L332" s="1">
        <v>3.0</v>
      </c>
      <c r="M332" s="1"/>
      <c r="N332" s="1">
        <v>18.132683333333333</v>
      </c>
      <c r="O332" s="1" t="s">
        <v>23</v>
      </c>
      <c r="P332" s="1" t="s">
        <v>294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16</v>
      </c>
      <c r="B333" s="1" t="s">
        <v>17</v>
      </c>
      <c r="C333" s="3">
        <v>296.1</v>
      </c>
      <c r="D333" s="1">
        <v>126.9</v>
      </c>
      <c r="E333" s="1" t="s">
        <v>18</v>
      </c>
      <c r="F333" s="1" t="s">
        <v>19</v>
      </c>
      <c r="G333" s="1" t="s">
        <v>20</v>
      </c>
      <c r="H333" s="1" t="s">
        <v>1160</v>
      </c>
      <c r="I333" s="1" t="s">
        <v>1161</v>
      </c>
      <c r="J333" s="1" t="s">
        <v>1161</v>
      </c>
      <c r="K333" s="2"/>
      <c r="L333" s="1">
        <v>-1.0</v>
      </c>
      <c r="M333" s="1"/>
      <c r="N333" s="1">
        <v>13.90565</v>
      </c>
      <c r="O333" s="1" t="s">
        <v>23</v>
      </c>
      <c r="P333" s="1" t="s">
        <v>1162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16</v>
      </c>
      <c r="B334" s="1" t="s">
        <v>17</v>
      </c>
      <c r="C334" s="3">
        <v>658.0</v>
      </c>
      <c r="D334" s="1">
        <v>0.0</v>
      </c>
      <c r="E334" s="1" t="s">
        <v>18</v>
      </c>
      <c r="F334" s="1" t="s">
        <v>19</v>
      </c>
      <c r="G334" s="1" t="s">
        <v>20</v>
      </c>
      <c r="H334" s="1" t="s">
        <v>1163</v>
      </c>
      <c r="I334" s="1" t="s">
        <v>1164</v>
      </c>
      <c r="J334" s="1" t="s">
        <v>1164</v>
      </c>
      <c r="K334" s="2"/>
      <c r="L334" s="1">
        <v>2.0</v>
      </c>
      <c r="M334" s="1"/>
      <c r="N334" s="1">
        <v>17.908066666666667</v>
      </c>
      <c r="O334" s="1" t="s">
        <v>23</v>
      </c>
      <c r="P334" s="1" t="s">
        <v>1165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80</v>
      </c>
      <c r="B335" s="1" t="s">
        <v>17</v>
      </c>
      <c r="C335" s="3">
        <v>398.0</v>
      </c>
      <c r="D335" s="1">
        <v>100.0</v>
      </c>
      <c r="E335" s="2"/>
      <c r="F335" s="1" t="s">
        <v>38</v>
      </c>
      <c r="G335" s="1" t="s">
        <v>39</v>
      </c>
      <c r="H335" s="1" t="s">
        <v>1166</v>
      </c>
      <c r="I335" s="1" t="s">
        <v>1167</v>
      </c>
      <c r="J335" s="1" t="s">
        <v>1167</v>
      </c>
      <c r="K335" s="2"/>
      <c r="L335" s="1">
        <v>-7.0</v>
      </c>
      <c r="M335" s="1"/>
      <c r="N335" s="1">
        <v>12.626716666666667</v>
      </c>
      <c r="O335" s="1" t="s">
        <v>86</v>
      </c>
      <c r="P335" s="1" t="s">
        <v>1168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80</v>
      </c>
      <c r="B336" s="1" t="s">
        <v>17</v>
      </c>
      <c r="C336" s="1">
        <v>578.0</v>
      </c>
      <c r="D336" s="1">
        <v>0.0</v>
      </c>
      <c r="E336" s="1" t="s">
        <v>120</v>
      </c>
      <c r="F336" s="1" t="s">
        <v>81</v>
      </c>
      <c r="G336" s="1" t="s">
        <v>20</v>
      </c>
      <c r="H336" s="1" t="s">
        <v>1169</v>
      </c>
      <c r="I336" s="1" t="s">
        <v>1170</v>
      </c>
      <c r="J336" s="1" t="s">
        <v>1171</v>
      </c>
      <c r="K336" s="1" t="s">
        <v>1172</v>
      </c>
      <c r="L336" s="1">
        <v>-8.0</v>
      </c>
      <c r="M336" s="1">
        <v>0.019266666666666668</v>
      </c>
      <c r="N336" s="1">
        <v>13.076683333333333</v>
      </c>
      <c r="O336" s="1" t="s">
        <v>86</v>
      </c>
      <c r="P336" s="1" t="s">
        <v>1173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25</v>
      </c>
      <c r="B337" s="1" t="s">
        <v>17</v>
      </c>
      <c r="C337" s="3">
        <v>518.0</v>
      </c>
      <c r="D337" s="1">
        <v>0.0</v>
      </c>
      <c r="E337" s="2"/>
      <c r="F337" s="1" t="s">
        <v>19</v>
      </c>
      <c r="G337" s="1" t="s">
        <v>20</v>
      </c>
      <c r="H337" s="1" t="s">
        <v>1174</v>
      </c>
      <c r="I337" s="1" t="s">
        <v>1175</v>
      </c>
      <c r="J337" s="1" t="s">
        <v>1175</v>
      </c>
      <c r="K337" s="2"/>
      <c r="L337" s="1">
        <v>-4.0</v>
      </c>
      <c r="M337" s="1"/>
      <c r="N337" s="1">
        <v>10.96835</v>
      </c>
      <c r="O337" s="1" t="s">
        <v>23</v>
      </c>
      <c r="P337" s="1" t="s">
        <v>1176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80</v>
      </c>
      <c r="B338" s="1" t="s">
        <v>17</v>
      </c>
      <c r="C338" s="1">
        <v>493.0</v>
      </c>
      <c r="D338" s="1">
        <v>0.0</v>
      </c>
      <c r="E338" s="1" t="s">
        <v>120</v>
      </c>
      <c r="F338" s="1" t="s">
        <v>81</v>
      </c>
      <c r="G338" s="1" t="s">
        <v>20</v>
      </c>
      <c r="H338" s="1" t="s">
        <v>1177</v>
      </c>
      <c r="I338" s="1" t="s">
        <v>1178</v>
      </c>
      <c r="J338" s="1" t="s">
        <v>1179</v>
      </c>
      <c r="K338" s="1" t="s">
        <v>1180</v>
      </c>
      <c r="L338" s="1">
        <v>0.0</v>
      </c>
      <c r="M338" s="1">
        <v>0.016216666666666667</v>
      </c>
      <c r="N338" s="1">
        <v>13.015333333333333</v>
      </c>
      <c r="O338" s="1" t="s">
        <v>86</v>
      </c>
      <c r="P338" s="1" t="s">
        <v>1181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80</v>
      </c>
      <c r="B339" s="1" t="s">
        <v>17</v>
      </c>
      <c r="C339" s="1">
        <v>434.0</v>
      </c>
      <c r="D339" s="1">
        <v>121.0</v>
      </c>
      <c r="E339" s="2"/>
      <c r="F339" s="1" t="s">
        <v>38</v>
      </c>
      <c r="G339" s="1" t="s">
        <v>162</v>
      </c>
      <c r="H339" s="1" t="s">
        <v>1182</v>
      </c>
      <c r="I339" s="1" t="s">
        <v>1183</v>
      </c>
      <c r="J339" s="1" t="s">
        <v>1183</v>
      </c>
      <c r="K339" s="2"/>
      <c r="L339" s="1">
        <v>-7.0</v>
      </c>
      <c r="M339" s="1"/>
      <c r="N339" s="1">
        <v>12.857383333333333</v>
      </c>
      <c r="O339" s="1" t="s">
        <v>86</v>
      </c>
      <c r="P339" s="1" t="s">
        <v>1184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80</v>
      </c>
      <c r="B340" s="1" t="s">
        <v>17</v>
      </c>
      <c r="C340" s="1">
        <v>309.0</v>
      </c>
      <c r="D340" s="1">
        <v>65.0</v>
      </c>
      <c r="E340" s="2"/>
      <c r="F340" s="1" t="s">
        <v>38</v>
      </c>
      <c r="G340" s="1" t="s">
        <v>20</v>
      </c>
      <c r="H340" s="1" t="s">
        <v>1185</v>
      </c>
      <c r="I340" s="1" t="s">
        <v>1186</v>
      </c>
      <c r="J340" s="1" t="s">
        <v>1186</v>
      </c>
      <c r="K340" s="2"/>
      <c r="L340" s="1">
        <v>-8.0</v>
      </c>
      <c r="M340" s="1"/>
      <c r="N340" s="1">
        <v>27.6858</v>
      </c>
      <c r="O340" s="1" t="s">
        <v>86</v>
      </c>
      <c r="P340" s="1" t="s">
        <v>1187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16</v>
      </c>
      <c r="B341" s="1" t="s">
        <v>17</v>
      </c>
      <c r="C341" s="3">
        <v>498.0</v>
      </c>
      <c r="D341" s="1">
        <v>0.0</v>
      </c>
      <c r="E341" s="1" t="s">
        <v>18</v>
      </c>
      <c r="F341" s="1" t="s">
        <v>19</v>
      </c>
      <c r="G341" s="1" t="s">
        <v>20</v>
      </c>
      <c r="H341" s="1" t="s">
        <v>1188</v>
      </c>
      <c r="I341" s="1" t="s">
        <v>1189</v>
      </c>
      <c r="J341" s="1" t="s">
        <v>1189</v>
      </c>
      <c r="K341" s="2"/>
      <c r="L341" s="1">
        <v>-5.0</v>
      </c>
      <c r="M341" s="1"/>
      <c r="N341" s="1">
        <v>9.703066666666667</v>
      </c>
      <c r="O341" s="1" t="s">
        <v>23</v>
      </c>
      <c r="P341" s="1" t="s">
        <v>1190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80</v>
      </c>
      <c r="B342" s="1" t="s">
        <v>17</v>
      </c>
      <c r="C342" s="1">
        <v>458.0</v>
      </c>
      <c r="D342" s="1">
        <v>0.0</v>
      </c>
      <c r="E342" s="1" t="s">
        <v>120</v>
      </c>
      <c r="F342" s="1" t="s">
        <v>81</v>
      </c>
      <c r="G342" s="1" t="s">
        <v>20</v>
      </c>
      <c r="H342" s="1" t="s">
        <v>1191</v>
      </c>
      <c r="I342" s="1" t="s">
        <v>1192</v>
      </c>
      <c r="J342" s="1" t="s">
        <v>1193</v>
      </c>
      <c r="K342" s="1" t="s">
        <v>1194</v>
      </c>
      <c r="L342" s="1">
        <v>-1.0</v>
      </c>
      <c r="M342" s="1">
        <v>0.0139</v>
      </c>
      <c r="N342" s="1">
        <v>47.3878</v>
      </c>
      <c r="O342" s="1" t="s">
        <v>86</v>
      </c>
      <c r="P342" s="1" t="s">
        <v>1195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16</v>
      </c>
      <c r="B343" s="1" t="s">
        <v>17</v>
      </c>
      <c r="C343" s="1">
        <v>498.0</v>
      </c>
      <c r="D343" s="1">
        <v>0.0</v>
      </c>
      <c r="E343" s="1" t="s">
        <v>18</v>
      </c>
      <c r="F343" s="1" t="s">
        <v>19</v>
      </c>
      <c r="G343" s="1" t="s">
        <v>20</v>
      </c>
      <c r="H343" s="1" t="s">
        <v>1196</v>
      </c>
      <c r="I343" s="1" t="s">
        <v>1197</v>
      </c>
      <c r="J343" s="1" t="s">
        <v>1197</v>
      </c>
      <c r="K343" s="2"/>
      <c r="L343" s="1">
        <v>-6.0</v>
      </c>
      <c r="M343" s="1"/>
      <c r="N343" s="1">
        <v>37.93355</v>
      </c>
      <c r="O343" s="1" t="s">
        <v>23</v>
      </c>
      <c r="P343" s="1" t="s">
        <v>1198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80</v>
      </c>
      <c r="B344" s="3" t="s">
        <v>17</v>
      </c>
      <c r="C344" s="1">
        <v>423.0</v>
      </c>
      <c r="D344" s="1">
        <v>0.0</v>
      </c>
      <c r="E344" s="1" t="s">
        <v>18</v>
      </c>
      <c r="F344" s="1" t="s">
        <v>81</v>
      </c>
      <c r="G344" s="1" t="s">
        <v>39</v>
      </c>
      <c r="H344" s="1" t="s">
        <v>1199</v>
      </c>
      <c r="I344" s="1" t="s">
        <v>1200</v>
      </c>
      <c r="J344" s="1" t="s">
        <v>1201</v>
      </c>
      <c r="K344" s="1" t="s">
        <v>1202</v>
      </c>
      <c r="L344" s="1">
        <v>1.0</v>
      </c>
      <c r="M344" s="1">
        <v>26.5455</v>
      </c>
      <c r="N344" s="1">
        <v>38.629133333333336</v>
      </c>
      <c r="O344" s="1" t="s">
        <v>86</v>
      </c>
      <c r="P344" s="1" t="s">
        <v>1109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80</v>
      </c>
      <c r="B345" s="1" t="s">
        <v>17</v>
      </c>
      <c r="C345" s="1">
        <v>624.0</v>
      </c>
      <c r="D345" s="1">
        <v>153.0</v>
      </c>
      <c r="E345" s="2"/>
      <c r="F345" s="1" t="s">
        <v>38</v>
      </c>
      <c r="G345" s="1" t="s">
        <v>20</v>
      </c>
      <c r="H345" s="1" t="s">
        <v>1203</v>
      </c>
      <c r="I345" s="1" t="s">
        <v>1204</v>
      </c>
      <c r="J345" s="1" t="s">
        <v>1204</v>
      </c>
      <c r="K345" s="2"/>
      <c r="L345" s="1">
        <v>-2.0</v>
      </c>
      <c r="M345" s="1"/>
      <c r="N345" s="1">
        <v>55.00918333333333</v>
      </c>
      <c r="O345" s="1" t="s">
        <v>86</v>
      </c>
      <c r="P345" s="1" t="s">
        <v>1205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80</v>
      </c>
      <c r="B346" s="1" t="s">
        <v>17</v>
      </c>
      <c r="C346" s="1">
        <v>247.0</v>
      </c>
      <c r="D346" s="1">
        <v>62.0</v>
      </c>
      <c r="E346" s="2"/>
      <c r="F346" s="1" t="s">
        <v>38</v>
      </c>
      <c r="G346" s="1" t="s">
        <v>162</v>
      </c>
      <c r="H346" s="1" t="s">
        <v>1206</v>
      </c>
      <c r="I346" s="1" t="s">
        <v>1207</v>
      </c>
      <c r="J346" s="1" t="s">
        <v>1207</v>
      </c>
      <c r="K346" s="2"/>
      <c r="L346" s="1">
        <v>-8.0</v>
      </c>
      <c r="M346" s="1"/>
      <c r="N346" s="1">
        <v>53.41705</v>
      </c>
      <c r="O346" s="1" t="s">
        <v>86</v>
      </c>
      <c r="P346" s="1" t="s">
        <v>386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29</v>
      </c>
      <c r="B347" s="1" t="s">
        <v>17</v>
      </c>
      <c r="C347" s="1">
        <v>264.0</v>
      </c>
      <c r="D347" s="1">
        <v>0.0</v>
      </c>
      <c r="E347" s="1" t="s">
        <v>1208</v>
      </c>
      <c r="F347" s="1" t="s">
        <v>19</v>
      </c>
      <c r="G347" s="1" t="s">
        <v>20</v>
      </c>
      <c r="H347" s="1" t="s">
        <v>1209</v>
      </c>
      <c r="I347" s="1" t="s">
        <v>1210</v>
      </c>
      <c r="J347" s="1" t="s">
        <v>1210</v>
      </c>
      <c r="K347" s="2"/>
      <c r="L347" s="1">
        <v>-4.0</v>
      </c>
      <c r="M347" s="1"/>
      <c r="N347" s="1">
        <v>10.497766666666667</v>
      </c>
      <c r="O347" s="1" t="s">
        <v>23</v>
      </c>
      <c r="P347" s="1" t="s">
        <v>1211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16</v>
      </c>
      <c r="B348" s="1" t="s">
        <v>17</v>
      </c>
      <c r="C348" s="1">
        <v>259.0</v>
      </c>
      <c r="D348" s="1">
        <v>0.0</v>
      </c>
      <c r="E348" s="1" t="s">
        <v>18</v>
      </c>
      <c r="F348" s="1" t="s">
        <v>19</v>
      </c>
      <c r="G348" s="1" t="s">
        <v>20</v>
      </c>
      <c r="H348" s="1" t="s">
        <v>1212</v>
      </c>
      <c r="I348" s="1" t="s">
        <v>1213</v>
      </c>
      <c r="J348" s="1" t="s">
        <v>1213</v>
      </c>
      <c r="K348" s="2"/>
      <c r="L348" s="1">
        <v>1.0</v>
      </c>
      <c r="M348" s="1"/>
      <c r="N348" s="1">
        <v>16.896466666666665</v>
      </c>
      <c r="O348" s="1" t="s">
        <v>23</v>
      </c>
      <c r="P348" s="1" t="s">
        <v>1214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80</v>
      </c>
      <c r="B349" s="1" t="s">
        <v>17</v>
      </c>
      <c r="C349" s="3">
        <v>400.0</v>
      </c>
      <c r="D349" s="1">
        <v>0.0</v>
      </c>
      <c r="E349" s="1" t="s">
        <v>18</v>
      </c>
      <c r="F349" s="1" t="s">
        <v>81</v>
      </c>
      <c r="G349" s="1" t="s">
        <v>20</v>
      </c>
      <c r="H349" s="1" t="s">
        <v>1215</v>
      </c>
      <c r="I349" s="1" t="s">
        <v>1216</v>
      </c>
      <c r="J349" s="1" t="s">
        <v>1217</v>
      </c>
      <c r="K349" s="1" t="s">
        <v>1218</v>
      </c>
      <c r="L349" s="1">
        <v>4.0</v>
      </c>
      <c r="M349" s="1">
        <v>0.94725</v>
      </c>
      <c r="N349" s="1">
        <v>13.5334</v>
      </c>
      <c r="O349" s="1" t="s">
        <v>86</v>
      </c>
      <c r="P349" s="1" t="s">
        <v>1219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29</v>
      </c>
      <c r="B350" s="1" t="s">
        <v>17</v>
      </c>
      <c r="C350" s="3">
        <v>583.0</v>
      </c>
      <c r="D350" s="1">
        <v>0.0</v>
      </c>
      <c r="E350" s="1" t="s">
        <v>1220</v>
      </c>
      <c r="F350" s="1" t="s">
        <v>19</v>
      </c>
      <c r="G350" s="1" t="s">
        <v>20</v>
      </c>
      <c r="H350" s="1" t="s">
        <v>1221</v>
      </c>
      <c r="I350" s="1" t="s">
        <v>1222</v>
      </c>
      <c r="J350" s="1" t="s">
        <v>1222</v>
      </c>
      <c r="K350" s="2"/>
      <c r="L350" s="1">
        <v>-1.0</v>
      </c>
      <c r="M350" s="1"/>
      <c r="N350" s="1">
        <v>13.138183333333334</v>
      </c>
      <c r="O350" s="1" t="s">
        <v>23</v>
      </c>
      <c r="P350" s="1" t="s">
        <v>1223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80</v>
      </c>
      <c r="B351" s="1" t="s">
        <v>17</v>
      </c>
      <c r="C351" s="1">
        <v>486.0</v>
      </c>
      <c r="D351" s="1">
        <v>0.0</v>
      </c>
      <c r="E351" s="1" t="s">
        <v>18</v>
      </c>
      <c r="F351" s="1" t="s">
        <v>81</v>
      </c>
      <c r="G351" s="1" t="s">
        <v>20</v>
      </c>
      <c r="H351" s="1" t="s">
        <v>1224</v>
      </c>
      <c r="I351" s="1" t="s">
        <v>1225</v>
      </c>
      <c r="J351" s="1" t="s">
        <v>1226</v>
      </c>
      <c r="K351" s="1" t="s">
        <v>1227</v>
      </c>
      <c r="L351" s="1">
        <v>23.0</v>
      </c>
      <c r="M351" s="1">
        <v>0.8294166666666667</v>
      </c>
      <c r="N351" s="1">
        <v>8.61095</v>
      </c>
      <c r="O351" s="1" t="s">
        <v>86</v>
      </c>
      <c r="P351" s="1" t="s">
        <v>1228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16</v>
      </c>
      <c r="B352" s="1" t="s">
        <v>17</v>
      </c>
      <c r="C352" s="1">
        <v>655.0</v>
      </c>
      <c r="D352" s="1">
        <v>0.0</v>
      </c>
      <c r="E352" s="1" t="s">
        <v>18</v>
      </c>
      <c r="F352" s="1" t="s">
        <v>19</v>
      </c>
      <c r="G352" s="1" t="s">
        <v>20</v>
      </c>
      <c r="H352" s="1" t="s">
        <v>1229</v>
      </c>
      <c r="I352" s="1" t="s">
        <v>1230</v>
      </c>
      <c r="J352" s="1" t="s">
        <v>1230</v>
      </c>
      <c r="K352" s="2"/>
      <c r="L352" s="1">
        <v>-2.0</v>
      </c>
      <c r="M352" s="1"/>
      <c r="N352" s="1">
        <v>12.05045</v>
      </c>
      <c r="O352" s="1" t="s">
        <v>23</v>
      </c>
      <c r="P352" s="1" t="s">
        <v>1231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80</v>
      </c>
      <c r="B353" s="1" t="s">
        <v>17</v>
      </c>
      <c r="C353" s="1">
        <v>539.0</v>
      </c>
      <c r="D353" s="1">
        <v>0.0</v>
      </c>
      <c r="E353" s="1" t="s">
        <v>18</v>
      </c>
      <c r="F353" s="1" t="s">
        <v>81</v>
      </c>
      <c r="G353" s="1" t="s">
        <v>39</v>
      </c>
      <c r="H353" s="1" t="s">
        <v>1232</v>
      </c>
      <c r="I353" s="1" t="s">
        <v>1233</v>
      </c>
      <c r="J353" s="1" t="s">
        <v>1234</v>
      </c>
      <c r="K353" s="1" t="s">
        <v>1235</v>
      </c>
      <c r="L353" s="1">
        <v>10.0</v>
      </c>
      <c r="M353" s="1">
        <v>0.8439833333333333</v>
      </c>
      <c r="N353" s="1">
        <v>10.27115</v>
      </c>
      <c r="O353" s="1" t="s">
        <v>86</v>
      </c>
      <c r="P353" s="1" t="s">
        <v>1236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25</v>
      </c>
      <c r="B354" s="1" t="s">
        <v>17</v>
      </c>
      <c r="C354" s="1">
        <v>264.0</v>
      </c>
      <c r="D354" s="1">
        <v>0.0</v>
      </c>
      <c r="E354" s="2"/>
      <c r="F354" s="1" t="s">
        <v>19</v>
      </c>
      <c r="G354" s="1" t="s">
        <v>20</v>
      </c>
      <c r="H354" s="1" t="s">
        <v>1237</v>
      </c>
      <c r="I354" s="1" t="s">
        <v>1238</v>
      </c>
      <c r="J354" s="1" t="s">
        <v>1238</v>
      </c>
      <c r="K354" s="2"/>
      <c r="L354" s="1">
        <v>-8.0</v>
      </c>
      <c r="M354" s="1"/>
      <c r="N354" s="1">
        <v>6.774333333333334</v>
      </c>
      <c r="O354" s="1" t="s">
        <v>23</v>
      </c>
      <c r="P354" s="1" t="s">
        <v>274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25</v>
      </c>
      <c r="B355" s="1" t="s">
        <v>17</v>
      </c>
      <c r="C355" s="1">
        <v>329.0</v>
      </c>
      <c r="D355" s="1">
        <v>0.0</v>
      </c>
      <c r="E355" s="2"/>
      <c r="F355" s="1" t="s">
        <v>19</v>
      </c>
      <c r="G355" s="1" t="s">
        <v>20</v>
      </c>
      <c r="H355" s="1" t="s">
        <v>1239</v>
      </c>
      <c r="I355" s="1" t="s">
        <v>1240</v>
      </c>
      <c r="J355" s="1" t="s">
        <v>1240</v>
      </c>
      <c r="K355" s="2"/>
      <c r="L355" s="1">
        <v>-4.0</v>
      </c>
      <c r="M355" s="1"/>
      <c r="N355" s="1">
        <v>6.238466666666667</v>
      </c>
      <c r="O355" s="1" t="s">
        <v>23</v>
      </c>
      <c r="P355" s="1" t="s">
        <v>395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16</v>
      </c>
      <c r="B356" s="1" t="s">
        <v>17</v>
      </c>
      <c r="C356" s="3">
        <v>329.0</v>
      </c>
      <c r="D356" s="1">
        <v>0.0</v>
      </c>
      <c r="E356" s="1" t="s">
        <v>18</v>
      </c>
      <c r="F356" s="1" t="s">
        <v>19</v>
      </c>
      <c r="G356" s="1" t="s">
        <v>20</v>
      </c>
      <c r="H356" s="1" t="s">
        <v>1241</v>
      </c>
      <c r="I356" s="1" t="s">
        <v>1242</v>
      </c>
      <c r="J356" s="1" t="s">
        <v>1242</v>
      </c>
      <c r="K356" s="2"/>
      <c r="L356" s="1">
        <v>-5.0</v>
      </c>
      <c r="M356" s="1"/>
      <c r="N356" s="1">
        <v>9.715716666666667</v>
      </c>
      <c r="O356" s="1" t="s">
        <v>23</v>
      </c>
      <c r="P356" s="1" t="s">
        <v>1243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16</v>
      </c>
      <c r="B357" s="1" t="s">
        <v>17</v>
      </c>
      <c r="C357" s="1">
        <v>264.0</v>
      </c>
      <c r="D357" s="1">
        <v>0.0</v>
      </c>
      <c r="E357" s="1" t="s">
        <v>18</v>
      </c>
      <c r="F357" s="1" t="s">
        <v>19</v>
      </c>
      <c r="G357" s="1" t="s">
        <v>20</v>
      </c>
      <c r="H357" s="1" t="s">
        <v>1244</v>
      </c>
      <c r="I357" s="1" t="s">
        <v>1245</v>
      </c>
      <c r="J357" s="1" t="s">
        <v>1245</v>
      </c>
      <c r="K357" s="2"/>
      <c r="L357" s="1">
        <v>-4.0</v>
      </c>
      <c r="M357" s="1"/>
      <c r="N357" s="1">
        <v>10.17365</v>
      </c>
      <c r="O357" s="1" t="s">
        <v>23</v>
      </c>
      <c r="P357" s="1" t="s">
        <v>113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80</v>
      </c>
      <c r="B358" s="1" t="s">
        <v>17</v>
      </c>
      <c r="C358" s="1">
        <v>318.0</v>
      </c>
      <c r="D358" s="1">
        <v>0.0</v>
      </c>
      <c r="E358" s="1" t="s">
        <v>18</v>
      </c>
      <c r="F358" s="1" t="s">
        <v>81</v>
      </c>
      <c r="G358" s="1" t="s">
        <v>39</v>
      </c>
      <c r="H358" s="1" t="s">
        <v>1246</v>
      </c>
      <c r="I358" s="1" t="s">
        <v>1247</v>
      </c>
      <c r="J358" s="1" t="s">
        <v>1248</v>
      </c>
      <c r="K358" s="1" t="s">
        <v>1249</v>
      </c>
      <c r="L358" s="1">
        <v>1.0</v>
      </c>
      <c r="M358" s="1">
        <v>6.989133333333333</v>
      </c>
      <c r="N358" s="1">
        <v>16.922283333333333</v>
      </c>
      <c r="O358" s="1" t="s">
        <v>86</v>
      </c>
      <c r="P358" s="1" t="s">
        <v>1250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80</v>
      </c>
      <c r="B359" s="1" t="s">
        <v>17</v>
      </c>
      <c r="C359" s="1">
        <v>250.0</v>
      </c>
      <c r="D359" s="1">
        <v>0.0</v>
      </c>
      <c r="E359" s="1" t="s">
        <v>18</v>
      </c>
      <c r="F359" s="1" t="s">
        <v>81</v>
      </c>
      <c r="G359" s="1" t="s">
        <v>20</v>
      </c>
      <c r="H359" s="1" t="s">
        <v>1251</v>
      </c>
      <c r="I359" s="1" t="s">
        <v>1252</v>
      </c>
      <c r="J359" s="1" t="s">
        <v>1253</v>
      </c>
      <c r="K359" s="1" t="s">
        <v>1254</v>
      </c>
      <c r="L359" s="1">
        <v>9.0</v>
      </c>
      <c r="M359" s="1">
        <v>7.891183333333333</v>
      </c>
      <c r="N359" s="1">
        <v>14.143</v>
      </c>
      <c r="O359" s="1" t="s">
        <v>86</v>
      </c>
      <c r="P359" s="1" t="s">
        <v>1255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25</v>
      </c>
      <c r="B360" s="1" t="s">
        <v>17</v>
      </c>
      <c r="C360" s="1">
        <v>463.0</v>
      </c>
      <c r="D360" s="1">
        <v>0.0</v>
      </c>
      <c r="E360" s="2"/>
      <c r="F360" s="1" t="s">
        <v>19</v>
      </c>
      <c r="G360" s="1" t="s">
        <v>20</v>
      </c>
      <c r="H360" s="1" t="s">
        <v>1256</v>
      </c>
      <c r="I360" s="1" t="s">
        <v>1257</v>
      </c>
      <c r="J360" s="1" t="s">
        <v>1257</v>
      </c>
      <c r="K360" s="2"/>
      <c r="L360" s="1">
        <v>-1.0</v>
      </c>
      <c r="M360" s="1"/>
      <c r="N360" s="1">
        <v>13.3556</v>
      </c>
      <c r="O360" s="1" t="s">
        <v>23</v>
      </c>
      <c r="P360" s="1" t="s">
        <v>1258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29</v>
      </c>
      <c r="B361" s="1" t="s">
        <v>17</v>
      </c>
      <c r="C361" s="3">
        <v>289.0</v>
      </c>
      <c r="D361" s="1">
        <v>0.0</v>
      </c>
      <c r="E361" s="1" t="s">
        <v>1259</v>
      </c>
      <c r="F361" s="1" t="s">
        <v>19</v>
      </c>
      <c r="G361" s="1" t="s">
        <v>20</v>
      </c>
      <c r="H361" s="1" t="s">
        <v>1260</v>
      </c>
      <c r="I361" s="1" t="s">
        <v>1261</v>
      </c>
      <c r="J361" s="1" t="s">
        <v>1261</v>
      </c>
      <c r="K361" s="2"/>
      <c r="L361" s="1">
        <v>-4.0</v>
      </c>
      <c r="M361" s="1"/>
      <c r="N361" s="1">
        <v>10.56385</v>
      </c>
      <c r="O361" s="1" t="s">
        <v>23</v>
      </c>
      <c r="P361" s="1" t="s">
        <v>1262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16</v>
      </c>
      <c r="B362" s="1" t="s">
        <v>17</v>
      </c>
      <c r="C362" s="1">
        <v>388.0</v>
      </c>
      <c r="D362" s="1">
        <v>0.0</v>
      </c>
      <c r="E362" s="1" t="s">
        <v>18</v>
      </c>
      <c r="F362" s="1" t="s">
        <v>19</v>
      </c>
      <c r="G362" s="1" t="s">
        <v>20</v>
      </c>
      <c r="H362" s="1" t="s">
        <v>1263</v>
      </c>
      <c r="I362" s="1" t="s">
        <v>1264</v>
      </c>
      <c r="J362" s="1" t="s">
        <v>1264</v>
      </c>
      <c r="K362" s="2"/>
      <c r="L362" s="1">
        <v>-1.0</v>
      </c>
      <c r="M362" s="1"/>
      <c r="N362" s="1">
        <v>13.83935</v>
      </c>
      <c r="O362" s="1" t="s">
        <v>23</v>
      </c>
      <c r="P362" s="1" t="s">
        <v>1265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29</v>
      </c>
      <c r="B363" s="1" t="s">
        <v>17</v>
      </c>
      <c r="C363" s="1">
        <v>394.0</v>
      </c>
      <c r="D363" s="1">
        <v>0.0</v>
      </c>
      <c r="E363" s="1" t="s">
        <v>1266</v>
      </c>
      <c r="F363" s="1" t="s">
        <v>19</v>
      </c>
      <c r="G363" s="1" t="s">
        <v>20</v>
      </c>
      <c r="H363" s="1" t="s">
        <v>1267</v>
      </c>
      <c r="I363" s="1" t="s">
        <v>1268</v>
      </c>
      <c r="J363" s="1" t="s">
        <v>1268</v>
      </c>
      <c r="K363" s="2"/>
      <c r="L363" s="1">
        <v>-2.0</v>
      </c>
      <c r="M363" s="1"/>
      <c r="N363" s="1">
        <v>12.792483333333333</v>
      </c>
      <c r="O363" s="1" t="s">
        <v>23</v>
      </c>
      <c r="P363" s="1" t="s">
        <v>1269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29</v>
      </c>
      <c r="B364" s="1" t="s">
        <v>17</v>
      </c>
      <c r="C364" s="3">
        <v>329.0</v>
      </c>
      <c r="D364" s="1">
        <v>0.0</v>
      </c>
      <c r="E364" s="1" t="s">
        <v>1270</v>
      </c>
      <c r="F364" s="1" t="s">
        <v>19</v>
      </c>
      <c r="G364" s="1" t="s">
        <v>20</v>
      </c>
      <c r="H364" s="1" t="s">
        <v>1271</v>
      </c>
      <c r="I364" s="1" t="s">
        <v>1272</v>
      </c>
      <c r="J364" s="1" t="s">
        <v>1272</v>
      </c>
      <c r="K364" s="2"/>
      <c r="L364" s="1">
        <v>-5.0</v>
      </c>
      <c r="M364" s="1"/>
      <c r="N364" s="1">
        <v>9.253216666666667</v>
      </c>
      <c r="O364" s="1" t="s">
        <v>23</v>
      </c>
      <c r="P364" s="1" t="s">
        <v>1273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80</v>
      </c>
      <c r="B365" s="1" t="s">
        <v>17</v>
      </c>
      <c r="C365" s="1">
        <v>314.0</v>
      </c>
      <c r="D365" s="1">
        <v>0.0</v>
      </c>
      <c r="E365" s="1" t="s">
        <v>18</v>
      </c>
      <c r="F365" s="1" t="s">
        <v>81</v>
      </c>
      <c r="G365" s="1" t="s">
        <v>20</v>
      </c>
      <c r="H365" s="1" t="s">
        <v>1274</v>
      </c>
      <c r="I365" s="1" t="s">
        <v>1275</v>
      </c>
      <c r="J365" s="1" t="s">
        <v>1276</v>
      </c>
      <c r="K365" s="1" t="s">
        <v>1277</v>
      </c>
      <c r="L365" s="1">
        <v>1.0</v>
      </c>
      <c r="M365" s="1">
        <v>1.2664333333333333</v>
      </c>
      <c r="N365" s="1">
        <v>12.464833333333333</v>
      </c>
      <c r="O365" s="1" t="s">
        <v>86</v>
      </c>
      <c r="P365" s="1" t="s">
        <v>1278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80</v>
      </c>
      <c r="B366" s="1" t="s">
        <v>17</v>
      </c>
      <c r="C366" s="3">
        <v>562.0</v>
      </c>
      <c r="D366" s="1">
        <v>0.0</v>
      </c>
      <c r="E366" s="1" t="s">
        <v>18</v>
      </c>
      <c r="F366" s="1" t="s">
        <v>81</v>
      </c>
      <c r="G366" s="1" t="s">
        <v>20</v>
      </c>
      <c r="H366" s="1" t="s">
        <v>1279</v>
      </c>
      <c r="I366" s="1" t="s">
        <v>1280</v>
      </c>
      <c r="J366" s="1" t="s">
        <v>1281</v>
      </c>
      <c r="K366" s="1" t="s">
        <v>1282</v>
      </c>
      <c r="L366" s="1">
        <v>7.0</v>
      </c>
      <c r="M366" s="1">
        <v>4.76975</v>
      </c>
      <c r="N366" s="1">
        <v>15.670566666666666</v>
      </c>
      <c r="O366" s="1" t="s">
        <v>86</v>
      </c>
      <c r="P366" s="1" t="s">
        <v>1283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25</v>
      </c>
      <c r="B367" s="1" t="s">
        <v>17</v>
      </c>
      <c r="C367" s="1">
        <v>388.0</v>
      </c>
      <c r="D367" s="1">
        <v>0.0</v>
      </c>
      <c r="E367" s="2"/>
      <c r="F367" s="1" t="s">
        <v>19</v>
      </c>
      <c r="G367" s="1" t="s">
        <v>20</v>
      </c>
      <c r="H367" s="1" t="s">
        <v>1284</v>
      </c>
      <c r="I367" s="1" t="s">
        <v>1285</v>
      </c>
      <c r="J367" s="1" t="s">
        <v>1285</v>
      </c>
      <c r="K367" s="2"/>
      <c r="L367" s="1">
        <v>0.0</v>
      </c>
      <c r="M367" s="1"/>
      <c r="N367" s="1">
        <v>15.753933333333332</v>
      </c>
      <c r="O367" s="1" t="s">
        <v>23</v>
      </c>
      <c r="P367" s="1" t="s">
        <v>1286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16</v>
      </c>
      <c r="B368" s="1" t="s">
        <v>17</v>
      </c>
      <c r="C368" s="3">
        <v>1525.0</v>
      </c>
      <c r="D368" s="1">
        <v>0.0</v>
      </c>
      <c r="E368" s="1" t="s">
        <v>18</v>
      </c>
      <c r="F368" s="1" t="s">
        <v>19</v>
      </c>
      <c r="G368" s="1" t="s">
        <v>20</v>
      </c>
      <c r="H368" s="1" t="s">
        <v>1287</v>
      </c>
      <c r="I368" s="1" t="s">
        <v>1288</v>
      </c>
      <c r="J368" s="1" t="s">
        <v>1288</v>
      </c>
      <c r="K368" s="2"/>
      <c r="L368" s="1">
        <v>11.0</v>
      </c>
      <c r="M368" s="1"/>
      <c r="N368" s="1">
        <v>26.4239</v>
      </c>
      <c r="O368" s="1" t="s">
        <v>23</v>
      </c>
      <c r="P368" s="1" t="s">
        <v>1289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29</v>
      </c>
      <c r="B369" s="1" t="s">
        <v>17</v>
      </c>
      <c r="C369" s="1">
        <v>788.0</v>
      </c>
      <c r="D369" s="1">
        <v>0.0</v>
      </c>
      <c r="E369" s="1" t="s">
        <v>1290</v>
      </c>
      <c r="F369" s="1" t="s">
        <v>19</v>
      </c>
      <c r="G369" s="1" t="s">
        <v>20</v>
      </c>
      <c r="H369" s="1" t="s">
        <v>1291</v>
      </c>
      <c r="I369" s="1" t="s">
        <v>1292</v>
      </c>
      <c r="J369" s="1" t="s">
        <v>1292</v>
      </c>
      <c r="K369" s="2"/>
      <c r="L369" s="1">
        <v>5.0</v>
      </c>
      <c r="M369" s="1"/>
      <c r="N369" s="1">
        <v>21.73218333333333</v>
      </c>
      <c r="O369" s="1" t="s">
        <v>23</v>
      </c>
      <c r="P369" s="1" t="s">
        <v>1293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37</v>
      </c>
      <c r="B370" s="1" t="s">
        <v>17</v>
      </c>
      <c r="C370" s="1">
        <v>428.0</v>
      </c>
      <c r="D370" s="1">
        <v>0.0</v>
      </c>
      <c r="E370" s="2"/>
      <c r="F370" s="1" t="s">
        <v>38</v>
      </c>
      <c r="G370" s="1" t="s">
        <v>39</v>
      </c>
      <c r="H370" s="1" t="s">
        <v>1294</v>
      </c>
      <c r="I370" s="1" t="s">
        <v>1295</v>
      </c>
      <c r="J370" s="1" t="s">
        <v>1295</v>
      </c>
      <c r="K370" s="2"/>
      <c r="L370" s="1">
        <v>8.0</v>
      </c>
      <c r="M370" s="1"/>
      <c r="N370" s="1">
        <v>13.0877</v>
      </c>
      <c r="O370" s="1" t="s">
        <v>42</v>
      </c>
      <c r="P370" s="1" t="s">
        <v>1296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16</v>
      </c>
      <c r="B371" s="1" t="s">
        <v>17</v>
      </c>
      <c r="C371" s="1">
        <v>553.0</v>
      </c>
      <c r="D371" s="1">
        <v>0.0</v>
      </c>
      <c r="E371" s="1" t="s">
        <v>18</v>
      </c>
      <c r="F371" s="1" t="s">
        <v>19</v>
      </c>
      <c r="G371" s="1" t="s">
        <v>20</v>
      </c>
      <c r="H371" s="1" t="s">
        <v>1297</v>
      </c>
      <c r="I371" s="1" t="s">
        <v>1298</v>
      </c>
      <c r="J371" s="1" t="s">
        <v>1298</v>
      </c>
      <c r="K371" s="2"/>
      <c r="L371" s="1">
        <v>-3.0</v>
      </c>
      <c r="M371" s="1"/>
      <c r="N371" s="1">
        <v>11.371066666666668</v>
      </c>
      <c r="O371" s="1" t="s">
        <v>23</v>
      </c>
      <c r="P371" s="1" t="s">
        <v>1299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16</v>
      </c>
      <c r="B372" s="1" t="s">
        <v>17</v>
      </c>
      <c r="C372" s="1">
        <v>364.0</v>
      </c>
      <c r="D372" s="1">
        <v>0.0</v>
      </c>
      <c r="E372" s="1" t="s">
        <v>18</v>
      </c>
      <c r="F372" s="1" t="s">
        <v>19</v>
      </c>
      <c r="G372" s="1" t="s">
        <v>20</v>
      </c>
      <c r="H372" s="1" t="s">
        <v>1300</v>
      </c>
      <c r="I372" s="1" t="s">
        <v>1301</v>
      </c>
      <c r="J372" s="1" t="s">
        <v>1301</v>
      </c>
      <c r="K372" s="2"/>
      <c r="L372" s="1">
        <v>10.0</v>
      </c>
      <c r="M372" s="1"/>
      <c r="N372" s="1">
        <v>25.01781666666667</v>
      </c>
      <c r="O372" s="1" t="s">
        <v>23</v>
      </c>
      <c r="P372" s="1" t="s">
        <v>1302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29</v>
      </c>
      <c r="B373" s="1" t="s">
        <v>88</v>
      </c>
      <c r="C373" s="1">
        <v>264.0</v>
      </c>
      <c r="D373" s="1">
        <v>0.0</v>
      </c>
      <c r="E373" s="1" t="s">
        <v>1270</v>
      </c>
      <c r="F373" s="1" t="s">
        <v>19</v>
      </c>
      <c r="G373" s="1" t="s">
        <v>20</v>
      </c>
      <c r="H373" s="1" t="s">
        <v>1303</v>
      </c>
      <c r="I373" s="1" t="s">
        <v>1304</v>
      </c>
      <c r="J373" s="1" t="s">
        <v>1304</v>
      </c>
      <c r="K373" s="2"/>
      <c r="L373" s="1">
        <v>5.0</v>
      </c>
      <c r="M373" s="1"/>
      <c r="N373" s="1">
        <v>20.747866666666667</v>
      </c>
      <c r="O373" s="1" t="s">
        <v>23</v>
      </c>
      <c r="P373" s="1" t="s">
        <v>1305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25</v>
      </c>
      <c r="B374" s="1" t="s">
        <v>88</v>
      </c>
      <c r="C374" s="1">
        <v>224.0</v>
      </c>
      <c r="D374" s="1">
        <v>0.0</v>
      </c>
      <c r="E374" s="2"/>
      <c r="F374" s="1" t="s">
        <v>19</v>
      </c>
      <c r="G374" s="1" t="s">
        <v>20</v>
      </c>
      <c r="H374" s="1" t="s">
        <v>1306</v>
      </c>
      <c r="I374" s="1" t="s">
        <v>1307</v>
      </c>
      <c r="J374" s="1" t="s">
        <v>1307</v>
      </c>
      <c r="K374" s="2"/>
      <c r="L374" s="1">
        <v>5.0</v>
      </c>
      <c r="M374" s="1"/>
      <c r="N374" s="1">
        <v>20.2524</v>
      </c>
      <c r="O374" s="1" t="s">
        <v>23</v>
      </c>
      <c r="P374" s="1" t="s">
        <v>1308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25</v>
      </c>
      <c r="B375" s="1" t="s">
        <v>88</v>
      </c>
      <c r="C375" s="1">
        <v>264.0</v>
      </c>
      <c r="D375" s="1">
        <v>0.0</v>
      </c>
      <c r="E375" s="2"/>
      <c r="F375" s="1" t="s">
        <v>19</v>
      </c>
      <c r="G375" s="1" t="s">
        <v>20</v>
      </c>
      <c r="H375" s="1" t="s">
        <v>1309</v>
      </c>
      <c r="I375" s="1" t="s">
        <v>1310</v>
      </c>
      <c r="J375" s="1" t="s">
        <v>1310</v>
      </c>
      <c r="K375" s="2"/>
      <c r="L375" s="1">
        <v>8.0</v>
      </c>
      <c r="M375" s="1"/>
      <c r="N375" s="1">
        <v>23.65065</v>
      </c>
      <c r="O375" s="1" t="s">
        <v>23</v>
      </c>
      <c r="P375" s="1" t="s">
        <v>623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80</v>
      </c>
      <c r="B376" s="1" t="s">
        <v>17</v>
      </c>
      <c r="C376" s="1">
        <v>598.0</v>
      </c>
      <c r="D376" s="1">
        <v>149.0</v>
      </c>
      <c r="E376" s="2"/>
      <c r="F376" s="1" t="s">
        <v>38</v>
      </c>
      <c r="G376" s="1" t="s">
        <v>39</v>
      </c>
      <c r="H376" s="1" t="s">
        <v>1311</v>
      </c>
      <c r="I376" s="1" t="s">
        <v>1312</v>
      </c>
      <c r="J376" s="1" t="s">
        <v>1312</v>
      </c>
      <c r="K376" s="2"/>
      <c r="L376" s="1">
        <v>10.0</v>
      </c>
      <c r="M376" s="1"/>
      <c r="N376" s="1">
        <v>29.604016666666666</v>
      </c>
      <c r="O376" s="1" t="s">
        <v>86</v>
      </c>
      <c r="P376" s="1" t="s">
        <v>1313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29</v>
      </c>
      <c r="B377" s="1" t="s">
        <v>88</v>
      </c>
      <c r="C377" s="3">
        <v>658.0</v>
      </c>
      <c r="D377" s="1">
        <v>0.0</v>
      </c>
      <c r="E377" s="1" t="s">
        <v>659</v>
      </c>
      <c r="F377" s="1" t="s">
        <v>19</v>
      </c>
      <c r="G377" s="1" t="s">
        <v>20</v>
      </c>
      <c r="H377" s="1" t="s">
        <v>1314</v>
      </c>
      <c r="I377" s="1" t="s">
        <v>1315</v>
      </c>
      <c r="J377" s="1" t="s">
        <v>1315</v>
      </c>
      <c r="K377" s="2"/>
      <c r="L377" s="1">
        <v>5.0</v>
      </c>
      <c r="M377" s="1"/>
      <c r="N377" s="1">
        <v>20.465416666666666</v>
      </c>
      <c r="O377" s="1" t="s">
        <v>23</v>
      </c>
      <c r="P377" s="1" t="s">
        <v>1316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25</v>
      </c>
      <c r="B378" s="1" t="s">
        <v>88</v>
      </c>
      <c r="C378" s="3">
        <v>492.0</v>
      </c>
      <c r="D378" s="1">
        <v>0.0</v>
      </c>
      <c r="E378" s="2"/>
      <c r="F378" s="1" t="s">
        <v>19</v>
      </c>
      <c r="G378" s="1" t="s">
        <v>20</v>
      </c>
      <c r="H378" s="1" t="s">
        <v>1317</v>
      </c>
      <c r="I378" s="1" t="s">
        <v>1318</v>
      </c>
      <c r="J378" s="1" t="s">
        <v>1318</v>
      </c>
      <c r="K378" s="2"/>
      <c r="L378" s="1">
        <v>1.0</v>
      </c>
      <c r="M378" s="1"/>
      <c r="N378" s="1">
        <v>16.7429</v>
      </c>
      <c r="O378" s="1" t="s">
        <v>23</v>
      </c>
      <c r="P378" s="1" t="s">
        <v>1319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25</v>
      </c>
      <c r="B379" s="1" t="s">
        <v>88</v>
      </c>
      <c r="C379" s="1">
        <v>329.0</v>
      </c>
      <c r="D379" s="1">
        <v>0.0</v>
      </c>
      <c r="E379" s="2"/>
      <c r="F379" s="1" t="s">
        <v>19</v>
      </c>
      <c r="G379" s="1" t="s">
        <v>20</v>
      </c>
      <c r="H379" s="1" t="s">
        <v>1320</v>
      </c>
      <c r="I379" s="1" t="s">
        <v>1321</v>
      </c>
      <c r="J379" s="1" t="s">
        <v>1321</v>
      </c>
      <c r="K379" s="2"/>
      <c r="L379" s="1">
        <v>0.0</v>
      </c>
      <c r="M379" s="1"/>
      <c r="N379" s="1">
        <v>14.387566666666666</v>
      </c>
      <c r="O379" s="1" t="s">
        <v>23</v>
      </c>
      <c r="P379" s="1" t="s">
        <v>633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16</v>
      </c>
      <c r="B380" s="1" t="s">
        <v>17</v>
      </c>
      <c r="C380" s="1">
        <v>299.0</v>
      </c>
      <c r="D380" s="1">
        <v>0.0</v>
      </c>
      <c r="E380" s="1" t="s">
        <v>18</v>
      </c>
      <c r="F380" s="1" t="s">
        <v>19</v>
      </c>
      <c r="G380" s="1" t="s">
        <v>20</v>
      </c>
      <c r="H380" s="1" t="s">
        <v>1322</v>
      </c>
      <c r="I380" s="1" t="s">
        <v>1323</v>
      </c>
      <c r="J380" s="1" t="s">
        <v>1323</v>
      </c>
      <c r="K380" s="2"/>
      <c r="L380" s="1">
        <v>2.0</v>
      </c>
      <c r="M380" s="1"/>
      <c r="N380" s="1">
        <v>19.4427</v>
      </c>
      <c r="O380" s="1" t="s">
        <v>23</v>
      </c>
      <c r="P380" s="1" t="s">
        <v>1080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80</v>
      </c>
      <c r="B381" s="1" t="s">
        <v>17</v>
      </c>
      <c r="C381" s="1">
        <v>349.0</v>
      </c>
      <c r="D381" s="1">
        <v>0.0</v>
      </c>
      <c r="E381" s="1" t="s">
        <v>18</v>
      </c>
      <c r="F381" s="1" t="s">
        <v>81</v>
      </c>
      <c r="G381" s="1" t="s">
        <v>39</v>
      </c>
      <c r="H381" s="1" t="s">
        <v>1324</v>
      </c>
      <c r="I381" s="1" t="s">
        <v>1325</v>
      </c>
      <c r="J381" s="1" t="s">
        <v>1326</v>
      </c>
      <c r="K381" s="1" t="s">
        <v>1327</v>
      </c>
      <c r="L381" s="1">
        <v>-7.0</v>
      </c>
      <c r="M381" s="1">
        <v>0.23426666666666668</v>
      </c>
      <c r="N381" s="1">
        <v>14.456316666666666</v>
      </c>
      <c r="O381" s="1" t="s">
        <v>86</v>
      </c>
      <c r="P381" s="1" t="s">
        <v>1328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25</v>
      </c>
      <c r="B382" s="1" t="s">
        <v>88</v>
      </c>
      <c r="C382" s="1">
        <v>321.0</v>
      </c>
      <c r="D382" s="1">
        <v>0.0</v>
      </c>
      <c r="E382" s="2"/>
      <c r="F382" s="1" t="s">
        <v>19</v>
      </c>
      <c r="G382" s="1" t="s">
        <v>20</v>
      </c>
      <c r="H382" s="1" t="s">
        <v>1329</v>
      </c>
      <c r="I382" s="1" t="s">
        <v>1330</v>
      </c>
      <c r="J382" s="1" t="s">
        <v>1330</v>
      </c>
      <c r="K382" s="2"/>
      <c r="L382" s="1">
        <v>13.0</v>
      </c>
      <c r="M382" s="1"/>
      <c r="N382" s="1">
        <v>28.80865</v>
      </c>
      <c r="O382" s="1" t="s">
        <v>23</v>
      </c>
      <c r="P382" s="1" t="s">
        <v>1331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80</v>
      </c>
      <c r="B383" s="1" t="s">
        <v>17</v>
      </c>
      <c r="C383" s="1">
        <v>518.0</v>
      </c>
      <c r="D383" s="1">
        <v>34.0</v>
      </c>
      <c r="E383" s="1" t="s">
        <v>18</v>
      </c>
      <c r="F383" s="1" t="s">
        <v>81</v>
      </c>
      <c r="G383" s="1" t="s">
        <v>20</v>
      </c>
      <c r="H383" s="1" t="s">
        <v>1332</v>
      </c>
      <c r="I383" s="1" t="s">
        <v>1333</v>
      </c>
      <c r="J383" s="1" t="s">
        <v>1334</v>
      </c>
      <c r="K383" s="1" t="s">
        <v>1335</v>
      </c>
      <c r="L383" s="1">
        <v>2.0</v>
      </c>
      <c r="M383" s="1">
        <v>3.1283166666666666</v>
      </c>
      <c r="N383" s="1">
        <v>31.67118333333333</v>
      </c>
      <c r="O383" s="1" t="s">
        <v>86</v>
      </c>
      <c r="P383" s="1" t="s">
        <v>1336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16</v>
      </c>
      <c r="B384" s="1" t="s">
        <v>17</v>
      </c>
      <c r="C384" s="3">
        <v>618.0</v>
      </c>
      <c r="D384" s="1">
        <v>0.0</v>
      </c>
      <c r="E384" s="1" t="s">
        <v>18</v>
      </c>
      <c r="F384" s="1" t="s">
        <v>19</v>
      </c>
      <c r="G384" s="1" t="s">
        <v>20</v>
      </c>
      <c r="H384" s="1" t="s">
        <v>1337</v>
      </c>
      <c r="I384" s="1" t="s">
        <v>1338</v>
      </c>
      <c r="J384" s="1" t="s">
        <v>1338</v>
      </c>
      <c r="K384" s="2"/>
      <c r="L384" s="1">
        <v>0.0</v>
      </c>
      <c r="M384" s="1"/>
      <c r="N384" s="1">
        <v>15.906183333333333</v>
      </c>
      <c r="O384" s="1" t="s">
        <v>23</v>
      </c>
      <c r="P384" s="1" t="s">
        <v>1339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29</v>
      </c>
      <c r="B385" s="1" t="s">
        <v>88</v>
      </c>
      <c r="C385" s="1">
        <v>299.0</v>
      </c>
      <c r="D385" s="1">
        <v>0.0</v>
      </c>
      <c r="E385" s="1" t="s">
        <v>1290</v>
      </c>
      <c r="F385" s="1" t="s">
        <v>19</v>
      </c>
      <c r="G385" s="1" t="s">
        <v>20</v>
      </c>
      <c r="H385" s="1" t="s">
        <v>1340</v>
      </c>
      <c r="I385" s="1" t="s">
        <v>1341</v>
      </c>
      <c r="J385" s="1" t="s">
        <v>1341</v>
      </c>
      <c r="K385" s="2"/>
      <c r="L385" s="1">
        <v>0.0</v>
      </c>
      <c r="M385" s="1"/>
      <c r="N385" s="1">
        <v>15.358033333333333</v>
      </c>
      <c r="O385" s="1" t="s">
        <v>23</v>
      </c>
      <c r="P385" s="1" t="s">
        <v>1342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37</v>
      </c>
      <c r="B386" s="1" t="s">
        <v>17</v>
      </c>
      <c r="C386" s="1">
        <v>309.0</v>
      </c>
      <c r="D386" s="1">
        <v>0.0</v>
      </c>
      <c r="E386" s="2"/>
      <c r="F386" s="1" t="s">
        <v>38</v>
      </c>
      <c r="G386" s="1" t="s">
        <v>39</v>
      </c>
      <c r="H386" s="1" t="s">
        <v>1343</v>
      </c>
      <c r="I386" s="1" t="s">
        <v>1344</v>
      </c>
      <c r="J386" s="1" t="s">
        <v>1344</v>
      </c>
      <c r="K386" s="2"/>
      <c r="L386" s="1">
        <v>9.0</v>
      </c>
      <c r="M386" s="1"/>
      <c r="N386" s="1">
        <v>14.629333333333333</v>
      </c>
      <c r="O386" s="1" t="s">
        <v>42</v>
      </c>
      <c r="P386" s="1" t="s">
        <v>1345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80</v>
      </c>
      <c r="B387" s="1" t="s">
        <v>17</v>
      </c>
      <c r="C387" s="1">
        <v>600.0</v>
      </c>
      <c r="D387" s="1">
        <v>18.0</v>
      </c>
      <c r="E387" s="1" t="s">
        <v>18</v>
      </c>
      <c r="F387" s="1" t="s">
        <v>81</v>
      </c>
      <c r="G387" s="1" t="s">
        <v>20</v>
      </c>
      <c r="H387" s="1" t="s">
        <v>1346</v>
      </c>
      <c r="I387" s="1" t="s">
        <v>1347</v>
      </c>
      <c r="J387" s="1" t="s">
        <v>1348</v>
      </c>
      <c r="K387" s="1" t="s">
        <v>1349</v>
      </c>
      <c r="L387" s="1">
        <v>-3.0</v>
      </c>
      <c r="M387" s="1">
        <v>2.90145</v>
      </c>
      <c r="N387" s="1">
        <v>13.312133333333334</v>
      </c>
      <c r="O387" s="1" t="s">
        <v>86</v>
      </c>
      <c r="P387" s="1" t="s">
        <v>1350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25</v>
      </c>
      <c r="B388" s="1" t="s">
        <v>88</v>
      </c>
      <c r="C388" s="1">
        <v>329.0</v>
      </c>
      <c r="D388" s="1">
        <v>0.0</v>
      </c>
      <c r="E388" s="2"/>
      <c r="F388" s="1" t="s">
        <v>19</v>
      </c>
      <c r="G388" s="1" t="s">
        <v>20</v>
      </c>
      <c r="H388" s="1" t="s">
        <v>1351</v>
      </c>
      <c r="I388" s="1" t="s">
        <v>1352</v>
      </c>
      <c r="J388" s="1" t="s">
        <v>1352</v>
      </c>
      <c r="K388" s="2"/>
      <c r="L388" s="1">
        <v>-2.0</v>
      </c>
      <c r="M388" s="1"/>
      <c r="N388" s="1">
        <v>12.62995</v>
      </c>
      <c r="O388" s="1" t="s">
        <v>23</v>
      </c>
      <c r="P388" s="1" t="s">
        <v>1353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16</v>
      </c>
      <c r="B389" s="1" t="s">
        <v>17</v>
      </c>
      <c r="C389" s="1">
        <v>792.0</v>
      </c>
      <c r="D389" s="1">
        <v>0.0</v>
      </c>
      <c r="E389" s="1" t="s">
        <v>18</v>
      </c>
      <c r="F389" s="1" t="s">
        <v>19</v>
      </c>
      <c r="G389" s="1" t="s">
        <v>20</v>
      </c>
      <c r="H389" s="1" t="s">
        <v>1354</v>
      </c>
      <c r="I389" s="1" t="s">
        <v>1355</v>
      </c>
      <c r="J389" s="1" t="s">
        <v>1355</v>
      </c>
      <c r="K389" s="2"/>
      <c r="L389" s="1">
        <v>-3.0</v>
      </c>
      <c r="M389" s="1"/>
      <c r="N389" s="1">
        <v>11.757916666666667</v>
      </c>
      <c r="O389" s="1" t="s">
        <v>23</v>
      </c>
      <c r="P389" s="1" t="s">
        <v>1356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16</v>
      </c>
      <c r="B390" s="1" t="s">
        <v>17</v>
      </c>
      <c r="C390" s="1">
        <v>483.0</v>
      </c>
      <c r="D390" s="1">
        <v>0.0</v>
      </c>
      <c r="E390" s="1" t="s">
        <v>18</v>
      </c>
      <c r="F390" s="1" t="s">
        <v>19</v>
      </c>
      <c r="G390" s="1" t="s">
        <v>20</v>
      </c>
      <c r="H390" s="1" t="s">
        <v>1357</v>
      </c>
      <c r="I390" s="1" t="s">
        <v>1358</v>
      </c>
      <c r="J390" s="1" t="s">
        <v>1358</v>
      </c>
      <c r="K390" s="2"/>
      <c r="L390" s="1">
        <v>-4.0</v>
      </c>
      <c r="M390" s="1"/>
      <c r="N390" s="1">
        <v>10.048566666666666</v>
      </c>
      <c r="O390" s="1" t="s">
        <v>23</v>
      </c>
      <c r="P390" s="1" t="s">
        <v>1359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16</v>
      </c>
      <c r="B391" s="1" t="s">
        <v>17</v>
      </c>
      <c r="C391" s="1">
        <v>528.0</v>
      </c>
      <c r="D391" s="1">
        <v>0.0</v>
      </c>
      <c r="E391" s="1" t="s">
        <v>18</v>
      </c>
      <c r="F391" s="1" t="s">
        <v>19</v>
      </c>
      <c r="G391" s="1" t="s">
        <v>20</v>
      </c>
      <c r="H391" s="1" t="s">
        <v>1360</v>
      </c>
      <c r="I391" s="1" t="s">
        <v>1361</v>
      </c>
      <c r="J391" s="1" t="s">
        <v>1361</v>
      </c>
      <c r="K391" s="2"/>
      <c r="L391" s="1">
        <v>-5.0</v>
      </c>
      <c r="M391" s="1"/>
      <c r="N391" s="1">
        <v>9.386983333333333</v>
      </c>
      <c r="O391" s="1" t="s">
        <v>23</v>
      </c>
      <c r="P391" s="1" t="s">
        <v>1362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25</v>
      </c>
      <c r="B392" s="1" t="s">
        <v>88</v>
      </c>
      <c r="C392" s="1">
        <v>264.0</v>
      </c>
      <c r="D392" s="1">
        <v>0.0</v>
      </c>
      <c r="E392" s="2"/>
      <c r="F392" s="1" t="s">
        <v>19</v>
      </c>
      <c r="G392" s="1" t="s">
        <v>20</v>
      </c>
      <c r="H392" s="1" t="s">
        <v>1363</v>
      </c>
      <c r="I392" s="1" t="s">
        <v>1364</v>
      </c>
      <c r="J392" s="1" t="s">
        <v>1364</v>
      </c>
      <c r="K392" s="2"/>
      <c r="L392" s="1">
        <v>-8.0</v>
      </c>
      <c r="M392" s="1"/>
      <c r="N392" s="1">
        <v>6.566033333333333</v>
      </c>
      <c r="O392" s="1" t="s">
        <v>23</v>
      </c>
      <c r="P392" s="1" t="s">
        <v>274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80</v>
      </c>
      <c r="B393" s="1" t="s">
        <v>17</v>
      </c>
      <c r="C393" s="1">
        <v>482.0</v>
      </c>
      <c r="D393" s="1">
        <v>0.0</v>
      </c>
      <c r="E393" s="1" t="s">
        <v>18</v>
      </c>
      <c r="F393" s="1" t="s">
        <v>81</v>
      </c>
      <c r="G393" s="1" t="s">
        <v>39</v>
      </c>
      <c r="H393" s="1" t="s">
        <v>1365</v>
      </c>
      <c r="I393" s="1" t="s">
        <v>1366</v>
      </c>
      <c r="J393" s="1" t="s">
        <v>1367</v>
      </c>
      <c r="K393" s="1" t="s">
        <v>1368</v>
      </c>
      <c r="L393" s="1">
        <v>-4.0</v>
      </c>
      <c r="M393" s="1">
        <v>2.1488833333333335</v>
      </c>
      <c r="N393" s="1">
        <v>10.3173</v>
      </c>
      <c r="O393" s="1" t="s">
        <v>86</v>
      </c>
      <c r="P393" s="1" t="s">
        <v>1369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16</v>
      </c>
      <c r="B394" s="1" t="s">
        <v>17</v>
      </c>
      <c r="C394" s="1">
        <v>264.0</v>
      </c>
      <c r="D394" s="1">
        <v>0.0</v>
      </c>
      <c r="E394" s="1" t="s">
        <v>18</v>
      </c>
      <c r="F394" s="1" t="s">
        <v>19</v>
      </c>
      <c r="G394" s="1" t="s">
        <v>20</v>
      </c>
      <c r="H394" s="1" t="s">
        <v>1370</v>
      </c>
      <c r="I394" s="1" t="s">
        <v>1371</v>
      </c>
      <c r="J394" s="1" t="s">
        <v>1371</v>
      </c>
      <c r="K394" s="2"/>
      <c r="L394" s="1">
        <v>-8.0</v>
      </c>
      <c r="M394" s="1"/>
      <c r="N394" s="1">
        <v>6.8158</v>
      </c>
      <c r="O394" s="1" t="s">
        <v>23</v>
      </c>
      <c r="P394" s="1" t="s">
        <v>116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80</v>
      </c>
      <c r="B395" s="1" t="s">
        <v>17</v>
      </c>
      <c r="C395" s="1">
        <v>299.0</v>
      </c>
      <c r="D395" s="1">
        <v>75.0</v>
      </c>
      <c r="E395" s="2"/>
      <c r="F395" s="1" t="s">
        <v>38</v>
      </c>
      <c r="G395" s="1" t="s">
        <v>162</v>
      </c>
      <c r="H395" s="1" t="s">
        <v>1372</v>
      </c>
      <c r="I395" s="1" t="s">
        <v>1373</v>
      </c>
      <c r="J395" s="1" t="s">
        <v>1373</v>
      </c>
      <c r="K395" s="2"/>
      <c r="L395" s="1">
        <v>-12.0</v>
      </c>
      <c r="M395" s="1"/>
      <c r="N395" s="1">
        <v>6.93375</v>
      </c>
      <c r="O395" s="1" t="s">
        <v>86</v>
      </c>
      <c r="P395" s="1" t="s">
        <v>317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29</v>
      </c>
      <c r="B396" s="1" t="s">
        <v>88</v>
      </c>
      <c r="C396" s="1">
        <v>658.0</v>
      </c>
      <c r="D396" s="1">
        <v>0.0</v>
      </c>
      <c r="E396" s="1" t="s">
        <v>1374</v>
      </c>
      <c r="F396" s="1" t="s">
        <v>19</v>
      </c>
      <c r="G396" s="1" t="s">
        <v>20</v>
      </c>
      <c r="H396" s="1" t="s">
        <v>1375</v>
      </c>
      <c r="I396" s="1" t="s">
        <v>1376</v>
      </c>
      <c r="J396" s="1" t="s">
        <v>1376</v>
      </c>
      <c r="K396" s="2"/>
      <c r="L396" s="1">
        <v>-4.0</v>
      </c>
      <c r="M396" s="1"/>
      <c r="N396" s="1">
        <v>10.349</v>
      </c>
      <c r="O396" s="1" t="s">
        <v>23</v>
      </c>
      <c r="P396" s="1" t="s">
        <v>1377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16</v>
      </c>
      <c r="B397" s="1" t="s">
        <v>17</v>
      </c>
      <c r="C397" s="1">
        <v>544.0</v>
      </c>
      <c r="D397" s="1">
        <v>0.0</v>
      </c>
      <c r="E397" s="1" t="s">
        <v>18</v>
      </c>
      <c r="F397" s="1" t="s">
        <v>19</v>
      </c>
      <c r="G397" s="1" t="s">
        <v>20</v>
      </c>
      <c r="H397" s="1" t="s">
        <v>1378</v>
      </c>
      <c r="I397" s="1" t="s">
        <v>1379</v>
      </c>
      <c r="J397" s="1" t="s">
        <v>1379</v>
      </c>
      <c r="K397" s="2"/>
      <c r="L397" s="1">
        <v>-2.0</v>
      </c>
      <c r="M397" s="1"/>
      <c r="N397" s="1">
        <v>12.171416666666667</v>
      </c>
      <c r="O397" s="1" t="s">
        <v>23</v>
      </c>
      <c r="P397" s="1" t="s">
        <v>1380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25</v>
      </c>
      <c r="B398" s="1" t="s">
        <v>88</v>
      </c>
      <c r="C398" s="3">
        <v>642.0</v>
      </c>
      <c r="D398" s="1">
        <v>0.0</v>
      </c>
      <c r="E398" s="2"/>
      <c r="F398" s="1" t="s">
        <v>19</v>
      </c>
      <c r="G398" s="1" t="s">
        <v>20</v>
      </c>
      <c r="H398" s="1" t="s">
        <v>1381</v>
      </c>
      <c r="I398" s="1" t="s">
        <v>1382</v>
      </c>
      <c r="J398" s="1" t="s">
        <v>1382</v>
      </c>
      <c r="K398" s="2"/>
      <c r="L398" s="1">
        <v>-1.0</v>
      </c>
      <c r="M398" s="1"/>
      <c r="N398" s="1">
        <v>13.11255</v>
      </c>
      <c r="O398" s="1" t="s">
        <v>23</v>
      </c>
      <c r="P398" s="1" t="s">
        <v>1383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25</v>
      </c>
      <c r="B399" s="1" t="s">
        <v>88</v>
      </c>
      <c r="C399" s="1">
        <v>528.0</v>
      </c>
      <c r="D399" s="1">
        <v>0.0</v>
      </c>
      <c r="E399" s="2"/>
      <c r="F399" s="1" t="s">
        <v>19</v>
      </c>
      <c r="G399" s="1" t="s">
        <v>20</v>
      </c>
      <c r="H399" s="1" t="s">
        <v>1384</v>
      </c>
      <c r="I399" s="1" t="s">
        <v>1385</v>
      </c>
      <c r="J399" s="1" t="s">
        <v>1385</v>
      </c>
      <c r="K399" s="2"/>
      <c r="L399" s="1">
        <v>-2.0</v>
      </c>
      <c r="M399" s="1"/>
      <c r="N399" s="1">
        <v>12.65255</v>
      </c>
      <c r="O399" s="1" t="s">
        <v>23</v>
      </c>
      <c r="P399" s="1" t="s">
        <v>1386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29</v>
      </c>
      <c r="B400" s="3" t="s">
        <v>88</v>
      </c>
      <c r="C400" s="3">
        <v>719.0</v>
      </c>
      <c r="D400" s="1">
        <v>0.0</v>
      </c>
      <c r="E400" s="1" t="s">
        <v>212</v>
      </c>
      <c r="F400" s="1" t="s">
        <v>19</v>
      </c>
      <c r="G400" s="1" t="s">
        <v>20</v>
      </c>
      <c r="H400" s="1" t="s">
        <v>1387</v>
      </c>
      <c r="I400" s="1" t="s">
        <v>1388</v>
      </c>
      <c r="J400" s="1" t="s">
        <v>1388</v>
      </c>
      <c r="K400" s="2"/>
      <c r="L400" s="1">
        <v>-7.0</v>
      </c>
      <c r="M400" s="1"/>
      <c r="N400" s="1">
        <v>7.541566666666666</v>
      </c>
      <c r="O400" s="1" t="s">
        <v>23</v>
      </c>
      <c r="P400" s="1" t="s">
        <v>1389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37</v>
      </c>
      <c r="B401" s="1" t="s">
        <v>17</v>
      </c>
      <c r="C401" s="1">
        <v>119.0</v>
      </c>
      <c r="D401" s="1">
        <v>0.0</v>
      </c>
      <c r="E401" s="2"/>
      <c r="F401" s="1" t="s">
        <v>38</v>
      </c>
      <c r="G401" s="1" t="s">
        <v>39</v>
      </c>
      <c r="H401" s="1" t="s">
        <v>1390</v>
      </c>
      <c r="I401" s="1" t="s">
        <v>1391</v>
      </c>
      <c r="J401" s="1" t="s">
        <v>1391</v>
      </c>
      <c r="K401" s="2"/>
      <c r="L401" s="1">
        <v>0.0</v>
      </c>
      <c r="M401" s="1"/>
      <c r="N401" s="1">
        <v>5.81585</v>
      </c>
      <c r="O401" s="1" t="s">
        <v>42</v>
      </c>
      <c r="P401" s="1" t="s">
        <v>1392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29</v>
      </c>
      <c r="B402" s="1" t="s">
        <v>88</v>
      </c>
      <c r="C402" s="3">
        <v>329.0</v>
      </c>
      <c r="D402" s="1">
        <v>0.0</v>
      </c>
      <c r="E402" s="1" t="s">
        <v>1393</v>
      </c>
      <c r="F402" s="1" t="s">
        <v>19</v>
      </c>
      <c r="G402" s="1" t="s">
        <v>20</v>
      </c>
      <c r="H402" s="1" t="s">
        <v>1394</v>
      </c>
      <c r="I402" s="1" t="s">
        <v>1395</v>
      </c>
      <c r="J402" s="1" t="s">
        <v>1395</v>
      </c>
      <c r="K402" s="2"/>
      <c r="L402" s="1">
        <v>-7.0</v>
      </c>
      <c r="M402" s="1"/>
      <c r="N402" s="1">
        <v>7.234083333333333</v>
      </c>
      <c r="O402" s="1" t="s">
        <v>23</v>
      </c>
      <c r="P402" s="1" t="s">
        <v>147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37</v>
      </c>
      <c r="B403" s="1" t="s">
        <v>17</v>
      </c>
      <c r="C403" s="1">
        <v>249.0</v>
      </c>
      <c r="D403" s="1">
        <v>0.0</v>
      </c>
      <c r="E403" s="2"/>
      <c r="F403" s="1" t="s">
        <v>38</v>
      </c>
      <c r="G403" s="1" t="s">
        <v>39</v>
      </c>
      <c r="H403" s="1" t="s">
        <v>1396</v>
      </c>
      <c r="I403" s="1" t="s">
        <v>1397</v>
      </c>
      <c r="J403" s="1" t="s">
        <v>1397</v>
      </c>
      <c r="K403" s="2"/>
      <c r="L403" s="1">
        <v>2.0</v>
      </c>
      <c r="M403" s="1"/>
      <c r="N403" s="1">
        <v>7.673383333333334</v>
      </c>
      <c r="O403" s="1" t="s">
        <v>42</v>
      </c>
      <c r="P403" s="1" t="s">
        <v>1398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80</v>
      </c>
      <c r="B404" s="1" t="s">
        <v>17</v>
      </c>
      <c r="C404" s="3">
        <v>555.0</v>
      </c>
      <c r="D404" s="1">
        <v>0.0</v>
      </c>
      <c r="E404" s="1" t="s">
        <v>1399</v>
      </c>
      <c r="F404" s="1" t="s">
        <v>81</v>
      </c>
      <c r="G404" s="1" t="s">
        <v>20</v>
      </c>
      <c r="H404" s="1" t="s">
        <v>1400</v>
      </c>
      <c r="I404" s="1" t="s">
        <v>1401</v>
      </c>
      <c r="J404" s="1" t="s">
        <v>1402</v>
      </c>
      <c r="K404" s="1" t="s">
        <v>1403</v>
      </c>
      <c r="L404" s="1">
        <v>-8.0</v>
      </c>
      <c r="M404" s="1">
        <v>0.01475</v>
      </c>
      <c r="N404" s="1">
        <v>13.44175</v>
      </c>
      <c r="O404" s="1" t="s">
        <v>86</v>
      </c>
      <c r="P404" s="1" t="s">
        <v>1404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80</v>
      </c>
      <c r="B405" s="1" t="s">
        <v>17</v>
      </c>
      <c r="C405" s="1">
        <v>526.0</v>
      </c>
      <c r="D405" s="1">
        <v>132.0</v>
      </c>
      <c r="E405" s="2"/>
      <c r="F405" s="1" t="s">
        <v>38</v>
      </c>
      <c r="G405" s="1" t="s">
        <v>162</v>
      </c>
      <c r="H405" s="1" t="s">
        <v>1405</v>
      </c>
      <c r="I405" s="1" t="s">
        <v>1406</v>
      </c>
      <c r="J405" s="1" t="s">
        <v>1406</v>
      </c>
      <c r="K405" s="2"/>
      <c r="L405" s="1">
        <v>-6.0</v>
      </c>
      <c r="M405" s="1"/>
      <c r="N405" s="1">
        <v>13.026966666666667</v>
      </c>
      <c r="O405" s="1" t="s">
        <v>86</v>
      </c>
      <c r="P405" s="1" t="s">
        <v>1407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25</v>
      </c>
      <c r="B406" s="1" t="s">
        <v>88</v>
      </c>
      <c r="C406" s="3">
        <v>329.0</v>
      </c>
      <c r="D406" s="1">
        <v>0.0</v>
      </c>
      <c r="E406" s="2"/>
      <c r="F406" s="1" t="s">
        <v>19</v>
      </c>
      <c r="G406" s="1" t="s">
        <v>20</v>
      </c>
      <c r="H406" s="1" t="s">
        <v>1408</v>
      </c>
      <c r="I406" s="1" t="s">
        <v>1409</v>
      </c>
      <c r="J406" s="1" t="s">
        <v>1409</v>
      </c>
      <c r="K406" s="2"/>
      <c r="L406" s="1">
        <v>-4.0</v>
      </c>
      <c r="M406" s="1"/>
      <c r="N406" s="1">
        <v>10.633483333333333</v>
      </c>
      <c r="O406" s="1" t="s">
        <v>23</v>
      </c>
      <c r="P406" s="1" t="s">
        <v>842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25</v>
      </c>
      <c r="B407" s="1" t="s">
        <v>88</v>
      </c>
      <c r="C407" s="1">
        <v>264.0</v>
      </c>
      <c r="D407" s="1">
        <v>0.0</v>
      </c>
      <c r="E407" s="2"/>
      <c r="F407" s="1" t="s">
        <v>19</v>
      </c>
      <c r="G407" s="1" t="s">
        <v>20</v>
      </c>
      <c r="H407" s="1" t="s">
        <v>1410</v>
      </c>
      <c r="I407" s="1" t="s">
        <v>1411</v>
      </c>
      <c r="J407" s="1" t="s">
        <v>1411</v>
      </c>
      <c r="K407" s="2"/>
      <c r="L407" s="1">
        <v>-1.0</v>
      </c>
      <c r="M407" s="1"/>
      <c r="N407" s="1">
        <v>13.128133333333333</v>
      </c>
      <c r="O407" s="1" t="s">
        <v>23</v>
      </c>
      <c r="P407" s="1" t="s">
        <v>1412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29</v>
      </c>
      <c r="B408" s="1" t="s">
        <v>88</v>
      </c>
      <c r="C408" s="3">
        <v>329.0</v>
      </c>
      <c r="D408" s="1">
        <v>0.0</v>
      </c>
      <c r="E408" s="1" t="s">
        <v>1393</v>
      </c>
      <c r="F408" s="1" t="s">
        <v>19</v>
      </c>
      <c r="G408" s="1" t="s">
        <v>20</v>
      </c>
      <c r="H408" s="1" t="s">
        <v>1413</v>
      </c>
      <c r="I408" s="1" t="s">
        <v>1414</v>
      </c>
      <c r="J408" s="1" t="s">
        <v>1414</v>
      </c>
      <c r="K408" s="2"/>
      <c r="L408" s="1">
        <v>0.0</v>
      </c>
      <c r="M408" s="1"/>
      <c r="N408" s="1">
        <v>15.497783333333333</v>
      </c>
      <c r="O408" s="1" t="s">
        <v>23</v>
      </c>
      <c r="P408" s="1" t="s">
        <v>1415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25</v>
      </c>
      <c r="B409" s="1" t="s">
        <v>88</v>
      </c>
      <c r="C409" s="3">
        <v>394.0</v>
      </c>
      <c r="D409" s="1">
        <v>0.0</v>
      </c>
      <c r="E409" s="2"/>
      <c r="F409" s="1" t="s">
        <v>19</v>
      </c>
      <c r="G409" s="1" t="s">
        <v>20</v>
      </c>
      <c r="H409" s="1" t="s">
        <v>1416</v>
      </c>
      <c r="I409" s="1" t="s">
        <v>1417</v>
      </c>
      <c r="J409" s="1" t="s">
        <v>1417</v>
      </c>
      <c r="K409" s="2"/>
      <c r="L409" s="1">
        <v>0.0</v>
      </c>
      <c r="M409" s="1"/>
      <c r="N409" s="1">
        <v>14.1157</v>
      </c>
      <c r="O409" s="1" t="s">
        <v>23</v>
      </c>
      <c r="P409" s="1" t="s">
        <v>351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25</v>
      </c>
      <c r="B410" s="1" t="s">
        <v>88</v>
      </c>
      <c r="C410" s="1">
        <v>593.0</v>
      </c>
      <c r="D410" s="1">
        <v>0.0</v>
      </c>
      <c r="E410" s="2"/>
      <c r="F410" s="1" t="s">
        <v>19</v>
      </c>
      <c r="G410" s="1" t="s">
        <v>20</v>
      </c>
      <c r="H410" s="1" t="s">
        <v>1418</v>
      </c>
      <c r="I410" s="1" t="s">
        <v>1419</v>
      </c>
      <c r="J410" s="1" t="s">
        <v>1419</v>
      </c>
      <c r="K410" s="2"/>
      <c r="L410" s="1">
        <v>-3.0</v>
      </c>
      <c r="M410" s="1"/>
      <c r="N410" s="1">
        <v>11.738133333333334</v>
      </c>
      <c r="O410" s="1" t="s">
        <v>23</v>
      </c>
      <c r="P410" s="1" t="s">
        <v>1420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16</v>
      </c>
      <c r="B411" s="1" t="s">
        <v>17</v>
      </c>
      <c r="C411" s="1">
        <v>331.0</v>
      </c>
      <c r="D411" s="1">
        <v>0.0</v>
      </c>
      <c r="E411" s="1" t="s">
        <v>18</v>
      </c>
      <c r="F411" s="1" t="s">
        <v>19</v>
      </c>
      <c r="G411" s="1" t="s">
        <v>20</v>
      </c>
      <c r="H411" s="1" t="s">
        <v>1421</v>
      </c>
      <c r="I411" s="1" t="s">
        <v>1422</v>
      </c>
      <c r="J411" s="1" t="s">
        <v>1422</v>
      </c>
      <c r="K411" s="2"/>
      <c r="L411" s="1">
        <v>-1.0</v>
      </c>
      <c r="M411" s="1"/>
      <c r="N411" s="1">
        <v>13.959</v>
      </c>
      <c r="O411" s="1" t="s">
        <v>23</v>
      </c>
      <c r="P411" s="1" t="s">
        <v>419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80</v>
      </c>
      <c r="B412" s="1" t="s">
        <v>17</v>
      </c>
      <c r="C412" s="1">
        <v>762.0</v>
      </c>
      <c r="D412" s="1">
        <v>185.0</v>
      </c>
      <c r="E412" s="2"/>
      <c r="F412" s="1" t="s">
        <v>38</v>
      </c>
      <c r="G412" s="1" t="s">
        <v>162</v>
      </c>
      <c r="H412" s="1" t="s">
        <v>1423</v>
      </c>
      <c r="I412" s="1" t="s">
        <v>1424</v>
      </c>
      <c r="J412" s="1" t="s">
        <v>1424</v>
      </c>
      <c r="K412" s="2"/>
      <c r="L412" s="1">
        <v>-2.0</v>
      </c>
      <c r="M412" s="1"/>
      <c r="N412" s="1">
        <v>16.708133333333333</v>
      </c>
      <c r="O412" s="1" t="s">
        <v>86</v>
      </c>
      <c r="P412" s="1" t="s">
        <v>1425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80</v>
      </c>
      <c r="B413" s="1" t="s">
        <v>17</v>
      </c>
      <c r="C413" s="1">
        <v>247.0</v>
      </c>
      <c r="D413" s="1">
        <v>62.0</v>
      </c>
      <c r="E413" s="2"/>
      <c r="F413" s="1" t="s">
        <v>38</v>
      </c>
      <c r="G413" s="1" t="s">
        <v>39</v>
      </c>
      <c r="H413" s="1" t="s">
        <v>1426</v>
      </c>
      <c r="I413" s="1" t="s">
        <v>1427</v>
      </c>
      <c r="J413" s="1" t="s">
        <v>1427</v>
      </c>
      <c r="K413" s="2"/>
      <c r="L413" s="1">
        <v>-8.0</v>
      </c>
      <c r="M413" s="1"/>
      <c r="N413" s="1">
        <v>11.099066666666667</v>
      </c>
      <c r="O413" s="1" t="s">
        <v>86</v>
      </c>
      <c r="P413" s="1" t="s">
        <v>885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16</v>
      </c>
      <c r="B414" s="1" t="s">
        <v>17</v>
      </c>
      <c r="C414" s="1">
        <v>264.0</v>
      </c>
      <c r="D414" s="1">
        <v>0.0</v>
      </c>
      <c r="E414" s="1" t="s">
        <v>18</v>
      </c>
      <c r="F414" s="1" t="s">
        <v>19</v>
      </c>
      <c r="G414" s="1" t="s">
        <v>20</v>
      </c>
      <c r="H414" s="1" t="s">
        <v>1428</v>
      </c>
      <c r="I414" s="1" t="s">
        <v>1429</v>
      </c>
      <c r="J414" s="1" t="s">
        <v>1429</v>
      </c>
      <c r="K414" s="2"/>
      <c r="L414" s="1">
        <v>-5.0</v>
      </c>
      <c r="M414" s="1"/>
      <c r="N414" s="1">
        <v>9.578</v>
      </c>
      <c r="O414" s="1" t="s">
        <v>23</v>
      </c>
      <c r="P414" s="1" t="s">
        <v>116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29</v>
      </c>
      <c r="B415" s="1" t="s">
        <v>88</v>
      </c>
      <c r="C415" s="3">
        <v>264.0</v>
      </c>
      <c r="D415" s="1">
        <v>0.0</v>
      </c>
      <c r="E415" s="1" t="s">
        <v>1430</v>
      </c>
      <c r="F415" s="1" t="s">
        <v>19</v>
      </c>
      <c r="G415" s="1" t="s">
        <v>20</v>
      </c>
      <c r="H415" s="1" t="s">
        <v>1431</v>
      </c>
      <c r="I415" s="1" t="s">
        <v>1432</v>
      </c>
      <c r="J415" s="1" t="s">
        <v>1432</v>
      </c>
      <c r="K415" s="2"/>
      <c r="L415" s="1">
        <v>-5.0</v>
      </c>
      <c r="M415" s="1"/>
      <c r="N415" s="1">
        <v>9.416833333333333</v>
      </c>
      <c r="O415" s="1" t="s">
        <v>23</v>
      </c>
      <c r="P415" s="1" t="s">
        <v>1433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80</v>
      </c>
      <c r="B416" s="1" t="s">
        <v>17</v>
      </c>
      <c r="C416" s="3">
        <v>323.0</v>
      </c>
      <c r="D416" s="1">
        <v>91.0</v>
      </c>
      <c r="E416" s="2"/>
      <c r="F416" s="1" t="s">
        <v>38</v>
      </c>
      <c r="G416" s="1" t="s">
        <v>162</v>
      </c>
      <c r="H416" s="1" t="s">
        <v>1434</v>
      </c>
      <c r="I416" s="1" t="s">
        <v>1435</v>
      </c>
      <c r="J416" s="1" t="s">
        <v>1435</v>
      </c>
      <c r="K416" s="2"/>
      <c r="L416" s="1">
        <v>-10.0</v>
      </c>
      <c r="M416" s="1"/>
      <c r="N416" s="1">
        <v>8.963333333333333</v>
      </c>
      <c r="O416" s="1" t="s">
        <v>86</v>
      </c>
      <c r="P416" s="1" t="s">
        <v>1436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25</v>
      </c>
      <c r="B417" s="1" t="s">
        <v>88</v>
      </c>
      <c r="C417" s="1">
        <v>394.0</v>
      </c>
      <c r="D417" s="1">
        <v>0.0</v>
      </c>
      <c r="E417" s="2"/>
      <c r="F417" s="1" t="s">
        <v>19</v>
      </c>
      <c r="G417" s="1" t="s">
        <v>20</v>
      </c>
      <c r="H417" s="1" t="s">
        <v>1437</v>
      </c>
      <c r="I417" s="1" t="s">
        <v>1438</v>
      </c>
      <c r="J417" s="1" t="s">
        <v>1438</v>
      </c>
      <c r="K417" s="2"/>
      <c r="L417" s="1">
        <v>-2.0</v>
      </c>
      <c r="M417" s="1"/>
      <c r="N417" s="1">
        <v>12.39235</v>
      </c>
      <c r="O417" s="1" t="s">
        <v>23</v>
      </c>
      <c r="P417" s="1" t="s">
        <v>1439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25</v>
      </c>
      <c r="B418" s="1" t="s">
        <v>88</v>
      </c>
      <c r="C418" s="1">
        <v>538.0</v>
      </c>
      <c r="D418" s="1">
        <v>0.0</v>
      </c>
      <c r="E418" s="2"/>
      <c r="F418" s="1" t="s">
        <v>19</v>
      </c>
      <c r="G418" s="1" t="s">
        <v>20</v>
      </c>
      <c r="H418" s="1" t="s">
        <v>1440</v>
      </c>
      <c r="I418" s="1" t="s">
        <v>1441</v>
      </c>
      <c r="J418" s="1" t="s">
        <v>1441</v>
      </c>
      <c r="K418" s="2"/>
      <c r="L418" s="1">
        <v>0.0</v>
      </c>
      <c r="M418" s="1"/>
      <c r="N418" s="1">
        <v>14.137</v>
      </c>
      <c r="O418" s="1" t="s">
        <v>23</v>
      </c>
      <c r="P418" s="1" t="s">
        <v>1442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25</v>
      </c>
      <c r="B419" s="1" t="s">
        <v>88</v>
      </c>
      <c r="C419" s="3">
        <v>423.0</v>
      </c>
      <c r="D419" s="1">
        <v>0.0</v>
      </c>
      <c r="E419" s="2"/>
      <c r="F419" s="1" t="s">
        <v>19</v>
      </c>
      <c r="G419" s="1" t="s">
        <v>20</v>
      </c>
      <c r="H419" s="1" t="s">
        <v>1443</v>
      </c>
      <c r="I419" s="1" t="s">
        <v>1444</v>
      </c>
      <c r="J419" s="1" t="s">
        <v>1444</v>
      </c>
      <c r="K419" s="2"/>
      <c r="L419" s="1">
        <v>-4.0</v>
      </c>
      <c r="M419" s="1"/>
      <c r="N419" s="1">
        <v>10.780066666666666</v>
      </c>
      <c r="O419" s="1" t="s">
        <v>23</v>
      </c>
      <c r="P419" s="1" t="s">
        <v>1445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80</v>
      </c>
      <c r="B420" s="1" t="s">
        <v>17</v>
      </c>
      <c r="C420" s="1">
        <v>345.0</v>
      </c>
      <c r="D420" s="1">
        <v>0.0</v>
      </c>
      <c r="E420" s="1" t="s">
        <v>1446</v>
      </c>
      <c r="F420" s="1" t="s">
        <v>81</v>
      </c>
      <c r="G420" s="1" t="s">
        <v>20</v>
      </c>
      <c r="H420" s="1" t="s">
        <v>1447</v>
      </c>
      <c r="I420" s="1" t="s">
        <v>1448</v>
      </c>
      <c r="J420" s="1" t="s">
        <v>1449</v>
      </c>
      <c r="K420" s="1" t="s">
        <v>1450</v>
      </c>
      <c r="L420" s="1">
        <v>-10.0</v>
      </c>
      <c r="M420" s="1">
        <v>0.024433333333333335</v>
      </c>
      <c r="N420" s="1">
        <v>11.73505</v>
      </c>
      <c r="O420" s="1" t="s">
        <v>86</v>
      </c>
      <c r="P420" s="1" t="s">
        <v>1451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29</v>
      </c>
      <c r="B421" s="1" t="s">
        <v>88</v>
      </c>
      <c r="C421" s="3">
        <v>662.0</v>
      </c>
      <c r="D421" s="1">
        <v>0.0</v>
      </c>
      <c r="E421" s="1" t="s">
        <v>1374</v>
      </c>
      <c r="F421" s="1" t="s">
        <v>19</v>
      </c>
      <c r="G421" s="1" t="s">
        <v>20</v>
      </c>
      <c r="H421" s="1" t="s">
        <v>1452</v>
      </c>
      <c r="I421" s="1" t="s">
        <v>1453</v>
      </c>
      <c r="J421" s="1" t="s">
        <v>1453</v>
      </c>
      <c r="K421" s="2"/>
      <c r="L421" s="1">
        <v>-3.0</v>
      </c>
      <c r="M421" s="1"/>
      <c r="N421" s="1">
        <v>12.006366666666667</v>
      </c>
      <c r="O421" s="1" t="s">
        <v>23</v>
      </c>
      <c r="P421" s="1" t="s">
        <v>1454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29</v>
      </c>
      <c r="B422" s="1" t="s">
        <v>88</v>
      </c>
      <c r="C422" s="1">
        <v>498.0</v>
      </c>
      <c r="D422" s="1">
        <v>0.0</v>
      </c>
      <c r="E422" s="1" t="s">
        <v>1259</v>
      </c>
      <c r="F422" s="1" t="s">
        <v>19</v>
      </c>
      <c r="G422" s="1" t="s">
        <v>20</v>
      </c>
      <c r="H422" s="1" t="s">
        <v>1455</v>
      </c>
      <c r="I422" s="1" t="s">
        <v>1456</v>
      </c>
      <c r="J422" s="1" t="s">
        <v>1456</v>
      </c>
      <c r="K422" s="2"/>
      <c r="L422" s="1">
        <v>-1.0</v>
      </c>
      <c r="M422" s="1"/>
      <c r="N422" s="1">
        <v>13.070666666666666</v>
      </c>
      <c r="O422" s="1" t="s">
        <v>23</v>
      </c>
      <c r="P422" s="1" t="s">
        <v>1457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16</v>
      </c>
      <c r="B423" s="1" t="s">
        <v>17</v>
      </c>
      <c r="C423" s="1">
        <v>439.0</v>
      </c>
      <c r="D423" s="1">
        <v>0.0</v>
      </c>
      <c r="E423" s="1" t="s">
        <v>18</v>
      </c>
      <c r="F423" s="1" t="s">
        <v>19</v>
      </c>
      <c r="G423" s="1" t="s">
        <v>20</v>
      </c>
      <c r="H423" s="1" t="s">
        <v>1458</v>
      </c>
      <c r="I423" s="1" t="s">
        <v>1459</v>
      </c>
      <c r="J423" s="1" t="s">
        <v>1459</v>
      </c>
      <c r="K423" s="2"/>
      <c r="L423" s="1">
        <v>-4.0</v>
      </c>
      <c r="M423" s="1"/>
      <c r="N423" s="1">
        <v>10.748616666666667</v>
      </c>
      <c r="O423" s="1" t="s">
        <v>23</v>
      </c>
      <c r="P423" s="1" t="s">
        <v>1460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16</v>
      </c>
      <c r="B424" s="1" t="s">
        <v>17</v>
      </c>
      <c r="C424" s="1">
        <v>329.0</v>
      </c>
      <c r="D424" s="1">
        <v>0.0</v>
      </c>
      <c r="E424" s="1" t="s">
        <v>18</v>
      </c>
      <c r="F424" s="1" t="s">
        <v>19</v>
      </c>
      <c r="G424" s="1" t="s">
        <v>20</v>
      </c>
      <c r="H424" s="1" t="s">
        <v>1461</v>
      </c>
      <c r="I424" s="1" t="s">
        <v>1462</v>
      </c>
      <c r="J424" s="1" t="s">
        <v>1462</v>
      </c>
      <c r="K424" s="2"/>
      <c r="L424" s="1">
        <v>-5.0</v>
      </c>
      <c r="M424" s="1"/>
      <c r="N424" s="1">
        <v>14.518466666666667</v>
      </c>
      <c r="O424" s="1" t="s">
        <v>23</v>
      </c>
      <c r="P424" s="1" t="s">
        <v>455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25</v>
      </c>
      <c r="B425" s="1" t="s">
        <v>88</v>
      </c>
      <c r="C425" s="1">
        <v>264.0</v>
      </c>
      <c r="D425" s="1">
        <v>0.0</v>
      </c>
      <c r="E425" s="2"/>
      <c r="F425" s="1" t="s">
        <v>19</v>
      </c>
      <c r="G425" s="1" t="s">
        <v>20</v>
      </c>
      <c r="H425" s="1" t="s">
        <v>1463</v>
      </c>
      <c r="I425" s="1" t="s">
        <v>1464</v>
      </c>
      <c r="J425" s="1" t="s">
        <v>1464</v>
      </c>
      <c r="K425" s="2"/>
      <c r="L425" s="1">
        <v>-1.0</v>
      </c>
      <c r="M425" s="1"/>
      <c r="N425" s="1">
        <v>13.962416666666666</v>
      </c>
      <c r="O425" s="1" t="s">
        <v>23</v>
      </c>
      <c r="P425" s="1" t="s">
        <v>1465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25</v>
      </c>
      <c r="B426" s="1" t="s">
        <v>88</v>
      </c>
      <c r="C426" s="1">
        <v>658.0</v>
      </c>
      <c r="D426" s="1">
        <v>0.0</v>
      </c>
      <c r="E426" s="2"/>
      <c r="F426" s="1" t="s">
        <v>19</v>
      </c>
      <c r="G426" s="1" t="s">
        <v>20</v>
      </c>
      <c r="H426" s="1" t="s">
        <v>1466</v>
      </c>
      <c r="I426" s="1" t="s">
        <v>1467</v>
      </c>
      <c r="J426" s="1" t="s">
        <v>1467</v>
      </c>
      <c r="K426" s="2"/>
      <c r="L426" s="1">
        <v>-1.0</v>
      </c>
      <c r="M426" s="1"/>
      <c r="N426" s="1">
        <v>13.829133333333333</v>
      </c>
      <c r="O426" s="1" t="s">
        <v>23</v>
      </c>
      <c r="P426" s="1" t="s">
        <v>1468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80</v>
      </c>
      <c r="B427" s="1" t="s">
        <v>17</v>
      </c>
      <c r="C427" s="1">
        <v>410.0</v>
      </c>
      <c r="D427" s="1">
        <v>103.0</v>
      </c>
      <c r="E427" s="2"/>
      <c r="F427" s="1" t="s">
        <v>38</v>
      </c>
      <c r="G427" s="1" t="s">
        <v>20</v>
      </c>
      <c r="H427" s="1" t="s">
        <v>1469</v>
      </c>
      <c r="I427" s="1" t="s">
        <v>1470</v>
      </c>
      <c r="J427" s="1" t="s">
        <v>1470</v>
      </c>
      <c r="K427" s="2"/>
      <c r="L427" s="1">
        <v>-7.0</v>
      </c>
      <c r="M427" s="1"/>
      <c r="N427" s="1">
        <v>11.307966666666667</v>
      </c>
      <c r="O427" s="1" t="s">
        <v>86</v>
      </c>
      <c r="P427" s="1" t="s">
        <v>1471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80</v>
      </c>
      <c r="B428" s="1" t="s">
        <v>17</v>
      </c>
      <c r="C428" s="1">
        <v>199.0</v>
      </c>
      <c r="D428" s="1">
        <v>50.0</v>
      </c>
      <c r="E428" s="2"/>
      <c r="F428" s="1" t="s">
        <v>38</v>
      </c>
      <c r="G428" s="1" t="s">
        <v>162</v>
      </c>
      <c r="H428" s="1" t="s">
        <v>1472</v>
      </c>
      <c r="I428" s="1" t="s">
        <v>1473</v>
      </c>
      <c r="J428" s="1" t="s">
        <v>1473</v>
      </c>
      <c r="K428" s="2"/>
      <c r="L428" s="1">
        <v>-10.0</v>
      </c>
      <c r="M428" s="1"/>
      <c r="N428" s="1">
        <v>9.293916666666666</v>
      </c>
      <c r="O428" s="1" t="s">
        <v>86</v>
      </c>
      <c r="P428" s="1" t="s">
        <v>1474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80</v>
      </c>
      <c r="B429" s="1" t="s">
        <v>17</v>
      </c>
      <c r="C429" s="1">
        <v>575.0</v>
      </c>
      <c r="D429" s="1">
        <v>0.0</v>
      </c>
      <c r="E429" s="1" t="s">
        <v>1399</v>
      </c>
      <c r="F429" s="1" t="s">
        <v>81</v>
      </c>
      <c r="G429" s="1" t="s">
        <v>20</v>
      </c>
      <c r="H429" s="1" t="s">
        <v>1475</v>
      </c>
      <c r="I429" s="1" t="s">
        <v>1476</v>
      </c>
      <c r="J429" s="1" t="s">
        <v>1477</v>
      </c>
      <c r="K429" s="1" t="s">
        <v>1478</v>
      </c>
      <c r="L429" s="1">
        <v>-12.0</v>
      </c>
      <c r="M429" s="1">
        <v>0.01635</v>
      </c>
      <c r="N429" s="1">
        <v>8.790166666666666</v>
      </c>
      <c r="O429" s="1" t="s">
        <v>86</v>
      </c>
      <c r="P429" s="1" t="s">
        <v>1479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80</v>
      </c>
      <c r="B430" s="1" t="s">
        <v>17</v>
      </c>
      <c r="C430" s="1">
        <v>378.0</v>
      </c>
      <c r="D430" s="1">
        <v>0.0</v>
      </c>
      <c r="E430" s="1" t="s">
        <v>18</v>
      </c>
      <c r="F430" s="1" t="s">
        <v>81</v>
      </c>
      <c r="G430" s="1" t="s">
        <v>20</v>
      </c>
      <c r="H430" s="1" t="s">
        <v>1480</v>
      </c>
      <c r="I430" s="1" t="s">
        <v>1481</v>
      </c>
      <c r="J430" s="1" t="s">
        <v>1482</v>
      </c>
      <c r="K430" s="1" t="s">
        <v>1483</v>
      </c>
      <c r="L430" s="1">
        <v>0.0</v>
      </c>
      <c r="M430" s="1">
        <v>2.7133166666666666</v>
      </c>
      <c r="N430" s="1">
        <v>13.85765</v>
      </c>
      <c r="O430" s="1" t="s">
        <v>86</v>
      </c>
      <c r="P430" s="1" t="s">
        <v>125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16</v>
      </c>
      <c r="B431" s="1" t="s">
        <v>17</v>
      </c>
      <c r="C431" s="1">
        <v>423.0</v>
      </c>
      <c r="D431" s="1">
        <v>0.0</v>
      </c>
      <c r="E431" s="1" t="s">
        <v>18</v>
      </c>
      <c r="F431" s="1" t="s">
        <v>19</v>
      </c>
      <c r="G431" s="1" t="s">
        <v>20</v>
      </c>
      <c r="H431" s="1" t="s">
        <v>1484</v>
      </c>
      <c r="I431" s="1" t="s">
        <v>1485</v>
      </c>
      <c r="J431" s="1" t="s">
        <v>1485</v>
      </c>
      <c r="K431" s="2"/>
      <c r="L431" s="1">
        <v>-4.0</v>
      </c>
      <c r="M431" s="1"/>
      <c r="N431" s="1">
        <v>10.084983333333334</v>
      </c>
      <c r="O431" s="1" t="s">
        <v>23</v>
      </c>
      <c r="P431" s="1" t="s">
        <v>1486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80</v>
      </c>
      <c r="B432" s="1" t="s">
        <v>17</v>
      </c>
      <c r="C432" s="1">
        <v>323.0</v>
      </c>
      <c r="D432" s="1">
        <v>0.0</v>
      </c>
      <c r="E432" s="1" t="s">
        <v>1399</v>
      </c>
      <c r="F432" s="1" t="s">
        <v>81</v>
      </c>
      <c r="G432" s="1" t="s">
        <v>39</v>
      </c>
      <c r="H432" s="1" t="s">
        <v>1487</v>
      </c>
      <c r="I432" s="1" t="s">
        <v>1488</v>
      </c>
      <c r="J432" s="1" t="s">
        <v>1489</v>
      </c>
      <c r="K432" s="1" t="s">
        <v>1490</v>
      </c>
      <c r="L432" s="1">
        <v>0.0</v>
      </c>
      <c r="M432" s="1">
        <v>0.037333333333333336</v>
      </c>
      <c r="N432" s="1">
        <v>17.1899</v>
      </c>
      <c r="O432" s="1" t="s">
        <v>86</v>
      </c>
      <c r="P432" s="1" t="s">
        <v>1491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80</v>
      </c>
      <c r="B433" s="1" t="s">
        <v>17</v>
      </c>
      <c r="C433" s="3">
        <v>618.0</v>
      </c>
      <c r="D433" s="1">
        <v>0.0</v>
      </c>
      <c r="E433" s="1" t="s">
        <v>1399</v>
      </c>
      <c r="F433" s="1" t="s">
        <v>81</v>
      </c>
      <c r="G433" s="1" t="s">
        <v>20</v>
      </c>
      <c r="H433" s="1" t="s">
        <v>1492</v>
      </c>
      <c r="I433" s="1" t="s">
        <v>1493</v>
      </c>
      <c r="J433" s="1" t="s">
        <v>1494</v>
      </c>
      <c r="K433" s="1" t="s">
        <v>1495</v>
      </c>
      <c r="L433" s="1">
        <v>-3.0</v>
      </c>
      <c r="M433" s="1">
        <v>0.0233</v>
      </c>
      <c r="N433" s="1">
        <v>16.7481</v>
      </c>
      <c r="O433" s="1" t="s">
        <v>86</v>
      </c>
      <c r="P433" s="1" t="s">
        <v>1496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80</v>
      </c>
      <c r="B434" s="1" t="s">
        <v>17</v>
      </c>
      <c r="C434" s="1">
        <v>478.0</v>
      </c>
      <c r="D434" s="1">
        <v>0.0</v>
      </c>
      <c r="E434" s="1" t="s">
        <v>1446</v>
      </c>
      <c r="F434" s="1" t="s">
        <v>81</v>
      </c>
      <c r="G434" s="1" t="s">
        <v>20</v>
      </c>
      <c r="H434" s="1" t="s">
        <v>1497</v>
      </c>
      <c r="I434" s="1" t="s">
        <v>1498</v>
      </c>
      <c r="J434" s="1" t="s">
        <v>1499</v>
      </c>
      <c r="K434" s="1" t="s">
        <v>1500</v>
      </c>
      <c r="L434" s="1">
        <v>-4.0</v>
      </c>
      <c r="M434" s="1">
        <v>0.021433333333333332</v>
      </c>
      <c r="N434" s="1">
        <v>12.290433333333333</v>
      </c>
      <c r="O434" s="1" t="s">
        <v>86</v>
      </c>
      <c r="P434" s="1" t="s">
        <v>1501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80</v>
      </c>
      <c r="B435" s="1" t="s">
        <v>17</v>
      </c>
      <c r="C435" s="1">
        <v>381.0</v>
      </c>
      <c r="D435" s="1">
        <v>82.0</v>
      </c>
      <c r="E435" s="2"/>
      <c r="F435" s="1" t="s">
        <v>38</v>
      </c>
      <c r="G435" s="1" t="s">
        <v>20</v>
      </c>
      <c r="H435" s="1" t="s">
        <v>1502</v>
      </c>
      <c r="I435" s="1" t="s">
        <v>1503</v>
      </c>
      <c r="J435" s="1" t="s">
        <v>1503</v>
      </c>
      <c r="K435" s="2"/>
      <c r="L435" s="1">
        <v>-7.0</v>
      </c>
      <c r="M435" s="1"/>
      <c r="N435" s="1">
        <v>11.5191</v>
      </c>
      <c r="O435" s="1" t="s">
        <v>86</v>
      </c>
      <c r="P435" s="1" t="s">
        <v>1504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80</v>
      </c>
      <c r="B436" s="1" t="s">
        <v>17</v>
      </c>
      <c r="C436" s="1">
        <v>814.0</v>
      </c>
      <c r="D436" s="1">
        <v>0.0</v>
      </c>
      <c r="E436" s="1" t="s">
        <v>1446</v>
      </c>
      <c r="F436" s="1" t="s">
        <v>81</v>
      </c>
      <c r="G436" s="1" t="s">
        <v>20</v>
      </c>
      <c r="H436" s="1" t="s">
        <v>1505</v>
      </c>
      <c r="I436" s="1" t="s">
        <v>1506</v>
      </c>
      <c r="J436" s="1" t="s">
        <v>1507</v>
      </c>
      <c r="K436" s="1" t="s">
        <v>1508</v>
      </c>
      <c r="L436" s="1">
        <v>0.0</v>
      </c>
      <c r="M436" s="1">
        <v>0.01415</v>
      </c>
      <c r="N436" s="1">
        <v>14.50475</v>
      </c>
      <c r="O436" s="1" t="s">
        <v>86</v>
      </c>
      <c r="P436" s="1" t="s">
        <v>1509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16</v>
      </c>
      <c r="B437" s="1" t="s">
        <v>17</v>
      </c>
      <c r="C437" s="3">
        <v>264.0</v>
      </c>
      <c r="D437" s="1">
        <v>0.0</v>
      </c>
      <c r="E437" s="1" t="s">
        <v>18</v>
      </c>
      <c r="F437" s="1" t="s">
        <v>19</v>
      </c>
      <c r="G437" s="1" t="s">
        <v>20</v>
      </c>
      <c r="H437" s="1" t="s">
        <v>1510</v>
      </c>
      <c r="I437" s="1" t="s">
        <v>1511</v>
      </c>
      <c r="J437" s="1" t="s">
        <v>1511</v>
      </c>
      <c r="K437" s="2"/>
      <c r="L437" s="1">
        <v>-3.0</v>
      </c>
      <c r="M437" s="1"/>
      <c r="N437" s="1">
        <v>11.83815</v>
      </c>
      <c r="O437" s="1" t="s">
        <v>23</v>
      </c>
      <c r="P437" s="1" t="s">
        <v>116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16</v>
      </c>
      <c r="B438" s="1" t="s">
        <v>17</v>
      </c>
      <c r="C438" s="1">
        <v>264.0</v>
      </c>
      <c r="D438" s="1">
        <v>0.0</v>
      </c>
      <c r="E438" s="1" t="s">
        <v>18</v>
      </c>
      <c r="F438" s="1" t="s">
        <v>19</v>
      </c>
      <c r="G438" s="1" t="s">
        <v>20</v>
      </c>
      <c r="H438" s="1" t="s">
        <v>1512</v>
      </c>
      <c r="I438" s="1" t="s">
        <v>1513</v>
      </c>
      <c r="J438" s="1" t="s">
        <v>1513</v>
      </c>
      <c r="K438" s="2"/>
      <c r="L438" s="1">
        <v>-1.0</v>
      </c>
      <c r="M438" s="1"/>
      <c r="N438" s="1">
        <v>13.040566666666667</v>
      </c>
      <c r="O438" s="1" t="s">
        <v>23</v>
      </c>
      <c r="P438" s="1" t="s">
        <v>541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80</v>
      </c>
      <c r="B439" s="1" t="s">
        <v>17</v>
      </c>
      <c r="C439" s="3">
        <v>647.0</v>
      </c>
      <c r="D439" s="1">
        <v>0.0</v>
      </c>
      <c r="E439" s="1" t="s">
        <v>1446</v>
      </c>
      <c r="F439" s="1" t="s">
        <v>81</v>
      </c>
      <c r="G439" s="1" t="s">
        <v>20</v>
      </c>
      <c r="H439" s="1" t="s">
        <v>1514</v>
      </c>
      <c r="I439" s="1" t="s">
        <v>1515</v>
      </c>
      <c r="J439" s="1" t="s">
        <v>1516</v>
      </c>
      <c r="K439" s="1" t="s">
        <v>1517</v>
      </c>
      <c r="L439" s="1">
        <v>1.0</v>
      </c>
      <c r="M439" s="1">
        <v>0.017283333333333335</v>
      </c>
      <c r="N439" s="1">
        <v>12.9437</v>
      </c>
      <c r="O439" s="1" t="s">
        <v>86</v>
      </c>
      <c r="P439" s="1" t="s">
        <v>1518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25</v>
      </c>
      <c r="B440" s="1" t="s">
        <v>88</v>
      </c>
      <c r="C440" s="1">
        <v>504.0</v>
      </c>
      <c r="D440" s="1">
        <v>0.0</v>
      </c>
      <c r="E440" s="2"/>
      <c r="F440" s="1" t="s">
        <v>19</v>
      </c>
      <c r="G440" s="1" t="s">
        <v>20</v>
      </c>
      <c r="H440" s="1" t="s">
        <v>1519</v>
      </c>
      <c r="I440" s="1" t="s">
        <v>1520</v>
      </c>
      <c r="J440" s="1" t="s">
        <v>1520</v>
      </c>
      <c r="K440" s="2"/>
      <c r="L440" s="1">
        <v>-3.0</v>
      </c>
      <c r="M440" s="1"/>
      <c r="N440" s="1">
        <v>11.182016666666666</v>
      </c>
      <c r="O440" s="1" t="s">
        <v>23</v>
      </c>
      <c r="P440" s="1" t="s">
        <v>1521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80</v>
      </c>
      <c r="B441" s="1" t="s">
        <v>17</v>
      </c>
      <c r="C441" s="1">
        <v>458.0</v>
      </c>
      <c r="D441" s="1">
        <v>0.0</v>
      </c>
      <c r="E441" s="1" t="s">
        <v>1446</v>
      </c>
      <c r="F441" s="1" t="s">
        <v>81</v>
      </c>
      <c r="G441" s="1" t="s">
        <v>39</v>
      </c>
      <c r="H441" s="1" t="s">
        <v>1522</v>
      </c>
      <c r="I441" s="1" t="s">
        <v>1523</v>
      </c>
      <c r="J441" s="1" t="s">
        <v>1524</v>
      </c>
      <c r="K441" s="1" t="s">
        <v>1525</v>
      </c>
      <c r="L441" s="1">
        <v>-6.0</v>
      </c>
      <c r="M441" s="1">
        <v>0.014683333333333333</v>
      </c>
      <c r="N441" s="1">
        <v>11.681266666666666</v>
      </c>
      <c r="O441" s="1" t="s">
        <v>86</v>
      </c>
      <c r="P441" s="1" t="s">
        <v>1526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16</v>
      </c>
      <c r="B442" s="1" t="s">
        <v>17</v>
      </c>
      <c r="C442" s="1">
        <v>528.0</v>
      </c>
      <c r="D442" s="1">
        <v>0.0</v>
      </c>
      <c r="E442" s="1" t="s">
        <v>18</v>
      </c>
      <c r="F442" s="1" t="s">
        <v>19</v>
      </c>
      <c r="G442" s="1" t="s">
        <v>20</v>
      </c>
      <c r="H442" s="1" t="s">
        <v>1527</v>
      </c>
      <c r="I442" s="1" t="s">
        <v>1528</v>
      </c>
      <c r="J442" s="1" t="s">
        <v>1528</v>
      </c>
      <c r="K442" s="2"/>
      <c r="L442" s="1">
        <v>8.0</v>
      </c>
      <c r="M442" s="1"/>
      <c r="N442" s="1">
        <v>23.496033333333333</v>
      </c>
      <c r="O442" s="1" t="s">
        <v>23</v>
      </c>
      <c r="P442" s="1" t="s">
        <v>1529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80</v>
      </c>
      <c r="B443" s="1" t="s">
        <v>17</v>
      </c>
      <c r="C443" s="1">
        <v>434.0</v>
      </c>
      <c r="D443" s="1">
        <v>0.0</v>
      </c>
      <c r="E443" s="1" t="s">
        <v>1399</v>
      </c>
      <c r="F443" s="1" t="s">
        <v>81</v>
      </c>
      <c r="G443" s="1" t="s">
        <v>20</v>
      </c>
      <c r="H443" s="1" t="s">
        <v>1530</v>
      </c>
      <c r="I443" s="1" t="s">
        <v>1531</v>
      </c>
      <c r="J443" s="1" t="s">
        <v>1532</v>
      </c>
      <c r="K443" s="1" t="s">
        <v>1533</v>
      </c>
      <c r="L443" s="1">
        <v>0.0</v>
      </c>
      <c r="M443" s="1">
        <v>0.019283333333333333</v>
      </c>
      <c r="N443" s="1">
        <v>22.84335</v>
      </c>
      <c r="O443" s="1" t="s">
        <v>86</v>
      </c>
      <c r="P443" s="1" t="s">
        <v>1534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80</v>
      </c>
      <c r="B444" s="1" t="s">
        <v>17</v>
      </c>
      <c r="C444" s="1">
        <v>199.0</v>
      </c>
      <c r="D444" s="1">
        <v>50.0</v>
      </c>
      <c r="E444" s="2"/>
      <c r="F444" s="1" t="s">
        <v>38</v>
      </c>
      <c r="G444" s="1" t="s">
        <v>39</v>
      </c>
      <c r="H444" s="1" t="s">
        <v>1535</v>
      </c>
      <c r="I444" s="1" t="s">
        <v>1536</v>
      </c>
      <c r="J444" s="1" t="s">
        <v>1536</v>
      </c>
      <c r="K444" s="2"/>
      <c r="L444" s="1">
        <v>-8.0</v>
      </c>
      <c r="M444" s="1"/>
      <c r="N444" s="1">
        <v>16.409883333333333</v>
      </c>
      <c r="O444" s="1" t="s">
        <v>86</v>
      </c>
      <c r="P444" s="1" t="s">
        <v>1537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80</v>
      </c>
      <c r="B445" s="1" t="s">
        <v>17</v>
      </c>
      <c r="C445" s="1">
        <v>1030.0</v>
      </c>
      <c r="D445" s="1">
        <v>0.0</v>
      </c>
      <c r="E445" s="1" t="s">
        <v>1399</v>
      </c>
      <c r="F445" s="1" t="s">
        <v>81</v>
      </c>
      <c r="G445" s="1" t="s">
        <v>20</v>
      </c>
      <c r="H445" s="1" t="s">
        <v>1538</v>
      </c>
      <c r="I445" s="1" t="s">
        <v>1539</v>
      </c>
      <c r="J445" s="1" t="s">
        <v>1540</v>
      </c>
      <c r="K445" s="1" t="s">
        <v>1541</v>
      </c>
      <c r="L445" s="1">
        <v>0.0</v>
      </c>
      <c r="M445" s="1">
        <v>0.0156</v>
      </c>
      <c r="N445" s="1">
        <v>22.97925</v>
      </c>
      <c r="O445" s="1" t="s">
        <v>86</v>
      </c>
      <c r="P445" s="1" t="s">
        <v>1542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80</v>
      </c>
      <c r="B446" s="1" t="s">
        <v>17</v>
      </c>
      <c r="C446" s="1">
        <v>698.0</v>
      </c>
      <c r="D446" s="1">
        <v>150.0</v>
      </c>
      <c r="E446" s="2"/>
      <c r="F446" s="1" t="s">
        <v>38</v>
      </c>
      <c r="G446" s="1" t="s">
        <v>20</v>
      </c>
      <c r="H446" s="1" t="s">
        <v>1543</v>
      </c>
      <c r="I446" s="1" t="s">
        <v>1544</v>
      </c>
      <c r="J446" s="1" t="s">
        <v>1544</v>
      </c>
      <c r="K446" s="2"/>
      <c r="L446" s="1">
        <v>0.0</v>
      </c>
      <c r="M446" s="1"/>
      <c r="N446" s="1">
        <v>18.118116666666666</v>
      </c>
      <c r="O446" s="1" t="s">
        <v>86</v>
      </c>
      <c r="P446" s="1" t="s">
        <v>1545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16</v>
      </c>
      <c r="B447" s="1" t="s">
        <v>17</v>
      </c>
      <c r="C447" s="1">
        <v>846.0</v>
      </c>
      <c r="D447" s="1">
        <v>0.0</v>
      </c>
      <c r="E447" s="1" t="s">
        <v>18</v>
      </c>
      <c r="F447" s="1" t="s">
        <v>19</v>
      </c>
      <c r="G447" s="1" t="s">
        <v>20</v>
      </c>
      <c r="H447" s="1" t="s">
        <v>1546</v>
      </c>
      <c r="I447" s="1" t="s">
        <v>1547</v>
      </c>
      <c r="J447" s="1" t="s">
        <v>1547</v>
      </c>
      <c r="K447" s="2"/>
      <c r="L447" s="1">
        <v>0.0</v>
      </c>
      <c r="M447" s="1"/>
      <c r="N447" s="1">
        <v>14.0397</v>
      </c>
      <c r="O447" s="1" t="s">
        <v>23</v>
      </c>
      <c r="P447" s="1" t="s">
        <v>1548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16</v>
      </c>
      <c r="B448" s="1" t="s">
        <v>17</v>
      </c>
      <c r="C448" s="1">
        <v>264.0</v>
      </c>
      <c r="D448" s="1">
        <v>0.0</v>
      </c>
      <c r="E448" s="1" t="s">
        <v>18</v>
      </c>
      <c r="F448" s="1" t="s">
        <v>19</v>
      </c>
      <c r="G448" s="1" t="s">
        <v>20</v>
      </c>
      <c r="H448" s="1" t="s">
        <v>1549</v>
      </c>
      <c r="I448" s="1" t="s">
        <v>1550</v>
      </c>
      <c r="J448" s="1" t="s">
        <v>1550</v>
      </c>
      <c r="K448" s="2"/>
      <c r="L448" s="1">
        <v>-1.0</v>
      </c>
      <c r="M448" s="1"/>
      <c r="N448" s="1">
        <v>13.916866666666667</v>
      </c>
      <c r="O448" s="1" t="s">
        <v>23</v>
      </c>
      <c r="P448" s="1" t="s">
        <v>188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80</v>
      </c>
      <c r="B449" s="1" t="s">
        <v>17</v>
      </c>
      <c r="C449" s="1">
        <v>346.0</v>
      </c>
      <c r="D449" s="1">
        <v>62.0</v>
      </c>
      <c r="E449" s="2"/>
      <c r="F449" s="1" t="s">
        <v>38</v>
      </c>
      <c r="G449" s="1" t="s">
        <v>20</v>
      </c>
      <c r="H449" s="1" t="s">
        <v>1551</v>
      </c>
      <c r="I449" s="1" t="s">
        <v>1552</v>
      </c>
      <c r="J449" s="1" t="s">
        <v>1552</v>
      </c>
      <c r="K449" s="2"/>
      <c r="L449" s="1">
        <v>1.0</v>
      </c>
      <c r="M449" s="1"/>
      <c r="N449" s="1">
        <v>20.78255</v>
      </c>
      <c r="O449" s="1" t="s">
        <v>86</v>
      </c>
      <c r="P449" s="1" t="s">
        <v>1553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80</v>
      </c>
      <c r="B450" s="1" t="s">
        <v>17</v>
      </c>
      <c r="C450" s="1">
        <v>375.0</v>
      </c>
      <c r="D450" s="1">
        <v>0.0</v>
      </c>
      <c r="E450" s="1" t="s">
        <v>1446</v>
      </c>
      <c r="F450" s="1" t="s">
        <v>81</v>
      </c>
      <c r="G450" s="1" t="s">
        <v>20</v>
      </c>
      <c r="H450" s="1" t="s">
        <v>1554</v>
      </c>
      <c r="I450" s="1" t="s">
        <v>1555</v>
      </c>
      <c r="J450" s="1" t="s">
        <v>1556</v>
      </c>
      <c r="K450" s="1" t="s">
        <v>1557</v>
      </c>
      <c r="L450" s="1">
        <v>0.0</v>
      </c>
      <c r="M450" s="1">
        <v>0.08638333333333334</v>
      </c>
      <c r="N450" s="1">
        <v>16.988983333333334</v>
      </c>
      <c r="O450" s="1" t="s">
        <v>86</v>
      </c>
      <c r="P450" s="1" t="s">
        <v>1558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80</v>
      </c>
      <c r="B451" s="1" t="s">
        <v>17</v>
      </c>
      <c r="C451" s="1">
        <v>640.0</v>
      </c>
      <c r="D451" s="1">
        <v>25.0</v>
      </c>
      <c r="E451" s="1" t="s">
        <v>1446</v>
      </c>
      <c r="F451" s="1" t="s">
        <v>81</v>
      </c>
      <c r="G451" s="1" t="s">
        <v>20</v>
      </c>
      <c r="H451" s="1" t="s">
        <v>1559</v>
      </c>
      <c r="I451" s="1" t="s">
        <v>1560</v>
      </c>
      <c r="J451" s="1" t="s">
        <v>1561</v>
      </c>
      <c r="K451" s="1" t="s">
        <v>1562</v>
      </c>
      <c r="L451" s="1">
        <v>0.0</v>
      </c>
      <c r="M451" s="1">
        <v>0.02715</v>
      </c>
      <c r="N451" s="1">
        <v>27.551066666666667</v>
      </c>
      <c r="O451" s="1" t="s">
        <v>86</v>
      </c>
      <c r="P451" s="1" t="s">
        <v>1563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16</v>
      </c>
      <c r="B452" s="1" t="s">
        <v>17</v>
      </c>
      <c r="C452" s="3">
        <v>790.0</v>
      </c>
      <c r="D452" s="1">
        <v>0.0</v>
      </c>
      <c r="E452" s="1" t="s">
        <v>18</v>
      </c>
      <c r="F452" s="1" t="s">
        <v>19</v>
      </c>
      <c r="G452" s="1" t="s">
        <v>20</v>
      </c>
      <c r="H452" s="1" t="s">
        <v>1564</v>
      </c>
      <c r="I452" s="1" t="s">
        <v>1565</v>
      </c>
      <c r="J452" s="1" t="s">
        <v>1565</v>
      </c>
      <c r="K452" s="2"/>
      <c r="L452" s="1">
        <v>8.0</v>
      </c>
      <c r="M452" s="1"/>
      <c r="N452" s="1">
        <v>23.369033333333334</v>
      </c>
      <c r="O452" s="1" t="s">
        <v>23</v>
      </c>
      <c r="P452" s="1" t="s">
        <v>1566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80</v>
      </c>
      <c r="B453" s="3" t="s">
        <v>17</v>
      </c>
      <c r="C453" s="1">
        <v>295.0</v>
      </c>
      <c r="D453" s="1">
        <v>69.0</v>
      </c>
      <c r="E453" s="2"/>
      <c r="F453" s="1" t="s">
        <v>38</v>
      </c>
      <c r="G453" s="1" t="s">
        <v>20</v>
      </c>
      <c r="H453" s="1" t="s">
        <v>1567</v>
      </c>
      <c r="I453" s="1" t="s">
        <v>1568</v>
      </c>
      <c r="J453" s="1" t="s">
        <v>1568</v>
      </c>
      <c r="K453" s="2"/>
      <c r="L453" s="1">
        <v>0.0</v>
      </c>
      <c r="M453" s="1"/>
      <c r="N453" s="1">
        <v>19.647866666666665</v>
      </c>
      <c r="O453" s="1" t="s">
        <v>86</v>
      </c>
      <c r="P453" s="1" t="s">
        <v>1569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80</v>
      </c>
      <c r="B454" s="1" t="s">
        <v>17</v>
      </c>
      <c r="C454" s="1">
        <v>219.0</v>
      </c>
      <c r="D454" s="1">
        <v>55.0</v>
      </c>
      <c r="E454" s="2"/>
      <c r="F454" s="1" t="s">
        <v>38</v>
      </c>
      <c r="G454" s="1" t="s">
        <v>39</v>
      </c>
      <c r="H454" s="1" t="s">
        <v>1570</v>
      </c>
      <c r="I454" s="1" t="s">
        <v>1571</v>
      </c>
      <c r="J454" s="1" t="s">
        <v>1571</v>
      </c>
      <c r="K454" s="2"/>
      <c r="L454" s="1">
        <v>0.0</v>
      </c>
      <c r="M454" s="1"/>
      <c r="N454" s="1">
        <v>18.533716666666667</v>
      </c>
      <c r="O454" s="1" t="s">
        <v>86</v>
      </c>
      <c r="P454" s="1" t="s">
        <v>1572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80</v>
      </c>
      <c r="B455" s="1" t="s">
        <v>17</v>
      </c>
      <c r="C455" s="3">
        <v>330.0</v>
      </c>
      <c r="D455" s="1">
        <v>19.0</v>
      </c>
      <c r="E455" s="1" t="s">
        <v>1399</v>
      </c>
      <c r="F455" s="1" t="s">
        <v>81</v>
      </c>
      <c r="G455" s="1" t="s">
        <v>20</v>
      </c>
      <c r="H455" s="1" t="s">
        <v>1573</v>
      </c>
      <c r="I455" s="1" t="s">
        <v>1574</v>
      </c>
      <c r="J455" s="1" t="s">
        <v>1575</v>
      </c>
      <c r="K455" s="1" t="s">
        <v>1576</v>
      </c>
      <c r="L455" s="1">
        <v>-1.0</v>
      </c>
      <c r="M455" s="1">
        <v>0.0647</v>
      </c>
      <c r="N455" s="1">
        <v>18.752466666666667</v>
      </c>
      <c r="O455" s="1" t="s">
        <v>86</v>
      </c>
      <c r="P455" s="1" t="s">
        <v>1577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16</v>
      </c>
      <c r="B456" s="1" t="s">
        <v>17</v>
      </c>
      <c r="C456" s="1">
        <v>413.0</v>
      </c>
      <c r="D456" s="1">
        <v>0.0</v>
      </c>
      <c r="E456" s="1" t="s">
        <v>18</v>
      </c>
      <c r="F456" s="1" t="s">
        <v>19</v>
      </c>
      <c r="G456" s="1" t="s">
        <v>20</v>
      </c>
      <c r="H456" s="1" t="s">
        <v>1578</v>
      </c>
      <c r="I456" s="1" t="s">
        <v>1579</v>
      </c>
      <c r="J456" s="1" t="s">
        <v>1579</v>
      </c>
      <c r="K456" s="2"/>
      <c r="L456" s="1">
        <v>4.0</v>
      </c>
      <c r="M456" s="1"/>
      <c r="N456" s="1">
        <v>19.981733333333334</v>
      </c>
      <c r="O456" s="1" t="s">
        <v>23</v>
      </c>
      <c r="P456" s="1" t="s">
        <v>1580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16</v>
      </c>
      <c r="B457" s="1" t="s">
        <v>17</v>
      </c>
      <c r="C457" s="1">
        <v>802.0</v>
      </c>
      <c r="D457" s="1">
        <v>0.0</v>
      </c>
      <c r="E457" s="1" t="s">
        <v>18</v>
      </c>
      <c r="F457" s="1" t="s">
        <v>19</v>
      </c>
      <c r="G457" s="1" t="s">
        <v>20</v>
      </c>
      <c r="H457" s="1" t="s">
        <v>1581</v>
      </c>
      <c r="I457" s="1" t="s">
        <v>1582</v>
      </c>
      <c r="J457" s="1" t="s">
        <v>1582</v>
      </c>
      <c r="K457" s="2"/>
      <c r="L457" s="1">
        <v>3.0</v>
      </c>
      <c r="M457" s="1"/>
      <c r="N457" s="1">
        <v>18.3468</v>
      </c>
      <c r="O457" s="1" t="s">
        <v>23</v>
      </c>
      <c r="P457" s="1" t="s">
        <v>1583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25</v>
      </c>
      <c r="B458" s="1" t="s">
        <v>88</v>
      </c>
      <c r="C458" s="1">
        <v>632.0</v>
      </c>
      <c r="D458" s="1">
        <v>0.0</v>
      </c>
      <c r="E458" s="2"/>
      <c r="F458" s="1" t="s">
        <v>19</v>
      </c>
      <c r="G458" s="1" t="s">
        <v>20</v>
      </c>
      <c r="H458" s="1" t="s">
        <v>1584</v>
      </c>
      <c r="I458" s="1" t="s">
        <v>1585</v>
      </c>
      <c r="J458" s="1" t="s">
        <v>1585</v>
      </c>
      <c r="K458" s="2"/>
      <c r="L458" s="1">
        <v>2.0</v>
      </c>
      <c r="M458" s="1"/>
      <c r="N458" s="1">
        <v>17.1691</v>
      </c>
      <c r="O458" s="1" t="s">
        <v>23</v>
      </c>
      <c r="P458" s="1" t="s">
        <v>1586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16</v>
      </c>
      <c r="B459" s="1" t="s">
        <v>17</v>
      </c>
      <c r="C459" s="1">
        <v>329.0</v>
      </c>
      <c r="D459" s="1">
        <v>0.0</v>
      </c>
      <c r="E459" s="1" t="s">
        <v>18</v>
      </c>
      <c r="F459" s="1" t="s">
        <v>19</v>
      </c>
      <c r="G459" s="1" t="s">
        <v>20</v>
      </c>
      <c r="H459" s="1" t="s">
        <v>1587</v>
      </c>
      <c r="I459" s="1" t="s">
        <v>1588</v>
      </c>
      <c r="J459" s="1" t="s">
        <v>1588</v>
      </c>
      <c r="K459" s="2"/>
      <c r="L459" s="1">
        <v>0.0</v>
      </c>
      <c r="M459" s="1"/>
      <c r="N459" s="1">
        <v>14.8332</v>
      </c>
      <c r="O459" s="1" t="s">
        <v>23</v>
      </c>
      <c r="P459" s="1" t="s">
        <v>294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25</v>
      </c>
      <c r="B460" s="1" t="s">
        <v>88</v>
      </c>
      <c r="C460" s="1">
        <v>585.0</v>
      </c>
      <c r="D460" s="1">
        <v>0.0</v>
      </c>
      <c r="E460" s="2"/>
      <c r="F460" s="1" t="s">
        <v>19</v>
      </c>
      <c r="G460" s="1" t="s">
        <v>20</v>
      </c>
      <c r="H460" s="1" t="s">
        <v>1589</v>
      </c>
      <c r="I460" s="1" t="s">
        <v>1590</v>
      </c>
      <c r="J460" s="1" t="s">
        <v>1590</v>
      </c>
      <c r="K460" s="2"/>
      <c r="L460" s="1">
        <v>1.0</v>
      </c>
      <c r="M460" s="1"/>
      <c r="N460" s="1">
        <v>16.77765</v>
      </c>
      <c r="O460" s="1" t="s">
        <v>23</v>
      </c>
      <c r="P460" s="1" t="s">
        <v>1591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80</v>
      </c>
      <c r="B461" s="1" t="s">
        <v>17</v>
      </c>
      <c r="C461" s="1">
        <v>674.0</v>
      </c>
      <c r="D461" s="1">
        <v>44.0</v>
      </c>
      <c r="E461" s="1" t="s">
        <v>1446</v>
      </c>
      <c r="F461" s="1" t="s">
        <v>81</v>
      </c>
      <c r="G461" s="1" t="s">
        <v>20</v>
      </c>
      <c r="H461" s="1" t="s">
        <v>1592</v>
      </c>
      <c r="I461" s="1" t="s">
        <v>1593</v>
      </c>
      <c r="J461" s="1" t="s">
        <v>1594</v>
      </c>
      <c r="K461" s="1" t="s">
        <v>1595</v>
      </c>
      <c r="L461" s="1">
        <v>-4.0</v>
      </c>
      <c r="M461" s="1">
        <v>0.05581666666666667</v>
      </c>
      <c r="N461" s="1">
        <v>11.871783333333333</v>
      </c>
      <c r="O461" s="1" t="s">
        <v>86</v>
      </c>
      <c r="P461" s="1" t="s">
        <v>1596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16</v>
      </c>
      <c r="B462" s="1" t="s">
        <v>17</v>
      </c>
      <c r="C462" s="1">
        <v>329.0</v>
      </c>
      <c r="D462" s="1">
        <v>0.0</v>
      </c>
      <c r="E462" s="1" t="s">
        <v>18</v>
      </c>
      <c r="F462" s="1" t="s">
        <v>19</v>
      </c>
      <c r="G462" s="1" t="s">
        <v>20</v>
      </c>
      <c r="H462" s="1" t="s">
        <v>1597</v>
      </c>
      <c r="I462" s="1" t="s">
        <v>1598</v>
      </c>
      <c r="J462" s="1" t="s">
        <v>1598</v>
      </c>
      <c r="K462" s="2"/>
      <c r="L462" s="1">
        <v>1.0</v>
      </c>
      <c r="M462" s="1"/>
      <c r="N462" s="1">
        <v>16.13125</v>
      </c>
      <c r="O462" s="1" t="s">
        <v>23</v>
      </c>
      <c r="P462" s="1" t="s">
        <v>620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80</v>
      </c>
      <c r="B463" s="1" t="s">
        <v>17</v>
      </c>
      <c r="C463" s="1">
        <v>270.0</v>
      </c>
      <c r="D463" s="1">
        <v>0.0</v>
      </c>
      <c r="E463" s="1" t="s">
        <v>1446</v>
      </c>
      <c r="F463" s="1" t="s">
        <v>81</v>
      </c>
      <c r="G463" s="1" t="s">
        <v>20</v>
      </c>
      <c r="H463" s="1" t="s">
        <v>1599</v>
      </c>
      <c r="I463" s="1" t="s">
        <v>1600</v>
      </c>
      <c r="J463" s="1" t="s">
        <v>1601</v>
      </c>
      <c r="K463" s="1" t="s">
        <v>1602</v>
      </c>
      <c r="L463" s="1">
        <v>-5.0</v>
      </c>
      <c r="M463" s="1">
        <v>0.012983333333333333</v>
      </c>
      <c r="N463" s="1">
        <v>10.61365</v>
      </c>
      <c r="O463" s="1" t="s">
        <v>86</v>
      </c>
      <c r="P463" s="1" t="s">
        <v>1603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25</v>
      </c>
      <c r="B464" s="1" t="s">
        <v>88</v>
      </c>
      <c r="C464" s="1">
        <v>329.0</v>
      </c>
      <c r="D464" s="1">
        <v>0.0</v>
      </c>
      <c r="E464" s="2"/>
      <c r="F464" s="1" t="s">
        <v>19</v>
      </c>
      <c r="G464" s="1" t="s">
        <v>20</v>
      </c>
      <c r="H464" s="1" t="s">
        <v>1604</v>
      </c>
      <c r="I464" s="1" t="s">
        <v>1605</v>
      </c>
      <c r="J464" s="1" t="s">
        <v>1605</v>
      </c>
      <c r="K464" s="2"/>
      <c r="L464" s="1">
        <v>-5.0</v>
      </c>
      <c r="M464" s="1"/>
      <c r="N464" s="1">
        <v>9.861466666666667</v>
      </c>
      <c r="O464" s="1" t="s">
        <v>23</v>
      </c>
      <c r="P464" s="1" t="s">
        <v>633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80</v>
      </c>
      <c r="B465" s="1" t="s">
        <v>17</v>
      </c>
      <c r="C465" s="1">
        <v>250.0</v>
      </c>
      <c r="D465" s="1">
        <v>0.0</v>
      </c>
      <c r="E465" s="1" t="s">
        <v>1399</v>
      </c>
      <c r="F465" s="1" t="s">
        <v>81</v>
      </c>
      <c r="G465" s="1" t="s">
        <v>20</v>
      </c>
      <c r="H465" s="1" t="s">
        <v>1606</v>
      </c>
      <c r="I465" s="1" t="s">
        <v>1607</v>
      </c>
      <c r="J465" s="1" t="s">
        <v>1608</v>
      </c>
      <c r="K465" s="1" t="s">
        <v>1609</v>
      </c>
      <c r="L465" s="1">
        <v>-3.0</v>
      </c>
      <c r="M465" s="1">
        <v>0.012466666666666666</v>
      </c>
      <c r="N465" s="1">
        <v>8.663216666666667</v>
      </c>
      <c r="O465" s="1" t="s">
        <v>86</v>
      </c>
      <c r="P465" s="1" t="s">
        <v>1610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16</v>
      </c>
      <c r="B466" s="1" t="s">
        <v>17</v>
      </c>
      <c r="C466" s="3">
        <v>553.0</v>
      </c>
      <c r="D466" s="1">
        <v>0.0</v>
      </c>
      <c r="E466" s="1" t="s">
        <v>18</v>
      </c>
      <c r="F466" s="1" t="s">
        <v>19</v>
      </c>
      <c r="G466" s="1" t="s">
        <v>20</v>
      </c>
      <c r="H466" s="1" t="s">
        <v>1611</v>
      </c>
      <c r="I466" s="1" t="s">
        <v>1612</v>
      </c>
      <c r="J466" s="1" t="s">
        <v>1612</v>
      </c>
      <c r="K466" s="2"/>
      <c r="L466" s="1">
        <v>-8.0</v>
      </c>
      <c r="M466" s="1"/>
      <c r="N466" s="1">
        <v>12.722183333333334</v>
      </c>
      <c r="O466" s="1" t="s">
        <v>23</v>
      </c>
      <c r="P466" s="1" t="s">
        <v>1613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29</v>
      </c>
      <c r="B467" s="1" t="s">
        <v>88</v>
      </c>
      <c r="C467" s="1">
        <v>323.0</v>
      </c>
      <c r="D467" s="1">
        <v>0.0</v>
      </c>
      <c r="E467" s="1" t="s">
        <v>1020</v>
      </c>
      <c r="F467" s="1" t="s">
        <v>19</v>
      </c>
      <c r="G467" s="1" t="s">
        <v>20</v>
      </c>
      <c r="H467" s="1" t="s">
        <v>1614</v>
      </c>
      <c r="I467" s="1" t="s">
        <v>1615</v>
      </c>
      <c r="J467" s="1" t="s">
        <v>1615</v>
      </c>
      <c r="K467" s="2"/>
      <c r="L467" s="1">
        <v>-4.0</v>
      </c>
      <c r="M467" s="1"/>
      <c r="N467" s="1">
        <v>10.92505</v>
      </c>
      <c r="O467" s="1" t="s">
        <v>23</v>
      </c>
      <c r="P467" s="1" t="s">
        <v>1616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80</v>
      </c>
      <c r="B468" s="1" t="s">
        <v>17</v>
      </c>
      <c r="C468" s="1">
        <v>329.0</v>
      </c>
      <c r="D468" s="1">
        <v>0.0</v>
      </c>
      <c r="E468" s="1" t="s">
        <v>1399</v>
      </c>
      <c r="F468" s="1" t="s">
        <v>81</v>
      </c>
      <c r="G468" s="1" t="s">
        <v>20</v>
      </c>
      <c r="H468" s="1" t="s">
        <v>1617</v>
      </c>
      <c r="I468" s="1" t="s">
        <v>1618</v>
      </c>
      <c r="J468" s="1" t="s">
        <v>1619</v>
      </c>
      <c r="K468" s="1" t="s">
        <v>1620</v>
      </c>
      <c r="L468" s="1">
        <v>-7.0</v>
      </c>
      <c r="M468" s="1">
        <v>0.018366666666666667</v>
      </c>
      <c r="N468" s="1">
        <v>11.39305</v>
      </c>
      <c r="O468" s="1" t="s">
        <v>86</v>
      </c>
      <c r="P468" s="1" t="s">
        <v>1621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80</v>
      </c>
      <c r="B469" s="1" t="s">
        <v>17</v>
      </c>
      <c r="C469" s="3">
        <v>247.0</v>
      </c>
      <c r="D469" s="1">
        <v>62.0</v>
      </c>
      <c r="E469" s="2"/>
      <c r="F469" s="1" t="s">
        <v>38</v>
      </c>
      <c r="G469" s="1" t="s">
        <v>39</v>
      </c>
      <c r="H469" s="1" t="s">
        <v>1622</v>
      </c>
      <c r="I469" s="1" t="s">
        <v>1623</v>
      </c>
      <c r="J469" s="1" t="s">
        <v>1623</v>
      </c>
      <c r="K469" s="2"/>
      <c r="L469" s="1">
        <v>-15.0</v>
      </c>
      <c r="M469" s="1"/>
      <c r="N469" s="1">
        <v>24.164266666666666</v>
      </c>
      <c r="O469" s="1" t="s">
        <v>86</v>
      </c>
      <c r="P469" s="1" t="s">
        <v>900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16</v>
      </c>
      <c r="B470" s="1" t="s">
        <v>17</v>
      </c>
      <c r="C470" s="1">
        <v>453.0</v>
      </c>
      <c r="D470" s="1">
        <v>0.0</v>
      </c>
      <c r="E470" s="1" t="s">
        <v>18</v>
      </c>
      <c r="F470" s="1" t="s">
        <v>19</v>
      </c>
      <c r="G470" s="1" t="s">
        <v>20</v>
      </c>
      <c r="H470" s="1" t="s">
        <v>1624</v>
      </c>
      <c r="I470" s="1" t="s">
        <v>1625</v>
      </c>
      <c r="J470" s="1" t="s">
        <v>1625</v>
      </c>
      <c r="K470" s="2"/>
      <c r="L470" s="1">
        <v>-3.0</v>
      </c>
      <c r="M470" s="1"/>
      <c r="N470" s="1">
        <v>11.891516666666666</v>
      </c>
      <c r="O470" s="1" t="s">
        <v>23</v>
      </c>
      <c r="P470" s="1" t="s">
        <v>1626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29</v>
      </c>
      <c r="B471" s="1" t="s">
        <v>88</v>
      </c>
      <c r="C471" s="1">
        <v>394.0</v>
      </c>
      <c r="D471" s="1">
        <v>0.0</v>
      </c>
      <c r="E471" s="1" t="s">
        <v>748</v>
      </c>
      <c r="F471" s="1" t="s">
        <v>19</v>
      </c>
      <c r="G471" s="1" t="s">
        <v>20</v>
      </c>
      <c r="H471" s="1" t="s">
        <v>1627</v>
      </c>
      <c r="I471" s="1" t="s">
        <v>1628</v>
      </c>
      <c r="J471" s="1" t="s">
        <v>1628</v>
      </c>
      <c r="K471" s="2"/>
      <c r="L471" s="1">
        <v>-5.0</v>
      </c>
      <c r="M471" s="1"/>
      <c r="N471" s="1">
        <v>9.811733333333333</v>
      </c>
      <c r="O471" s="1" t="s">
        <v>23</v>
      </c>
      <c r="P471" s="1" t="s">
        <v>1629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37</v>
      </c>
      <c r="B472" s="1" t="s">
        <v>17</v>
      </c>
      <c r="C472" s="3">
        <v>249.0</v>
      </c>
      <c r="D472" s="1">
        <v>0.0</v>
      </c>
      <c r="E472" s="2"/>
      <c r="F472" s="1" t="s">
        <v>38</v>
      </c>
      <c r="G472" s="1" t="s">
        <v>39</v>
      </c>
      <c r="H472" s="1" t="s">
        <v>1630</v>
      </c>
      <c r="I472" s="1" t="s">
        <v>1631</v>
      </c>
      <c r="J472" s="1" t="s">
        <v>1631</v>
      </c>
      <c r="K472" s="2"/>
      <c r="L472" s="1">
        <v>5.0</v>
      </c>
      <c r="M472" s="1"/>
      <c r="N472" s="1">
        <v>10.820916666666667</v>
      </c>
      <c r="O472" s="1" t="s">
        <v>42</v>
      </c>
      <c r="P472" s="1" t="s">
        <v>1632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16</v>
      </c>
      <c r="B473" s="1" t="s">
        <v>17</v>
      </c>
      <c r="C473" s="1">
        <v>700.0</v>
      </c>
      <c r="D473" s="1">
        <v>0.0</v>
      </c>
      <c r="E473" s="1" t="s">
        <v>18</v>
      </c>
      <c r="F473" s="1" t="s">
        <v>19</v>
      </c>
      <c r="G473" s="1" t="s">
        <v>20</v>
      </c>
      <c r="H473" s="1" t="s">
        <v>1633</v>
      </c>
      <c r="I473" s="1" t="s">
        <v>1634</v>
      </c>
      <c r="J473" s="1" t="s">
        <v>1634</v>
      </c>
      <c r="K473" s="2"/>
      <c r="L473" s="1">
        <v>0.0</v>
      </c>
      <c r="M473" s="1"/>
      <c r="N473" s="1">
        <v>14.559483333333333</v>
      </c>
      <c r="O473" s="1" t="s">
        <v>23</v>
      </c>
      <c r="P473" s="1" t="s">
        <v>1635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37</v>
      </c>
      <c r="B474" s="1" t="s">
        <v>17</v>
      </c>
      <c r="C474" s="3">
        <v>329.0</v>
      </c>
      <c r="D474" s="1">
        <v>0.0</v>
      </c>
      <c r="E474" s="2"/>
      <c r="F474" s="1" t="s">
        <v>38</v>
      </c>
      <c r="G474" s="1" t="s">
        <v>39</v>
      </c>
      <c r="H474" s="1" t="s">
        <v>1636</v>
      </c>
      <c r="I474" s="1" t="s">
        <v>1637</v>
      </c>
      <c r="J474" s="1" t="s">
        <v>1637</v>
      </c>
      <c r="K474" s="2"/>
      <c r="L474" s="1">
        <v>1.0</v>
      </c>
      <c r="M474" s="1"/>
      <c r="N474" s="1">
        <v>6.082883333333333</v>
      </c>
      <c r="O474" s="1" t="s">
        <v>42</v>
      </c>
      <c r="P474" s="1" t="s">
        <v>1638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80</v>
      </c>
      <c r="B475" s="1" t="s">
        <v>17</v>
      </c>
      <c r="C475" s="1">
        <v>209.0</v>
      </c>
      <c r="D475" s="1">
        <v>50.0</v>
      </c>
      <c r="E475" s="2"/>
      <c r="F475" s="1" t="s">
        <v>38</v>
      </c>
      <c r="G475" s="1" t="s">
        <v>20</v>
      </c>
      <c r="H475" s="1" t="s">
        <v>1639</v>
      </c>
      <c r="I475" s="1" t="s">
        <v>1640</v>
      </c>
      <c r="J475" s="1" t="s">
        <v>1640</v>
      </c>
      <c r="K475" s="2"/>
      <c r="L475" s="1">
        <v>-11.0</v>
      </c>
      <c r="M475" s="1"/>
      <c r="N475" s="1">
        <v>7.69985</v>
      </c>
      <c r="O475" s="1" t="s">
        <v>86</v>
      </c>
      <c r="P475" s="1" t="s">
        <v>1641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80</v>
      </c>
      <c r="B476" s="1" t="s">
        <v>17</v>
      </c>
      <c r="C476" s="3">
        <v>406.0</v>
      </c>
      <c r="D476" s="1">
        <v>62.0</v>
      </c>
      <c r="E476" s="2"/>
      <c r="F476" s="1" t="s">
        <v>38</v>
      </c>
      <c r="G476" s="1" t="s">
        <v>20</v>
      </c>
      <c r="H476" s="1" t="s">
        <v>1642</v>
      </c>
      <c r="I476" s="1" t="s">
        <v>1643</v>
      </c>
      <c r="J476" s="1" t="s">
        <v>1643</v>
      </c>
      <c r="K476" s="2"/>
      <c r="L476" s="1">
        <v>-9.0</v>
      </c>
      <c r="M476" s="1"/>
      <c r="N476" s="1">
        <v>26.5312</v>
      </c>
      <c r="O476" s="1" t="s">
        <v>86</v>
      </c>
      <c r="P476" s="1" t="s">
        <v>1644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80</v>
      </c>
      <c r="B477" s="1" t="s">
        <v>17</v>
      </c>
      <c r="C477" s="1">
        <v>247.0</v>
      </c>
      <c r="D477" s="1">
        <v>62.0</v>
      </c>
      <c r="E477" s="2"/>
      <c r="F477" s="1" t="s">
        <v>38</v>
      </c>
      <c r="G477" s="1" t="s">
        <v>20</v>
      </c>
      <c r="H477" s="1" t="s">
        <v>1645</v>
      </c>
      <c r="I477" s="1" t="s">
        <v>1646</v>
      </c>
      <c r="J477" s="1" t="s">
        <v>1646</v>
      </c>
      <c r="K477" s="2"/>
      <c r="L477" s="1">
        <v>-4.0</v>
      </c>
      <c r="M477" s="1"/>
      <c r="N477" s="1">
        <v>14.151983333333334</v>
      </c>
      <c r="O477" s="1" t="s">
        <v>86</v>
      </c>
      <c r="P477" s="1" t="s">
        <v>1647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29</v>
      </c>
      <c r="B478" s="1" t="s">
        <v>88</v>
      </c>
      <c r="C478" s="1">
        <v>329.0</v>
      </c>
      <c r="D478" s="1">
        <v>0.0</v>
      </c>
      <c r="E478" s="1" t="s">
        <v>1374</v>
      </c>
      <c r="F478" s="1" t="s">
        <v>19</v>
      </c>
      <c r="G478" s="1" t="s">
        <v>20</v>
      </c>
      <c r="H478" s="1" t="s">
        <v>1648</v>
      </c>
      <c r="I478" s="1" t="s">
        <v>1649</v>
      </c>
      <c r="J478" s="1" t="s">
        <v>1649</v>
      </c>
      <c r="K478" s="2"/>
      <c r="L478" s="1">
        <v>2.0</v>
      </c>
      <c r="M478" s="1"/>
      <c r="N478" s="1">
        <v>17.827616666666668</v>
      </c>
      <c r="O478" s="1" t="s">
        <v>23</v>
      </c>
      <c r="P478" s="1" t="s">
        <v>1415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25</v>
      </c>
      <c r="B479" s="1" t="s">
        <v>88</v>
      </c>
      <c r="C479" s="1">
        <v>788.0</v>
      </c>
      <c r="D479" s="1">
        <v>0.0</v>
      </c>
      <c r="E479" s="2"/>
      <c r="F479" s="1" t="s">
        <v>19</v>
      </c>
      <c r="G479" s="1" t="s">
        <v>20</v>
      </c>
      <c r="H479" s="1" t="s">
        <v>1650</v>
      </c>
      <c r="I479" s="1" t="s">
        <v>1651</v>
      </c>
      <c r="J479" s="1" t="s">
        <v>1651</v>
      </c>
      <c r="K479" s="2"/>
      <c r="L479" s="1">
        <v>1.0</v>
      </c>
      <c r="M479" s="1"/>
      <c r="N479" s="1">
        <v>16.955633333333335</v>
      </c>
      <c r="O479" s="1" t="s">
        <v>23</v>
      </c>
      <c r="P479" s="1" t="s">
        <v>1652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37</v>
      </c>
      <c r="B480" s="1" t="s">
        <v>17</v>
      </c>
      <c r="C480" s="1">
        <v>309.0</v>
      </c>
      <c r="D480" s="1">
        <v>0.0</v>
      </c>
      <c r="E480" s="2"/>
      <c r="F480" s="1" t="s">
        <v>38</v>
      </c>
      <c r="G480" s="1" t="s">
        <v>39</v>
      </c>
      <c r="H480" s="1" t="s">
        <v>1653</v>
      </c>
      <c r="I480" s="1" t="s">
        <v>1654</v>
      </c>
      <c r="J480" s="1" t="s">
        <v>1654</v>
      </c>
      <c r="K480" s="2"/>
      <c r="L480" s="1">
        <v>9.0</v>
      </c>
      <c r="M480" s="1"/>
      <c r="N480" s="1">
        <v>14.951083333333333</v>
      </c>
      <c r="O480" s="1" t="s">
        <v>42</v>
      </c>
      <c r="P480" s="1" t="s">
        <v>1655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29</v>
      </c>
      <c r="B481" s="1" t="s">
        <v>88</v>
      </c>
      <c r="C481" s="1">
        <v>732.0</v>
      </c>
      <c r="D481" s="1">
        <v>0.0</v>
      </c>
      <c r="E481" s="1" t="s">
        <v>1656</v>
      </c>
      <c r="F481" s="1" t="s">
        <v>19</v>
      </c>
      <c r="G481" s="1" t="s">
        <v>20</v>
      </c>
      <c r="H481" s="1" t="s">
        <v>1657</v>
      </c>
      <c r="I481" s="1" t="s">
        <v>1658</v>
      </c>
      <c r="J481" s="1" t="s">
        <v>1658</v>
      </c>
      <c r="K481" s="2"/>
      <c r="L481" s="1">
        <v>0.0</v>
      </c>
      <c r="M481" s="1"/>
      <c r="N481" s="1">
        <v>16.455283333333334</v>
      </c>
      <c r="O481" s="1" t="s">
        <v>23</v>
      </c>
      <c r="P481" s="1" t="s">
        <v>1659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80</v>
      </c>
      <c r="B482" s="1" t="s">
        <v>17</v>
      </c>
      <c r="C482" s="1">
        <v>638.0</v>
      </c>
      <c r="D482" s="1">
        <v>0.0</v>
      </c>
      <c r="E482" s="1" t="s">
        <v>1446</v>
      </c>
      <c r="F482" s="1" t="s">
        <v>81</v>
      </c>
      <c r="G482" s="1" t="s">
        <v>20</v>
      </c>
      <c r="H482" s="1" t="s">
        <v>1660</v>
      </c>
      <c r="I482" s="1" t="s">
        <v>1661</v>
      </c>
      <c r="J482" s="1" t="s">
        <v>1662</v>
      </c>
      <c r="K482" s="1" t="s">
        <v>1663</v>
      </c>
      <c r="L482" s="1">
        <v>-4.0</v>
      </c>
      <c r="M482" s="1">
        <v>0.015716666666666667</v>
      </c>
      <c r="N482" s="1">
        <v>12.696966666666667</v>
      </c>
      <c r="O482" s="1" t="s">
        <v>86</v>
      </c>
      <c r="P482" s="1" t="s">
        <v>1664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80</v>
      </c>
      <c r="B483" s="1" t="s">
        <v>17</v>
      </c>
      <c r="C483" s="1">
        <v>433.0</v>
      </c>
      <c r="D483" s="1">
        <v>0.0</v>
      </c>
      <c r="E483" s="1" t="s">
        <v>1446</v>
      </c>
      <c r="F483" s="1" t="s">
        <v>81</v>
      </c>
      <c r="G483" s="1" t="s">
        <v>20</v>
      </c>
      <c r="H483" s="1" t="s">
        <v>1665</v>
      </c>
      <c r="I483" s="1" t="s">
        <v>1666</v>
      </c>
      <c r="J483" s="1" t="s">
        <v>1667</v>
      </c>
      <c r="K483" s="1" t="s">
        <v>1668</v>
      </c>
      <c r="L483" s="1">
        <v>0.0</v>
      </c>
      <c r="M483" s="1">
        <v>0.0127</v>
      </c>
      <c r="N483" s="1">
        <v>18.3916</v>
      </c>
      <c r="O483" s="1" t="s">
        <v>86</v>
      </c>
      <c r="P483" s="1" t="s">
        <v>317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80</v>
      </c>
      <c r="B484" s="1" t="s">
        <v>17</v>
      </c>
      <c r="C484" s="1">
        <v>207.0</v>
      </c>
      <c r="D484" s="1">
        <v>42.0</v>
      </c>
      <c r="E484" s="2"/>
      <c r="F484" s="1" t="s">
        <v>38</v>
      </c>
      <c r="G484" s="1" t="s">
        <v>20</v>
      </c>
      <c r="H484" s="1" t="s">
        <v>1669</v>
      </c>
      <c r="I484" s="1" t="s">
        <v>1670</v>
      </c>
      <c r="J484" s="1" t="s">
        <v>1670</v>
      </c>
      <c r="K484" s="2"/>
      <c r="L484" s="1">
        <v>-3.0</v>
      </c>
      <c r="M484" s="1"/>
      <c r="N484" s="1">
        <v>15.534833333333333</v>
      </c>
      <c r="O484" s="1" t="s">
        <v>86</v>
      </c>
      <c r="P484" s="1" t="s">
        <v>1671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80</v>
      </c>
      <c r="B485" s="1" t="s">
        <v>17</v>
      </c>
      <c r="C485" s="1">
        <v>219.0</v>
      </c>
      <c r="D485" s="1">
        <v>50.0</v>
      </c>
      <c r="E485" s="2"/>
      <c r="F485" s="1" t="s">
        <v>38</v>
      </c>
      <c r="G485" s="1" t="s">
        <v>20</v>
      </c>
      <c r="H485" s="1" t="s">
        <v>1672</v>
      </c>
      <c r="I485" s="1" t="s">
        <v>1673</v>
      </c>
      <c r="J485" s="1" t="s">
        <v>1673</v>
      </c>
      <c r="K485" s="2"/>
      <c r="L485" s="1">
        <v>-2.0</v>
      </c>
      <c r="M485" s="1"/>
      <c r="N485" s="1">
        <v>16.66685</v>
      </c>
      <c r="O485" s="1" t="s">
        <v>86</v>
      </c>
      <c r="P485" s="1" t="s">
        <v>1674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25</v>
      </c>
      <c r="B486" s="1" t="s">
        <v>88</v>
      </c>
      <c r="C486" s="1">
        <v>464.0</v>
      </c>
      <c r="D486" s="1">
        <v>0.0</v>
      </c>
      <c r="E486" s="2"/>
      <c r="F486" s="1" t="s">
        <v>19</v>
      </c>
      <c r="G486" s="1" t="s">
        <v>20</v>
      </c>
      <c r="H486" s="1" t="s">
        <v>1675</v>
      </c>
      <c r="I486" s="1" t="s">
        <v>1676</v>
      </c>
      <c r="J486" s="1" t="s">
        <v>1676</v>
      </c>
      <c r="K486" s="2"/>
      <c r="L486" s="1">
        <v>1.0</v>
      </c>
      <c r="M486" s="1"/>
      <c r="N486" s="1">
        <v>16.417783333333333</v>
      </c>
      <c r="O486" s="1" t="s">
        <v>23</v>
      </c>
      <c r="P486" s="1" t="s">
        <v>1677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25</v>
      </c>
      <c r="B487" s="1" t="s">
        <v>88</v>
      </c>
      <c r="C487" s="1">
        <v>294.0</v>
      </c>
      <c r="D487" s="1">
        <v>0.0</v>
      </c>
      <c r="E487" s="2"/>
      <c r="F487" s="1" t="s">
        <v>19</v>
      </c>
      <c r="G487" s="1" t="s">
        <v>20</v>
      </c>
      <c r="H487" s="1" t="s">
        <v>1678</v>
      </c>
      <c r="I487" s="1" t="s">
        <v>1679</v>
      </c>
      <c r="J487" s="1" t="s">
        <v>1679</v>
      </c>
      <c r="K487" s="2"/>
      <c r="L487" s="1">
        <v>4.0</v>
      </c>
      <c r="M487" s="1"/>
      <c r="N487" s="1">
        <v>19.568016666666665</v>
      </c>
      <c r="O487" s="1" t="s">
        <v>23</v>
      </c>
      <c r="P487" s="1" t="s">
        <v>1680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29</v>
      </c>
      <c r="B488" s="1" t="s">
        <v>88</v>
      </c>
      <c r="C488" s="1">
        <v>922.0</v>
      </c>
      <c r="D488" s="1">
        <v>0.0</v>
      </c>
      <c r="E488" s="1" t="s">
        <v>1681</v>
      </c>
      <c r="F488" s="1" t="s">
        <v>19</v>
      </c>
      <c r="G488" s="1" t="s">
        <v>20</v>
      </c>
      <c r="H488" s="1" t="s">
        <v>1682</v>
      </c>
      <c r="I488" s="1" t="s">
        <v>1683</v>
      </c>
      <c r="J488" s="1" t="s">
        <v>1683</v>
      </c>
      <c r="K488" s="2"/>
      <c r="L488" s="1">
        <v>5.0</v>
      </c>
      <c r="M488" s="1"/>
      <c r="N488" s="1">
        <v>20.885733333333334</v>
      </c>
      <c r="O488" s="1" t="s">
        <v>23</v>
      </c>
      <c r="P488" s="1" t="s">
        <v>1684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37</v>
      </c>
      <c r="B489" s="1" t="s">
        <v>17</v>
      </c>
      <c r="C489" s="1">
        <v>249.0</v>
      </c>
      <c r="D489" s="1">
        <v>249.0</v>
      </c>
      <c r="E489" s="2"/>
      <c r="F489" s="1" t="s">
        <v>38</v>
      </c>
      <c r="G489" s="1" t="s">
        <v>39</v>
      </c>
      <c r="H489" s="1" t="s">
        <v>1685</v>
      </c>
      <c r="I489" s="1" t="s">
        <v>1686</v>
      </c>
      <c r="J489" s="1" t="s">
        <v>1686</v>
      </c>
      <c r="K489" s="2"/>
      <c r="L489" s="1">
        <v>12.0</v>
      </c>
      <c r="M489" s="1"/>
      <c r="N489" s="1">
        <v>17.3199</v>
      </c>
      <c r="O489" s="1" t="s">
        <v>42</v>
      </c>
      <c r="P489" s="1" t="s">
        <v>1687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16</v>
      </c>
      <c r="B490" s="1" t="s">
        <v>17</v>
      </c>
      <c r="C490" s="1">
        <v>987.0</v>
      </c>
      <c r="D490" s="1">
        <v>0.0</v>
      </c>
      <c r="E490" s="1" t="s">
        <v>18</v>
      </c>
      <c r="F490" s="1" t="s">
        <v>19</v>
      </c>
      <c r="G490" s="1" t="s">
        <v>20</v>
      </c>
      <c r="H490" s="1" t="s">
        <v>1688</v>
      </c>
      <c r="I490" s="1" t="s">
        <v>1689</v>
      </c>
      <c r="J490" s="1" t="s">
        <v>1689</v>
      </c>
      <c r="K490" s="2"/>
      <c r="L490" s="1">
        <v>8.0</v>
      </c>
      <c r="M490" s="1"/>
      <c r="N490" s="1">
        <v>23.766016666666665</v>
      </c>
      <c r="O490" s="1" t="s">
        <v>23</v>
      </c>
      <c r="P490" s="1" t="s">
        <v>1690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80</v>
      </c>
      <c r="B491" s="1" t="s">
        <v>17</v>
      </c>
      <c r="C491" s="1">
        <v>492.0</v>
      </c>
      <c r="D491" s="1">
        <v>0.0</v>
      </c>
      <c r="E491" s="1" t="s">
        <v>1399</v>
      </c>
      <c r="F491" s="1" t="s">
        <v>81</v>
      </c>
      <c r="G491" s="1" t="s">
        <v>20</v>
      </c>
      <c r="H491" s="1" t="s">
        <v>1691</v>
      </c>
      <c r="I491" s="1" t="s">
        <v>1692</v>
      </c>
      <c r="J491" s="1" t="s">
        <v>1693</v>
      </c>
      <c r="K491" s="1" t="s">
        <v>1694</v>
      </c>
      <c r="L491" s="1">
        <v>-1.0</v>
      </c>
      <c r="M491" s="1">
        <v>0.012783333333333334</v>
      </c>
      <c r="N491" s="1">
        <v>19.921766666666667</v>
      </c>
      <c r="O491" s="1" t="s">
        <v>86</v>
      </c>
      <c r="P491" s="1" t="s">
        <v>1695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16</v>
      </c>
      <c r="B492" s="1" t="s">
        <v>17</v>
      </c>
      <c r="C492" s="1">
        <v>321.0</v>
      </c>
      <c r="D492" s="1">
        <v>0.0</v>
      </c>
      <c r="E492" s="1" t="s">
        <v>18</v>
      </c>
      <c r="F492" s="1" t="s">
        <v>19</v>
      </c>
      <c r="G492" s="1" t="s">
        <v>20</v>
      </c>
      <c r="H492" s="1" t="s">
        <v>1696</v>
      </c>
      <c r="I492" s="1" t="s">
        <v>1697</v>
      </c>
      <c r="J492" s="1" t="s">
        <v>1697</v>
      </c>
      <c r="K492" s="2"/>
      <c r="L492" s="1">
        <v>-5.0</v>
      </c>
      <c r="M492" s="1"/>
      <c r="N492" s="1">
        <v>10.017483333333333</v>
      </c>
      <c r="O492" s="1" t="s">
        <v>23</v>
      </c>
      <c r="P492" s="1" t="s">
        <v>1698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80</v>
      </c>
      <c r="B493" s="1" t="s">
        <v>17</v>
      </c>
      <c r="C493" s="1">
        <v>1017.0</v>
      </c>
      <c r="D493" s="1">
        <v>0.0</v>
      </c>
      <c r="E493" s="1" t="s">
        <v>18</v>
      </c>
      <c r="F493" s="1" t="s">
        <v>81</v>
      </c>
      <c r="G493" s="1" t="s">
        <v>20</v>
      </c>
      <c r="H493" s="1" t="s">
        <v>1699</v>
      </c>
      <c r="I493" s="1" t="s">
        <v>1700</v>
      </c>
      <c r="J493" s="1" t="s">
        <v>1701</v>
      </c>
      <c r="K493" s="1" t="s">
        <v>1702</v>
      </c>
      <c r="L493" s="1">
        <v>2.0</v>
      </c>
      <c r="M493" s="1">
        <v>4.235033333333333</v>
      </c>
      <c r="N493" s="1">
        <v>17.724133333333334</v>
      </c>
      <c r="O493" s="1" t="s">
        <v>86</v>
      </c>
      <c r="P493" s="1" t="s">
        <v>1703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16</v>
      </c>
      <c r="B494" s="1" t="s">
        <v>17</v>
      </c>
      <c r="C494" s="1">
        <v>528.0</v>
      </c>
      <c r="D494" s="1">
        <v>0.0</v>
      </c>
      <c r="E494" s="1" t="s">
        <v>18</v>
      </c>
      <c r="F494" s="1" t="s">
        <v>19</v>
      </c>
      <c r="G494" s="1" t="s">
        <v>20</v>
      </c>
      <c r="H494" s="1" t="s">
        <v>1704</v>
      </c>
      <c r="I494" s="1" t="s">
        <v>1705</v>
      </c>
      <c r="J494" s="1" t="s">
        <v>1705</v>
      </c>
      <c r="K494" s="2"/>
      <c r="L494" s="1">
        <v>-7.0</v>
      </c>
      <c r="M494" s="1"/>
      <c r="N494" s="1">
        <v>7.1991</v>
      </c>
      <c r="O494" s="1" t="s">
        <v>23</v>
      </c>
      <c r="P494" s="1" t="s">
        <v>1706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80</v>
      </c>
      <c r="B495" s="1" t="s">
        <v>17</v>
      </c>
      <c r="C495" s="1">
        <v>167.0</v>
      </c>
      <c r="D495" s="1">
        <v>42.0</v>
      </c>
      <c r="E495" s="2"/>
      <c r="F495" s="1" t="s">
        <v>38</v>
      </c>
      <c r="G495" s="1" t="s">
        <v>162</v>
      </c>
      <c r="H495" s="1" t="s">
        <v>1707</v>
      </c>
      <c r="I495" s="1" t="s">
        <v>1708</v>
      </c>
      <c r="J495" s="1" t="s">
        <v>1708</v>
      </c>
      <c r="K495" s="2"/>
      <c r="L495" s="1">
        <v>-13.0</v>
      </c>
      <c r="M495" s="1"/>
      <c r="N495" s="1">
        <v>6.481016666666667</v>
      </c>
      <c r="O495" s="1" t="s">
        <v>86</v>
      </c>
      <c r="P495" s="1" t="s">
        <v>1709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29</v>
      </c>
      <c r="B496" s="1" t="s">
        <v>88</v>
      </c>
      <c r="C496" s="3">
        <v>388.0</v>
      </c>
      <c r="D496" s="1">
        <v>0.0</v>
      </c>
      <c r="E496" s="1" t="s">
        <v>1020</v>
      </c>
      <c r="F496" s="1" t="s">
        <v>19</v>
      </c>
      <c r="G496" s="1" t="s">
        <v>20</v>
      </c>
      <c r="H496" s="1" t="s">
        <v>1710</v>
      </c>
      <c r="I496" s="1" t="s">
        <v>1711</v>
      </c>
      <c r="J496" s="1" t="s">
        <v>1711</v>
      </c>
      <c r="K496" s="2"/>
      <c r="L496" s="1">
        <v>-1.0</v>
      </c>
      <c r="M496" s="1"/>
      <c r="N496" s="1">
        <v>13.04425</v>
      </c>
      <c r="O496" s="1" t="s">
        <v>23</v>
      </c>
      <c r="P496" s="1" t="s">
        <v>1712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16</v>
      </c>
      <c r="B497" s="1" t="s">
        <v>17</v>
      </c>
      <c r="C497" s="1">
        <v>882.0</v>
      </c>
      <c r="D497" s="1">
        <v>0.0</v>
      </c>
      <c r="E497" s="1" t="s">
        <v>18</v>
      </c>
      <c r="F497" s="1" t="s">
        <v>19</v>
      </c>
      <c r="G497" s="1" t="s">
        <v>20</v>
      </c>
      <c r="H497" s="1" t="s">
        <v>1713</v>
      </c>
      <c r="I497" s="1" t="s">
        <v>1714</v>
      </c>
      <c r="J497" s="1" t="s">
        <v>1714</v>
      </c>
      <c r="K497" s="2"/>
      <c r="L497" s="1">
        <v>0.0</v>
      </c>
      <c r="M497" s="1"/>
      <c r="N497" s="1">
        <v>15.2732</v>
      </c>
      <c r="O497" s="1" t="s">
        <v>23</v>
      </c>
      <c r="P497" s="1" t="s">
        <v>1715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80</v>
      </c>
      <c r="B498" s="1" t="s">
        <v>17</v>
      </c>
      <c r="C498" s="1">
        <v>443.0</v>
      </c>
      <c r="D498" s="1">
        <v>0.0</v>
      </c>
      <c r="E498" s="1" t="s">
        <v>1399</v>
      </c>
      <c r="F498" s="1" t="s">
        <v>81</v>
      </c>
      <c r="G498" s="1" t="s">
        <v>20</v>
      </c>
      <c r="H498" s="1" t="s">
        <v>1716</v>
      </c>
      <c r="I498" s="1" t="s">
        <v>1717</v>
      </c>
      <c r="J498" s="1" t="s">
        <v>1718</v>
      </c>
      <c r="K498" s="1" t="s">
        <v>1719</v>
      </c>
      <c r="L498" s="1">
        <v>-3.0</v>
      </c>
      <c r="M498" s="1">
        <v>0.0145</v>
      </c>
      <c r="N498" s="1">
        <v>20.383183333333335</v>
      </c>
      <c r="O498" s="1" t="s">
        <v>86</v>
      </c>
      <c r="P498" s="1" t="s">
        <v>1720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80</v>
      </c>
      <c r="B499" s="1" t="s">
        <v>17</v>
      </c>
      <c r="C499" s="1">
        <v>672.0</v>
      </c>
      <c r="D499" s="1">
        <v>0.0</v>
      </c>
      <c r="E499" s="1" t="s">
        <v>1399</v>
      </c>
      <c r="F499" s="1" t="s">
        <v>81</v>
      </c>
      <c r="G499" s="1" t="s">
        <v>20</v>
      </c>
      <c r="H499" s="1" t="s">
        <v>1721</v>
      </c>
      <c r="I499" s="1" t="s">
        <v>1722</v>
      </c>
      <c r="J499" s="1" t="s">
        <v>1723</v>
      </c>
      <c r="K499" s="1" t="s">
        <v>1724</v>
      </c>
      <c r="L499" s="1">
        <v>-1.0</v>
      </c>
      <c r="M499" s="1">
        <v>0.016016666666666665</v>
      </c>
      <c r="N499" s="1">
        <v>23.250866666666667</v>
      </c>
      <c r="O499" s="1" t="s">
        <v>86</v>
      </c>
      <c r="P499" s="1" t="s">
        <v>1725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80</v>
      </c>
      <c r="B500" s="1" t="s">
        <v>17</v>
      </c>
      <c r="C500" s="1">
        <v>446.0</v>
      </c>
      <c r="D500" s="1">
        <v>112.0</v>
      </c>
      <c r="E500" s="2"/>
      <c r="F500" s="1" t="s">
        <v>38</v>
      </c>
      <c r="G500" s="1" t="s">
        <v>20</v>
      </c>
      <c r="H500" s="1" t="s">
        <v>1726</v>
      </c>
      <c r="I500" s="1" t="s">
        <v>1727</v>
      </c>
      <c r="J500" s="1" t="s">
        <v>1727</v>
      </c>
      <c r="K500" s="2"/>
      <c r="L500" s="1">
        <v>-6.0</v>
      </c>
      <c r="M500" s="1"/>
      <c r="N500" s="1">
        <v>12.661383333333333</v>
      </c>
      <c r="O500" s="1" t="s">
        <v>86</v>
      </c>
      <c r="P500" s="1" t="s">
        <v>1728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29</v>
      </c>
      <c r="B501" s="1" t="s">
        <v>88</v>
      </c>
      <c r="C501" s="1">
        <v>364.0</v>
      </c>
      <c r="D501" s="1">
        <v>0.0</v>
      </c>
      <c r="E501" s="1" t="s">
        <v>212</v>
      </c>
      <c r="F501" s="1" t="s">
        <v>19</v>
      </c>
      <c r="G501" s="1" t="s">
        <v>20</v>
      </c>
      <c r="H501" s="1" t="s">
        <v>1729</v>
      </c>
      <c r="I501" s="1" t="s">
        <v>1730</v>
      </c>
      <c r="J501" s="1" t="s">
        <v>1730</v>
      </c>
      <c r="K501" s="2"/>
      <c r="L501" s="1">
        <v>0.0</v>
      </c>
      <c r="M501" s="1"/>
      <c r="N501" s="1">
        <v>14.46335</v>
      </c>
      <c r="O501" s="1" t="s">
        <v>23</v>
      </c>
      <c r="P501" s="1" t="s">
        <v>1731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80</v>
      </c>
      <c r="B502" s="1" t="s">
        <v>17</v>
      </c>
      <c r="C502" s="1">
        <v>545.0</v>
      </c>
      <c r="D502" s="1">
        <v>33.0</v>
      </c>
      <c r="E502" s="1" t="s">
        <v>120</v>
      </c>
      <c r="F502" s="1" t="s">
        <v>81</v>
      </c>
      <c r="G502" s="1" t="s">
        <v>20</v>
      </c>
      <c r="H502" s="1" t="s">
        <v>1732</v>
      </c>
      <c r="I502" s="1" t="s">
        <v>1733</v>
      </c>
      <c r="J502" s="1" t="s">
        <v>1734</v>
      </c>
      <c r="K502" s="1" t="s">
        <v>1735</v>
      </c>
      <c r="L502" s="1">
        <v>-8.0</v>
      </c>
      <c r="M502" s="1">
        <v>0.009533333333333333</v>
      </c>
      <c r="N502" s="1">
        <v>10.086433333333334</v>
      </c>
      <c r="O502" s="1" t="s">
        <v>86</v>
      </c>
      <c r="P502" s="1" t="s">
        <v>1736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80</v>
      </c>
      <c r="B503" s="1" t="s">
        <v>17</v>
      </c>
      <c r="C503" s="1">
        <v>318.0</v>
      </c>
      <c r="D503" s="1">
        <v>50.0</v>
      </c>
      <c r="E503" s="2"/>
      <c r="F503" s="1" t="s">
        <v>38</v>
      </c>
      <c r="G503" s="1" t="s">
        <v>162</v>
      </c>
      <c r="H503" s="1" t="s">
        <v>1737</v>
      </c>
      <c r="I503" s="1" t="s">
        <v>1738</v>
      </c>
      <c r="J503" s="1" t="s">
        <v>1738</v>
      </c>
      <c r="K503" s="2"/>
      <c r="L503" s="1">
        <v>-8.0</v>
      </c>
      <c r="M503" s="1"/>
      <c r="N503" s="1">
        <v>10.63345</v>
      </c>
      <c r="O503" s="1" t="s">
        <v>86</v>
      </c>
      <c r="P503" s="1" t="s">
        <v>1739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25</v>
      </c>
      <c r="B504" s="1" t="s">
        <v>88</v>
      </c>
      <c r="C504" s="3">
        <v>394.0</v>
      </c>
      <c r="D504" s="1">
        <v>0.0</v>
      </c>
      <c r="E504" s="2"/>
      <c r="F504" s="1" t="s">
        <v>19</v>
      </c>
      <c r="G504" s="1" t="s">
        <v>20</v>
      </c>
      <c r="H504" s="1" t="s">
        <v>1740</v>
      </c>
      <c r="I504" s="1" t="s">
        <v>1741</v>
      </c>
      <c r="J504" s="1" t="s">
        <v>1741</v>
      </c>
      <c r="K504" s="2"/>
      <c r="L504" s="1">
        <v>-3.0</v>
      </c>
      <c r="M504" s="1"/>
      <c r="N504" s="1">
        <v>11.546316666666666</v>
      </c>
      <c r="O504" s="1" t="s">
        <v>23</v>
      </c>
      <c r="P504" s="1" t="s">
        <v>1742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25</v>
      </c>
      <c r="B505" s="1" t="s">
        <v>88</v>
      </c>
      <c r="C505" s="3">
        <v>528.0</v>
      </c>
      <c r="D505" s="1">
        <v>0.0</v>
      </c>
      <c r="E505" s="2"/>
      <c r="F505" s="1" t="s">
        <v>19</v>
      </c>
      <c r="G505" s="1" t="s">
        <v>20</v>
      </c>
      <c r="H505" s="1" t="s">
        <v>1743</v>
      </c>
      <c r="I505" s="1" t="s">
        <v>1744</v>
      </c>
      <c r="J505" s="1" t="s">
        <v>1744</v>
      </c>
      <c r="K505" s="2"/>
      <c r="L505" s="1">
        <v>-7.0</v>
      </c>
      <c r="M505" s="1"/>
      <c r="N505" s="1">
        <v>7.680433333333333</v>
      </c>
      <c r="O505" s="1" t="s">
        <v>23</v>
      </c>
      <c r="P505" s="1" t="s">
        <v>1745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80</v>
      </c>
      <c r="B506" s="1" t="s">
        <v>17</v>
      </c>
      <c r="C506" s="1">
        <v>250.0</v>
      </c>
      <c r="D506" s="1">
        <v>0.0</v>
      </c>
      <c r="E506" s="1" t="s">
        <v>120</v>
      </c>
      <c r="F506" s="1" t="s">
        <v>81</v>
      </c>
      <c r="G506" s="1" t="s">
        <v>20</v>
      </c>
      <c r="H506" s="1" t="s">
        <v>1746</v>
      </c>
      <c r="I506" s="1" t="s">
        <v>1747</v>
      </c>
      <c r="J506" s="1" t="s">
        <v>1748</v>
      </c>
      <c r="K506" s="1" t="s">
        <v>1749</v>
      </c>
      <c r="L506" s="1">
        <v>-9.0</v>
      </c>
      <c r="M506" s="1">
        <v>0.0094</v>
      </c>
      <c r="N506" s="1">
        <v>8.352266666666667</v>
      </c>
      <c r="O506" s="1" t="s">
        <v>86</v>
      </c>
      <c r="P506" s="1" t="s">
        <v>1750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80</v>
      </c>
      <c r="B507" s="1" t="s">
        <v>17</v>
      </c>
      <c r="C507" s="3">
        <v>199.0</v>
      </c>
      <c r="D507" s="1">
        <v>50.0</v>
      </c>
      <c r="E507" s="2"/>
      <c r="F507" s="1" t="s">
        <v>38</v>
      </c>
      <c r="G507" s="1" t="s">
        <v>20</v>
      </c>
      <c r="H507" s="1" t="s">
        <v>1751</v>
      </c>
      <c r="I507" s="1" t="s">
        <v>1752</v>
      </c>
      <c r="J507" s="1" t="s">
        <v>1752</v>
      </c>
      <c r="K507" s="2"/>
      <c r="L507" s="1">
        <v>-11.0</v>
      </c>
      <c r="M507" s="1"/>
      <c r="N507" s="1">
        <v>8.08485</v>
      </c>
      <c r="O507" s="1" t="s">
        <v>86</v>
      </c>
      <c r="P507" s="1" t="s">
        <v>1753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16</v>
      </c>
      <c r="B508" s="1" t="s">
        <v>17</v>
      </c>
      <c r="C508" s="1">
        <v>329.0</v>
      </c>
      <c r="D508" s="1">
        <v>0.0</v>
      </c>
      <c r="E508" s="1" t="s">
        <v>18</v>
      </c>
      <c r="F508" s="1" t="s">
        <v>19</v>
      </c>
      <c r="G508" s="1" t="s">
        <v>20</v>
      </c>
      <c r="H508" s="1" t="s">
        <v>1754</v>
      </c>
      <c r="I508" s="1" t="s">
        <v>1755</v>
      </c>
      <c r="J508" s="1" t="s">
        <v>1755</v>
      </c>
      <c r="K508" s="2"/>
      <c r="L508" s="1">
        <v>0.0</v>
      </c>
      <c r="M508" s="1"/>
      <c r="N508" s="1">
        <v>14.939566666666666</v>
      </c>
      <c r="O508" s="1" t="s">
        <v>23</v>
      </c>
      <c r="P508" s="1" t="s">
        <v>620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80</v>
      </c>
      <c r="B509" s="1" t="s">
        <v>17</v>
      </c>
      <c r="C509" s="3">
        <v>457.0</v>
      </c>
      <c r="D509" s="1">
        <v>0.0</v>
      </c>
      <c r="E509" s="1" t="s">
        <v>1399</v>
      </c>
      <c r="F509" s="1" t="s">
        <v>81</v>
      </c>
      <c r="G509" s="1" t="s">
        <v>20</v>
      </c>
      <c r="H509" s="1" t="s">
        <v>1756</v>
      </c>
      <c r="I509" s="1" t="s">
        <v>1757</v>
      </c>
      <c r="J509" s="1" t="s">
        <v>1758</v>
      </c>
      <c r="K509" s="1" t="s">
        <v>1759</v>
      </c>
      <c r="L509" s="1">
        <v>-1.0</v>
      </c>
      <c r="M509" s="1">
        <v>0.01455</v>
      </c>
      <c r="N509" s="1">
        <v>20.340016666666667</v>
      </c>
      <c r="O509" s="1" t="s">
        <v>86</v>
      </c>
      <c r="P509" s="1" t="s">
        <v>1760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80</v>
      </c>
      <c r="B510" s="1" t="s">
        <v>17</v>
      </c>
      <c r="C510" s="1">
        <v>378.0</v>
      </c>
      <c r="D510" s="1">
        <v>0.0</v>
      </c>
      <c r="E510" s="1" t="s">
        <v>1399</v>
      </c>
      <c r="F510" s="1" t="s">
        <v>81</v>
      </c>
      <c r="G510" s="1" t="s">
        <v>20</v>
      </c>
      <c r="H510" s="1" t="s">
        <v>1761</v>
      </c>
      <c r="I510" s="1" t="s">
        <v>1762</v>
      </c>
      <c r="J510" s="1" t="s">
        <v>1763</v>
      </c>
      <c r="K510" s="1" t="s">
        <v>1764</v>
      </c>
      <c r="L510" s="1">
        <v>0.0</v>
      </c>
      <c r="M510" s="1">
        <v>0.0148</v>
      </c>
      <c r="N510" s="1">
        <v>23.705883333333333</v>
      </c>
      <c r="O510" s="1" t="s">
        <v>86</v>
      </c>
      <c r="P510" s="1" t="s">
        <v>614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25</v>
      </c>
      <c r="B511" s="1" t="s">
        <v>88</v>
      </c>
      <c r="C511" s="1">
        <v>380.0</v>
      </c>
      <c r="D511" s="1">
        <v>0.0</v>
      </c>
      <c r="E511" s="2"/>
      <c r="F511" s="1" t="s">
        <v>19</v>
      </c>
      <c r="G511" s="1" t="s">
        <v>20</v>
      </c>
      <c r="H511" s="1" t="s">
        <v>1765</v>
      </c>
      <c r="I511" s="1" t="s">
        <v>1766</v>
      </c>
      <c r="J511" s="1" t="s">
        <v>1766</v>
      </c>
      <c r="K511" s="2"/>
      <c r="L511" s="1">
        <v>-6.0</v>
      </c>
      <c r="M511" s="1"/>
      <c r="N511" s="1">
        <v>8.88645</v>
      </c>
      <c r="O511" s="1" t="s">
        <v>23</v>
      </c>
      <c r="P511" s="1" t="s">
        <v>1767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80</v>
      </c>
      <c r="B512" s="1" t="s">
        <v>17</v>
      </c>
      <c r="C512" s="3">
        <v>228.0</v>
      </c>
      <c r="D512" s="1">
        <v>81.0</v>
      </c>
      <c r="E512" s="2"/>
      <c r="F512" s="1" t="s">
        <v>38</v>
      </c>
      <c r="G512" s="1" t="s">
        <v>162</v>
      </c>
      <c r="H512" s="1" t="s">
        <v>1768</v>
      </c>
      <c r="I512" s="1" t="s">
        <v>1769</v>
      </c>
      <c r="J512" s="1" t="s">
        <v>1769</v>
      </c>
      <c r="K512" s="2"/>
      <c r="L512" s="1">
        <v>-12.0</v>
      </c>
      <c r="M512" s="1"/>
      <c r="N512" s="1">
        <v>6.783416666666667</v>
      </c>
      <c r="O512" s="1" t="s">
        <v>86</v>
      </c>
      <c r="P512" s="1" t="s">
        <v>900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25</v>
      </c>
      <c r="B513" s="1" t="s">
        <v>88</v>
      </c>
      <c r="C513" s="3">
        <v>329.0</v>
      </c>
      <c r="D513" s="1">
        <v>0.0</v>
      </c>
      <c r="E513" s="2"/>
      <c r="F513" s="1" t="s">
        <v>19</v>
      </c>
      <c r="G513" s="1" t="s">
        <v>20</v>
      </c>
      <c r="H513" s="1" t="s">
        <v>1770</v>
      </c>
      <c r="I513" s="1" t="s">
        <v>1771</v>
      </c>
      <c r="J513" s="1" t="s">
        <v>1771</v>
      </c>
      <c r="K513" s="2"/>
      <c r="L513" s="1">
        <v>-5.0</v>
      </c>
      <c r="M513" s="1"/>
      <c r="N513" s="1">
        <v>9.900733333333333</v>
      </c>
      <c r="O513" s="1" t="s">
        <v>23</v>
      </c>
      <c r="P513" s="1" t="s">
        <v>633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16</v>
      </c>
      <c r="B514" s="1" t="s">
        <v>17</v>
      </c>
      <c r="C514" s="3">
        <v>264.0</v>
      </c>
      <c r="D514" s="1">
        <v>0.0</v>
      </c>
      <c r="E514" s="1" t="s">
        <v>18</v>
      </c>
      <c r="F514" s="1" t="s">
        <v>19</v>
      </c>
      <c r="G514" s="1" t="s">
        <v>20</v>
      </c>
      <c r="H514" s="1" t="s">
        <v>1772</v>
      </c>
      <c r="I514" s="1" t="s">
        <v>1773</v>
      </c>
      <c r="J514" s="1" t="s">
        <v>1773</v>
      </c>
      <c r="K514" s="2"/>
      <c r="L514" s="1">
        <v>-7.0</v>
      </c>
      <c r="M514" s="1"/>
      <c r="N514" s="1">
        <v>7.300283333333334</v>
      </c>
      <c r="O514" s="1" t="s">
        <v>23</v>
      </c>
      <c r="P514" s="1" t="s">
        <v>1774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25</v>
      </c>
      <c r="B515" s="1" t="s">
        <v>88</v>
      </c>
      <c r="C515" s="1">
        <v>415.0</v>
      </c>
      <c r="D515" s="1">
        <v>0.0</v>
      </c>
      <c r="E515" s="2"/>
      <c r="F515" s="1" t="s">
        <v>19</v>
      </c>
      <c r="G515" s="1" t="s">
        <v>20</v>
      </c>
      <c r="H515" s="1" t="s">
        <v>1775</v>
      </c>
      <c r="I515" s="1" t="s">
        <v>1776</v>
      </c>
      <c r="J515" s="1" t="s">
        <v>1776</v>
      </c>
      <c r="K515" s="2"/>
      <c r="L515" s="1">
        <v>-3.0</v>
      </c>
      <c r="M515" s="1"/>
      <c r="N515" s="1">
        <v>11.92985</v>
      </c>
      <c r="O515" s="1" t="s">
        <v>23</v>
      </c>
      <c r="P515" s="1" t="s">
        <v>1777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25</v>
      </c>
      <c r="B516" s="1" t="s">
        <v>88</v>
      </c>
      <c r="C516" s="1">
        <v>518.0</v>
      </c>
      <c r="D516" s="1">
        <v>0.0</v>
      </c>
      <c r="E516" s="2"/>
      <c r="F516" s="1" t="s">
        <v>19</v>
      </c>
      <c r="G516" s="1" t="s">
        <v>39</v>
      </c>
      <c r="H516" s="1" t="s">
        <v>1778</v>
      </c>
      <c r="I516" s="1" t="s">
        <v>1779</v>
      </c>
      <c r="J516" s="1" t="s">
        <v>1779</v>
      </c>
      <c r="K516" s="2"/>
      <c r="L516" s="1">
        <v>-1.0</v>
      </c>
      <c r="M516" s="1"/>
      <c r="N516" s="1">
        <v>13.61215</v>
      </c>
      <c r="O516" s="1" t="s">
        <v>23</v>
      </c>
      <c r="P516" s="1" t="s">
        <v>1780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37</v>
      </c>
      <c r="B517" s="3" t="s">
        <v>17</v>
      </c>
      <c r="C517" s="3">
        <v>59.0</v>
      </c>
      <c r="D517" s="1">
        <v>0.0</v>
      </c>
      <c r="E517" s="2"/>
      <c r="F517" s="1" t="s">
        <v>38</v>
      </c>
      <c r="G517" s="1" t="s">
        <v>39</v>
      </c>
      <c r="H517" s="1" t="s">
        <v>1781</v>
      </c>
      <c r="I517" s="1" t="s">
        <v>1782</v>
      </c>
      <c r="J517" s="1" t="s">
        <v>1782</v>
      </c>
      <c r="K517" s="2"/>
      <c r="L517" s="1">
        <v>-2.0</v>
      </c>
      <c r="M517" s="1"/>
      <c r="N517" s="1">
        <v>2.8501666666666665</v>
      </c>
      <c r="O517" s="1" t="s">
        <v>42</v>
      </c>
      <c r="P517" s="1" t="s">
        <v>1783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16</v>
      </c>
      <c r="B518" s="1" t="s">
        <v>17</v>
      </c>
      <c r="C518" s="1">
        <v>423.0</v>
      </c>
      <c r="D518" s="1">
        <v>0.0</v>
      </c>
      <c r="E518" s="1" t="s">
        <v>18</v>
      </c>
      <c r="F518" s="1" t="s">
        <v>19</v>
      </c>
      <c r="G518" s="1" t="s">
        <v>20</v>
      </c>
      <c r="H518" s="1" t="s">
        <v>1784</v>
      </c>
      <c r="I518" s="1" t="s">
        <v>1785</v>
      </c>
      <c r="J518" s="1" t="s">
        <v>1785</v>
      </c>
      <c r="K518" s="2"/>
      <c r="L518" s="1">
        <v>-11.0</v>
      </c>
      <c r="M518" s="1"/>
      <c r="N518" s="1">
        <v>9.919216666666667</v>
      </c>
      <c r="O518" s="1" t="s">
        <v>23</v>
      </c>
      <c r="P518" s="1" t="s">
        <v>1786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80</v>
      </c>
      <c r="B519" s="1" t="s">
        <v>17</v>
      </c>
      <c r="C519" s="1">
        <v>521.0</v>
      </c>
      <c r="D519" s="1">
        <v>144.0</v>
      </c>
      <c r="E519" s="2"/>
      <c r="F519" s="1" t="s">
        <v>38</v>
      </c>
      <c r="G519" s="1" t="s">
        <v>162</v>
      </c>
      <c r="H519" s="1" t="s">
        <v>1787</v>
      </c>
      <c r="I519" s="1" t="s">
        <v>1788</v>
      </c>
      <c r="J519" s="1" t="s">
        <v>1788</v>
      </c>
      <c r="K519" s="2"/>
      <c r="L519" s="1">
        <v>-6.0</v>
      </c>
      <c r="M519" s="1"/>
      <c r="N519" s="1">
        <v>13.054733333333333</v>
      </c>
      <c r="O519" s="1" t="s">
        <v>86</v>
      </c>
      <c r="P519" s="1" t="s">
        <v>1789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29</v>
      </c>
      <c r="B520" s="1" t="s">
        <v>88</v>
      </c>
      <c r="C520" s="1">
        <v>394.0</v>
      </c>
      <c r="D520" s="1">
        <v>0.0</v>
      </c>
      <c r="E520" s="1" t="s">
        <v>1681</v>
      </c>
      <c r="F520" s="1" t="s">
        <v>19</v>
      </c>
      <c r="G520" s="1" t="s">
        <v>20</v>
      </c>
      <c r="H520" s="1" t="s">
        <v>1790</v>
      </c>
      <c r="I520" s="1" t="s">
        <v>1791</v>
      </c>
      <c r="J520" s="1" t="s">
        <v>1791</v>
      </c>
      <c r="K520" s="2"/>
      <c r="L520" s="1">
        <v>-6.0</v>
      </c>
      <c r="M520" s="1"/>
      <c r="N520" s="1">
        <v>8.737616666666666</v>
      </c>
      <c r="O520" s="1" t="s">
        <v>23</v>
      </c>
      <c r="P520" s="1" t="s">
        <v>1792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25</v>
      </c>
      <c r="B521" s="1" t="s">
        <v>88</v>
      </c>
      <c r="C521" s="1">
        <v>299.0</v>
      </c>
      <c r="D521" s="1">
        <v>0.0</v>
      </c>
      <c r="E521" s="2"/>
      <c r="F521" s="1" t="s">
        <v>19</v>
      </c>
      <c r="G521" s="1" t="s">
        <v>20</v>
      </c>
      <c r="H521" s="1" t="s">
        <v>1793</v>
      </c>
      <c r="I521" s="1" t="s">
        <v>1794</v>
      </c>
      <c r="J521" s="1" t="s">
        <v>1794</v>
      </c>
      <c r="K521" s="2"/>
      <c r="L521" s="1">
        <v>-8.0</v>
      </c>
      <c r="M521" s="1"/>
      <c r="N521" s="1">
        <v>6.998216666666667</v>
      </c>
      <c r="O521" s="1" t="s">
        <v>23</v>
      </c>
      <c r="P521" s="1" t="s">
        <v>1795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16</v>
      </c>
      <c r="B522" s="1" t="s">
        <v>17</v>
      </c>
      <c r="C522" s="1">
        <v>628.0</v>
      </c>
      <c r="D522" s="1">
        <v>0.0</v>
      </c>
      <c r="E522" s="1" t="s">
        <v>18</v>
      </c>
      <c r="F522" s="1" t="s">
        <v>19</v>
      </c>
      <c r="G522" s="1" t="s">
        <v>20</v>
      </c>
      <c r="H522" s="1" t="s">
        <v>1796</v>
      </c>
      <c r="I522" s="1" t="s">
        <v>1797</v>
      </c>
      <c r="J522" s="1" t="s">
        <v>1797</v>
      </c>
      <c r="K522" s="2"/>
      <c r="L522" s="1">
        <v>-1.0</v>
      </c>
      <c r="M522" s="1"/>
      <c r="N522" s="1">
        <v>13.557816666666668</v>
      </c>
      <c r="O522" s="1" t="s">
        <v>23</v>
      </c>
      <c r="P522" s="1" t="s">
        <v>1798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37</v>
      </c>
      <c r="B523" s="1" t="s">
        <v>17</v>
      </c>
      <c r="C523" s="1">
        <v>274.0</v>
      </c>
      <c r="D523" s="1">
        <v>0.0</v>
      </c>
      <c r="E523" s="2"/>
      <c r="F523" s="1" t="s">
        <v>38</v>
      </c>
      <c r="G523" s="1" t="s">
        <v>39</v>
      </c>
      <c r="H523" s="1" t="s">
        <v>1799</v>
      </c>
      <c r="I523" s="1" t="s">
        <v>1800</v>
      </c>
      <c r="J523" s="1" t="s">
        <v>1800</v>
      </c>
      <c r="K523" s="2"/>
      <c r="L523" s="1">
        <v>7.0</v>
      </c>
      <c r="M523" s="1"/>
      <c r="N523" s="1">
        <v>12.144633333333333</v>
      </c>
      <c r="O523" s="1" t="s">
        <v>42</v>
      </c>
      <c r="P523" s="1" t="s">
        <v>1801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80</v>
      </c>
      <c r="B524" s="1" t="s">
        <v>17</v>
      </c>
      <c r="C524" s="1">
        <v>557.0</v>
      </c>
      <c r="D524" s="1">
        <v>0.0</v>
      </c>
      <c r="E524" s="1" t="s">
        <v>120</v>
      </c>
      <c r="F524" s="1" t="s">
        <v>81</v>
      </c>
      <c r="G524" s="1" t="s">
        <v>20</v>
      </c>
      <c r="H524" s="1" t="s">
        <v>1802</v>
      </c>
      <c r="I524" s="1" t="s">
        <v>1803</v>
      </c>
      <c r="J524" s="1" t="s">
        <v>1804</v>
      </c>
      <c r="K524" s="1" t="s">
        <v>1805</v>
      </c>
      <c r="L524" s="1">
        <v>-18.0</v>
      </c>
      <c r="M524" s="1">
        <v>0.011033333333333332</v>
      </c>
      <c r="N524" s="1">
        <v>10.954483333333334</v>
      </c>
      <c r="O524" s="1" t="s">
        <v>86</v>
      </c>
      <c r="P524" s="1" t="s">
        <v>1806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25</v>
      </c>
      <c r="B525" s="1" t="s">
        <v>88</v>
      </c>
      <c r="C525" s="3">
        <v>464.0</v>
      </c>
      <c r="D525" s="1">
        <v>0.0</v>
      </c>
      <c r="E525" s="2"/>
      <c r="F525" s="1" t="s">
        <v>19</v>
      </c>
      <c r="G525" s="1" t="s">
        <v>20</v>
      </c>
      <c r="H525" s="1" t="s">
        <v>1807</v>
      </c>
      <c r="I525" s="1" t="s">
        <v>1808</v>
      </c>
      <c r="J525" s="1" t="s">
        <v>1808</v>
      </c>
      <c r="K525" s="2"/>
      <c r="L525" s="1">
        <v>2.0</v>
      </c>
      <c r="M525" s="1"/>
      <c r="N525" s="1">
        <v>17.579216666666667</v>
      </c>
      <c r="O525" s="1" t="s">
        <v>23</v>
      </c>
      <c r="P525" s="1" t="s">
        <v>1809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16</v>
      </c>
      <c r="B526" s="1" t="s">
        <v>17</v>
      </c>
      <c r="C526" s="1">
        <v>329.0</v>
      </c>
      <c r="D526" s="1">
        <v>0.0</v>
      </c>
      <c r="E526" s="1" t="s">
        <v>18</v>
      </c>
      <c r="F526" s="1" t="s">
        <v>19</v>
      </c>
      <c r="G526" s="1" t="s">
        <v>20</v>
      </c>
      <c r="H526" s="1" t="s">
        <v>1810</v>
      </c>
      <c r="I526" s="1" t="s">
        <v>1811</v>
      </c>
      <c r="J526" s="1" t="s">
        <v>1811</v>
      </c>
      <c r="K526" s="2"/>
      <c r="L526" s="1">
        <v>0.0</v>
      </c>
      <c r="M526" s="1"/>
      <c r="N526" s="1">
        <v>14.2159</v>
      </c>
      <c r="O526" s="1" t="s">
        <v>23</v>
      </c>
      <c r="P526" s="1" t="s">
        <v>279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25</v>
      </c>
      <c r="B527" s="1" t="s">
        <v>17</v>
      </c>
      <c r="C527" s="1">
        <v>658.0</v>
      </c>
      <c r="D527" s="1">
        <v>0.0</v>
      </c>
      <c r="E527" s="2"/>
      <c r="F527" s="1" t="s">
        <v>19</v>
      </c>
      <c r="G527" s="1" t="s">
        <v>20</v>
      </c>
      <c r="H527" s="1" t="s">
        <v>1812</v>
      </c>
      <c r="I527" s="1" t="s">
        <v>1813</v>
      </c>
      <c r="J527" s="1" t="s">
        <v>1813</v>
      </c>
      <c r="K527" s="2"/>
      <c r="L527" s="1">
        <v>-2.0</v>
      </c>
      <c r="M527" s="1"/>
      <c r="N527" s="1">
        <v>12.890416666666667</v>
      </c>
      <c r="O527" s="1" t="s">
        <v>23</v>
      </c>
      <c r="P527" s="1" t="s">
        <v>1814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80</v>
      </c>
      <c r="B528" s="1" t="s">
        <v>17</v>
      </c>
      <c r="C528" s="1">
        <v>349.0</v>
      </c>
      <c r="D528" s="1">
        <v>0.0</v>
      </c>
      <c r="E528" s="1" t="s">
        <v>120</v>
      </c>
      <c r="F528" s="1" t="s">
        <v>81</v>
      </c>
      <c r="G528" s="1" t="s">
        <v>39</v>
      </c>
      <c r="H528" s="1" t="s">
        <v>1815</v>
      </c>
      <c r="I528" s="1" t="s">
        <v>1816</v>
      </c>
      <c r="J528" s="1" t="s">
        <v>1817</v>
      </c>
      <c r="K528" s="1" t="s">
        <v>1818</v>
      </c>
      <c r="L528" s="1">
        <v>-15.0</v>
      </c>
      <c r="M528" s="1">
        <v>0.011433333333333334</v>
      </c>
      <c r="N528" s="1">
        <v>8.662366666666667</v>
      </c>
      <c r="O528" s="1" t="s">
        <v>86</v>
      </c>
      <c r="P528" s="1" t="s">
        <v>1819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29</v>
      </c>
      <c r="B529" s="1" t="s">
        <v>17</v>
      </c>
      <c r="C529" s="1">
        <v>264.0</v>
      </c>
      <c r="D529" s="1">
        <v>0.0</v>
      </c>
      <c r="E529" s="1" t="s">
        <v>1820</v>
      </c>
      <c r="F529" s="1" t="s">
        <v>19</v>
      </c>
      <c r="G529" s="1" t="s">
        <v>20</v>
      </c>
      <c r="H529" s="1" t="s">
        <v>1821</v>
      </c>
      <c r="I529" s="1" t="s">
        <v>1822</v>
      </c>
      <c r="J529" s="1" t="s">
        <v>1822</v>
      </c>
      <c r="K529" s="2"/>
      <c r="L529" s="1">
        <v>-7.0</v>
      </c>
      <c r="M529" s="1"/>
      <c r="N529" s="1">
        <v>7.479016666666666</v>
      </c>
      <c r="O529" s="1" t="s">
        <v>23</v>
      </c>
      <c r="P529" s="1" t="s">
        <v>1823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16</v>
      </c>
      <c r="B530" s="1" t="s">
        <v>17</v>
      </c>
      <c r="C530" s="1">
        <v>593.0</v>
      </c>
      <c r="D530" s="1">
        <v>0.0</v>
      </c>
      <c r="E530" s="1" t="s">
        <v>18</v>
      </c>
      <c r="F530" s="1" t="s">
        <v>19</v>
      </c>
      <c r="G530" s="1" t="s">
        <v>20</v>
      </c>
      <c r="H530" s="1" t="s">
        <v>1824</v>
      </c>
      <c r="I530" s="1" t="s">
        <v>1825</v>
      </c>
      <c r="J530" s="1" t="s">
        <v>1825</v>
      </c>
      <c r="K530" s="2"/>
      <c r="L530" s="1">
        <v>0.0</v>
      </c>
      <c r="M530" s="1"/>
      <c r="N530" s="1">
        <v>14.743766666666666</v>
      </c>
      <c r="O530" s="1" t="s">
        <v>23</v>
      </c>
      <c r="P530" s="1" t="s">
        <v>1826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80</v>
      </c>
      <c r="B531" s="1" t="s">
        <v>17</v>
      </c>
      <c r="C531" s="1">
        <v>408.0</v>
      </c>
      <c r="D531" s="1">
        <v>0.0</v>
      </c>
      <c r="E531" s="1" t="s">
        <v>120</v>
      </c>
      <c r="F531" s="1" t="s">
        <v>81</v>
      </c>
      <c r="G531" s="1" t="s">
        <v>20</v>
      </c>
      <c r="H531" s="1" t="s">
        <v>1827</v>
      </c>
      <c r="I531" s="1" t="s">
        <v>1828</v>
      </c>
      <c r="J531" s="1" t="s">
        <v>1829</v>
      </c>
      <c r="K531" s="1" t="s">
        <v>1830</v>
      </c>
      <c r="L531" s="1">
        <v>-8.0</v>
      </c>
      <c r="M531" s="1">
        <v>0.010883333333333333</v>
      </c>
      <c r="N531" s="1">
        <v>10.96145</v>
      </c>
      <c r="O531" s="1" t="s">
        <v>86</v>
      </c>
      <c r="P531" s="1" t="s">
        <v>1831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80</v>
      </c>
      <c r="B532" s="1" t="s">
        <v>17</v>
      </c>
      <c r="C532" s="1">
        <v>276.0</v>
      </c>
      <c r="D532" s="1">
        <v>13.0</v>
      </c>
      <c r="E532" s="1" t="s">
        <v>120</v>
      </c>
      <c r="F532" s="1" t="s">
        <v>81</v>
      </c>
      <c r="G532" s="1" t="s">
        <v>20</v>
      </c>
      <c r="H532" s="1" t="s">
        <v>1832</v>
      </c>
      <c r="I532" s="1" t="s">
        <v>1833</v>
      </c>
      <c r="J532" s="1" t="s">
        <v>1834</v>
      </c>
      <c r="K532" s="1" t="s">
        <v>1835</v>
      </c>
      <c r="L532" s="1">
        <v>-7.0</v>
      </c>
      <c r="M532" s="1">
        <v>0.008833333333333334</v>
      </c>
      <c r="N532" s="1">
        <v>12.532683333333333</v>
      </c>
      <c r="O532" s="1" t="s">
        <v>86</v>
      </c>
      <c r="P532" s="1" t="s">
        <v>1836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16</v>
      </c>
      <c r="B533" s="1" t="s">
        <v>17</v>
      </c>
      <c r="C533" s="1">
        <v>910.0</v>
      </c>
      <c r="D533" s="1">
        <v>0.0</v>
      </c>
      <c r="E533" s="1" t="s">
        <v>18</v>
      </c>
      <c r="F533" s="1" t="s">
        <v>19</v>
      </c>
      <c r="G533" s="1" t="s">
        <v>20</v>
      </c>
      <c r="H533" s="1" t="s">
        <v>1837</v>
      </c>
      <c r="I533" s="1" t="s">
        <v>1838</v>
      </c>
      <c r="J533" s="1" t="s">
        <v>1838</v>
      </c>
      <c r="K533" s="2"/>
      <c r="L533" s="1">
        <v>3.0</v>
      </c>
      <c r="M533" s="1"/>
      <c r="N533" s="1">
        <v>18.38625</v>
      </c>
      <c r="O533" s="1" t="s">
        <v>23</v>
      </c>
      <c r="P533" s="1" t="s">
        <v>1839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25</v>
      </c>
      <c r="B534" s="1" t="s">
        <v>17</v>
      </c>
      <c r="C534" s="1">
        <v>658.0</v>
      </c>
      <c r="D534" s="1">
        <v>0.0</v>
      </c>
      <c r="E534" s="2"/>
      <c r="F534" s="1" t="s">
        <v>19</v>
      </c>
      <c r="G534" s="1" t="s">
        <v>20</v>
      </c>
      <c r="H534" s="1" t="s">
        <v>1840</v>
      </c>
      <c r="I534" s="1" t="s">
        <v>1841</v>
      </c>
      <c r="J534" s="1" t="s">
        <v>1841</v>
      </c>
      <c r="K534" s="2"/>
      <c r="L534" s="1">
        <v>-5.0</v>
      </c>
      <c r="M534" s="1"/>
      <c r="N534" s="1">
        <v>9.68525</v>
      </c>
      <c r="O534" s="1" t="s">
        <v>23</v>
      </c>
      <c r="P534" s="1" t="s">
        <v>1842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80</v>
      </c>
      <c r="B535" s="1" t="s">
        <v>17</v>
      </c>
      <c r="C535" s="1">
        <v>582.0</v>
      </c>
      <c r="D535" s="1">
        <v>0.0</v>
      </c>
      <c r="E535" s="1" t="s">
        <v>120</v>
      </c>
      <c r="F535" s="1" t="s">
        <v>81</v>
      </c>
      <c r="G535" s="1" t="s">
        <v>20</v>
      </c>
      <c r="H535" s="1" t="s">
        <v>1843</v>
      </c>
      <c r="I535" s="1" t="s">
        <v>1844</v>
      </c>
      <c r="J535" s="1" t="s">
        <v>1845</v>
      </c>
      <c r="K535" s="1" t="s">
        <v>1846</v>
      </c>
      <c r="L535" s="1">
        <v>-5.0</v>
      </c>
      <c r="M535" s="1">
        <v>0.007416666666666667</v>
      </c>
      <c r="N535" s="1">
        <v>16.715983333333334</v>
      </c>
      <c r="O535" s="1" t="s">
        <v>86</v>
      </c>
      <c r="P535" s="1" t="s">
        <v>1847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37</v>
      </c>
      <c r="B536" s="1" t="s">
        <v>17</v>
      </c>
      <c r="C536" s="3">
        <v>746.0</v>
      </c>
      <c r="D536" s="1">
        <v>0.0</v>
      </c>
      <c r="E536" s="2"/>
      <c r="F536" s="1" t="s">
        <v>38</v>
      </c>
      <c r="G536" s="1" t="s">
        <v>39</v>
      </c>
      <c r="H536" s="1" t="s">
        <v>1848</v>
      </c>
      <c r="I536" s="1" t="s">
        <v>1849</v>
      </c>
      <c r="J536" s="1" t="s">
        <v>1849</v>
      </c>
      <c r="K536" s="2"/>
      <c r="L536" s="1">
        <v>7.0</v>
      </c>
      <c r="M536" s="1"/>
      <c r="N536" s="1">
        <v>12.180016666666667</v>
      </c>
      <c r="O536" s="1" t="s">
        <v>42</v>
      </c>
      <c r="P536" s="1" t="s">
        <v>1850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16</v>
      </c>
      <c r="B537" s="1" t="s">
        <v>17</v>
      </c>
      <c r="C537" s="1">
        <v>299.0</v>
      </c>
      <c r="D537" s="1">
        <v>0.0</v>
      </c>
      <c r="E537" s="1" t="s">
        <v>18</v>
      </c>
      <c r="F537" s="1" t="s">
        <v>19</v>
      </c>
      <c r="G537" s="1" t="s">
        <v>20</v>
      </c>
      <c r="H537" s="1" t="s">
        <v>1851</v>
      </c>
      <c r="I537" s="1" t="s">
        <v>1852</v>
      </c>
      <c r="J537" s="1" t="s">
        <v>1852</v>
      </c>
      <c r="K537" s="2"/>
      <c r="L537" s="1">
        <v>-7.0</v>
      </c>
      <c r="M537" s="1"/>
      <c r="N537" s="1">
        <v>7.388216666666667</v>
      </c>
      <c r="O537" s="1" t="s">
        <v>23</v>
      </c>
      <c r="P537" s="1" t="s">
        <v>1853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25</v>
      </c>
      <c r="B538" s="1" t="s">
        <v>88</v>
      </c>
      <c r="C538" s="1">
        <v>329.0</v>
      </c>
      <c r="D538" s="1">
        <v>0.0</v>
      </c>
      <c r="E538" s="2"/>
      <c r="F538" s="1" t="s">
        <v>19</v>
      </c>
      <c r="G538" s="1" t="s">
        <v>20</v>
      </c>
      <c r="H538" s="1" t="s">
        <v>1854</v>
      </c>
      <c r="I538" s="1" t="s">
        <v>1855</v>
      </c>
      <c r="J538" s="1" t="s">
        <v>1855</v>
      </c>
      <c r="K538" s="2"/>
      <c r="L538" s="1">
        <v>-8.0</v>
      </c>
      <c r="M538" s="1"/>
      <c r="N538" s="1">
        <v>6.5611</v>
      </c>
      <c r="O538" s="1" t="s">
        <v>23</v>
      </c>
      <c r="P538" s="1" t="s">
        <v>1856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25</v>
      </c>
      <c r="B539" s="1" t="s">
        <v>88</v>
      </c>
      <c r="C539" s="1">
        <v>846.0</v>
      </c>
      <c r="D539" s="1">
        <v>0.0</v>
      </c>
      <c r="E539" s="2"/>
      <c r="F539" s="1" t="s">
        <v>19</v>
      </c>
      <c r="G539" s="1" t="s">
        <v>20</v>
      </c>
      <c r="H539" s="1" t="s">
        <v>1857</v>
      </c>
      <c r="I539" s="1" t="s">
        <v>1858</v>
      </c>
      <c r="J539" s="1" t="s">
        <v>1858</v>
      </c>
      <c r="K539" s="2"/>
      <c r="L539" s="1">
        <v>-3.0</v>
      </c>
      <c r="M539" s="1"/>
      <c r="N539" s="1">
        <v>11.391316666666667</v>
      </c>
      <c r="O539" s="1" t="s">
        <v>23</v>
      </c>
      <c r="P539" s="1" t="s">
        <v>1859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80</v>
      </c>
      <c r="B540" s="1" t="s">
        <v>17</v>
      </c>
      <c r="C540" s="1">
        <v>366.0</v>
      </c>
      <c r="D540" s="1">
        <v>92.0</v>
      </c>
      <c r="E540" s="2"/>
      <c r="F540" s="1" t="s">
        <v>38</v>
      </c>
      <c r="G540" s="1" t="s">
        <v>162</v>
      </c>
      <c r="H540" s="1" t="s">
        <v>1860</v>
      </c>
      <c r="I540" s="1" t="s">
        <v>1861</v>
      </c>
      <c r="J540" s="1" t="s">
        <v>1861</v>
      </c>
      <c r="K540" s="2"/>
      <c r="L540" s="1">
        <v>-12.0</v>
      </c>
      <c r="M540" s="1"/>
      <c r="N540" s="1">
        <v>6.96525</v>
      </c>
      <c r="O540" s="1" t="s">
        <v>86</v>
      </c>
      <c r="P540" s="1" t="s">
        <v>1526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80</v>
      </c>
      <c r="B541" s="3" t="s">
        <v>17</v>
      </c>
      <c r="C541" s="3">
        <v>777.0</v>
      </c>
      <c r="D541" s="1">
        <v>0.0</v>
      </c>
      <c r="E541" s="1" t="s">
        <v>120</v>
      </c>
      <c r="F541" s="1" t="s">
        <v>81</v>
      </c>
      <c r="G541" s="1" t="s">
        <v>20</v>
      </c>
      <c r="H541" s="1" t="s">
        <v>1862</v>
      </c>
      <c r="I541" s="1" t="s">
        <v>1863</v>
      </c>
      <c r="J541" s="1" t="s">
        <v>1864</v>
      </c>
      <c r="K541" s="1" t="s">
        <v>1865</v>
      </c>
      <c r="L541" s="1">
        <v>-2.0</v>
      </c>
      <c r="M541" s="1">
        <v>0.018166666666666668</v>
      </c>
      <c r="N541" s="1">
        <v>21.1983</v>
      </c>
      <c r="O541" s="1" t="s">
        <v>86</v>
      </c>
      <c r="P541" s="1" t="s">
        <v>1866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25</v>
      </c>
      <c r="B542" s="1" t="s">
        <v>88</v>
      </c>
      <c r="C542" s="3">
        <v>504.0</v>
      </c>
      <c r="D542" s="1">
        <v>0.0</v>
      </c>
      <c r="E542" s="2"/>
      <c r="F542" s="1" t="s">
        <v>19</v>
      </c>
      <c r="G542" s="1" t="s">
        <v>20</v>
      </c>
      <c r="H542" s="1" t="s">
        <v>1867</v>
      </c>
      <c r="I542" s="1" t="s">
        <v>1868</v>
      </c>
      <c r="J542" s="1" t="s">
        <v>1868</v>
      </c>
      <c r="K542" s="2"/>
      <c r="L542" s="1">
        <v>-2.0</v>
      </c>
      <c r="M542" s="1"/>
      <c r="N542" s="1">
        <v>12.204033333333333</v>
      </c>
      <c r="O542" s="1" t="s">
        <v>23</v>
      </c>
      <c r="P542" s="1" t="s">
        <v>1869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80</v>
      </c>
      <c r="B543" s="1" t="s">
        <v>17</v>
      </c>
      <c r="C543" s="1">
        <v>247.0</v>
      </c>
      <c r="D543" s="1">
        <v>62.0</v>
      </c>
      <c r="E543" s="2"/>
      <c r="F543" s="1" t="s">
        <v>38</v>
      </c>
      <c r="G543" s="1" t="s">
        <v>39</v>
      </c>
      <c r="H543" s="1" t="s">
        <v>1870</v>
      </c>
      <c r="I543" s="1" t="s">
        <v>1871</v>
      </c>
      <c r="J543" s="1" t="s">
        <v>1871</v>
      </c>
      <c r="K543" s="2"/>
      <c r="L543" s="1">
        <v>-11.0</v>
      </c>
      <c r="M543" s="1"/>
      <c r="N543" s="1">
        <v>8.3317</v>
      </c>
      <c r="O543" s="1" t="s">
        <v>86</v>
      </c>
      <c r="P543" s="1" t="s">
        <v>125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80</v>
      </c>
      <c r="B544" s="1" t="s">
        <v>17</v>
      </c>
      <c r="C544" s="1">
        <v>199.0</v>
      </c>
      <c r="D544" s="1">
        <v>50.0</v>
      </c>
      <c r="E544" s="2"/>
      <c r="F544" s="1" t="s">
        <v>38</v>
      </c>
      <c r="G544" s="1" t="s">
        <v>162</v>
      </c>
      <c r="H544" s="1" t="s">
        <v>1872</v>
      </c>
      <c r="I544" s="1" t="s">
        <v>1873</v>
      </c>
      <c r="J544" s="1" t="s">
        <v>1873</v>
      </c>
      <c r="K544" s="2"/>
      <c r="L544" s="1">
        <v>-9.0</v>
      </c>
      <c r="M544" s="1"/>
      <c r="N544" s="1">
        <v>10.476766666666666</v>
      </c>
      <c r="O544" s="1" t="s">
        <v>86</v>
      </c>
      <c r="P544" s="1" t="s">
        <v>1874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37</v>
      </c>
      <c r="B545" s="1" t="s">
        <v>17</v>
      </c>
      <c r="C545" s="1">
        <v>49.0</v>
      </c>
      <c r="D545" s="1">
        <v>0.0</v>
      </c>
      <c r="E545" s="2"/>
      <c r="F545" s="1" t="s">
        <v>38</v>
      </c>
      <c r="G545" s="1" t="s">
        <v>39</v>
      </c>
      <c r="H545" s="1" t="s">
        <v>1875</v>
      </c>
      <c r="I545" s="1" t="s">
        <v>1876</v>
      </c>
      <c r="J545" s="1" t="s">
        <v>1876</v>
      </c>
      <c r="K545" s="2"/>
      <c r="L545" s="1">
        <v>-4.0</v>
      </c>
      <c r="M545" s="1"/>
      <c r="N545" s="1">
        <v>0.4005</v>
      </c>
      <c r="O545" s="1" t="s">
        <v>42</v>
      </c>
      <c r="P545" s="1" t="s">
        <v>1877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16</v>
      </c>
      <c r="B546" s="1" t="s">
        <v>17</v>
      </c>
      <c r="C546" s="1">
        <v>274.0</v>
      </c>
      <c r="D546" s="1">
        <v>0.0</v>
      </c>
      <c r="E546" s="1" t="s">
        <v>18</v>
      </c>
      <c r="F546" s="1" t="s">
        <v>19</v>
      </c>
      <c r="G546" s="1" t="s">
        <v>20</v>
      </c>
      <c r="H546" s="1" t="s">
        <v>1878</v>
      </c>
      <c r="I546" s="1" t="s">
        <v>1879</v>
      </c>
      <c r="J546" s="1" t="s">
        <v>1879</v>
      </c>
      <c r="K546" s="2"/>
      <c r="L546" s="1">
        <v>0.0</v>
      </c>
      <c r="M546" s="1"/>
      <c r="N546" s="1">
        <v>15.801716666666668</v>
      </c>
      <c r="O546" s="1" t="s">
        <v>23</v>
      </c>
      <c r="P546" s="1" t="s">
        <v>1880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80</v>
      </c>
      <c r="B547" s="1" t="s">
        <v>17</v>
      </c>
      <c r="C547" s="1">
        <v>309.0</v>
      </c>
      <c r="D547" s="1">
        <v>0.0</v>
      </c>
      <c r="E547" s="1" t="s">
        <v>120</v>
      </c>
      <c r="F547" s="1" t="s">
        <v>81</v>
      </c>
      <c r="G547" s="1" t="s">
        <v>20</v>
      </c>
      <c r="H547" s="1" t="s">
        <v>1881</v>
      </c>
      <c r="I547" s="1" t="s">
        <v>1882</v>
      </c>
      <c r="J547" s="1" t="s">
        <v>1883</v>
      </c>
      <c r="K547" s="1" t="s">
        <v>1884</v>
      </c>
      <c r="L547" s="1">
        <v>-7.0</v>
      </c>
      <c r="M547" s="1">
        <v>0.012066666666666667</v>
      </c>
      <c r="N547" s="1">
        <v>9.561566666666666</v>
      </c>
      <c r="O547" s="1" t="s">
        <v>86</v>
      </c>
      <c r="P547" s="1" t="s">
        <v>1885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25</v>
      </c>
      <c r="B548" s="1" t="s">
        <v>88</v>
      </c>
      <c r="C548" s="3">
        <v>329.0</v>
      </c>
      <c r="D548" s="1">
        <v>0.0</v>
      </c>
      <c r="E548" s="2"/>
      <c r="F548" s="1" t="s">
        <v>19</v>
      </c>
      <c r="G548" s="1" t="s">
        <v>20</v>
      </c>
      <c r="H548" s="1" t="s">
        <v>1886</v>
      </c>
      <c r="I548" s="1" t="s">
        <v>1887</v>
      </c>
      <c r="J548" s="1" t="s">
        <v>1887</v>
      </c>
      <c r="K548" s="2"/>
      <c r="L548" s="1">
        <v>0.0</v>
      </c>
      <c r="M548" s="1"/>
      <c r="N548" s="1">
        <v>9.104033333333334</v>
      </c>
      <c r="O548" s="1" t="s">
        <v>23</v>
      </c>
      <c r="P548" s="1" t="s">
        <v>1888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80</v>
      </c>
      <c r="B549" s="1" t="s">
        <v>17</v>
      </c>
      <c r="C549" s="1">
        <v>648.0</v>
      </c>
      <c r="D549" s="1">
        <v>0.0</v>
      </c>
      <c r="E549" s="1" t="s">
        <v>120</v>
      </c>
      <c r="F549" s="1" t="s">
        <v>81</v>
      </c>
      <c r="G549" s="1" t="s">
        <v>20</v>
      </c>
      <c r="H549" s="1" t="s">
        <v>1889</v>
      </c>
      <c r="I549" s="1" t="s">
        <v>1890</v>
      </c>
      <c r="J549" s="1" t="s">
        <v>1891</v>
      </c>
      <c r="K549" s="1" t="s">
        <v>1892</v>
      </c>
      <c r="L549" s="1">
        <v>1.0</v>
      </c>
      <c r="M549" s="1">
        <v>0.014083333333333333</v>
      </c>
      <c r="N549" s="1">
        <v>21.814316666666667</v>
      </c>
      <c r="O549" s="1" t="s">
        <v>86</v>
      </c>
      <c r="P549" s="1" t="s">
        <v>1893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80</v>
      </c>
      <c r="B550" s="1" t="s">
        <v>17</v>
      </c>
      <c r="C550" s="1">
        <v>770.0</v>
      </c>
      <c r="D550" s="1">
        <v>192.0</v>
      </c>
      <c r="E550" s="2"/>
      <c r="F550" s="1" t="s">
        <v>38</v>
      </c>
      <c r="G550" s="1" t="s">
        <v>162</v>
      </c>
      <c r="H550" s="1" t="s">
        <v>1894</v>
      </c>
      <c r="I550" s="1" t="s">
        <v>1895</v>
      </c>
      <c r="J550" s="1" t="s">
        <v>1895</v>
      </c>
      <c r="K550" s="2"/>
      <c r="L550" s="1">
        <v>-8.0</v>
      </c>
      <c r="M550" s="1"/>
      <c r="N550" s="1">
        <v>33.99528333333333</v>
      </c>
      <c r="O550" s="1" t="s">
        <v>86</v>
      </c>
      <c r="P550" s="1" t="s">
        <v>1896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80</v>
      </c>
      <c r="B551" s="1" t="s">
        <v>17</v>
      </c>
      <c r="C551" s="1">
        <v>523.0</v>
      </c>
      <c r="D551" s="1">
        <v>0.0</v>
      </c>
      <c r="E551" s="1" t="s">
        <v>120</v>
      </c>
      <c r="F551" s="1" t="s">
        <v>81</v>
      </c>
      <c r="G551" s="1" t="s">
        <v>20</v>
      </c>
      <c r="H551" s="1" t="s">
        <v>1897</v>
      </c>
      <c r="I551" s="1" t="s">
        <v>1898</v>
      </c>
      <c r="J551" s="1" t="s">
        <v>1899</v>
      </c>
      <c r="K551" s="1" t="s">
        <v>1900</v>
      </c>
      <c r="L551" s="1">
        <v>-9.0</v>
      </c>
      <c r="M551" s="1">
        <v>0.016916666666666667</v>
      </c>
      <c r="N551" s="1">
        <v>22.208666666666666</v>
      </c>
      <c r="O551" s="1" t="s">
        <v>86</v>
      </c>
      <c r="P551" s="1" t="s">
        <v>1901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25</v>
      </c>
      <c r="B552" s="1" t="s">
        <v>88</v>
      </c>
      <c r="C552" s="1">
        <v>264.0</v>
      </c>
      <c r="D552" s="1">
        <v>0.0</v>
      </c>
      <c r="E552" s="2"/>
      <c r="F552" s="1" t="s">
        <v>19</v>
      </c>
      <c r="G552" s="1" t="s">
        <v>20</v>
      </c>
      <c r="H552" s="1" t="s">
        <v>1902</v>
      </c>
      <c r="I552" s="1" t="s">
        <v>1903</v>
      </c>
      <c r="J552" s="1" t="s">
        <v>1903</v>
      </c>
      <c r="K552" s="2"/>
      <c r="L552" s="1">
        <v>2.0</v>
      </c>
      <c r="M552" s="1"/>
      <c r="N552" s="1">
        <v>17.34573333333333</v>
      </c>
      <c r="O552" s="1" t="s">
        <v>23</v>
      </c>
      <c r="P552" s="1" t="s">
        <v>1904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25</v>
      </c>
      <c r="B553" s="1" t="s">
        <v>88</v>
      </c>
      <c r="C553" s="1">
        <v>379.0</v>
      </c>
      <c r="D553" s="1">
        <v>0.0</v>
      </c>
      <c r="E553" s="2"/>
      <c r="F553" s="1" t="s">
        <v>19</v>
      </c>
      <c r="G553" s="1" t="s">
        <v>20</v>
      </c>
      <c r="H553" s="1" t="s">
        <v>1905</v>
      </c>
      <c r="I553" s="1" t="s">
        <v>1906</v>
      </c>
      <c r="J553" s="1" t="s">
        <v>1906</v>
      </c>
      <c r="K553" s="2"/>
      <c r="L553" s="1">
        <v>1.0</v>
      </c>
      <c r="M553" s="1"/>
      <c r="N553" s="1">
        <v>12.851183333333333</v>
      </c>
      <c r="O553" s="1" t="s">
        <v>23</v>
      </c>
      <c r="P553" s="1" t="s">
        <v>1907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25</v>
      </c>
      <c r="B554" s="1" t="s">
        <v>88</v>
      </c>
      <c r="C554" s="1">
        <v>987.0</v>
      </c>
      <c r="D554" s="1">
        <v>0.0</v>
      </c>
      <c r="E554" s="2"/>
      <c r="F554" s="1" t="s">
        <v>19</v>
      </c>
      <c r="G554" s="1" t="s">
        <v>39</v>
      </c>
      <c r="H554" s="1" t="s">
        <v>1908</v>
      </c>
      <c r="I554" s="1" t="s">
        <v>1909</v>
      </c>
      <c r="J554" s="1" t="s">
        <v>1909</v>
      </c>
      <c r="K554" s="2"/>
      <c r="L554" s="1">
        <v>5.0</v>
      </c>
      <c r="M554" s="1"/>
      <c r="N554" s="1">
        <v>20.48575</v>
      </c>
      <c r="O554" s="1" t="s">
        <v>23</v>
      </c>
      <c r="P554" s="1" t="s">
        <v>1910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37</v>
      </c>
      <c r="B555" s="1" t="s">
        <v>17</v>
      </c>
      <c r="C555" s="1">
        <v>20.0</v>
      </c>
      <c r="D555" s="1">
        <v>35.0</v>
      </c>
      <c r="E555" s="2"/>
      <c r="F555" s="1" t="s">
        <v>38</v>
      </c>
      <c r="G555" s="1" t="s">
        <v>39</v>
      </c>
      <c r="H555" s="1" t="s">
        <v>1911</v>
      </c>
      <c r="I555" s="1" t="s">
        <v>1912</v>
      </c>
      <c r="J555" s="1" t="s">
        <v>1913</v>
      </c>
      <c r="K555" s="2"/>
      <c r="L555" s="1">
        <v>356.0</v>
      </c>
      <c r="M555" s="1"/>
      <c r="N555" s="1">
        <v>0.7356666666666667</v>
      </c>
      <c r="O555" s="1" t="s">
        <v>42</v>
      </c>
      <c r="P555" s="1" t="s">
        <v>1914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25</v>
      </c>
      <c r="B556" s="1" t="s">
        <v>88</v>
      </c>
      <c r="C556" s="1">
        <v>264.0</v>
      </c>
      <c r="D556" s="1">
        <v>0.0</v>
      </c>
      <c r="E556" s="2"/>
      <c r="F556" s="1" t="s">
        <v>19</v>
      </c>
      <c r="G556" s="1" t="s">
        <v>20</v>
      </c>
      <c r="H556" s="1" t="s">
        <v>1915</v>
      </c>
      <c r="I556" s="1" t="s">
        <v>1916</v>
      </c>
      <c r="J556" s="1" t="s">
        <v>1916</v>
      </c>
      <c r="K556" s="2"/>
      <c r="L556" s="1">
        <v>-5.0</v>
      </c>
      <c r="M556" s="1"/>
      <c r="N556" s="1">
        <v>9.61945</v>
      </c>
      <c r="O556" s="1" t="s">
        <v>23</v>
      </c>
      <c r="P556" s="1" t="s">
        <v>274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25</v>
      </c>
      <c r="B557" s="1" t="s">
        <v>88</v>
      </c>
      <c r="C557" s="3">
        <v>394.0</v>
      </c>
      <c r="D557" s="1">
        <v>0.0</v>
      </c>
      <c r="E557" s="2"/>
      <c r="F557" s="1" t="s">
        <v>19</v>
      </c>
      <c r="G557" s="1" t="s">
        <v>20</v>
      </c>
      <c r="H557" s="1" t="s">
        <v>1917</v>
      </c>
      <c r="I557" s="1" t="s">
        <v>1918</v>
      </c>
      <c r="J557" s="1" t="s">
        <v>1918</v>
      </c>
      <c r="K557" s="2"/>
      <c r="L557" s="1">
        <v>-5.0</v>
      </c>
      <c r="M557" s="1"/>
      <c r="N557" s="1">
        <v>9.76785</v>
      </c>
      <c r="O557" s="1" t="s">
        <v>23</v>
      </c>
      <c r="P557" s="1" t="s">
        <v>1919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25</v>
      </c>
      <c r="B558" s="1" t="s">
        <v>88</v>
      </c>
      <c r="C558" s="1">
        <v>436.0</v>
      </c>
      <c r="D558" s="1">
        <v>0.0</v>
      </c>
      <c r="E558" s="2"/>
      <c r="F558" s="1" t="s">
        <v>19</v>
      </c>
      <c r="G558" s="1" t="s">
        <v>20</v>
      </c>
      <c r="H558" s="1" t="s">
        <v>1920</v>
      </c>
      <c r="I558" s="1" t="s">
        <v>1921</v>
      </c>
      <c r="J558" s="1" t="s">
        <v>1921</v>
      </c>
      <c r="K558" s="2"/>
      <c r="L558" s="1">
        <v>-6.0</v>
      </c>
      <c r="M558" s="1"/>
      <c r="N558" s="1">
        <v>8.803216666666666</v>
      </c>
      <c r="O558" s="1" t="s">
        <v>23</v>
      </c>
      <c r="P558" s="1" t="s">
        <v>1922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25</v>
      </c>
      <c r="B559" s="1" t="s">
        <v>88</v>
      </c>
      <c r="C559" s="1">
        <v>264.0</v>
      </c>
      <c r="D559" s="1">
        <v>0.0</v>
      </c>
      <c r="E559" s="2"/>
      <c r="F559" s="1" t="s">
        <v>19</v>
      </c>
      <c r="G559" s="1" t="s">
        <v>39</v>
      </c>
      <c r="H559" s="1" t="s">
        <v>1923</v>
      </c>
      <c r="I559" s="1" t="s">
        <v>1924</v>
      </c>
      <c r="J559" s="1" t="s">
        <v>1924</v>
      </c>
      <c r="K559" s="2"/>
      <c r="L559" s="1">
        <v>-6.0</v>
      </c>
      <c r="M559" s="1"/>
      <c r="N559" s="1">
        <v>8.896283333333333</v>
      </c>
      <c r="O559" s="1" t="s">
        <v>23</v>
      </c>
      <c r="P559" s="1" t="s">
        <v>626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25</v>
      </c>
      <c r="B560" s="1" t="s">
        <v>88</v>
      </c>
      <c r="C560" s="1">
        <v>796.0</v>
      </c>
      <c r="D560" s="1">
        <v>0.0</v>
      </c>
      <c r="E560" s="2"/>
      <c r="F560" s="1" t="s">
        <v>19</v>
      </c>
      <c r="G560" s="1" t="s">
        <v>20</v>
      </c>
      <c r="H560" s="1" t="s">
        <v>1925</v>
      </c>
      <c r="I560" s="1" t="s">
        <v>1926</v>
      </c>
      <c r="J560" s="1" t="s">
        <v>1926</v>
      </c>
      <c r="K560" s="2"/>
      <c r="L560" s="1">
        <v>-5.0</v>
      </c>
      <c r="M560" s="1"/>
      <c r="N560" s="1">
        <v>9.181716666666667</v>
      </c>
      <c r="O560" s="1" t="s">
        <v>23</v>
      </c>
      <c r="P560" s="1" t="s">
        <v>1927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37</v>
      </c>
      <c r="B561" s="1" t="s">
        <v>17</v>
      </c>
      <c r="C561" s="3">
        <v>20.0</v>
      </c>
      <c r="D561" s="1">
        <v>35.0</v>
      </c>
      <c r="E561" s="2"/>
      <c r="F561" s="1" t="s">
        <v>38</v>
      </c>
      <c r="G561" s="1" t="s">
        <v>39</v>
      </c>
      <c r="H561" s="1" t="s">
        <v>1928</v>
      </c>
      <c r="I561" s="1" t="s">
        <v>1929</v>
      </c>
      <c r="J561" s="1" t="s">
        <v>1913</v>
      </c>
      <c r="K561" s="2"/>
      <c r="L561" s="1">
        <v>402.0</v>
      </c>
      <c r="M561" s="1"/>
      <c r="N561" s="1">
        <v>2.8146333333333335</v>
      </c>
      <c r="O561" s="1" t="s">
        <v>42</v>
      </c>
      <c r="P561" s="1" t="s">
        <v>1930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80</v>
      </c>
      <c r="B562" s="1" t="s">
        <v>17</v>
      </c>
      <c r="C562" s="1">
        <v>565.0</v>
      </c>
      <c r="D562" s="1">
        <v>112.0</v>
      </c>
      <c r="E562" s="2"/>
      <c r="F562" s="1" t="s">
        <v>38</v>
      </c>
      <c r="G562" s="1" t="s">
        <v>20</v>
      </c>
      <c r="H562" s="1" t="s">
        <v>1931</v>
      </c>
      <c r="I562" s="1" t="s">
        <v>1932</v>
      </c>
      <c r="J562" s="1" t="s">
        <v>1913</v>
      </c>
      <c r="K562" s="2"/>
      <c r="L562" s="1">
        <v>389.0</v>
      </c>
      <c r="M562" s="1"/>
      <c r="N562" s="1">
        <v>8.5712</v>
      </c>
      <c r="O562" s="1" t="s">
        <v>86</v>
      </c>
      <c r="P562" s="1" t="s">
        <v>1933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25</v>
      </c>
      <c r="B563" s="1" t="s">
        <v>88</v>
      </c>
      <c r="C563" s="1">
        <v>284.0</v>
      </c>
      <c r="D563" s="1">
        <v>0.0</v>
      </c>
      <c r="E563" s="2"/>
      <c r="F563" s="1" t="s">
        <v>19</v>
      </c>
      <c r="G563" s="1" t="s">
        <v>39</v>
      </c>
      <c r="H563" s="1" t="s">
        <v>1934</v>
      </c>
      <c r="I563" s="1" t="s">
        <v>1935</v>
      </c>
      <c r="J563" s="1" t="s">
        <v>1935</v>
      </c>
      <c r="K563" s="2"/>
      <c r="L563" s="1">
        <v>-6.0</v>
      </c>
      <c r="M563" s="1"/>
      <c r="N563" s="1">
        <v>8.77115</v>
      </c>
      <c r="O563" s="1" t="s">
        <v>23</v>
      </c>
      <c r="P563" s="1" t="s">
        <v>1936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29</v>
      </c>
      <c r="B564" s="1" t="s">
        <v>88</v>
      </c>
      <c r="C564" s="1">
        <v>658.0</v>
      </c>
      <c r="D564" s="1">
        <v>0.0</v>
      </c>
      <c r="E564" s="1" t="s">
        <v>1937</v>
      </c>
      <c r="F564" s="1" t="s">
        <v>19</v>
      </c>
      <c r="G564" s="1" t="s">
        <v>20</v>
      </c>
      <c r="H564" s="1" t="s">
        <v>1938</v>
      </c>
      <c r="I564" s="1" t="s">
        <v>1939</v>
      </c>
      <c r="J564" s="1" t="s">
        <v>1939</v>
      </c>
      <c r="K564" s="2"/>
      <c r="L564" s="1">
        <v>-5.0</v>
      </c>
      <c r="M564" s="1"/>
      <c r="N564" s="1">
        <v>9.9995</v>
      </c>
      <c r="O564" s="1" t="s">
        <v>23</v>
      </c>
      <c r="P564" s="1" t="s">
        <v>1940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16</v>
      </c>
      <c r="B565" s="1" t="s">
        <v>17</v>
      </c>
      <c r="C565" s="1">
        <v>388.0</v>
      </c>
      <c r="D565" s="1">
        <v>0.0</v>
      </c>
      <c r="E565" s="1" t="s">
        <v>18</v>
      </c>
      <c r="F565" s="1" t="s">
        <v>19</v>
      </c>
      <c r="G565" s="1" t="s">
        <v>20</v>
      </c>
      <c r="H565" s="1" t="s">
        <v>1941</v>
      </c>
      <c r="I565" s="1" t="s">
        <v>1942</v>
      </c>
      <c r="J565" s="1" t="s">
        <v>1942</v>
      </c>
      <c r="K565" s="2"/>
      <c r="L565" s="1">
        <v>-7.0</v>
      </c>
      <c r="M565" s="1"/>
      <c r="N565" s="1">
        <v>7.463133333333333</v>
      </c>
      <c r="O565" s="1" t="s">
        <v>23</v>
      </c>
      <c r="P565" s="1" t="s">
        <v>1943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29</v>
      </c>
      <c r="B566" s="1" t="s">
        <v>88</v>
      </c>
      <c r="C566" s="1">
        <v>264.0</v>
      </c>
      <c r="D566" s="1">
        <v>0.0</v>
      </c>
      <c r="E566" s="1" t="s">
        <v>1944</v>
      </c>
      <c r="F566" s="1" t="s">
        <v>19</v>
      </c>
      <c r="G566" s="1" t="s">
        <v>20</v>
      </c>
      <c r="H566" s="1" t="s">
        <v>1945</v>
      </c>
      <c r="I566" s="1" t="s">
        <v>1946</v>
      </c>
      <c r="J566" s="1" t="s">
        <v>1946</v>
      </c>
      <c r="K566" s="2"/>
      <c r="L566" s="1">
        <v>-4.0</v>
      </c>
      <c r="M566" s="1"/>
      <c r="N566" s="1">
        <v>10.90105</v>
      </c>
      <c r="O566" s="1" t="s">
        <v>23</v>
      </c>
      <c r="P566" s="1" t="s">
        <v>555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80</v>
      </c>
      <c r="B567" s="1" t="s">
        <v>17</v>
      </c>
      <c r="C567" s="1">
        <v>238.0</v>
      </c>
      <c r="D567" s="1">
        <v>0.0</v>
      </c>
      <c r="E567" s="2"/>
      <c r="F567" s="1" t="s">
        <v>38</v>
      </c>
      <c r="G567" s="1" t="s">
        <v>39</v>
      </c>
      <c r="H567" s="1" t="s">
        <v>1947</v>
      </c>
      <c r="I567" s="1" t="s">
        <v>1948</v>
      </c>
      <c r="J567" s="1" t="s">
        <v>1913</v>
      </c>
      <c r="K567" s="2"/>
      <c r="L567" s="1">
        <v>404.0</v>
      </c>
      <c r="M567" s="1"/>
      <c r="N567" s="1">
        <v>9.417266666666666</v>
      </c>
      <c r="O567" s="1" t="s">
        <v>86</v>
      </c>
      <c r="P567" s="1" t="s">
        <v>1949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80</v>
      </c>
      <c r="B568" s="1" t="s">
        <v>17</v>
      </c>
      <c r="C568" s="1">
        <v>247.0</v>
      </c>
      <c r="D568" s="1">
        <v>62.0</v>
      </c>
      <c r="E568" s="2"/>
      <c r="F568" s="1" t="s">
        <v>38</v>
      </c>
      <c r="G568" s="1" t="s">
        <v>162</v>
      </c>
      <c r="H568" s="1" t="s">
        <v>1950</v>
      </c>
      <c r="I568" s="1" t="s">
        <v>1951</v>
      </c>
      <c r="J568" s="1" t="s">
        <v>1913</v>
      </c>
      <c r="K568" s="2"/>
      <c r="L568" s="1">
        <v>411.0</v>
      </c>
      <c r="M568" s="1"/>
      <c r="N568" s="1">
        <v>7.107583333333333</v>
      </c>
      <c r="O568" s="1" t="s">
        <v>86</v>
      </c>
      <c r="P568" s="1" t="s">
        <v>386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37</v>
      </c>
      <c r="B569" s="1" t="s">
        <v>17</v>
      </c>
      <c r="C569" s="1">
        <v>119.0</v>
      </c>
      <c r="D569" s="1">
        <v>0.0</v>
      </c>
      <c r="E569" s="2"/>
      <c r="F569" s="1" t="s">
        <v>38</v>
      </c>
      <c r="G569" s="1" t="s">
        <v>39</v>
      </c>
      <c r="H569" s="1" t="s">
        <v>1952</v>
      </c>
      <c r="I569" s="1" t="s">
        <v>1953</v>
      </c>
      <c r="J569" s="1" t="s">
        <v>1913</v>
      </c>
      <c r="K569" s="2"/>
      <c r="L569" s="1">
        <v>427.0</v>
      </c>
      <c r="M569" s="1"/>
      <c r="N569" s="1">
        <v>4.963666666666667</v>
      </c>
      <c r="O569" s="1" t="s">
        <v>42</v>
      </c>
      <c r="P569" s="1" t="s">
        <v>1954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80</v>
      </c>
      <c r="B570" s="1" t="s">
        <v>17</v>
      </c>
      <c r="C570" s="1">
        <v>274.0</v>
      </c>
      <c r="D570" s="1">
        <v>0.0</v>
      </c>
      <c r="E570" s="1" t="s">
        <v>120</v>
      </c>
      <c r="F570" s="1" t="s">
        <v>81</v>
      </c>
      <c r="G570" s="1" t="s">
        <v>20</v>
      </c>
      <c r="H570" s="1" t="s">
        <v>1955</v>
      </c>
      <c r="I570" s="1" t="s">
        <v>1956</v>
      </c>
      <c r="J570" s="1" t="s">
        <v>1957</v>
      </c>
      <c r="K570" s="1" t="s">
        <v>1958</v>
      </c>
      <c r="L570" s="1">
        <v>-8.0</v>
      </c>
      <c r="M570" s="1">
        <v>0.00785</v>
      </c>
      <c r="N570" s="1">
        <v>9.770283333333333</v>
      </c>
      <c r="O570" s="1" t="s">
        <v>86</v>
      </c>
      <c r="P570" s="1" t="s">
        <v>1959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80</v>
      </c>
      <c r="B571" s="1" t="s">
        <v>17</v>
      </c>
      <c r="C571" s="1">
        <v>270.0</v>
      </c>
      <c r="D571" s="1">
        <v>0.0</v>
      </c>
      <c r="E571" s="1" t="s">
        <v>120</v>
      </c>
      <c r="F571" s="1" t="s">
        <v>81</v>
      </c>
      <c r="G571" s="1" t="s">
        <v>20</v>
      </c>
      <c r="H571" s="1" t="s">
        <v>1960</v>
      </c>
      <c r="I571" s="1" t="s">
        <v>1961</v>
      </c>
      <c r="J571" s="1" t="s">
        <v>1962</v>
      </c>
      <c r="K571" s="1" t="s">
        <v>1963</v>
      </c>
      <c r="L571" s="1">
        <v>-7.0</v>
      </c>
      <c r="M571" s="1">
        <v>0.008383333333333333</v>
      </c>
      <c r="N571" s="1">
        <v>7.036266666666666</v>
      </c>
      <c r="O571" s="1" t="s">
        <v>86</v>
      </c>
      <c r="P571" s="1" t="s">
        <v>1964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25</v>
      </c>
      <c r="B572" s="1" t="s">
        <v>17</v>
      </c>
      <c r="C572" s="1">
        <v>388.0</v>
      </c>
      <c r="D572" s="1">
        <v>0.0</v>
      </c>
      <c r="E572" s="2"/>
      <c r="F572" s="1" t="s">
        <v>19</v>
      </c>
      <c r="G572" s="1" t="s">
        <v>20</v>
      </c>
      <c r="H572" s="1" t="s">
        <v>1965</v>
      </c>
      <c r="I572" s="1" t="s">
        <v>1966</v>
      </c>
      <c r="J572" s="1" t="s">
        <v>1966</v>
      </c>
      <c r="K572" s="2"/>
      <c r="L572" s="1">
        <v>-1.0</v>
      </c>
      <c r="M572" s="1"/>
      <c r="N572" s="1">
        <v>13.17545</v>
      </c>
      <c r="O572" s="1" t="s">
        <v>23</v>
      </c>
      <c r="P572" s="1" t="s">
        <v>1967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16</v>
      </c>
      <c r="B573" s="1" t="s">
        <v>17</v>
      </c>
      <c r="C573" s="1">
        <v>423.0</v>
      </c>
      <c r="D573" s="1">
        <v>0.0</v>
      </c>
      <c r="E573" s="1" t="s">
        <v>18</v>
      </c>
      <c r="F573" s="1" t="s">
        <v>19</v>
      </c>
      <c r="G573" s="1" t="s">
        <v>20</v>
      </c>
      <c r="H573" s="1" t="s">
        <v>1968</v>
      </c>
      <c r="I573" s="1" t="s">
        <v>1969</v>
      </c>
      <c r="J573" s="1" t="s">
        <v>1969</v>
      </c>
      <c r="K573" s="2"/>
      <c r="L573" s="1">
        <v>-3.0</v>
      </c>
      <c r="M573" s="1"/>
      <c r="N573" s="1">
        <v>11.873566666666667</v>
      </c>
      <c r="O573" s="1" t="s">
        <v>23</v>
      </c>
      <c r="P573" s="1" t="s">
        <v>1970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25</v>
      </c>
      <c r="B574" s="1" t="s">
        <v>17</v>
      </c>
      <c r="C574" s="1">
        <v>652.0</v>
      </c>
      <c r="D574" s="1">
        <v>0.0</v>
      </c>
      <c r="E574" s="2"/>
      <c r="F574" s="1" t="s">
        <v>19</v>
      </c>
      <c r="G574" s="1" t="s">
        <v>20</v>
      </c>
      <c r="H574" s="1" t="s">
        <v>1971</v>
      </c>
      <c r="I574" s="1" t="s">
        <v>1972</v>
      </c>
      <c r="J574" s="1" t="s">
        <v>1972</v>
      </c>
      <c r="K574" s="2"/>
      <c r="L574" s="1">
        <v>-3.0</v>
      </c>
      <c r="M574" s="1"/>
      <c r="N574" s="1">
        <v>11.259083333333333</v>
      </c>
      <c r="O574" s="1" t="s">
        <v>23</v>
      </c>
      <c r="P574" s="1" t="s">
        <v>1973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16</v>
      </c>
      <c r="B575" s="1" t="s">
        <v>17</v>
      </c>
      <c r="C575" s="1">
        <v>368.0</v>
      </c>
      <c r="D575" s="1">
        <v>0.0</v>
      </c>
      <c r="E575" s="1" t="s">
        <v>18</v>
      </c>
      <c r="F575" s="1" t="s">
        <v>19</v>
      </c>
      <c r="G575" s="1" t="s">
        <v>20</v>
      </c>
      <c r="H575" s="1" t="s">
        <v>1974</v>
      </c>
      <c r="I575" s="1" t="s">
        <v>1975</v>
      </c>
      <c r="J575" s="1" t="s">
        <v>1975</v>
      </c>
      <c r="K575" s="2"/>
      <c r="L575" s="1">
        <v>-6.0</v>
      </c>
      <c r="M575" s="1"/>
      <c r="N575" s="1">
        <v>8.478983333333334</v>
      </c>
      <c r="O575" s="1" t="s">
        <v>23</v>
      </c>
      <c r="P575" s="1" t="s">
        <v>1976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25</v>
      </c>
      <c r="B576" s="1" t="s">
        <v>17</v>
      </c>
      <c r="C576" s="1">
        <v>436.0</v>
      </c>
      <c r="D576" s="1">
        <v>0.0</v>
      </c>
      <c r="E576" s="2"/>
      <c r="F576" s="1" t="s">
        <v>19</v>
      </c>
      <c r="G576" s="1" t="s">
        <v>20</v>
      </c>
      <c r="H576" s="1" t="s">
        <v>1977</v>
      </c>
      <c r="I576" s="1" t="s">
        <v>1978</v>
      </c>
      <c r="J576" s="1" t="s">
        <v>1978</v>
      </c>
      <c r="K576" s="2"/>
      <c r="L576" s="1">
        <v>-3.0</v>
      </c>
      <c r="M576" s="1"/>
      <c r="N576" s="1">
        <v>11.62655</v>
      </c>
      <c r="O576" s="1" t="s">
        <v>23</v>
      </c>
      <c r="P576" s="1" t="s">
        <v>1979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25</v>
      </c>
      <c r="B577" s="1" t="s">
        <v>17</v>
      </c>
      <c r="C577" s="1">
        <v>598.0</v>
      </c>
      <c r="D577" s="1">
        <v>0.0</v>
      </c>
      <c r="E577" s="2"/>
      <c r="F577" s="1" t="s">
        <v>19</v>
      </c>
      <c r="G577" s="1" t="s">
        <v>20</v>
      </c>
      <c r="H577" s="1" t="s">
        <v>1980</v>
      </c>
      <c r="I577" s="1" t="s">
        <v>1981</v>
      </c>
      <c r="J577" s="1" t="s">
        <v>1981</v>
      </c>
      <c r="K577" s="2"/>
      <c r="L577" s="1">
        <v>-5.0</v>
      </c>
      <c r="M577" s="1"/>
      <c r="N577" s="1">
        <v>9.178483333333334</v>
      </c>
      <c r="O577" s="1" t="s">
        <v>23</v>
      </c>
      <c r="P577" s="1" t="s">
        <v>1982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25</v>
      </c>
      <c r="B578" s="1" t="s">
        <v>17</v>
      </c>
      <c r="C578" s="1">
        <v>388.0</v>
      </c>
      <c r="D578" s="1">
        <v>0.0</v>
      </c>
      <c r="E578" s="2"/>
      <c r="F578" s="1" t="s">
        <v>19</v>
      </c>
      <c r="G578" s="1" t="s">
        <v>20</v>
      </c>
      <c r="H578" s="1" t="s">
        <v>1983</v>
      </c>
      <c r="I578" s="1" t="s">
        <v>1984</v>
      </c>
      <c r="J578" s="1" t="s">
        <v>1984</v>
      </c>
      <c r="K578" s="2"/>
      <c r="L578" s="1">
        <v>-7.0</v>
      </c>
      <c r="M578" s="1"/>
      <c r="N578" s="1">
        <v>7.150833333333333</v>
      </c>
      <c r="O578" s="1" t="s">
        <v>23</v>
      </c>
      <c r="P578" s="1" t="s">
        <v>1985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16</v>
      </c>
      <c r="B579" s="1" t="s">
        <v>17</v>
      </c>
      <c r="C579" s="1">
        <v>264.0</v>
      </c>
      <c r="D579" s="1">
        <v>0.0</v>
      </c>
      <c r="E579" s="1" t="s">
        <v>18</v>
      </c>
      <c r="F579" s="1" t="s">
        <v>19</v>
      </c>
      <c r="G579" s="1" t="s">
        <v>20</v>
      </c>
      <c r="H579" s="1" t="s">
        <v>1986</v>
      </c>
      <c r="I579" s="1" t="s">
        <v>1987</v>
      </c>
      <c r="J579" s="1" t="s">
        <v>1987</v>
      </c>
      <c r="K579" s="2"/>
      <c r="L579" s="1">
        <v>-7.0</v>
      </c>
      <c r="M579" s="1"/>
      <c r="N579" s="1">
        <v>7.606333333333334</v>
      </c>
      <c r="O579" s="1" t="s">
        <v>23</v>
      </c>
      <c r="P579" s="1" t="s">
        <v>1988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16</v>
      </c>
      <c r="B580" s="1" t="s">
        <v>17</v>
      </c>
      <c r="C580" s="1">
        <v>388.0</v>
      </c>
      <c r="D580" s="1">
        <v>0.0</v>
      </c>
      <c r="E580" s="1" t="s">
        <v>18</v>
      </c>
      <c r="F580" s="1" t="s">
        <v>19</v>
      </c>
      <c r="G580" s="1" t="s">
        <v>20</v>
      </c>
      <c r="H580" s="1" t="s">
        <v>1989</v>
      </c>
      <c r="I580" s="1" t="s">
        <v>1990</v>
      </c>
      <c r="J580" s="1" t="s">
        <v>1990</v>
      </c>
      <c r="K580" s="2"/>
      <c r="L580" s="1">
        <v>-7.0</v>
      </c>
      <c r="M580" s="1"/>
      <c r="N580" s="1">
        <v>7.320883333333334</v>
      </c>
      <c r="O580" s="1" t="s">
        <v>23</v>
      </c>
      <c r="P580" s="1" t="s">
        <v>1991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25</v>
      </c>
      <c r="B581" s="1" t="s">
        <v>17</v>
      </c>
      <c r="C581" s="1">
        <v>394.0</v>
      </c>
      <c r="D581" s="1">
        <v>0.0</v>
      </c>
      <c r="E581" s="2"/>
      <c r="F581" s="1" t="s">
        <v>19</v>
      </c>
      <c r="G581" s="1" t="s">
        <v>39</v>
      </c>
      <c r="H581" s="1" t="s">
        <v>1992</v>
      </c>
      <c r="I581" s="1" t="s">
        <v>1993</v>
      </c>
      <c r="J581" s="1" t="s">
        <v>1993</v>
      </c>
      <c r="K581" s="2"/>
      <c r="L581" s="1">
        <v>-8.0</v>
      </c>
      <c r="M581" s="1"/>
      <c r="N581" s="1">
        <v>6.308433333333333</v>
      </c>
      <c r="O581" s="1" t="s">
        <v>23</v>
      </c>
      <c r="P581" s="1" t="s">
        <v>1994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16</v>
      </c>
      <c r="B582" s="1" t="s">
        <v>17</v>
      </c>
      <c r="C582" s="1">
        <v>264.0</v>
      </c>
      <c r="D582" s="1">
        <v>0.0</v>
      </c>
      <c r="E582" s="1" t="s">
        <v>18</v>
      </c>
      <c r="F582" s="1" t="s">
        <v>19</v>
      </c>
      <c r="G582" s="1" t="s">
        <v>20</v>
      </c>
      <c r="H582" s="1" t="s">
        <v>1995</v>
      </c>
      <c r="I582" s="1" t="s">
        <v>1996</v>
      </c>
      <c r="J582" s="1" t="s">
        <v>1996</v>
      </c>
      <c r="K582" s="2"/>
      <c r="L582" s="1">
        <v>-6.0</v>
      </c>
      <c r="M582" s="1"/>
      <c r="N582" s="1">
        <v>8.853816666666667</v>
      </c>
      <c r="O582" s="1" t="s">
        <v>23</v>
      </c>
      <c r="P582" s="1" t="s">
        <v>1997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16</v>
      </c>
      <c r="B583" s="1" t="s">
        <v>17</v>
      </c>
      <c r="C583" s="1">
        <v>671.0</v>
      </c>
      <c r="D583" s="1">
        <v>0.0</v>
      </c>
      <c r="E583" s="1" t="s">
        <v>18</v>
      </c>
      <c r="F583" s="1" t="s">
        <v>19</v>
      </c>
      <c r="G583" s="1" t="s">
        <v>20</v>
      </c>
      <c r="H583" s="1" t="s">
        <v>1998</v>
      </c>
      <c r="I583" s="1" t="s">
        <v>1999</v>
      </c>
      <c r="J583" s="1" t="s">
        <v>1999</v>
      </c>
      <c r="K583" s="2"/>
      <c r="L583" s="1">
        <v>0.0</v>
      </c>
      <c r="M583" s="1"/>
      <c r="N583" s="1">
        <v>14.277</v>
      </c>
      <c r="O583" s="1" t="s">
        <v>23</v>
      </c>
      <c r="P583" s="1" t="s">
        <v>2000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80</v>
      </c>
      <c r="B584" s="1" t="s">
        <v>17</v>
      </c>
      <c r="C584" s="1">
        <v>428.0</v>
      </c>
      <c r="D584" s="1">
        <v>0.0</v>
      </c>
      <c r="E584" s="1" t="s">
        <v>1446</v>
      </c>
      <c r="F584" s="1" t="s">
        <v>81</v>
      </c>
      <c r="G584" s="1" t="s">
        <v>20</v>
      </c>
      <c r="H584" s="1" t="s">
        <v>2001</v>
      </c>
      <c r="I584" s="1" t="s">
        <v>2002</v>
      </c>
      <c r="J584" s="1" t="s">
        <v>2003</v>
      </c>
      <c r="K584" s="1" t="s">
        <v>2004</v>
      </c>
      <c r="L584" s="1">
        <v>2.0</v>
      </c>
      <c r="M584" s="1">
        <v>0.0093</v>
      </c>
      <c r="N584" s="1">
        <v>23.8997</v>
      </c>
      <c r="O584" s="1" t="s">
        <v>86</v>
      </c>
      <c r="P584" s="1" t="s">
        <v>2005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80</v>
      </c>
      <c r="B585" s="1" t="s">
        <v>17</v>
      </c>
      <c r="C585" s="1">
        <v>392.0</v>
      </c>
      <c r="D585" s="1">
        <v>0.0</v>
      </c>
      <c r="E585" s="1" t="s">
        <v>1446</v>
      </c>
      <c r="F585" s="1" t="s">
        <v>81</v>
      </c>
      <c r="G585" s="1" t="s">
        <v>39</v>
      </c>
      <c r="H585" s="1" t="s">
        <v>2006</v>
      </c>
      <c r="I585" s="1" t="s">
        <v>2007</v>
      </c>
      <c r="J585" s="1" t="s">
        <v>2008</v>
      </c>
      <c r="K585" s="1" t="s">
        <v>2009</v>
      </c>
      <c r="L585" s="1">
        <v>2.0</v>
      </c>
      <c r="M585" s="1">
        <v>0.025283333333333335</v>
      </c>
      <c r="N585" s="1">
        <v>22.0552</v>
      </c>
      <c r="O585" s="1" t="s">
        <v>86</v>
      </c>
      <c r="P585" s="1" t="s">
        <v>2010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16</v>
      </c>
      <c r="B586" s="1" t="s">
        <v>17</v>
      </c>
      <c r="C586" s="1">
        <v>469.0</v>
      </c>
      <c r="D586" s="1">
        <v>0.0</v>
      </c>
      <c r="E586" s="1" t="s">
        <v>18</v>
      </c>
      <c r="F586" s="1" t="s">
        <v>19</v>
      </c>
      <c r="G586" s="1" t="s">
        <v>20</v>
      </c>
      <c r="H586" s="1" t="s">
        <v>2011</v>
      </c>
      <c r="I586" s="1" t="s">
        <v>2012</v>
      </c>
      <c r="J586" s="1" t="s">
        <v>2012</v>
      </c>
      <c r="K586" s="2"/>
      <c r="L586" s="1">
        <v>4.0</v>
      </c>
      <c r="M586" s="1"/>
      <c r="N586" s="1">
        <v>19.8644</v>
      </c>
      <c r="O586" s="1" t="s">
        <v>23</v>
      </c>
      <c r="P586" s="1" t="s">
        <v>2013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37</v>
      </c>
      <c r="B587" s="1" t="s">
        <v>17</v>
      </c>
      <c r="C587" s="3">
        <v>309.0</v>
      </c>
      <c r="D587" s="1">
        <v>0.0</v>
      </c>
      <c r="E587" s="2"/>
      <c r="F587" s="1" t="s">
        <v>38</v>
      </c>
      <c r="G587" s="1" t="s">
        <v>39</v>
      </c>
      <c r="H587" s="1" t="s">
        <v>2014</v>
      </c>
      <c r="I587" s="1" t="s">
        <v>2015</v>
      </c>
      <c r="J587" s="1" t="s">
        <v>2015</v>
      </c>
      <c r="K587" s="2"/>
      <c r="L587" s="1">
        <v>2.0</v>
      </c>
      <c r="M587" s="1"/>
      <c r="N587" s="1">
        <v>7.943266666666666</v>
      </c>
      <c r="O587" s="1" t="s">
        <v>42</v>
      </c>
      <c r="P587" s="1" t="s">
        <v>2016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25</v>
      </c>
      <c r="B588" s="1" t="s">
        <v>17</v>
      </c>
      <c r="C588" s="1">
        <v>264.0</v>
      </c>
      <c r="D588" s="1">
        <v>0.0</v>
      </c>
      <c r="E588" s="2"/>
      <c r="F588" s="1" t="s">
        <v>19</v>
      </c>
      <c r="G588" s="1" t="s">
        <v>20</v>
      </c>
      <c r="H588" s="1" t="s">
        <v>2017</v>
      </c>
      <c r="I588" s="1" t="s">
        <v>2018</v>
      </c>
      <c r="J588" s="1" t="s">
        <v>2018</v>
      </c>
      <c r="K588" s="2"/>
      <c r="L588" s="1">
        <v>-7.0</v>
      </c>
      <c r="M588" s="1"/>
      <c r="N588" s="1">
        <v>7.2391</v>
      </c>
      <c r="O588" s="1" t="s">
        <v>23</v>
      </c>
      <c r="P588" s="1" t="s">
        <v>1904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25</v>
      </c>
      <c r="B589" s="1" t="s">
        <v>17</v>
      </c>
      <c r="C589" s="1">
        <v>378.0</v>
      </c>
      <c r="D589" s="1">
        <v>0.0</v>
      </c>
      <c r="E589" s="2"/>
      <c r="F589" s="1" t="s">
        <v>19</v>
      </c>
      <c r="G589" s="1" t="s">
        <v>20</v>
      </c>
      <c r="H589" s="1" t="s">
        <v>2019</v>
      </c>
      <c r="I589" s="1" t="s">
        <v>2020</v>
      </c>
      <c r="J589" s="1" t="s">
        <v>2020</v>
      </c>
      <c r="K589" s="2"/>
      <c r="L589" s="1">
        <v>-8.0</v>
      </c>
      <c r="M589" s="1"/>
      <c r="N589" s="1">
        <v>6.5776</v>
      </c>
      <c r="O589" s="1" t="s">
        <v>23</v>
      </c>
      <c r="P589" s="1" t="s">
        <v>2021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80</v>
      </c>
      <c r="B590" s="1" t="s">
        <v>17</v>
      </c>
      <c r="C590" s="1">
        <v>780.0</v>
      </c>
      <c r="D590" s="1">
        <v>0.0</v>
      </c>
      <c r="E590" s="1" t="s">
        <v>120</v>
      </c>
      <c r="F590" s="1" t="s">
        <v>81</v>
      </c>
      <c r="G590" s="1" t="s">
        <v>20</v>
      </c>
      <c r="H590" s="1" t="s">
        <v>2022</v>
      </c>
      <c r="I590" s="1" t="s">
        <v>2023</v>
      </c>
      <c r="J590" s="1" t="s">
        <v>2024</v>
      </c>
      <c r="K590" s="1" t="s">
        <v>2025</v>
      </c>
      <c r="L590" s="1">
        <v>-17.0</v>
      </c>
      <c r="M590" s="1">
        <v>0.010016666666666667</v>
      </c>
      <c r="N590" s="1">
        <v>13.911333333333333</v>
      </c>
      <c r="O590" s="1" t="s">
        <v>86</v>
      </c>
      <c r="P590" s="1" t="s">
        <v>2026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80</v>
      </c>
      <c r="B591" s="1" t="s">
        <v>17</v>
      </c>
      <c r="C591" s="1">
        <v>199.0</v>
      </c>
      <c r="D591" s="1">
        <v>50.0</v>
      </c>
      <c r="E591" s="2"/>
      <c r="F591" s="1" t="s">
        <v>38</v>
      </c>
      <c r="G591" s="1" t="s">
        <v>39</v>
      </c>
      <c r="H591" s="1" t="s">
        <v>2027</v>
      </c>
      <c r="I591" s="1" t="s">
        <v>2028</v>
      </c>
      <c r="J591" s="1" t="s">
        <v>2028</v>
      </c>
      <c r="K591" s="2"/>
      <c r="L591" s="1">
        <v>-11.0</v>
      </c>
      <c r="M591" s="1"/>
      <c r="N591" s="1">
        <v>7.96315</v>
      </c>
      <c r="O591" s="1" t="s">
        <v>86</v>
      </c>
      <c r="P591" s="1" t="s">
        <v>1474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29</v>
      </c>
      <c r="B592" s="1" t="s">
        <v>17</v>
      </c>
      <c r="C592" s="1">
        <v>593.0</v>
      </c>
      <c r="D592" s="1">
        <v>0.0</v>
      </c>
      <c r="E592" s="1" t="s">
        <v>2029</v>
      </c>
      <c r="F592" s="1" t="s">
        <v>19</v>
      </c>
      <c r="G592" s="1" t="s">
        <v>20</v>
      </c>
      <c r="H592" s="1" t="s">
        <v>2030</v>
      </c>
      <c r="I592" s="1" t="s">
        <v>2031</v>
      </c>
      <c r="J592" s="1" t="s">
        <v>2031</v>
      </c>
      <c r="K592" s="2"/>
      <c r="L592" s="1">
        <v>-4.0</v>
      </c>
      <c r="M592" s="1"/>
      <c r="N592" s="1">
        <v>10.069983333333333</v>
      </c>
      <c r="O592" s="1" t="s">
        <v>23</v>
      </c>
      <c r="P592" s="1" t="s">
        <v>2032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80</v>
      </c>
      <c r="B593" s="1" t="s">
        <v>17</v>
      </c>
      <c r="C593" s="1">
        <v>277.0</v>
      </c>
      <c r="D593" s="1">
        <v>62.0</v>
      </c>
      <c r="E593" s="2"/>
      <c r="F593" s="1" t="s">
        <v>38</v>
      </c>
      <c r="G593" s="1" t="s">
        <v>20</v>
      </c>
      <c r="H593" s="1" t="s">
        <v>2033</v>
      </c>
      <c r="I593" s="1" t="s">
        <v>2034</v>
      </c>
      <c r="J593" s="1" t="s">
        <v>2034</v>
      </c>
      <c r="K593" s="2"/>
      <c r="L593" s="1">
        <v>-11.0</v>
      </c>
      <c r="M593" s="1"/>
      <c r="N593" s="1">
        <v>8.098416666666667</v>
      </c>
      <c r="O593" s="1" t="s">
        <v>86</v>
      </c>
      <c r="P593" s="1" t="s">
        <v>2035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29</v>
      </c>
      <c r="B594" s="1" t="s">
        <v>17</v>
      </c>
      <c r="C594" s="3">
        <v>264.0</v>
      </c>
      <c r="D594" s="1">
        <v>0.0</v>
      </c>
      <c r="E594" s="1" t="s">
        <v>2036</v>
      </c>
      <c r="F594" s="1" t="s">
        <v>19</v>
      </c>
      <c r="G594" s="1" t="s">
        <v>20</v>
      </c>
      <c r="H594" s="1" t="s">
        <v>2037</v>
      </c>
      <c r="I594" s="1" t="s">
        <v>2038</v>
      </c>
      <c r="J594" s="1" t="s">
        <v>2038</v>
      </c>
      <c r="K594" s="2"/>
      <c r="L594" s="1">
        <v>0.0</v>
      </c>
      <c r="M594" s="1"/>
      <c r="N594" s="1">
        <v>15.05665</v>
      </c>
      <c r="O594" s="1" t="s">
        <v>23</v>
      </c>
      <c r="P594" s="1" t="s">
        <v>2039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16</v>
      </c>
      <c r="B595" s="1" t="s">
        <v>17</v>
      </c>
      <c r="C595" s="1">
        <v>429.0</v>
      </c>
      <c r="D595" s="1">
        <v>0.0</v>
      </c>
      <c r="E595" s="1" t="s">
        <v>18</v>
      </c>
      <c r="F595" s="1" t="s">
        <v>19</v>
      </c>
      <c r="G595" s="1" t="s">
        <v>20</v>
      </c>
      <c r="H595" s="1" t="s">
        <v>2040</v>
      </c>
      <c r="I595" s="1" t="s">
        <v>2041</v>
      </c>
      <c r="J595" s="1" t="s">
        <v>2041</v>
      </c>
      <c r="K595" s="2"/>
      <c r="L595" s="1">
        <v>1.0</v>
      </c>
      <c r="M595" s="1"/>
      <c r="N595" s="1">
        <v>16.06925</v>
      </c>
      <c r="O595" s="1" t="s">
        <v>23</v>
      </c>
      <c r="P595" s="1" t="s">
        <v>2042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80</v>
      </c>
      <c r="B596" s="1" t="s">
        <v>17</v>
      </c>
      <c r="C596" s="1">
        <v>1009.0</v>
      </c>
      <c r="D596" s="1">
        <v>247.0</v>
      </c>
      <c r="E596" s="2"/>
      <c r="F596" s="1" t="s">
        <v>38</v>
      </c>
      <c r="G596" s="1" t="s">
        <v>162</v>
      </c>
      <c r="H596" s="1" t="s">
        <v>2043</v>
      </c>
      <c r="I596" s="1" t="s">
        <v>2044</v>
      </c>
      <c r="J596" s="1" t="s">
        <v>2044</v>
      </c>
      <c r="K596" s="2"/>
      <c r="L596" s="1">
        <v>-5.0</v>
      </c>
      <c r="M596" s="1"/>
      <c r="N596" s="1">
        <v>13.38335</v>
      </c>
      <c r="O596" s="1" t="s">
        <v>86</v>
      </c>
      <c r="P596" s="1" t="s">
        <v>2045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29</v>
      </c>
      <c r="B597" s="1" t="s">
        <v>17</v>
      </c>
      <c r="C597" s="1">
        <v>329.0</v>
      </c>
      <c r="D597" s="1">
        <v>0.0</v>
      </c>
      <c r="E597" s="1" t="s">
        <v>2046</v>
      </c>
      <c r="F597" s="1" t="s">
        <v>19</v>
      </c>
      <c r="G597" s="1" t="s">
        <v>20</v>
      </c>
      <c r="H597" s="1" t="s">
        <v>2047</v>
      </c>
      <c r="I597" s="1" t="s">
        <v>2048</v>
      </c>
      <c r="J597" s="1" t="s">
        <v>2048</v>
      </c>
      <c r="K597" s="2"/>
      <c r="L597" s="1">
        <v>-6.0</v>
      </c>
      <c r="M597" s="1"/>
      <c r="N597" s="1">
        <v>8.25555</v>
      </c>
      <c r="O597" s="1" t="s">
        <v>23</v>
      </c>
      <c r="P597" s="1" t="s">
        <v>92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80</v>
      </c>
      <c r="B598" s="1" t="s">
        <v>17</v>
      </c>
      <c r="C598" s="1">
        <v>329.0</v>
      </c>
      <c r="D598" s="1">
        <v>0.0</v>
      </c>
      <c r="E598" s="1" t="s">
        <v>1446</v>
      </c>
      <c r="F598" s="1" t="s">
        <v>81</v>
      </c>
      <c r="G598" s="1" t="s">
        <v>20</v>
      </c>
      <c r="H598" s="1" t="s">
        <v>2049</v>
      </c>
      <c r="I598" s="1" t="s">
        <v>2050</v>
      </c>
      <c r="J598" s="1" t="s">
        <v>2051</v>
      </c>
      <c r="K598" s="1" t="s">
        <v>2052</v>
      </c>
      <c r="L598" s="1">
        <v>1.0</v>
      </c>
      <c r="M598" s="1">
        <v>0.014616666666666667</v>
      </c>
      <c r="N598" s="1">
        <v>7.5304</v>
      </c>
      <c r="O598" s="1" t="s">
        <v>86</v>
      </c>
      <c r="P598" s="1" t="s">
        <v>614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16</v>
      </c>
      <c r="B599" s="1" t="s">
        <v>17</v>
      </c>
      <c r="C599" s="1">
        <v>264.0</v>
      </c>
      <c r="D599" s="1">
        <v>0.0</v>
      </c>
      <c r="E599" s="1" t="s">
        <v>18</v>
      </c>
      <c r="F599" s="1" t="s">
        <v>19</v>
      </c>
      <c r="G599" s="1" t="s">
        <v>20</v>
      </c>
      <c r="H599" s="1" t="s">
        <v>2053</v>
      </c>
      <c r="I599" s="1" t="s">
        <v>2054</v>
      </c>
      <c r="J599" s="1" t="s">
        <v>2054</v>
      </c>
      <c r="K599" s="2"/>
      <c r="L599" s="1">
        <v>-9.0</v>
      </c>
      <c r="M599" s="1"/>
      <c r="N599" s="1">
        <v>7.15075</v>
      </c>
      <c r="O599" s="1" t="s">
        <v>23</v>
      </c>
      <c r="P599" s="1" t="s">
        <v>116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80</v>
      </c>
      <c r="B600" s="1" t="s">
        <v>17</v>
      </c>
      <c r="C600" s="1">
        <v>348.0</v>
      </c>
      <c r="D600" s="1">
        <v>0.0</v>
      </c>
      <c r="E600" s="1" t="s">
        <v>1446</v>
      </c>
      <c r="F600" s="1" t="s">
        <v>81</v>
      </c>
      <c r="G600" s="1" t="s">
        <v>20</v>
      </c>
      <c r="H600" s="1" t="s">
        <v>2055</v>
      </c>
      <c r="I600" s="1" t="s">
        <v>2056</v>
      </c>
      <c r="J600" s="1" t="s">
        <v>2057</v>
      </c>
      <c r="K600" s="1" t="s">
        <v>2058</v>
      </c>
      <c r="L600" s="1">
        <v>-14.0</v>
      </c>
      <c r="M600" s="1">
        <v>0.01435</v>
      </c>
      <c r="N600" s="1">
        <v>12.171</v>
      </c>
      <c r="O600" s="1" t="s">
        <v>86</v>
      </c>
      <c r="P600" s="1" t="s">
        <v>2059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16</v>
      </c>
      <c r="B601" s="1" t="s">
        <v>17</v>
      </c>
      <c r="C601" s="1">
        <v>563.0</v>
      </c>
      <c r="D601" s="1">
        <v>0.0</v>
      </c>
      <c r="E601" s="1" t="s">
        <v>18</v>
      </c>
      <c r="F601" s="1" t="s">
        <v>19</v>
      </c>
      <c r="G601" s="1" t="s">
        <v>20</v>
      </c>
      <c r="H601" s="1" t="s">
        <v>2060</v>
      </c>
      <c r="I601" s="1" t="s">
        <v>2061</v>
      </c>
      <c r="J601" s="1" t="s">
        <v>2061</v>
      </c>
      <c r="K601" s="2"/>
      <c r="L601" s="1">
        <v>-5.0</v>
      </c>
      <c r="M601" s="1"/>
      <c r="N601" s="1">
        <v>9.767133333333334</v>
      </c>
      <c r="O601" s="1" t="s">
        <v>23</v>
      </c>
      <c r="P601" s="1" t="s">
        <v>2062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16</v>
      </c>
      <c r="B602" s="1" t="s">
        <v>17</v>
      </c>
      <c r="C602" s="1">
        <v>289.0</v>
      </c>
      <c r="D602" s="1">
        <v>0.0</v>
      </c>
      <c r="E602" s="1" t="s">
        <v>18</v>
      </c>
      <c r="F602" s="1" t="s">
        <v>19</v>
      </c>
      <c r="G602" s="1" t="s">
        <v>20</v>
      </c>
      <c r="H602" s="1" t="s">
        <v>2063</v>
      </c>
      <c r="I602" s="1" t="s">
        <v>2064</v>
      </c>
      <c r="J602" s="1" t="s">
        <v>2064</v>
      </c>
      <c r="K602" s="2"/>
      <c r="L602" s="1">
        <v>-7.0</v>
      </c>
      <c r="M602" s="1"/>
      <c r="N602" s="1">
        <v>7.945833333333334</v>
      </c>
      <c r="O602" s="1" t="s">
        <v>23</v>
      </c>
      <c r="P602" s="1" t="s">
        <v>2065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25</v>
      </c>
      <c r="B603" s="1" t="s">
        <v>17</v>
      </c>
      <c r="C603" s="1">
        <v>787.0</v>
      </c>
      <c r="D603" s="1">
        <v>0.0</v>
      </c>
      <c r="E603" s="2"/>
      <c r="F603" s="1" t="s">
        <v>19</v>
      </c>
      <c r="G603" s="1" t="s">
        <v>20</v>
      </c>
      <c r="H603" s="1" t="s">
        <v>2066</v>
      </c>
      <c r="I603" s="1" t="s">
        <v>2067</v>
      </c>
      <c r="J603" s="1" t="s">
        <v>2067</v>
      </c>
      <c r="K603" s="2"/>
      <c r="L603" s="1">
        <v>-5.0</v>
      </c>
      <c r="M603" s="1"/>
      <c r="N603" s="1">
        <v>9.94405</v>
      </c>
      <c r="O603" s="1" t="s">
        <v>23</v>
      </c>
      <c r="P603" s="1" t="s">
        <v>2068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16</v>
      </c>
      <c r="B604" s="1" t="s">
        <v>17</v>
      </c>
      <c r="C604" s="1">
        <v>329.0</v>
      </c>
      <c r="D604" s="1">
        <v>0.0</v>
      </c>
      <c r="E604" s="1" t="s">
        <v>18</v>
      </c>
      <c r="F604" s="1" t="s">
        <v>19</v>
      </c>
      <c r="G604" s="1" t="s">
        <v>20</v>
      </c>
      <c r="H604" s="1" t="s">
        <v>2069</v>
      </c>
      <c r="I604" s="1" t="s">
        <v>2070</v>
      </c>
      <c r="J604" s="1" t="s">
        <v>2070</v>
      </c>
      <c r="K604" s="2"/>
      <c r="L604" s="1">
        <v>-2.0</v>
      </c>
      <c r="M604" s="1"/>
      <c r="N604" s="1">
        <v>12.921766666666667</v>
      </c>
      <c r="O604" s="1" t="s">
        <v>23</v>
      </c>
      <c r="P604" s="1" t="s">
        <v>98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80</v>
      </c>
      <c r="B605" s="1" t="s">
        <v>17</v>
      </c>
      <c r="C605" s="1">
        <v>600.0</v>
      </c>
      <c r="D605" s="1">
        <v>0.0</v>
      </c>
      <c r="E605" s="1" t="s">
        <v>120</v>
      </c>
      <c r="F605" s="1" t="s">
        <v>81</v>
      </c>
      <c r="G605" s="1" t="s">
        <v>20</v>
      </c>
      <c r="H605" s="1" t="s">
        <v>2071</v>
      </c>
      <c r="I605" s="1" t="s">
        <v>2072</v>
      </c>
      <c r="J605" s="1" t="s">
        <v>2073</v>
      </c>
      <c r="K605" s="1" t="s">
        <v>2074</v>
      </c>
      <c r="L605" s="1">
        <v>-16.0</v>
      </c>
      <c r="M605" s="1">
        <v>0.011916666666666667</v>
      </c>
      <c r="N605" s="1">
        <v>10.032533333333333</v>
      </c>
      <c r="O605" s="1" t="s">
        <v>86</v>
      </c>
      <c r="P605" s="1" t="s">
        <v>2075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29</v>
      </c>
      <c r="B606" s="1" t="s">
        <v>17</v>
      </c>
      <c r="C606" s="1">
        <v>329.0</v>
      </c>
      <c r="D606" s="1">
        <v>0.0</v>
      </c>
      <c r="E606" s="1" t="s">
        <v>2076</v>
      </c>
      <c r="F606" s="1" t="s">
        <v>19</v>
      </c>
      <c r="G606" s="1" t="s">
        <v>20</v>
      </c>
      <c r="H606" s="1" t="s">
        <v>2077</v>
      </c>
      <c r="I606" s="1" t="s">
        <v>2078</v>
      </c>
      <c r="J606" s="1" t="s">
        <v>2078</v>
      </c>
      <c r="K606" s="2"/>
      <c r="L606" s="1">
        <v>-5.0</v>
      </c>
      <c r="M606" s="1"/>
      <c r="N606" s="1">
        <v>9.159016666666666</v>
      </c>
      <c r="O606" s="1" t="s">
        <v>23</v>
      </c>
      <c r="P606" s="1" t="s">
        <v>92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80</v>
      </c>
      <c r="B607" s="1" t="s">
        <v>17</v>
      </c>
      <c r="C607" s="3">
        <v>260.0</v>
      </c>
      <c r="D607" s="1">
        <v>0.0</v>
      </c>
      <c r="E607" s="1" t="s">
        <v>120</v>
      </c>
      <c r="F607" s="1" t="s">
        <v>81</v>
      </c>
      <c r="G607" s="1" t="s">
        <v>20</v>
      </c>
      <c r="H607" s="1" t="s">
        <v>2079</v>
      </c>
      <c r="I607" s="1" t="s">
        <v>2080</v>
      </c>
      <c r="J607" s="1" t="s">
        <v>2081</v>
      </c>
      <c r="K607" s="1" t="s">
        <v>2082</v>
      </c>
      <c r="L607" s="1">
        <v>-5.0</v>
      </c>
      <c r="M607" s="1">
        <v>0.00865</v>
      </c>
      <c r="N607" s="1">
        <v>7.348466666666667</v>
      </c>
      <c r="O607" s="1" t="s">
        <v>86</v>
      </c>
      <c r="P607" s="1" t="s">
        <v>795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25</v>
      </c>
      <c r="B608" s="1" t="s">
        <v>17</v>
      </c>
      <c r="C608" s="3">
        <v>264.0</v>
      </c>
      <c r="D608" s="1">
        <v>0.0</v>
      </c>
      <c r="E608" s="2"/>
      <c r="F608" s="1" t="s">
        <v>19</v>
      </c>
      <c r="G608" s="1" t="s">
        <v>20</v>
      </c>
      <c r="H608" s="1" t="s">
        <v>2083</v>
      </c>
      <c r="I608" s="1" t="s">
        <v>2084</v>
      </c>
      <c r="J608" s="1" t="s">
        <v>2084</v>
      </c>
      <c r="K608" s="2"/>
      <c r="L608" s="1">
        <v>-6.0</v>
      </c>
      <c r="M608" s="1"/>
      <c r="N608" s="1">
        <v>8.8679</v>
      </c>
      <c r="O608" s="1" t="s">
        <v>23</v>
      </c>
      <c r="P608" s="1" t="s">
        <v>2085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80</v>
      </c>
      <c r="B609" s="1" t="s">
        <v>17</v>
      </c>
      <c r="C609" s="1">
        <v>558.0</v>
      </c>
      <c r="D609" s="1">
        <v>0.0</v>
      </c>
      <c r="E609" s="1" t="s">
        <v>1446</v>
      </c>
      <c r="F609" s="1" t="s">
        <v>81</v>
      </c>
      <c r="G609" s="1" t="s">
        <v>20</v>
      </c>
      <c r="H609" s="1" t="s">
        <v>2086</v>
      </c>
      <c r="I609" s="1" t="s">
        <v>2087</v>
      </c>
      <c r="J609" s="1" t="s">
        <v>2088</v>
      </c>
      <c r="K609" s="1" t="s">
        <v>2089</v>
      </c>
      <c r="L609" s="1">
        <v>-5.0</v>
      </c>
      <c r="M609" s="1">
        <v>0.0135</v>
      </c>
      <c r="N609" s="1">
        <v>7.944416666666666</v>
      </c>
      <c r="O609" s="1" t="s">
        <v>86</v>
      </c>
      <c r="P609" s="1" t="s">
        <v>2090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25</v>
      </c>
      <c r="B610" s="1" t="s">
        <v>17</v>
      </c>
      <c r="C610" s="1">
        <v>563.0</v>
      </c>
      <c r="D610" s="1">
        <v>0.0</v>
      </c>
      <c r="E610" s="2"/>
      <c r="F610" s="1" t="s">
        <v>19</v>
      </c>
      <c r="G610" s="1" t="s">
        <v>20</v>
      </c>
      <c r="H610" s="1" t="s">
        <v>2091</v>
      </c>
      <c r="I610" s="1" t="s">
        <v>2092</v>
      </c>
      <c r="J610" s="1" t="s">
        <v>2092</v>
      </c>
      <c r="K610" s="2"/>
      <c r="L610" s="1">
        <v>-8.0</v>
      </c>
      <c r="M610" s="1"/>
      <c r="N610" s="1">
        <v>6.974866666666666</v>
      </c>
      <c r="O610" s="1" t="s">
        <v>23</v>
      </c>
      <c r="P610" s="1" t="s">
        <v>2093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80</v>
      </c>
      <c r="B611" s="1" t="s">
        <v>17</v>
      </c>
      <c r="C611" s="1">
        <v>119.0</v>
      </c>
      <c r="D611" s="1">
        <v>0.0</v>
      </c>
      <c r="E611" s="2"/>
      <c r="F611" s="1" t="s">
        <v>38</v>
      </c>
      <c r="G611" s="1" t="s">
        <v>20</v>
      </c>
      <c r="H611" s="1" t="s">
        <v>2094</v>
      </c>
      <c r="I611" s="1" t="s">
        <v>2095</v>
      </c>
      <c r="J611" s="1" t="s">
        <v>2095</v>
      </c>
      <c r="K611" s="2"/>
      <c r="L611" s="1">
        <v>-9.0</v>
      </c>
      <c r="M611" s="1"/>
      <c r="N611" s="1">
        <v>9.177166666666666</v>
      </c>
      <c r="O611" s="1" t="s">
        <v>86</v>
      </c>
      <c r="P611" s="1" t="s">
        <v>2096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80</v>
      </c>
      <c r="B612" s="1" t="s">
        <v>17</v>
      </c>
      <c r="C612" s="3">
        <v>119.0</v>
      </c>
      <c r="D612" s="1">
        <v>0.0</v>
      </c>
      <c r="E612" s="2"/>
      <c r="F612" s="1" t="s">
        <v>38</v>
      </c>
      <c r="G612" s="1" t="s">
        <v>20</v>
      </c>
      <c r="H612" s="1" t="s">
        <v>2097</v>
      </c>
      <c r="I612" s="1" t="s">
        <v>2098</v>
      </c>
      <c r="J612" s="1" t="s">
        <v>2098</v>
      </c>
      <c r="K612" s="2"/>
      <c r="L612" s="1">
        <v>-9.0</v>
      </c>
      <c r="M612" s="1"/>
      <c r="N612" s="1">
        <v>10.074566666666666</v>
      </c>
      <c r="O612" s="1" t="s">
        <v>86</v>
      </c>
      <c r="P612" s="1" t="s">
        <v>165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80</v>
      </c>
      <c r="B613" s="1" t="s">
        <v>17</v>
      </c>
      <c r="C613" s="3">
        <v>494.0</v>
      </c>
      <c r="D613" s="1">
        <v>124.0</v>
      </c>
      <c r="E613" s="2"/>
      <c r="F613" s="1" t="s">
        <v>38</v>
      </c>
      <c r="G613" s="1" t="s">
        <v>20</v>
      </c>
      <c r="H613" s="1" t="s">
        <v>2099</v>
      </c>
      <c r="I613" s="1" t="s">
        <v>2100</v>
      </c>
      <c r="J613" s="1" t="s">
        <v>2100</v>
      </c>
      <c r="K613" s="2"/>
      <c r="L613" s="1">
        <v>-9.0</v>
      </c>
      <c r="M613" s="1"/>
      <c r="N613" s="1">
        <v>9.512366666666667</v>
      </c>
      <c r="O613" s="1" t="s">
        <v>86</v>
      </c>
      <c r="P613" s="1" t="s">
        <v>2101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16</v>
      </c>
      <c r="B614" s="1" t="s">
        <v>17</v>
      </c>
      <c r="C614" s="1">
        <v>364.0</v>
      </c>
      <c r="D614" s="1">
        <v>0.0</v>
      </c>
      <c r="E614" s="1" t="s">
        <v>18</v>
      </c>
      <c r="F614" s="1" t="s">
        <v>19</v>
      </c>
      <c r="G614" s="1" t="s">
        <v>20</v>
      </c>
      <c r="H614" s="1" t="s">
        <v>2102</v>
      </c>
      <c r="I614" s="1" t="s">
        <v>2103</v>
      </c>
      <c r="J614" s="1" t="s">
        <v>2103</v>
      </c>
      <c r="K614" s="2"/>
      <c r="L614" s="1">
        <v>0.0</v>
      </c>
      <c r="M614" s="1"/>
      <c r="N614" s="1">
        <v>14.769416666666666</v>
      </c>
      <c r="O614" s="1" t="s">
        <v>23</v>
      </c>
      <c r="P614" s="1" t="s">
        <v>2104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80</v>
      </c>
      <c r="B615" s="1" t="s">
        <v>17</v>
      </c>
      <c r="C615" s="3">
        <v>199.0</v>
      </c>
      <c r="D615" s="1">
        <v>50.0</v>
      </c>
      <c r="E615" s="2"/>
      <c r="F615" s="1" t="s">
        <v>38</v>
      </c>
      <c r="G615" s="1" t="s">
        <v>162</v>
      </c>
      <c r="H615" s="1" t="s">
        <v>2105</v>
      </c>
      <c r="I615" s="1" t="s">
        <v>2106</v>
      </c>
      <c r="J615" s="1" t="s">
        <v>2106</v>
      </c>
      <c r="K615" s="2"/>
      <c r="L615" s="1">
        <v>-10.0</v>
      </c>
      <c r="M615" s="1"/>
      <c r="N615" s="1">
        <v>28.685533333333332</v>
      </c>
      <c r="O615" s="1" t="s">
        <v>86</v>
      </c>
      <c r="P615" s="1" t="s">
        <v>2107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80</v>
      </c>
      <c r="B616" s="1" t="s">
        <v>17</v>
      </c>
      <c r="C616" s="1">
        <v>309.0</v>
      </c>
      <c r="D616" s="1">
        <v>0.0</v>
      </c>
      <c r="E616" s="1" t="s">
        <v>1446</v>
      </c>
      <c r="F616" s="1" t="s">
        <v>81</v>
      </c>
      <c r="G616" s="1" t="s">
        <v>39</v>
      </c>
      <c r="H616" s="1" t="s">
        <v>2108</v>
      </c>
      <c r="I616" s="1" t="s">
        <v>2109</v>
      </c>
      <c r="J616" s="1" t="s">
        <v>2110</v>
      </c>
      <c r="K616" s="1" t="s">
        <v>2111</v>
      </c>
      <c r="L616" s="1">
        <v>-8.0</v>
      </c>
      <c r="M616" s="1">
        <v>0.01655</v>
      </c>
      <c r="N616" s="1">
        <v>28.394433333333332</v>
      </c>
      <c r="O616" s="1" t="s">
        <v>86</v>
      </c>
      <c r="P616" s="1" t="s">
        <v>900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25</v>
      </c>
      <c r="B617" s="1" t="s">
        <v>17</v>
      </c>
      <c r="C617" s="3">
        <v>394.0</v>
      </c>
      <c r="D617" s="1">
        <v>0.0</v>
      </c>
      <c r="E617" s="2"/>
      <c r="F617" s="1" t="s">
        <v>19</v>
      </c>
      <c r="G617" s="1" t="s">
        <v>20</v>
      </c>
      <c r="H617" s="1" t="s">
        <v>2112</v>
      </c>
      <c r="I617" s="1" t="s">
        <v>2113</v>
      </c>
      <c r="J617" s="1" t="s">
        <v>2113</v>
      </c>
      <c r="K617" s="2"/>
      <c r="L617" s="1">
        <v>2.0</v>
      </c>
      <c r="M617" s="1"/>
      <c r="N617" s="1">
        <v>17.859366666666666</v>
      </c>
      <c r="O617" s="1" t="s">
        <v>23</v>
      </c>
      <c r="P617" s="1" t="s">
        <v>2114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80</v>
      </c>
      <c r="B618" s="1" t="s">
        <v>17</v>
      </c>
      <c r="C618" s="1">
        <v>516.0</v>
      </c>
      <c r="D618" s="1">
        <v>52.0</v>
      </c>
      <c r="E618" s="1" t="s">
        <v>120</v>
      </c>
      <c r="F618" s="1" t="s">
        <v>81</v>
      </c>
      <c r="G618" s="1" t="s">
        <v>20</v>
      </c>
      <c r="H618" s="1" t="s">
        <v>2115</v>
      </c>
      <c r="I618" s="1" t="s">
        <v>2116</v>
      </c>
      <c r="J618" s="1" t="s">
        <v>2117</v>
      </c>
      <c r="K618" s="1" t="s">
        <v>2118</v>
      </c>
      <c r="L618" s="1">
        <v>-2.0</v>
      </c>
      <c r="M618" s="1">
        <v>0.010433333333333333</v>
      </c>
      <c r="N618" s="1">
        <v>15.218166666666667</v>
      </c>
      <c r="O618" s="1" t="s">
        <v>86</v>
      </c>
      <c r="P618" s="1" t="s">
        <v>2119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80</v>
      </c>
      <c r="B619" s="1" t="s">
        <v>17</v>
      </c>
      <c r="C619" s="1">
        <v>368.0</v>
      </c>
      <c r="D619" s="1">
        <v>0.0</v>
      </c>
      <c r="E619" s="1" t="s">
        <v>120</v>
      </c>
      <c r="F619" s="1" t="s">
        <v>81</v>
      </c>
      <c r="G619" s="1" t="s">
        <v>20</v>
      </c>
      <c r="H619" s="1" t="s">
        <v>2120</v>
      </c>
      <c r="I619" s="1" t="s">
        <v>2121</v>
      </c>
      <c r="J619" s="1" t="s">
        <v>2122</v>
      </c>
      <c r="K619" s="1" t="s">
        <v>2123</v>
      </c>
      <c r="L619" s="1">
        <v>-5.0</v>
      </c>
      <c r="M619" s="1">
        <v>0.014033333333333333</v>
      </c>
      <c r="N619" s="1">
        <v>5.829033333333333</v>
      </c>
      <c r="O619" s="1" t="s">
        <v>86</v>
      </c>
      <c r="P619" s="1" t="s">
        <v>2124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29</v>
      </c>
      <c r="B620" s="1" t="s">
        <v>17</v>
      </c>
      <c r="C620" s="1">
        <v>528.0</v>
      </c>
      <c r="D620" s="1">
        <v>0.0</v>
      </c>
      <c r="E620" s="1" t="s">
        <v>2125</v>
      </c>
      <c r="F620" s="1" t="s">
        <v>19</v>
      </c>
      <c r="G620" s="1" t="s">
        <v>20</v>
      </c>
      <c r="H620" s="1" t="s">
        <v>2126</v>
      </c>
      <c r="I620" s="1" t="s">
        <v>2127</v>
      </c>
      <c r="J620" s="1" t="s">
        <v>2127</v>
      </c>
      <c r="K620" s="2"/>
      <c r="L620" s="1">
        <v>-1.0</v>
      </c>
      <c r="M620" s="1"/>
      <c r="N620" s="1">
        <v>13.4412</v>
      </c>
      <c r="O620" s="1" t="s">
        <v>23</v>
      </c>
      <c r="P620" s="1" t="s">
        <v>2128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80</v>
      </c>
      <c r="B621" s="1" t="s">
        <v>17</v>
      </c>
      <c r="C621" s="1">
        <v>414.0</v>
      </c>
      <c r="D621" s="1">
        <v>0.0</v>
      </c>
      <c r="E621" s="1" t="s">
        <v>1446</v>
      </c>
      <c r="F621" s="1" t="s">
        <v>81</v>
      </c>
      <c r="G621" s="1" t="s">
        <v>20</v>
      </c>
      <c r="H621" s="1" t="s">
        <v>2129</v>
      </c>
      <c r="I621" s="1" t="s">
        <v>2130</v>
      </c>
      <c r="J621" s="1" t="s">
        <v>2131</v>
      </c>
      <c r="K621" s="1" t="s">
        <v>2132</v>
      </c>
      <c r="L621" s="1">
        <v>-10.0</v>
      </c>
      <c r="M621" s="1">
        <v>0.0092</v>
      </c>
      <c r="N621" s="1">
        <v>8.563183333333333</v>
      </c>
      <c r="O621" s="1" t="s">
        <v>86</v>
      </c>
      <c r="P621" s="1" t="s">
        <v>2133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29</v>
      </c>
      <c r="B622" s="1" t="s">
        <v>17</v>
      </c>
      <c r="C622" s="1">
        <v>658.0</v>
      </c>
      <c r="D622" s="1">
        <v>0.0</v>
      </c>
      <c r="E622" s="1" t="s">
        <v>2076</v>
      </c>
      <c r="F622" s="1" t="s">
        <v>19</v>
      </c>
      <c r="G622" s="1" t="s">
        <v>20</v>
      </c>
      <c r="H622" s="1" t="s">
        <v>2134</v>
      </c>
      <c r="I622" s="1" t="s">
        <v>2135</v>
      </c>
      <c r="J622" s="1" t="s">
        <v>2135</v>
      </c>
      <c r="K622" s="2"/>
      <c r="L622" s="1">
        <v>-3.0</v>
      </c>
      <c r="M622" s="1"/>
      <c r="N622" s="1">
        <v>11.718716666666667</v>
      </c>
      <c r="O622" s="1" t="s">
        <v>23</v>
      </c>
      <c r="P622" s="1" t="s">
        <v>2136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16</v>
      </c>
      <c r="B623" s="1" t="s">
        <v>17</v>
      </c>
      <c r="C623" s="1">
        <v>394.0</v>
      </c>
      <c r="D623" s="1">
        <v>0.0</v>
      </c>
      <c r="E623" s="1" t="s">
        <v>18</v>
      </c>
      <c r="F623" s="1" t="s">
        <v>19</v>
      </c>
      <c r="G623" s="1" t="s">
        <v>20</v>
      </c>
      <c r="H623" s="1" t="s">
        <v>2137</v>
      </c>
      <c r="I623" s="1" t="s">
        <v>2138</v>
      </c>
      <c r="J623" s="1" t="s">
        <v>2138</v>
      </c>
      <c r="K623" s="2"/>
      <c r="L623" s="1">
        <v>-2.0</v>
      </c>
      <c r="M623" s="1"/>
      <c r="N623" s="1">
        <v>12.333033333333333</v>
      </c>
      <c r="O623" s="1" t="s">
        <v>23</v>
      </c>
      <c r="P623" s="1" t="s">
        <v>2139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80</v>
      </c>
      <c r="B624" s="1" t="s">
        <v>17</v>
      </c>
      <c r="C624" s="1">
        <v>388.0</v>
      </c>
      <c r="D624" s="1">
        <v>0.0</v>
      </c>
      <c r="E624" s="1" t="s">
        <v>1446</v>
      </c>
      <c r="F624" s="1" t="s">
        <v>81</v>
      </c>
      <c r="G624" s="1" t="s">
        <v>20</v>
      </c>
      <c r="H624" s="1" t="s">
        <v>2140</v>
      </c>
      <c r="I624" s="1" t="s">
        <v>2141</v>
      </c>
      <c r="J624" s="1" t="s">
        <v>2142</v>
      </c>
      <c r="K624" s="1" t="s">
        <v>2143</v>
      </c>
      <c r="L624" s="1">
        <v>-2.0</v>
      </c>
      <c r="M624" s="1">
        <v>0.012266666666666667</v>
      </c>
      <c r="N624" s="1">
        <v>13.683383333333333</v>
      </c>
      <c r="O624" s="1" t="s">
        <v>86</v>
      </c>
      <c r="P624" s="1" t="s">
        <v>2144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80</v>
      </c>
      <c r="B625" s="1" t="s">
        <v>17</v>
      </c>
      <c r="C625" s="1">
        <v>309.0</v>
      </c>
      <c r="D625" s="1">
        <v>0.0</v>
      </c>
      <c r="E625" s="1" t="s">
        <v>120</v>
      </c>
      <c r="F625" s="1" t="s">
        <v>81</v>
      </c>
      <c r="G625" s="1" t="s">
        <v>20</v>
      </c>
      <c r="H625" s="1" t="s">
        <v>2145</v>
      </c>
      <c r="I625" s="1" t="s">
        <v>2146</v>
      </c>
      <c r="J625" s="1" t="s">
        <v>2147</v>
      </c>
      <c r="K625" s="1" t="s">
        <v>2148</v>
      </c>
      <c r="L625" s="1">
        <v>-2.0</v>
      </c>
      <c r="M625" s="1">
        <v>0.01</v>
      </c>
      <c r="N625" s="1">
        <v>15.467316666666667</v>
      </c>
      <c r="O625" s="1" t="s">
        <v>86</v>
      </c>
      <c r="P625" s="1" t="s">
        <v>1647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80</v>
      </c>
      <c r="B626" s="1" t="s">
        <v>17</v>
      </c>
      <c r="C626" s="1">
        <v>667.0</v>
      </c>
      <c r="D626" s="1">
        <v>0.0</v>
      </c>
      <c r="E626" s="1" t="s">
        <v>120</v>
      </c>
      <c r="F626" s="1" t="s">
        <v>81</v>
      </c>
      <c r="G626" s="1" t="s">
        <v>20</v>
      </c>
      <c r="H626" s="1" t="s">
        <v>2149</v>
      </c>
      <c r="I626" s="1" t="s">
        <v>2150</v>
      </c>
      <c r="J626" s="1" t="s">
        <v>2151</v>
      </c>
      <c r="K626" s="1" t="s">
        <v>2152</v>
      </c>
      <c r="L626" s="1">
        <v>0.0</v>
      </c>
      <c r="M626" s="1">
        <v>0.01265</v>
      </c>
      <c r="N626" s="1">
        <v>23.1377</v>
      </c>
      <c r="O626" s="1" t="s">
        <v>86</v>
      </c>
      <c r="P626" s="1" t="s">
        <v>2153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37</v>
      </c>
      <c r="B627" s="1" t="s">
        <v>17</v>
      </c>
      <c r="C627" s="1">
        <v>249.0</v>
      </c>
      <c r="D627" s="1">
        <v>0.0</v>
      </c>
      <c r="E627" s="2"/>
      <c r="F627" s="1" t="s">
        <v>38</v>
      </c>
      <c r="G627" s="1" t="s">
        <v>39</v>
      </c>
      <c r="H627" s="1" t="s">
        <v>2154</v>
      </c>
      <c r="I627" s="1" t="s">
        <v>2155</v>
      </c>
      <c r="J627" s="1" t="s">
        <v>2155</v>
      </c>
      <c r="K627" s="2"/>
      <c r="L627" s="1">
        <v>3.0</v>
      </c>
      <c r="M627" s="1"/>
      <c r="N627" s="1">
        <v>8.8032</v>
      </c>
      <c r="O627" s="1" t="s">
        <v>42</v>
      </c>
      <c r="P627" s="1" t="s">
        <v>2156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80</v>
      </c>
      <c r="B628" s="1" t="s">
        <v>17</v>
      </c>
      <c r="C628" s="1">
        <v>323.0</v>
      </c>
      <c r="D628" s="1">
        <v>0.0</v>
      </c>
      <c r="E628" s="1" t="s">
        <v>1446</v>
      </c>
      <c r="F628" s="1" t="s">
        <v>81</v>
      </c>
      <c r="G628" s="1" t="s">
        <v>20</v>
      </c>
      <c r="H628" s="1" t="s">
        <v>2157</v>
      </c>
      <c r="I628" s="1" t="s">
        <v>2158</v>
      </c>
      <c r="J628" s="1" t="s">
        <v>2159</v>
      </c>
      <c r="K628" s="1" t="s">
        <v>2160</v>
      </c>
      <c r="L628" s="1">
        <v>1.0</v>
      </c>
      <c r="M628" s="1">
        <v>0.010383333333333333</v>
      </c>
      <c r="N628" s="1">
        <v>22.545466666666666</v>
      </c>
      <c r="O628" s="1" t="s">
        <v>86</v>
      </c>
      <c r="P628" s="1" t="s">
        <v>2161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16</v>
      </c>
      <c r="B629" s="1" t="s">
        <v>17</v>
      </c>
      <c r="C629" s="3">
        <v>885.0</v>
      </c>
      <c r="D629" s="1">
        <v>0.0</v>
      </c>
      <c r="E629" s="1" t="s">
        <v>18</v>
      </c>
      <c r="F629" s="1" t="s">
        <v>19</v>
      </c>
      <c r="G629" s="1" t="s">
        <v>20</v>
      </c>
      <c r="H629" s="1" t="s">
        <v>2162</v>
      </c>
      <c r="I629" s="1" t="s">
        <v>2163</v>
      </c>
      <c r="J629" s="1" t="s">
        <v>2163</v>
      </c>
      <c r="K629" s="2"/>
      <c r="L629" s="1">
        <v>3.0</v>
      </c>
      <c r="M629" s="1"/>
      <c r="N629" s="1">
        <v>18.4906</v>
      </c>
      <c r="O629" s="1" t="s">
        <v>23</v>
      </c>
      <c r="P629" s="1" t="s">
        <v>2164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16</v>
      </c>
      <c r="B630" s="1" t="s">
        <v>17</v>
      </c>
      <c r="C630" s="1">
        <v>528.0</v>
      </c>
      <c r="D630" s="1">
        <v>0.0</v>
      </c>
      <c r="E630" s="1" t="s">
        <v>18</v>
      </c>
      <c r="F630" s="1" t="s">
        <v>19</v>
      </c>
      <c r="G630" s="1" t="s">
        <v>20</v>
      </c>
      <c r="H630" s="1" t="s">
        <v>2165</v>
      </c>
      <c r="I630" s="1" t="s">
        <v>2166</v>
      </c>
      <c r="J630" s="1" t="s">
        <v>2166</v>
      </c>
      <c r="K630" s="2"/>
      <c r="L630" s="1">
        <v>-3.0</v>
      </c>
      <c r="M630" s="1"/>
      <c r="N630" s="1">
        <v>13.251833333333334</v>
      </c>
      <c r="O630" s="1" t="s">
        <v>23</v>
      </c>
      <c r="P630" s="1" t="s">
        <v>2167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25</v>
      </c>
      <c r="B631" s="1" t="s">
        <v>17</v>
      </c>
      <c r="C631" s="1">
        <v>346.0</v>
      </c>
      <c r="D631" s="1">
        <v>0.0</v>
      </c>
      <c r="E631" s="2"/>
      <c r="F631" s="1" t="s">
        <v>19</v>
      </c>
      <c r="G631" s="1" t="s">
        <v>20</v>
      </c>
      <c r="H631" s="1" t="s">
        <v>2168</v>
      </c>
      <c r="I631" s="1" t="s">
        <v>2169</v>
      </c>
      <c r="J631" s="1" t="s">
        <v>2169</v>
      </c>
      <c r="K631" s="2"/>
      <c r="L631" s="1">
        <v>-3.0</v>
      </c>
      <c r="M631" s="1"/>
      <c r="N631" s="1">
        <v>11.667416666666666</v>
      </c>
      <c r="O631" s="1" t="s">
        <v>23</v>
      </c>
      <c r="P631" s="1" t="s">
        <v>2170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16</v>
      </c>
      <c r="B632" s="1" t="s">
        <v>17</v>
      </c>
      <c r="C632" s="1">
        <v>299.0</v>
      </c>
      <c r="D632" s="1">
        <v>0.0</v>
      </c>
      <c r="E632" s="1" t="s">
        <v>18</v>
      </c>
      <c r="F632" s="1" t="s">
        <v>19</v>
      </c>
      <c r="G632" s="1" t="s">
        <v>20</v>
      </c>
      <c r="H632" s="1" t="s">
        <v>2171</v>
      </c>
      <c r="I632" s="1" t="s">
        <v>2172</v>
      </c>
      <c r="J632" s="1" t="s">
        <v>2172</v>
      </c>
      <c r="K632" s="2"/>
      <c r="L632" s="1">
        <v>4.0</v>
      </c>
      <c r="M632" s="1"/>
      <c r="N632" s="1">
        <v>26.17575</v>
      </c>
      <c r="O632" s="1" t="s">
        <v>23</v>
      </c>
      <c r="P632" s="1" t="s">
        <v>2173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80</v>
      </c>
      <c r="B633" s="1" t="s">
        <v>17</v>
      </c>
      <c r="C633" s="1">
        <v>497.0</v>
      </c>
      <c r="D633" s="1">
        <v>100.0</v>
      </c>
      <c r="E633" s="2"/>
      <c r="F633" s="1" t="s">
        <v>38</v>
      </c>
      <c r="G633" s="1" t="s">
        <v>20</v>
      </c>
      <c r="H633" s="1" t="s">
        <v>2174</v>
      </c>
      <c r="I633" s="1" t="s">
        <v>2175</v>
      </c>
      <c r="J633" s="1" t="s">
        <v>2175</v>
      </c>
      <c r="K633" s="2"/>
      <c r="L633" s="1">
        <v>-6.0</v>
      </c>
      <c r="M633" s="1"/>
      <c r="N633" s="1">
        <v>11.173616666666666</v>
      </c>
      <c r="O633" s="1" t="s">
        <v>86</v>
      </c>
      <c r="P633" s="1" t="s">
        <v>2176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80</v>
      </c>
      <c r="B634" s="1" t="s">
        <v>17</v>
      </c>
      <c r="C634" s="1">
        <v>265.0</v>
      </c>
      <c r="D634" s="1">
        <v>61.0</v>
      </c>
      <c r="E634" s="2"/>
      <c r="F634" s="1" t="s">
        <v>38</v>
      </c>
      <c r="G634" s="1" t="s">
        <v>20</v>
      </c>
      <c r="H634" s="1" t="s">
        <v>2177</v>
      </c>
      <c r="I634" s="1" t="s">
        <v>2178</v>
      </c>
      <c r="J634" s="1" t="s">
        <v>2178</v>
      </c>
      <c r="K634" s="2"/>
      <c r="L634" s="1">
        <v>-10.0</v>
      </c>
      <c r="M634" s="1"/>
      <c r="N634" s="1">
        <v>8.27195</v>
      </c>
      <c r="O634" s="1" t="s">
        <v>86</v>
      </c>
      <c r="P634" s="1" t="s">
        <v>2179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80</v>
      </c>
      <c r="B635" s="1" t="s">
        <v>17</v>
      </c>
      <c r="C635" s="1">
        <v>250.0</v>
      </c>
      <c r="D635" s="1">
        <v>0.0</v>
      </c>
      <c r="E635" s="1" t="s">
        <v>120</v>
      </c>
      <c r="F635" s="1" t="s">
        <v>81</v>
      </c>
      <c r="G635" s="1" t="s">
        <v>20</v>
      </c>
      <c r="H635" s="1" t="s">
        <v>2180</v>
      </c>
      <c r="I635" s="1" t="s">
        <v>2181</v>
      </c>
      <c r="J635" s="1" t="s">
        <v>2182</v>
      </c>
      <c r="K635" s="1" t="s">
        <v>2183</v>
      </c>
      <c r="L635" s="1">
        <v>-9.0</v>
      </c>
      <c r="M635" s="1">
        <v>0.010866666666666667</v>
      </c>
      <c r="N635" s="1">
        <v>13.8402</v>
      </c>
      <c r="O635" s="1" t="s">
        <v>86</v>
      </c>
      <c r="P635" s="1" t="s">
        <v>152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25</v>
      </c>
      <c r="B636" s="1" t="s">
        <v>17</v>
      </c>
      <c r="C636" s="1">
        <v>264.0</v>
      </c>
      <c r="D636" s="1">
        <v>0.0</v>
      </c>
      <c r="E636" s="2"/>
      <c r="F636" s="1" t="s">
        <v>19</v>
      </c>
      <c r="G636" s="1" t="s">
        <v>20</v>
      </c>
      <c r="H636" s="1" t="s">
        <v>2184</v>
      </c>
      <c r="I636" s="1" t="s">
        <v>2185</v>
      </c>
      <c r="J636" s="1" t="s">
        <v>2185</v>
      </c>
      <c r="K636" s="2"/>
      <c r="L636" s="1">
        <v>-2.0</v>
      </c>
      <c r="M636" s="1"/>
      <c r="N636" s="1">
        <v>12.36315</v>
      </c>
      <c r="O636" s="1" t="s">
        <v>23</v>
      </c>
      <c r="P636" s="1" t="s">
        <v>623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80</v>
      </c>
      <c r="B637" s="1" t="s">
        <v>17</v>
      </c>
      <c r="C637" s="1">
        <v>299.0</v>
      </c>
      <c r="D637" s="1">
        <v>0.0</v>
      </c>
      <c r="E637" s="1" t="s">
        <v>1446</v>
      </c>
      <c r="F637" s="1" t="s">
        <v>81</v>
      </c>
      <c r="G637" s="1" t="s">
        <v>20</v>
      </c>
      <c r="H637" s="1" t="s">
        <v>2186</v>
      </c>
      <c r="I637" s="1" t="s">
        <v>2187</v>
      </c>
      <c r="J637" s="1" t="s">
        <v>2188</v>
      </c>
      <c r="K637" s="1" t="s">
        <v>2189</v>
      </c>
      <c r="L637" s="1">
        <v>0.0</v>
      </c>
      <c r="M637" s="1">
        <v>0.008616666666666667</v>
      </c>
      <c r="N637" s="1">
        <v>9.746316666666667</v>
      </c>
      <c r="O637" s="1" t="s">
        <v>86</v>
      </c>
      <c r="P637" s="1" t="s">
        <v>2190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25</v>
      </c>
      <c r="B638" s="1" t="s">
        <v>17</v>
      </c>
      <c r="C638" s="1">
        <v>931.0</v>
      </c>
      <c r="D638" s="1">
        <v>0.0</v>
      </c>
      <c r="E638" s="2"/>
      <c r="F638" s="1" t="s">
        <v>19</v>
      </c>
      <c r="G638" s="1" t="s">
        <v>20</v>
      </c>
      <c r="H638" s="1" t="s">
        <v>2191</v>
      </c>
      <c r="I638" s="1" t="s">
        <v>2192</v>
      </c>
      <c r="J638" s="1" t="s">
        <v>2192</v>
      </c>
      <c r="K638" s="2"/>
      <c r="L638" s="1">
        <v>2.0</v>
      </c>
      <c r="M638" s="1"/>
      <c r="N638" s="1">
        <v>17.771633333333334</v>
      </c>
      <c r="O638" s="1" t="s">
        <v>23</v>
      </c>
      <c r="P638" s="1" t="s">
        <v>2193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37</v>
      </c>
      <c r="B639" s="1" t="s">
        <v>17</v>
      </c>
      <c r="C639" s="3">
        <v>249.0</v>
      </c>
      <c r="D639" s="1">
        <v>0.0</v>
      </c>
      <c r="E639" s="2"/>
      <c r="F639" s="1" t="s">
        <v>38</v>
      </c>
      <c r="G639" s="1" t="s">
        <v>39</v>
      </c>
      <c r="H639" s="1" t="s">
        <v>2194</v>
      </c>
      <c r="I639" s="1" t="s">
        <v>2195</v>
      </c>
      <c r="J639" s="1" t="s">
        <v>2195</v>
      </c>
      <c r="K639" s="2"/>
      <c r="L639" s="1">
        <v>4.0</v>
      </c>
      <c r="M639" s="1"/>
      <c r="N639" s="1">
        <v>9.740483333333334</v>
      </c>
      <c r="O639" s="1" t="s">
        <v>42</v>
      </c>
      <c r="P639" s="1" t="s">
        <v>2196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25</v>
      </c>
      <c r="B640" s="1" t="s">
        <v>17</v>
      </c>
      <c r="C640" s="1">
        <v>463.0</v>
      </c>
      <c r="D640" s="1">
        <v>0.0</v>
      </c>
      <c r="E640" s="2"/>
      <c r="F640" s="1" t="s">
        <v>19</v>
      </c>
      <c r="G640" s="1" t="s">
        <v>20</v>
      </c>
      <c r="H640" s="1" t="s">
        <v>2197</v>
      </c>
      <c r="I640" s="1" t="s">
        <v>2198</v>
      </c>
      <c r="J640" s="1" t="s">
        <v>2198</v>
      </c>
      <c r="K640" s="2"/>
      <c r="L640" s="1">
        <v>-2.0</v>
      </c>
      <c r="M640" s="1"/>
      <c r="N640" s="1">
        <v>12.271533333333334</v>
      </c>
      <c r="O640" s="1" t="s">
        <v>23</v>
      </c>
      <c r="P640" s="1" t="s">
        <v>2199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80</v>
      </c>
      <c r="B641" s="1" t="s">
        <v>17</v>
      </c>
      <c r="C641" s="3">
        <v>1104.0</v>
      </c>
      <c r="D641" s="1">
        <v>0.0</v>
      </c>
      <c r="E641" s="1" t="s">
        <v>1446</v>
      </c>
      <c r="F641" s="1" t="s">
        <v>81</v>
      </c>
      <c r="G641" s="1" t="s">
        <v>20</v>
      </c>
      <c r="H641" s="1" t="s">
        <v>2200</v>
      </c>
      <c r="I641" s="1" t="s">
        <v>2201</v>
      </c>
      <c r="J641" s="1" t="s">
        <v>2202</v>
      </c>
      <c r="K641" s="1" t="s">
        <v>2203</v>
      </c>
      <c r="L641" s="1">
        <v>-4.0</v>
      </c>
      <c r="M641" s="1">
        <v>0.012616666666666667</v>
      </c>
      <c r="N641" s="1">
        <v>11.251733333333334</v>
      </c>
      <c r="O641" s="1" t="s">
        <v>86</v>
      </c>
      <c r="P641" s="1" t="s">
        <v>2204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80</v>
      </c>
      <c r="B642" s="1" t="s">
        <v>17</v>
      </c>
      <c r="C642" s="1">
        <v>329.0</v>
      </c>
      <c r="D642" s="1">
        <v>0.0</v>
      </c>
      <c r="E642" s="1" t="s">
        <v>1446</v>
      </c>
      <c r="F642" s="1" t="s">
        <v>81</v>
      </c>
      <c r="G642" s="1" t="s">
        <v>20</v>
      </c>
      <c r="H642" s="1" t="s">
        <v>2205</v>
      </c>
      <c r="I642" s="1" t="s">
        <v>2206</v>
      </c>
      <c r="J642" s="1" t="s">
        <v>2207</v>
      </c>
      <c r="K642" s="1" t="s">
        <v>2208</v>
      </c>
      <c r="L642" s="1">
        <v>-10.0</v>
      </c>
      <c r="M642" s="1">
        <v>0.008366666666666666</v>
      </c>
      <c r="N642" s="1">
        <v>9.354416666666667</v>
      </c>
      <c r="O642" s="1" t="s">
        <v>86</v>
      </c>
      <c r="P642" s="1" t="s">
        <v>2209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16</v>
      </c>
      <c r="B643" s="1" t="s">
        <v>17</v>
      </c>
      <c r="C643" s="3">
        <v>264.0</v>
      </c>
      <c r="D643" s="1">
        <v>0.0</v>
      </c>
      <c r="E643" s="1" t="s">
        <v>18</v>
      </c>
      <c r="F643" s="1" t="s">
        <v>19</v>
      </c>
      <c r="G643" s="1" t="s">
        <v>20</v>
      </c>
      <c r="H643" s="1" t="s">
        <v>2210</v>
      </c>
      <c r="I643" s="1" t="s">
        <v>2211</v>
      </c>
      <c r="J643" s="1" t="s">
        <v>2211</v>
      </c>
      <c r="K643" s="2"/>
      <c r="L643" s="1">
        <v>-6.0</v>
      </c>
      <c r="M643" s="1"/>
      <c r="N643" s="1">
        <v>8.512633333333333</v>
      </c>
      <c r="O643" s="1" t="s">
        <v>23</v>
      </c>
      <c r="P643" s="1" t="s">
        <v>116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25</v>
      </c>
      <c r="B644" s="1" t="s">
        <v>88</v>
      </c>
      <c r="C644" s="1">
        <v>323.0</v>
      </c>
      <c r="D644" s="1">
        <v>0.0</v>
      </c>
      <c r="E644" s="2"/>
      <c r="F644" s="1" t="s">
        <v>19</v>
      </c>
      <c r="G644" s="1" t="s">
        <v>20</v>
      </c>
      <c r="H644" s="1" t="s">
        <v>2212</v>
      </c>
      <c r="I644" s="1" t="s">
        <v>2213</v>
      </c>
      <c r="J644" s="1" t="s">
        <v>2213</v>
      </c>
      <c r="K644" s="2"/>
      <c r="L644" s="1">
        <v>-6.0</v>
      </c>
      <c r="M644" s="1"/>
      <c r="N644" s="1">
        <v>8.675466666666667</v>
      </c>
      <c r="O644" s="1" t="s">
        <v>23</v>
      </c>
      <c r="P644" s="1" t="s">
        <v>2214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16</v>
      </c>
      <c r="B645" s="1" t="s">
        <v>17</v>
      </c>
      <c r="C645" s="3">
        <v>876.0</v>
      </c>
      <c r="D645" s="1">
        <v>0.0</v>
      </c>
      <c r="E645" s="1" t="s">
        <v>18</v>
      </c>
      <c r="F645" s="1" t="s">
        <v>19</v>
      </c>
      <c r="G645" s="1" t="s">
        <v>20</v>
      </c>
      <c r="H645" s="1" t="s">
        <v>2215</v>
      </c>
      <c r="I645" s="1" t="s">
        <v>2216</v>
      </c>
      <c r="J645" s="1" t="s">
        <v>2216</v>
      </c>
      <c r="K645" s="2"/>
      <c r="L645" s="1">
        <v>-8.0</v>
      </c>
      <c r="M645" s="1"/>
      <c r="N645" s="1">
        <v>12.683366666666666</v>
      </c>
      <c r="O645" s="1" t="s">
        <v>23</v>
      </c>
      <c r="P645" s="1" t="s">
        <v>2217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80</v>
      </c>
      <c r="B646" s="1" t="s">
        <v>17</v>
      </c>
      <c r="C646" s="3">
        <v>368.0</v>
      </c>
      <c r="D646" s="1">
        <v>0.0</v>
      </c>
      <c r="E646" s="1" t="s">
        <v>18</v>
      </c>
      <c r="F646" s="1" t="s">
        <v>81</v>
      </c>
      <c r="G646" s="1" t="s">
        <v>20</v>
      </c>
      <c r="H646" s="1" t="s">
        <v>2218</v>
      </c>
      <c r="I646" s="1" t="s">
        <v>2219</v>
      </c>
      <c r="J646" s="1" t="s">
        <v>2220</v>
      </c>
      <c r="K646" s="1" t="s">
        <v>2221</v>
      </c>
      <c r="L646" s="1">
        <v>-6.0</v>
      </c>
      <c r="M646" s="1">
        <v>4.890616666666666</v>
      </c>
      <c r="N646" s="1">
        <v>10.523983333333334</v>
      </c>
      <c r="O646" s="1" t="s">
        <v>86</v>
      </c>
      <c r="P646" s="1" t="s">
        <v>1050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25</v>
      </c>
      <c r="B647" s="1" t="s">
        <v>88</v>
      </c>
      <c r="C647" s="1">
        <v>429.0</v>
      </c>
      <c r="D647" s="1">
        <v>0.0</v>
      </c>
      <c r="E647" s="2"/>
      <c r="F647" s="1" t="s">
        <v>19</v>
      </c>
      <c r="G647" s="1" t="s">
        <v>20</v>
      </c>
      <c r="H647" s="1" t="s">
        <v>2222</v>
      </c>
      <c r="I647" s="1" t="s">
        <v>2223</v>
      </c>
      <c r="J647" s="1" t="s">
        <v>2223</v>
      </c>
      <c r="K647" s="2"/>
      <c r="L647" s="1">
        <v>4.0</v>
      </c>
      <c r="M647" s="1"/>
      <c r="N647" s="1">
        <v>19.337333333333333</v>
      </c>
      <c r="O647" s="1" t="s">
        <v>23</v>
      </c>
      <c r="P647" s="1" t="s">
        <v>2224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80</v>
      </c>
      <c r="B648" s="1" t="s">
        <v>17</v>
      </c>
      <c r="C648" s="1">
        <v>378.0</v>
      </c>
      <c r="D648" s="1">
        <v>0.0</v>
      </c>
      <c r="E648" s="1" t="s">
        <v>18</v>
      </c>
      <c r="F648" s="1" t="s">
        <v>81</v>
      </c>
      <c r="G648" s="1" t="s">
        <v>20</v>
      </c>
      <c r="H648" s="1" t="s">
        <v>2225</v>
      </c>
      <c r="I648" s="1" t="s">
        <v>2226</v>
      </c>
      <c r="J648" s="1" t="s">
        <v>2227</v>
      </c>
      <c r="K648" s="1" t="s">
        <v>2228</v>
      </c>
      <c r="L648" s="1">
        <v>-11.0</v>
      </c>
      <c r="M648" s="1">
        <v>0.4719</v>
      </c>
      <c r="N648" s="1">
        <v>11.170566666666666</v>
      </c>
      <c r="O648" s="1" t="s">
        <v>86</v>
      </c>
      <c r="P648" s="1" t="s">
        <v>2229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25</v>
      </c>
      <c r="B649" s="1" t="s">
        <v>88</v>
      </c>
      <c r="C649" s="1">
        <v>608.0</v>
      </c>
      <c r="D649" s="1">
        <v>0.0</v>
      </c>
      <c r="E649" s="2"/>
      <c r="F649" s="1" t="s">
        <v>19</v>
      </c>
      <c r="G649" s="1" t="s">
        <v>39</v>
      </c>
      <c r="H649" s="1" t="s">
        <v>2230</v>
      </c>
      <c r="I649" s="1" t="s">
        <v>2231</v>
      </c>
      <c r="J649" s="1" t="s">
        <v>2231</v>
      </c>
      <c r="K649" s="2"/>
      <c r="L649" s="1">
        <v>-5.0</v>
      </c>
      <c r="M649" s="1"/>
      <c r="N649" s="1">
        <v>9.61845</v>
      </c>
      <c r="O649" s="1" t="s">
        <v>23</v>
      </c>
      <c r="P649" s="1" t="s">
        <v>2232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25</v>
      </c>
      <c r="B650" s="1" t="s">
        <v>88</v>
      </c>
      <c r="C650" s="1">
        <v>299.0</v>
      </c>
      <c r="D650" s="1">
        <v>0.0</v>
      </c>
      <c r="E650" s="2"/>
      <c r="F650" s="1" t="s">
        <v>19</v>
      </c>
      <c r="G650" s="1" t="s">
        <v>20</v>
      </c>
      <c r="H650" s="1" t="s">
        <v>2233</v>
      </c>
      <c r="I650" s="1" t="s">
        <v>2234</v>
      </c>
      <c r="J650" s="1" t="s">
        <v>2234</v>
      </c>
      <c r="K650" s="2"/>
      <c r="L650" s="1">
        <v>-7.0</v>
      </c>
      <c r="M650" s="1"/>
      <c r="N650" s="1">
        <v>7.13885</v>
      </c>
      <c r="O650" s="1" t="s">
        <v>23</v>
      </c>
      <c r="P650" s="1" t="s">
        <v>2235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16</v>
      </c>
      <c r="B651" s="1" t="s">
        <v>17</v>
      </c>
      <c r="C651" s="1">
        <v>309.0</v>
      </c>
      <c r="D651" s="1">
        <v>0.0</v>
      </c>
      <c r="E651" s="1" t="s">
        <v>18</v>
      </c>
      <c r="F651" s="1" t="s">
        <v>19</v>
      </c>
      <c r="G651" s="1" t="s">
        <v>20</v>
      </c>
      <c r="H651" s="1" t="s">
        <v>2236</v>
      </c>
      <c r="I651" s="1" t="s">
        <v>2237</v>
      </c>
      <c r="J651" s="1" t="s">
        <v>2237</v>
      </c>
      <c r="K651" s="2"/>
      <c r="L651" s="1">
        <v>-6.0</v>
      </c>
      <c r="M651" s="1"/>
      <c r="N651" s="1">
        <v>8.364283333333333</v>
      </c>
      <c r="O651" s="1" t="s">
        <v>23</v>
      </c>
      <c r="P651" s="1" t="s">
        <v>2238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80</v>
      </c>
      <c r="B652" s="1" t="s">
        <v>17</v>
      </c>
      <c r="C652" s="1">
        <v>673.0</v>
      </c>
      <c r="D652" s="1">
        <v>0.0</v>
      </c>
      <c r="E652" s="1" t="s">
        <v>18</v>
      </c>
      <c r="F652" s="1" t="s">
        <v>81</v>
      </c>
      <c r="G652" s="1" t="s">
        <v>20</v>
      </c>
      <c r="H652" s="1" t="s">
        <v>2239</v>
      </c>
      <c r="I652" s="1" t="s">
        <v>2240</v>
      </c>
      <c r="J652" s="1" t="s">
        <v>2241</v>
      </c>
      <c r="K652" s="1" t="s">
        <v>2242</v>
      </c>
      <c r="L652" s="1">
        <v>-12.0</v>
      </c>
      <c r="M652" s="1">
        <v>0.49515</v>
      </c>
      <c r="N652" s="1">
        <v>8.727033333333333</v>
      </c>
      <c r="O652" s="1" t="s">
        <v>86</v>
      </c>
      <c r="P652" s="1" t="s">
        <v>2243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80</v>
      </c>
      <c r="B653" s="1" t="s">
        <v>17</v>
      </c>
      <c r="C653" s="3">
        <v>507.0</v>
      </c>
      <c r="D653" s="1">
        <v>15.0</v>
      </c>
      <c r="E653" s="1" t="s">
        <v>18</v>
      </c>
      <c r="F653" s="1" t="s">
        <v>81</v>
      </c>
      <c r="G653" s="1" t="s">
        <v>20</v>
      </c>
      <c r="H653" s="1" t="s">
        <v>2244</v>
      </c>
      <c r="I653" s="1" t="s">
        <v>2245</v>
      </c>
      <c r="J653" s="1" t="s">
        <v>2246</v>
      </c>
      <c r="K653" s="1" t="s">
        <v>2247</v>
      </c>
      <c r="L653" s="1">
        <v>-4.0</v>
      </c>
      <c r="M653" s="1">
        <v>0.5186</v>
      </c>
      <c r="N653" s="1">
        <v>8.559766666666667</v>
      </c>
      <c r="O653" s="1" t="s">
        <v>86</v>
      </c>
      <c r="P653" s="1" t="s">
        <v>2248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16</v>
      </c>
      <c r="B654" s="1" t="s">
        <v>17</v>
      </c>
      <c r="C654" s="1">
        <v>364.0</v>
      </c>
      <c r="D654" s="1">
        <v>0.0</v>
      </c>
      <c r="E654" s="1" t="s">
        <v>18</v>
      </c>
      <c r="F654" s="1" t="s">
        <v>19</v>
      </c>
      <c r="G654" s="1" t="s">
        <v>20</v>
      </c>
      <c r="H654" s="1" t="s">
        <v>2249</v>
      </c>
      <c r="I654" s="1" t="s">
        <v>2250</v>
      </c>
      <c r="J654" s="1" t="s">
        <v>2250</v>
      </c>
      <c r="K654" s="2"/>
      <c r="L654" s="1">
        <v>-6.0</v>
      </c>
      <c r="M654" s="1"/>
      <c r="N654" s="1">
        <v>8.221166666666667</v>
      </c>
      <c r="O654" s="1" t="s">
        <v>23</v>
      </c>
      <c r="P654" s="1" t="s">
        <v>2251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80</v>
      </c>
      <c r="B655" s="1" t="s">
        <v>17</v>
      </c>
      <c r="C655" s="3">
        <v>247.0</v>
      </c>
      <c r="D655" s="1">
        <v>62.0</v>
      </c>
      <c r="E655" s="2"/>
      <c r="F655" s="1" t="s">
        <v>38</v>
      </c>
      <c r="G655" s="1" t="s">
        <v>162</v>
      </c>
      <c r="H655" s="1" t="s">
        <v>2252</v>
      </c>
      <c r="I655" s="1" t="s">
        <v>2253</v>
      </c>
      <c r="J655" s="1" t="s">
        <v>2253</v>
      </c>
      <c r="K655" s="2"/>
      <c r="L655" s="1">
        <v>-11.0</v>
      </c>
      <c r="M655" s="1"/>
      <c r="N655" s="1">
        <v>7.54435</v>
      </c>
      <c r="O655" s="1" t="s">
        <v>86</v>
      </c>
      <c r="P655" s="1" t="s">
        <v>932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37</v>
      </c>
      <c r="B656" s="1" t="s">
        <v>17</v>
      </c>
      <c r="C656" s="1">
        <v>119.0</v>
      </c>
      <c r="D656" s="1">
        <v>0.0</v>
      </c>
      <c r="E656" s="2"/>
      <c r="F656" s="1" t="s">
        <v>38</v>
      </c>
      <c r="G656" s="1" t="s">
        <v>39</v>
      </c>
      <c r="H656" s="1" t="s">
        <v>2254</v>
      </c>
      <c r="I656" s="1" t="s">
        <v>2255</v>
      </c>
      <c r="J656" s="1" t="s">
        <v>2255</v>
      </c>
      <c r="K656" s="2"/>
      <c r="L656" s="1">
        <v>1.0</v>
      </c>
      <c r="M656" s="1"/>
      <c r="N656" s="1">
        <v>6.259416666666667</v>
      </c>
      <c r="O656" s="1" t="s">
        <v>42</v>
      </c>
      <c r="P656" s="1" t="s">
        <v>2256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80</v>
      </c>
      <c r="B657" s="1" t="s">
        <v>17</v>
      </c>
      <c r="C657" s="1">
        <v>332.0</v>
      </c>
      <c r="D657" s="1">
        <v>53.0</v>
      </c>
      <c r="E657" s="2"/>
      <c r="F657" s="1" t="s">
        <v>38</v>
      </c>
      <c r="G657" s="1" t="s">
        <v>20</v>
      </c>
      <c r="H657" s="1" t="s">
        <v>2257</v>
      </c>
      <c r="I657" s="1" t="s">
        <v>2258</v>
      </c>
      <c r="J657" s="1" t="s">
        <v>2258</v>
      </c>
      <c r="K657" s="2"/>
      <c r="L657" s="1">
        <v>-12.0</v>
      </c>
      <c r="M657" s="1"/>
      <c r="N657" s="1">
        <v>78.84028333333333</v>
      </c>
      <c r="O657" s="1" t="s">
        <v>86</v>
      </c>
      <c r="P657" s="1" t="s">
        <v>2259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16</v>
      </c>
      <c r="B658" s="1" t="s">
        <v>17</v>
      </c>
      <c r="C658" s="3">
        <v>323.0</v>
      </c>
      <c r="D658" s="1">
        <v>0.0</v>
      </c>
      <c r="E658" s="1" t="s">
        <v>18</v>
      </c>
      <c r="F658" s="1" t="s">
        <v>19</v>
      </c>
      <c r="G658" s="1" t="s">
        <v>20</v>
      </c>
      <c r="H658" s="1" t="s">
        <v>2260</v>
      </c>
      <c r="I658" s="1" t="s">
        <v>2261</v>
      </c>
      <c r="J658" s="1" t="s">
        <v>2261</v>
      </c>
      <c r="K658" s="2"/>
      <c r="L658" s="1">
        <v>7.0</v>
      </c>
      <c r="M658" s="1"/>
      <c r="N658" s="1">
        <v>22.746233333333333</v>
      </c>
      <c r="O658" s="1" t="s">
        <v>23</v>
      </c>
      <c r="P658" s="1" t="s">
        <v>2262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37</v>
      </c>
      <c r="B659" s="1" t="s">
        <v>17</v>
      </c>
      <c r="C659" s="1">
        <v>357.0</v>
      </c>
      <c r="D659" s="1">
        <v>-119.0</v>
      </c>
      <c r="E659" s="2"/>
      <c r="F659" s="1" t="s">
        <v>38</v>
      </c>
      <c r="G659" s="1" t="s">
        <v>39</v>
      </c>
      <c r="H659" s="1" t="s">
        <v>2263</v>
      </c>
      <c r="I659" s="1" t="s">
        <v>2264</v>
      </c>
      <c r="J659" s="1" t="s">
        <v>2264</v>
      </c>
      <c r="K659" s="2"/>
      <c r="L659" s="1">
        <v>-54.0</v>
      </c>
      <c r="M659" s="1"/>
      <c r="N659" s="1">
        <v>25.667733333333334</v>
      </c>
      <c r="O659" s="1" t="s">
        <v>42</v>
      </c>
      <c r="P659" s="1" t="s">
        <v>2265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80</v>
      </c>
      <c r="B660" s="1" t="s">
        <v>17</v>
      </c>
      <c r="C660" s="1">
        <v>623.0</v>
      </c>
      <c r="D660" s="1">
        <v>0.0</v>
      </c>
      <c r="E660" s="1" t="s">
        <v>18</v>
      </c>
      <c r="F660" s="1" t="s">
        <v>81</v>
      </c>
      <c r="G660" s="1" t="s">
        <v>20</v>
      </c>
      <c r="H660" s="1" t="s">
        <v>2266</v>
      </c>
      <c r="I660" s="1" t="s">
        <v>2267</v>
      </c>
      <c r="J660" s="1" t="s">
        <v>2268</v>
      </c>
      <c r="K660" s="1" t="s">
        <v>2269</v>
      </c>
      <c r="L660" s="1">
        <v>2.0</v>
      </c>
      <c r="M660" s="1">
        <v>9.64935</v>
      </c>
      <c r="N660" s="1">
        <v>25.188133333333333</v>
      </c>
      <c r="O660" s="1" t="s">
        <v>86</v>
      </c>
      <c r="P660" s="1" t="s">
        <v>2270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25</v>
      </c>
      <c r="B661" s="1" t="s">
        <v>88</v>
      </c>
      <c r="C661" s="1">
        <v>849.0</v>
      </c>
      <c r="D661" s="1">
        <v>0.0</v>
      </c>
      <c r="E661" s="2"/>
      <c r="F661" s="1" t="s">
        <v>19</v>
      </c>
      <c r="G661" s="1" t="s">
        <v>20</v>
      </c>
      <c r="H661" s="1" t="s">
        <v>2271</v>
      </c>
      <c r="I661" s="1" t="s">
        <v>2272</v>
      </c>
      <c r="J661" s="1" t="s">
        <v>2272</v>
      </c>
      <c r="K661" s="2"/>
      <c r="L661" s="1">
        <v>14.0</v>
      </c>
      <c r="M661" s="1"/>
      <c r="N661" s="1">
        <v>29.04615</v>
      </c>
      <c r="O661" s="1" t="s">
        <v>23</v>
      </c>
      <c r="P661" s="1" t="s">
        <v>2273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25</v>
      </c>
      <c r="B662" s="1" t="s">
        <v>88</v>
      </c>
      <c r="C662" s="1">
        <v>394.0</v>
      </c>
      <c r="D662" s="1">
        <v>0.0</v>
      </c>
      <c r="E662" s="2"/>
      <c r="F662" s="1" t="s">
        <v>19</v>
      </c>
      <c r="G662" s="1" t="s">
        <v>20</v>
      </c>
      <c r="H662" s="1" t="s">
        <v>2274</v>
      </c>
      <c r="I662" s="1" t="s">
        <v>2275</v>
      </c>
      <c r="J662" s="1" t="s">
        <v>2275</v>
      </c>
      <c r="K662" s="2"/>
      <c r="L662" s="1">
        <v>7.0</v>
      </c>
      <c r="M662" s="1"/>
      <c r="N662" s="1">
        <v>22.655566666666665</v>
      </c>
      <c r="O662" s="1" t="s">
        <v>23</v>
      </c>
      <c r="P662" s="1" t="s">
        <v>351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16</v>
      </c>
      <c r="B663" s="1" t="s">
        <v>17</v>
      </c>
      <c r="C663" s="1">
        <v>264.0</v>
      </c>
      <c r="D663" s="1">
        <v>0.0</v>
      </c>
      <c r="E663" s="1" t="s">
        <v>18</v>
      </c>
      <c r="F663" s="1" t="s">
        <v>19</v>
      </c>
      <c r="G663" s="1" t="s">
        <v>20</v>
      </c>
      <c r="H663" s="1" t="s">
        <v>2276</v>
      </c>
      <c r="I663" s="1" t="s">
        <v>2277</v>
      </c>
      <c r="J663" s="1" t="s">
        <v>2277</v>
      </c>
      <c r="K663" s="2"/>
      <c r="L663" s="1">
        <v>6.0</v>
      </c>
      <c r="M663" s="1"/>
      <c r="N663" s="1">
        <v>21.524966666666668</v>
      </c>
      <c r="O663" s="1" t="s">
        <v>23</v>
      </c>
      <c r="P663" s="1" t="s">
        <v>773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80</v>
      </c>
      <c r="B664" s="1" t="s">
        <v>17</v>
      </c>
      <c r="C664" s="1">
        <v>223.0</v>
      </c>
      <c r="D664" s="1">
        <v>56.0</v>
      </c>
      <c r="E664" s="2"/>
      <c r="F664" s="1" t="s">
        <v>38</v>
      </c>
      <c r="G664" s="1" t="s">
        <v>162</v>
      </c>
      <c r="H664" s="1" t="s">
        <v>2278</v>
      </c>
      <c r="I664" s="1" t="s">
        <v>2279</v>
      </c>
      <c r="J664" s="1" t="s">
        <v>2279</v>
      </c>
      <c r="K664" s="2"/>
      <c r="L664" s="1">
        <v>-9.0</v>
      </c>
      <c r="M664" s="1"/>
      <c r="N664" s="1">
        <v>9.860616666666667</v>
      </c>
      <c r="O664" s="1" t="s">
        <v>86</v>
      </c>
      <c r="P664" s="1" t="s">
        <v>2280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80</v>
      </c>
      <c r="B665" s="1" t="s">
        <v>17</v>
      </c>
      <c r="C665" s="1">
        <v>398.0</v>
      </c>
      <c r="D665" s="1">
        <v>100.0</v>
      </c>
      <c r="E665" s="2"/>
      <c r="F665" s="1" t="s">
        <v>38</v>
      </c>
      <c r="G665" s="1" t="s">
        <v>162</v>
      </c>
      <c r="H665" s="1" t="s">
        <v>2281</v>
      </c>
      <c r="I665" s="1" t="s">
        <v>2282</v>
      </c>
      <c r="J665" s="1" t="s">
        <v>2282</v>
      </c>
      <c r="K665" s="2"/>
      <c r="L665" s="1">
        <v>-8.0</v>
      </c>
      <c r="M665" s="1"/>
      <c r="N665" s="1">
        <v>23.5952</v>
      </c>
      <c r="O665" s="1" t="s">
        <v>86</v>
      </c>
      <c r="P665" s="1" t="s">
        <v>2283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29</v>
      </c>
      <c r="B666" s="1" t="s">
        <v>88</v>
      </c>
      <c r="C666" s="1">
        <v>434.0</v>
      </c>
      <c r="D666" s="1">
        <v>0.0</v>
      </c>
      <c r="E666" s="1" t="s">
        <v>659</v>
      </c>
      <c r="F666" s="1" t="s">
        <v>19</v>
      </c>
      <c r="G666" s="1" t="s">
        <v>20</v>
      </c>
      <c r="H666" s="1" t="s">
        <v>2284</v>
      </c>
      <c r="I666" s="1" t="s">
        <v>2285</v>
      </c>
      <c r="J666" s="1" t="s">
        <v>2285</v>
      </c>
      <c r="K666" s="2"/>
      <c r="L666" s="1">
        <v>-2.0</v>
      </c>
      <c r="M666" s="1"/>
      <c r="N666" s="1">
        <v>12.92615</v>
      </c>
      <c r="O666" s="1" t="s">
        <v>23</v>
      </c>
      <c r="P666" s="1" t="s">
        <v>2286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80</v>
      </c>
      <c r="B667" s="1" t="s">
        <v>17</v>
      </c>
      <c r="C667" s="3">
        <v>368.0</v>
      </c>
      <c r="D667" s="1">
        <v>0.0</v>
      </c>
      <c r="E667" s="1" t="s">
        <v>18</v>
      </c>
      <c r="F667" s="1" t="s">
        <v>81</v>
      </c>
      <c r="G667" s="1" t="s">
        <v>20</v>
      </c>
      <c r="H667" s="1" t="s">
        <v>2287</v>
      </c>
      <c r="I667" s="1" t="s">
        <v>2288</v>
      </c>
      <c r="J667" s="1" t="s">
        <v>2289</v>
      </c>
      <c r="K667" s="1" t="s">
        <v>2290</v>
      </c>
      <c r="L667" s="1">
        <v>2.0</v>
      </c>
      <c r="M667" s="1">
        <v>1.1361166666666667</v>
      </c>
      <c r="N667" s="1">
        <v>9.344533333333333</v>
      </c>
      <c r="O667" s="1" t="s">
        <v>86</v>
      </c>
      <c r="P667" s="1" t="s">
        <v>2291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37</v>
      </c>
      <c r="B668" s="1" t="s">
        <v>17</v>
      </c>
      <c r="C668" s="1">
        <v>368.0</v>
      </c>
      <c r="D668" s="1">
        <v>0.0</v>
      </c>
      <c r="E668" s="2"/>
      <c r="F668" s="1" t="s">
        <v>38</v>
      </c>
      <c r="G668" s="1" t="s">
        <v>39</v>
      </c>
      <c r="H668" s="1" t="s">
        <v>2292</v>
      </c>
      <c r="I668" s="1" t="s">
        <v>2293</v>
      </c>
      <c r="J668" s="1" t="s">
        <v>2293</v>
      </c>
      <c r="K668" s="2"/>
      <c r="L668" s="1">
        <v>4.0</v>
      </c>
      <c r="M668" s="1"/>
      <c r="N668" s="1">
        <v>9.00965</v>
      </c>
      <c r="O668" s="1" t="s">
        <v>42</v>
      </c>
      <c r="P668" s="1" t="s">
        <v>2294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16</v>
      </c>
      <c r="B669" s="1" t="s">
        <v>17</v>
      </c>
      <c r="C669" s="1">
        <v>264.0</v>
      </c>
      <c r="D669" s="1">
        <v>0.0</v>
      </c>
      <c r="E669" s="1" t="s">
        <v>18</v>
      </c>
      <c r="F669" s="1" t="s">
        <v>19</v>
      </c>
      <c r="G669" s="1" t="s">
        <v>20</v>
      </c>
      <c r="H669" s="1" t="s">
        <v>2295</v>
      </c>
      <c r="I669" s="1" t="s">
        <v>2296</v>
      </c>
      <c r="J669" s="1" t="s">
        <v>2296</v>
      </c>
      <c r="K669" s="2"/>
      <c r="L669" s="1">
        <v>-5.0</v>
      </c>
      <c r="M669" s="1"/>
      <c r="N669" s="1">
        <v>9.096933333333334</v>
      </c>
      <c r="O669" s="1" t="s">
        <v>23</v>
      </c>
      <c r="P669" s="1" t="s">
        <v>188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80</v>
      </c>
      <c r="B670" s="1" t="s">
        <v>17</v>
      </c>
      <c r="C670" s="1">
        <v>494.0</v>
      </c>
      <c r="D670" s="1">
        <v>124.0</v>
      </c>
      <c r="E670" s="2"/>
      <c r="F670" s="1" t="s">
        <v>38</v>
      </c>
      <c r="G670" s="1" t="s">
        <v>20</v>
      </c>
      <c r="H670" s="1" t="s">
        <v>2297</v>
      </c>
      <c r="I670" s="1" t="s">
        <v>2298</v>
      </c>
      <c r="J670" s="1" t="s">
        <v>2298</v>
      </c>
      <c r="K670" s="2"/>
      <c r="L670" s="1">
        <v>-7.0</v>
      </c>
      <c r="M670" s="1"/>
      <c r="N670" s="1">
        <v>11.689466666666666</v>
      </c>
      <c r="O670" s="1" t="s">
        <v>86</v>
      </c>
      <c r="P670" s="1" t="s">
        <v>2299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80</v>
      </c>
      <c r="B671" s="1" t="s">
        <v>17</v>
      </c>
      <c r="C671" s="1">
        <v>777.0</v>
      </c>
      <c r="D671" s="1">
        <v>0.0</v>
      </c>
      <c r="E671" s="1" t="s">
        <v>18</v>
      </c>
      <c r="F671" s="1" t="s">
        <v>81</v>
      </c>
      <c r="G671" s="1" t="s">
        <v>20</v>
      </c>
      <c r="H671" s="1" t="s">
        <v>2300</v>
      </c>
      <c r="I671" s="1" t="s">
        <v>2301</v>
      </c>
      <c r="J671" s="1" t="s">
        <v>2302</v>
      </c>
      <c r="K671" s="1" t="s">
        <v>2303</v>
      </c>
      <c r="L671" s="1">
        <v>-13.0</v>
      </c>
      <c r="M671" s="1">
        <v>0.5874833333333334</v>
      </c>
      <c r="N671" s="1">
        <v>12.062066666666666</v>
      </c>
      <c r="O671" s="1" t="s">
        <v>86</v>
      </c>
      <c r="P671" s="1" t="s">
        <v>2304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80</v>
      </c>
      <c r="B672" s="1" t="s">
        <v>17</v>
      </c>
      <c r="C672" s="1">
        <v>211.0</v>
      </c>
      <c r="D672" s="1">
        <v>53.0</v>
      </c>
      <c r="E672" s="2"/>
      <c r="F672" s="1" t="s">
        <v>38</v>
      </c>
      <c r="G672" s="1" t="s">
        <v>162</v>
      </c>
      <c r="H672" s="1" t="s">
        <v>2305</v>
      </c>
      <c r="I672" s="1" t="s">
        <v>2306</v>
      </c>
      <c r="J672" s="1" t="s">
        <v>2306</v>
      </c>
      <c r="K672" s="2"/>
      <c r="L672" s="1">
        <v>-12.0</v>
      </c>
      <c r="M672" s="1"/>
      <c r="N672" s="1">
        <v>7.112266666666667</v>
      </c>
      <c r="O672" s="1" t="s">
        <v>86</v>
      </c>
      <c r="P672" s="1" t="s">
        <v>2307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25</v>
      </c>
      <c r="B673" s="1" t="s">
        <v>17</v>
      </c>
      <c r="C673" s="1">
        <v>289.0</v>
      </c>
      <c r="D673" s="1">
        <v>0.0</v>
      </c>
      <c r="E673" s="2"/>
      <c r="F673" s="1" t="s">
        <v>19</v>
      </c>
      <c r="G673" s="1" t="s">
        <v>20</v>
      </c>
      <c r="H673" s="1" t="s">
        <v>2308</v>
      </c>
      <c r="I673" s="1" t="s">
        <v>2309</v>
      </c>
      <c r="J673" s="1" t="s">
        <v>2309</v>
      </c>
      <c r="K673" s="2"/>
      <c r="L673" s="1">
        <v>-6.0</v>
      </c>
      <c r="M673" s="1"/>
      <c r="N673" s="1">
        <v>8.283083333333334</v>
      </c>
      <c r="O673" s="1" t="s">
        <v>23</v>
      </c>
      <c r="P673" s="1" t="s">
        <v>1112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16</v>
      </c>
      <c r="B674" s="1" t="s">
        <v>17</v>
      </c>
      <c r="C674" s="1">
        <v>264.0</v>
      </c>
      <c r="D674" s="1">
        <v>0.0</v>
      </c>
      <c r="E674" s="1" t="s">
        <v>18</v>
      </c>
      <c r="F674" s="1" t="s">
        <v>19</v>
      </c>
      <c r="G674" s="1" t="s">
        <v>20</v>
      </c>
      <c r="H674" s="1" t="s">
        <v>2310</v>
      </c>
      <c r="I674" s="1" t="s">
        <v>2311</v>
      </c>
      <c r="J674" s="1" t="s">
        <v>2311</v>
      </c>
      <c r="K674" s="2"/>
      <c r="L674" s="1">
        <v>-6.0</v>
      </c>
      <c r="M674" s="1"/>
      <c r="N674" s="1">
        <v>8.81105</v>
      </c>
      <c r="O674" s="1" t="s">
        <v>23</v>
      </c>
      <c r="P674" s="1" t="s">
        <v>188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25</v>
      </c>
      <c r="B675" s="1" t="s">
        <v>17</v>
      </c>
      <c r="C675" s="3">
        <v>329.0</v>
      </c>
      <c r="D675" s="1">
        <v>0.0</v>
      </c>
      <c r="E675" s="2"/>
      <c r="F675" s="1" t="s">
        <v>19</v>
      </c>
      <c r="G675" s="1" t="s">
        <v>20</v>
      </c>
      <c r="H675" s="1" t="s">
        <v>2312</v>
      </c>
      <c r="I675" s="1" t="s">
        <v>2313</v>
      </c>
      <c r="J675" s="1" t="s">
        <v>2313</v>
      </c>
      <c r="K675" s="2"/>
      <c r="L675" s="1">
        <v>-4.0</v>
      </c>
      <c r="M675" s="1"/>
      <c r="N675" s="1">
        <v>10.800516666666667</v>
      </c>
      <c r="O675" s="1" t="s">
        <v>23</v>
      </c>
      <c r="P675" s="1" t="s">
        <v>201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80</v>
      </c>
      <c r="B676" s="1" t="s">
        <v>17</v>
      </c>
      <c r="C676" s="1">
        <v>327.0</v>
      </c>
      <c r="D676" s="1">
        <v>0.0</v>
      </c>
      <c r="E676" s="1" t="s">
        <v>120</v>
      </c>
      <c r="F676" s="1" t="s">
        <v>81</v>
      </c>
      <c r="G676" s="1" t="s">
        <v>20</v>
      </c>
      <c r="H676" s="1" t="s">
        <v>2314</v>
      </c>
      <c r="I676" s="1" t="s">
        <v>2315</v>
      </c>
      <c r="J676" s="1" t="s">
        <v>2316</v>
      </c>
      <c r="K676" s="1" t="s">
        <v>2317</v>
      </c>
      <c r="L676" s="1">
        <v>-12.0</v>
      </c>
      <c r="M676" s="1">
        <v>0.012883333333333333</v>
      </c>
      <c r="N676" s="1">
        <v>9.314333333333334</v>
      </c>
      <c r="O676" s="1" t="s">
        <v>86</v>
      </c>
      <c r="P676" s="1" t="s">
        <v>2318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25</v>
      </c>
      <c r="B677" s="1" t="s">
        <v>17</v>
      </c>
      <c r="C677" s="1">
        <v>698.0</v>
      </c>
      <c r="D677" s="1">
        <v>0.0</v>
      </c>
      <c r="E677" s="2"/>
      <c r="F677" s="1" t="s">
        <v>19</v>
      </c>
      <c r="G677" s="1" t="s">
        <v>20</v>
      </c>
      <c r="H677" s="1" t="s">
        <v>2319</v>
      </c>
      <c r="I677" s="1" t="s">
        <v>2320</v>
      </c>
      <c r="J677" s="1" t="s">
        <v>2320</v>
      </c>
      <c r="K677" s="2"/>
      <c r="L677" s="1">
        <v>-2.0</v>
      </c>
      <c r="M677" s="1"/>
      <c r="N677" s="1">
        <v>12.235866666666666</v>
      </c>
      <c r="O677" s="1" t="s">
        <v>23</v>
      </c>
      <c r="P677" s="1" t="s">
        <v>2321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80</v>
      </c>
      <c r="B678" s="1" t="s">
        <v>17</v>
      </c>
      <c r="C678" s="1">
        <v>180.0</v>
      </c>
      <c r="D678" s="1">
        <v>69.0</v>
      </c>
      <c r="E678" s="2"/>
      <c r="F678" s="1" t="s">
        <v>38</v>
      </c>
      <c r="G678" s="1" t="s">
        <v>20</v>
      </c>
      <c r="H678" s="1" t="s">
        <v>2322</v>
      </c>
      <c r="I678" s="1" t="s">
        <v>2323</v>
      </c>
      <c r="J678" s="1" t="s">
        <v>2323</v>
      </c>
      <c r="K678" s="2"/>
      <c r="L678" s="1">
        <v>-11.0</v>
      </c>
      <c r="M678" s="1"/>
      <c r="N678" s="1">
        <v>7.4336166666666665</v>
      </c>
      <c r="O678" s="1" t="s">
        <v>86</v>
      </c>
      <c r="P678" s="1" t="s">
        <v>1101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25</v>
      </c>
      <c r="B679" s="1" t="s">
        <v>17</v>
      </c>
      <c r="C679" s="1">
        <v>329.0</v>
      </c>
      <c r="D679" s="1">
        <v>0.0</v>
      </c>
      <c r="E679" s="2"/>
      <c r="F679" s="1" t="s">
        <v>19</v>
      </c>
      <c r="G679" s="1" t="s">
        <v>20</v>
      </c>
      <c r="H679" s="1" t="s">
        <v>2324</v>
      </c>
      <c r="I679" s="1" t="s">
        <v>2325</v>
      </c>
      <c r="J679" s="1" t="s">
        <v>2325</v>
      </c>
      <c r="K679" s="2"/>
      <c r="L679" s="1">
        <v>-2.0</v>
      </c>
      <c r="M679" s="1"/>
      <c r="N679" s="1">
        <v>12.05975</v>
      </c>
      <c r="O679" s="1" t="s">
        <v>23</v>
      </c>
      <c r="P679" s="1" t="s">
        <v>633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37</v>
      </c>
      <c r="B680" s="1" t="s">
        <v>17</v>
      </c>
      <c r="C680" s="1">
        <v>249.0</v>
      </c>
      <c r="D680" s="1">
        <v>0.0</v>
      </c>
      <c r="E680" s="2"/>
      <c r="F680" s="1" t="s">
        <v>38</v>
      </c>
      <c r="G680" s="1" t="s">
        <v>39</v>
      </c>
      <c r="H680" s="1" t="s">
        <v>2326</v>
      </c>
      <c r="I680" s="1" t="s">
        <v>2327</v>
      </c>
      <c r="J680" s="1" t="s">
        <v>2327</v>
      </c>
      <c r="K680" s="2"/>
      <c r="L680" s="1">
        <v>4.0</v>
      </c>
      <c r="M680" s="1"/>
      <c r="N680" s="1">
        <v>9.650683333333333</v>
      </c>
      <c r="O680" s="1" t="s">
        <v>42</v>
      </c>
      <c r="P680" s="1" t="s">
        <v>2328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80</v>
      </c>
      <c r="B681" s="1" t="s">
        <v>17</v>
      </c>
      <c r="C681" s="1">
        <v>289.0</v>
      </c>
      <c r="D681" s="1">
        <v>0.0</v>
      </c>
      <c r="E681" s="1" t="s">
        <v>120</v>
      </c>
      <c r="F681" s="1" t="s">
        <v>81</v>
      </c>
      <c r="G681" s="1" t="s">
        <v>20</v>
      </c>
      <c r="H681" s="1" t="s">
        <v>2329</v>
      </c>
      <c r="I681" s="1" t="s">
        <v>2330</v>
      </c>
      <c r="J681" s="1" t="s">
        <v>2331</v>
      </c>
      <c r="K681" s="1" t="s">
        <v>2332</v>
      </c>
      <c r="L681" s="1">
        <v>0.0</v>
      </c>
      <c r="M681" s="1">
        <v>0.013266666666666666</v>
      </c>
      <c r="N681" s="1">
        <v>15.528816666666666</v>
      </c>
      <c r="O681" s="1" t="s">
        <v>86</v>
      </c>
      <c r="P681" s="1" t="s">
        <v>1836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29</v>
      </c>
      <c r="B682" s="1" t="s">
        <v>17</v>
      </c>
      <c r="C682" s="1">
        <v>331.0</v>
      </c>
      <c r="D682" s="1">
        <v>0.0</v>
      </c>
      <c r="E682" s="1" t="s">
        <v>2333</v>
      </c>
      <c r="F682" s="1" t="s">
        <v>19</v>
      </c>
      <c r="G682" s="1" t="s">
        <v>20</v>
      </c>
      <c r="H682" s="1" t="s">
        <v>2334</v>
      </c>
      <c r="I682" s="1" t="s">
        <v>2335</v>
      </c>
      <c r="J682" s="1" t="s">
        <v>2335</v>
      </c>
      <c r="K682" s="2"/>
      <c r="L682" s="1">
        <v>0.0</v>
      </c>
      <c r="M682" s="1"/>
      <c r="N682" s="1">
        <v>14.105983333333333</v>
      </c>
      <c r="O682" s="1" t="s">
        <v>23</v>
      </c>
      <c r="P682" s="1" t="s">
        <v>2336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25</v>
      </c>
      <c r="B683" s="1" t="s">
        <v>17</v>
      </c>
      <c r="C683" s="1">
        <v>364.0</v>
      </c>
      <c r="D683" s="1">
        <v>0.0</v>
      </c>
      <c r="E683" s="2"/>
      <c r="F683" s="1" t="s">
        <v>19</v>
      </c>
      <c r="G683" s="1" t="s">
        <v>20</v>
      </c>
      <c r="H683" s="1" t="s">
        <v>2337</v>
      </c>
      <c r="I683" s="1" t="s">
        <v>2338</v>
      </c>
      <c r="J683" s="1" t="s">
        <v>2338</v>
      </c>
      <c r="K683" s="2"/>
      <c r="L683" s="1">
        <v>-1.0</v>
      </c>
      <c r="M683" s="1"/>
      <c r="N683" s="1">
        <v>13.9721</v>
      </c>
      <c r="O683" s="1" t="s">
        <v>23</v>
      </c>
      <c r="P683" s="1" t="s">
        <v>2339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37</v>
      </c>
      <c r="B684" s="1" t="s">
        <v>17</v>
      </c>
      <c r="C684" s="3">
        <v>306.0</v>
      </c>
      <c r="D684" s="1">
        <v>0.0</v>
      </c>
      <c r="E684" s="2"/>
      <c r="F684" s="1" t="s">
        <v>38</v>
      </c>
      <c r="G684" s="1" t="s">
        <v>39</v>
      </c>
      <c r="H684" s="1" t="s">
        <v>2340</v>
      </c>
      <c r="I684" s="1" t="s">
        <v>2341</v>
      </c>
      <c r="J684" s="1" t="s">
        <v>2341</v>
      </c>
      <c r="K684" s="2"/>
      <c r="L684" s="1">
        <v>5.0</v>
      </c>
      <c r="M684" s="1"/>
      <c r="N684" s="1">
        <v>10.99855</v>
      </c>
      <c r="O684" s="1" t="s">
        <v>42</v>
      </c>
      <c r="P684" s="1" t="s">
        <v>2342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25</v>
      </c>
      <c r="B685" s="1" t="s">
        <v>17</v>
      </c>
      <c r="C685" s="3">
        <v>553.0</v>
      </c>
      <c r="D685" s="1">
        <v>0.0</v>
      </c>
      <c r="E685" s="2"/>
      <c r="F685" s="1" t="s">
        <v>19</v>
      </c>
      <c r="G685" s="1" t="s">
        <v>20</v>
      </c>
      <c r="H685" s="1" t="s">
        <v>2343</v>
      </c>
      <c r="I685" s="1" t="s">
        <v>2344</v>
      </c>
      <c r="J685" s="1" t="s">
        <v>2344</v>
      </c>
      <c r="K685" s="2"/>
      <c r="L685" s="1">
        <v>5.0</v>
      </c>
      <c r="M685" s="1"/>
      <c r="N685" s="1">
        <v>20.76465</v>
      </c>
      <c r="O685" s="1" t="s">
        <v>23</v>
      </c>
      <c r="P685" s="1" t="s">
        <v>2345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29</v>
      </c>
      <c r="B686" s="1" t="s">
        <v>17</v>
      </c>
      <c r="C686" s="1">
        <v>264.0</v>
      </c>
      <c r="D686" s="1">
        <v>0.0</v>
      </c>
      <c r="E686" s="1" t="s">
        <v>1020</v>
      </c>
      <c r="F686" s="1" t="s">
        <v>19</v>
      </c>
      <c r="G686" s="1" t="s">
        <v>20</v>
      </c>
      <c r="H686" s="1" t="s">
        <v>2346</v>
      </c>
      <c r="I686" s="1" t="s">
        <v>2347</v>
      </c>
      <c r="J686" s="1" t="s">
        <v>2347</v>
      </c>
      <c r="K686" s="2"/>
      <c r="L686" s="1">
        <v>0.0</v>
      </c>
      <c r="M686" s="1"/>
      <c r="N686" s="1">
        <v>15.772066666666667</v>
      </c>
      <c r="O686" s="1" t="s">
        <v>23</v>
      </c>
      <c r="P686" s="1" t="s">
        <v>2348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37</v>
      </c>
      <c r="B687" s="1" t="s">
        <v>17</v>
      </c>
      <c r="C687" s="1">
        <v>249.0</v>
      </c>
      <c r="D687" s="1">
        <v>0.0</v>
      </c>
      <c r="E687" s="2"/>
      <c r="F687" s="1" t="s">
        <v>38</v>
      </c>
      <c r="G687" s="1" t="s">
        <v>39</v>
      </c>
      <c r="H687" s="1" t="s">
        <v>2349</v>
      </c>
      <c r="I687" s="1" t="s">
        <v>2350</v>
      </c>
      <c r="J687" s="1" t="s">
        <v>2350</v>
      </c>
      <c r="K687" s="2"/>
      <c r="L687" s="1">
        <v>3.0</v>
      </c>
      <c r="M687" s="1"/>
      <c r="N687" s="1">
        <v>8.527516666666667</v>
      </c>
      <c r="O687" s="1" t="s">
        <v>42</v>
      </c>
      <c r="P687" s="1" t="s">
        <v>2351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25</v>
      </c>
      <c r="B688" s="1" t="s">
        <v>17</v>
      </c>
      <c r="C688" s="1">
        <v>329.0</v>
      </c>
      <c r="D688" s="1">
        <v>0.0</v>
      </c>
      <c r="E688" s="2"/>
      <c r="F688" s="1" t="s">
        <v>19</v>
      </c>
      <c r="G688" s="1" t="s">
        <v>20</v>
      </c>
      <c r="H688" s="1" t="s">
        <v>2352</v>
      </c>
      <c r="I688" s="1" t="s">
        <v>2353</v>
      </c>
      <c r="J688" s="1" t="s">
        <v>2353</v>
      </c>
      <c r="K688" s="2"/>
      <c r="L688" s="1">
        <v>-6.0</v>
      </c>
      <c r="M688" s="1"/>
      <c r="N688" s="1">
        <v>8.946166666666667</v>
      </c>
      <c r="O688" s="1" t="s">
        <v>23</v>
      </c>
      <c r="P688" s="1" t="s">
        <v>842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37</v>
      </c>
      <c r="B689" s="1" t="s">
        <v>17</v>
      </c>
      <c r="C689" s="1">
        <v>249.0</v>
      </c>
      <c r="D689" s="1">
        <v>0.0</v>
      </c>
      <c r="E689" s="2"/>
      <c r="F689" s="1" t="s">
        <v>38</v>
      </c>
      <c r="G689" s="1" t="s">
        <v>39</v>
      </c>
      <c r="H689" s="1" t="s">
        <v>2354</v>
      </c>
      <c r="I689" s="1" t="s">
        <v>2355</v>
      </c>
      <c r="J689" s="1" t="s">
        <v>2355</v>
      </c>
      <c r="K689" s="2"/>
      <c r="L689" s="1">
        <v>2.0</v>
      </c>
      <c r="M689" s="1"/>
      <c r="N689" s="1">
        <v>7.243216666666667</v>
      </c>
      <c r="O689" s="1" t="s">
        <v>42</v>
      </c>
      <c r="P689" s="1" t="s">
        <v>2356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37</v>
      </c>
      <c r="B690" s="1" t="s">
        <v>17</v>
      </c>
      <c r="C690" s="3">
        <v>20.0</v>
      </c>
      <c r="D690" s="1">
        <v>35.0</v>
      </c>
      <c r="E690" s="2"/>
      <c r="F690" s="1" t="s">
        <v>38</v>
      </c>
      <c r="G690" s="1" t="s">
        <v>39</v>
      </c>
      <c r="H690" s="1" t="s">
        <v>2357</v>
      </c>
      <c r="I690" s="1" t="s">
        <v>2358</v>
      </c>
      <c r="J690" s="1" t="s">
        <v>2358</v>
      </c>
      <c r="K690" s="2"/>
      <c r="L690" s="1">
        <v>-4.0</v>
      </c>
      <c r="M690" s="1"/>
      <c r="N690" s="1">
        <v>0.8366333333333333</v>
      </c>
      <c r="O690" s="1" t="s">
        <v>42</v>
      </c>
      <c r="P690" s="1" t="s">
        <v>2359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80</v>
      </c>
      <c r="B691" s="1" t="s">
        <v>17</v>
      </c>
      <c r="C691" s="3">
        <v>547.0</v>
      </c>
      <c r="D691" s="1">
        <v>0.0</v>
      </c>
      <c r="E691" s="1" t="s">
        <v>120</v>
      </c>
      <c r="F691" s="1" t="s">
        <v>81</v>
      </c>
      <c r="G691" s="1" t="s">
        <v>20</v>
      </c>
      <c r="H691" s="1" t="s">
        <v>2360</v>
      </c>
      <c r="I691" s="1" t="s">
        <v>2361</v>
      </c>
      <c r="J691" s="1" t="s">
        <v>2362</v>
      </c>
      <c r="K691" s="1" t="s">
        <v>2363</v>
      </c>
      <c r="L691" s="1">
        <v>-14.0</v>
      </c>
      <c r="M691" s="1">
        <v>0.014416666666666666</v>
      </c>
      <c r="N691" s="1">
        <v>9.6934</v>
      </c>
      <c r="O691" s="1" t="s">
        <v>86</v>
      </c>
      <c r="P691" s="1" t="s">
        <v>2364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37</v>
      </c>
      <c r="B692" s="1" t="s">
        <v>17</v>
      </c>
      <c r="C692" s="3">
        <v>119.0</v>
      </c>
      <c r="D692" s="1">
        <v>0.0</v>
      </c>
      <c r="E692" s="2"/>
      <c r="F692" s="1" t="s">
        <v>38</v>
      </c>
      <c r="G692" s="1" t="s">
        <v>39</v>
      </c>
      <c r="H692" s="1" t="s">
        <v>2365</v>
      </c>
      <c r="I692" s="1" t="s">
        <v>2366</v>
      </c>
      <c r="J692" s="1" t="s">
        <v>2366</v>
      </c>
      <c r="K692" s="2"/>
      <c r="L692" s="1">
        <v>5.0</v>
      </c>
      <c r="M692" s="1"/>
      <c r="N692" s="1">
        <v>10.173183333333334</v>
      </c>
      <c r="O692" s="1" t="s">
        <v>42</v>
      </c>
      <c r="P692" s="1" t="s">
        <v>2367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37</v>
      </c>
      <c r="B693" s="1" t="s">
        <v>17</v>
      </c>
      <c r="C693" s="3">
        <v>369.0</v>
      </c>
      <c r="D693" s="1">
        <v>0.0</v>
      </c>
      <c r="E693" s="2"/>
      <c r="F693" s="1" t="s">
        <v>38</v>
      </c>
      <c r="G693" s="1" t="s">
        <v>39</v>
      </c>
      <c r="H693" s="1" t="s">
        <v>2368</v>
      </c>
      <c r="I693" s="1" t="s">
        <v>2369</v>
      </c>
      <c r="J693" s="1" t="s">
        <v>2369</v>
      </c>
      <c r="K693" s="2"/>
      <c r="L693" s="1">
        <v>6.0</v>
      </c>
      <c r="M693" s="1"/>
      <c r="N693" s="1">
        <v>11.298316666666667</v>
      </c>
      <c r="O693" s="1" t="s">
        <v>42</v>
      </c>
      <c r="P693" s="1" t="s">
        <v>2370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37</v>
      </c>
      <c r="B694" s="1" t="s">
        <v>17</v>
      </c>
      <c r="C694" s="1">
        <v>59.0</v>
      </c>
      <c r="D694" s="1">
        <v>0.0</v>
      </c>
      <c r="E694" s="2"/>
      <c r="F694" s="1" t="s">
        <v>38</v>
      </c>
      <c r="G694" s="1" t="s">
        <v>39</v>
      </c>
      <c r="H694" s="1" t="s">
        <v>2371</v>
      </c>
      <c r="I694" s="1" t="s">
        <v>2372</v>
      </c>
      <c r="J694" s="1" t="s">
        <v>2372</v>
      </c>
      <c r="K694" s="2"/>
      <c r="L694" s="1">
        <v>-2.0</v>
      </c>
      <c r="M694" s="1"/>
      <c r="N694" s="1">
        <v>2.7453333333333334</v>
      </c>
      <c r="O694" s="1" t="s">
        <v>42</v>
      </c>
      <c r="P694" s="1" t="s">
        <v>2373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37</v>
      </c>
      <c r="B695" s="1" t="s">
        <v>17</v>
      </c>
      <c r="C695" s="1">
        <v>309.0</v>
      </c>
      <c r="D695" s="1">
        <v>0.0</v>
      </c>
      <c r="E695" s="2"/>
      <c r="F695" s="1" t="s">
        <v>38</v>
      </c>
      <c r="G695" s="1" t="s">
        <v>39</v>
      </c>
      <c r="H695" s="1" t="s">
        <v>2374</v>
      </c>
      <c r="I695" s="1" t="s">
        <v>2375</v>
      </c>
      <c r="J695" s="1" t="s">
        <v>2375</v>
      </c>
      <c r="K695" s="2"/>
      <c r="L695" s="1">
        <v>11.0</v>
      </c>
      <c r="M695" s="1"/>
      <c r="N695" s="1">
        <v>16.047983333333335</v>
      </c>
      <c r="O695" s="1" t="s">
        <v>42</v>
      </c>
      <c r="P695" s="1" t="s">
        <v>2376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80</v>
      </c>
      <c r="B696" s="1" t="s">
        <v>17</v>
      </c>
      <c r="C696" s="1">
        <v>199.0</v>
      </c>
      <c r="D696" s="1">
        <v>50.0</v>
      </c>
      <c r="E696" s="2"/>
      <c r="F696" s="1" t="s">
        <v>38</v>
      </c>
      <c r="G696" s="1" t="s">
        <v>162</v>
      </c>
      <c r="H696" s="1" t="s">
        <v>2377</v>
      </c>
      <c r="I696" s="1" t="s">
        <v>2378</v>
      </c>
      <c r="J696" s="1" t="s">
        <v>2378</v>
      </c>
      <c r="K696" s="2"/>
      <c r="L696" s="1">
        <v>-3.0</v>
      </c>
      <c r="M696" s="1"/>
      <c r="N696" s="1">
        <v>16.12686666666667</v>
      </c>
      <c r="O696" s="1" t="s">
        <v>86</v>
      </c>
      <c r="P696" s="1" t="s">
        <v>2379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80</v>
      </c>
      <c r="B697" s="1" t="s">
        <v>17</v>
      </c>
      <c r="C697" s="1">
        <v>546.0</v>
      </c>
      <c r="D697" s="1">
        <v>137.0</v>
      </c>
      <c r="E697" s="2"/>
      <c r="F697" s="1" t="s">
        <v>38</v>
      </c>
      <c r="G697" s="1" t="s">
        <v>162</v>
      </c>
      <c r="H697" s="1" t="s">
        <v>2380</v>
      </c>
      <c r="I697" s="1" t="s">
        <v>2381</v>
      </c>
      <c r="J697" s="1" t="s">
        <v>2381</v>
      </c>
      <c r="K697" s="2"/>
      <c r="L697" s="1">
        <v>-13.0</v>
      </c>
      <c r="M697" s="1"/>
      <c r="N697" s="1">
        <v>22.015216666666667</v>
      </c>
      <c r="O697" s="1" t="s">
        <v>86</v>
      </c>
      <c r="P697" s="1" t="s">
        <v>2382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16</v>
      </c>
      <c r="B698" s="1" t="s">
        <v>17</v>
      </c>
      <c r="C698" s="3">
        <v>323.0</v>
      </c>
      <c r="D698" s="1">
        <v>0.0</v>
      </c>
      <c r="E698" s="1" t="s">
        <v>18</v>
      </c>
      <c r="F698" s="1" t="s">
        <v>19</v>
      </c>
      <c r="G698" s="1" t="s">
        <v>20</v>
      </c>
      <c r="H698" s="1" t="s">
        <v>2383</v>
      </c>
      <c r="I698" s="1" t="s">
        <v>2384</v>
      </c>
      <c r="J698" s="1" t="s">
        <v>2384</v>
      </c>
      <c r="K698" s="2"/>
      <c r="L698" s="1">
        <v>-4.0</v>
      </c>
      <c r="M698" s="1"/>
      <c r="N698" s="1">
        <v>10.026566666666668</v>
      </c>
      <c r="O698" s="1" t="s">
        <v>23</v>
      </c>
      <c r="P698" s="1" t="s">
        <v>2385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80</v>
      </c>
      <c r="B699" s="1" t="s">
        <v>17</v>
      </c>
      <c r="C699" s="1">
        <v>1132.0</v>
      </c>
      <c r="D699" s="1">
        <v>0.0</v>
      </c>
      <c r="E699" s="1" t="s">
        <v>18</v>
      </c>
      <c r="F699" s="1" t="s">
        <v>81</v>
      </c>
      <c r="G699" s="1" t="s">
        <v>20</v>
      </c>
      <c r="H699" s="1" t="s">
        <v>2386</v>
      </c>
      <c r="I699" s="1" t="s">
        <v>2387</v>
      </c>
      <c r="J699" s="1" t="s">
        <v>2388</v>
      </c>
      <c r="K699" s="1" t="s">
        <v>2389</v>
      </c>
      <c r="L699" s="1">
        <v>9.0</v>
      </c>
      <c r="M699" s="1">
        <v>105.32765</v>
      </c>
      <c r="N699" s="1">
        <v>122.4794</v>
      </c>
      <c r="O699" s="1" t="s">
        <v>86</v>
      </c>
      <c r="P699" s="1" t="s">
        <v>2390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16</v>
      </c>
      <c r="B700" s="1" t="s">
        <v>17</v>
      </c>
      <c r="C700" s="1">
        <v>557.0</v>
      </c>
      <c r="D700" s="1">
        <v>0.0</v>
      </c>
      <c r="E700" s="1" t="s">
        <v>18</v>
      </c>
      <c r="F700" s="1" t="s">
        <v>19</v>
      </c>
      <c r="G700" s="1" t="s">
        <v>20</v>
      </c>
      <c r="H700" s="1" t="s">
        <v>2391</v>
      </c>
      <c r="I700" s="1" t="s">
        <v>2392</v>
      </c>
      <c r="J700" s="1" t="s">
        <v>2392</v>
      </c>
      <c r="K700" s="2"/>
      <c r="L700" s="1">
        <v>-2.0</v>
      </c>
      <c r="M700" s="1"/>
      <c r="N700" s="1">
        <v>12.226416666666667</v>
      </c>
      <c r="O700" s="1" t="s">
        <v>23</v>
      </c>
      <c r="P700" s="1" t="s">
        <v>2393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29</v>
      </c>
      <c r="B701" s="1" t="s">
        <v>17</v>
      </c>
      <c r="C701" s="1">
        <v>364.0</v>
      </c>
      <c r="D701" s="1">
        <v>0.0</v>
      </c>
      <c r="E701" s="1" t="s">
        <v>1944</v>
      </c>
      <c r="F701" s="1" t="s">
        <v>19</v>
      </c>
      <c r="G701" s="1" t="s">
        <v>20</v>
      </c>
      <c r="H701" s="1" t="s">
        <v>2394</v>
      </c>
      <c r="I701" s="1" t="s">
        <v>2395</v>
      </c>
      <c r="J701" s="1" t="s">
        <v>2395</v>
      </c>
      <c r="K701" s="2"/>
      <c r="L701" s="1">
        <v>-4.0</v>
      </c>
      <c r="M701" s="1"/>
      <c r="N701" s="1">
        <v>10.821516666666666</v>
      </c>
      <c r="O701" s="1" t="s">
        <v>23</v>
      </c>
      <c r="P701" s="1" t="s">
        <v>2396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80</v>
      </c>
      <c r="B702" s="1" t="s">
        <v>17</v>
      </c>
      <c r="C702" s="1">
        <v>295.0</v>
      </c>
      <c r="D702" s="1">
        <v>14.0</v>
      </c>
      <c r="E702" s="1" t="s">
        <v>1446</v>
      </c>
      <c r="F702" s="1" t="s">
        <v>81</v>
      </c>
      <c r="G702" s="1" t="s">
        <v>20</v>
      </c>
      <c r="H702" s="1" t="s">
        <v>2397</v>
      </c>
      <c r="I702" s="1" t="s">
        <v>2398</v>
      </c>
      <c r="J702" s="1" t="s">
        <v>2399</v>
      </c>
      <c r="K702" s="1" t="s">
        <v>2400</v>
      </c>
      <c r="L702" s="1">
        <v>-11.0</v>
      </c>
      <c r="M702" s="1">
        <v>0.008183333333333334</v>
      </c>
      <c r="N702" s="1">
        <v>10.234333333333334</v>
      </c>
      <c r="O702" s="1" t="s">
        <v>86</v>
      </c>
      <c r="P702" s="1" t="s">
        <v>386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29</v>
      </c>
      <c r="B703" s="1" t="s">
        <v>17</v>
      </c>
      <c r="C703" s="3">
        <v>264.0</v>
      </c>
      <c r="D703" s="1">
        <v>0.0</v>
      </c>
      <c r="E703" s="1" t="s">
        <v>2401</v>
      </c>
      <c r="F703" s="1" t="s">
        <v>19</v>
      </c>
      <c r="G703" s="1" t="s">
        <v>20</v>
      </c>
      <c r="H703" s="1" t="s">
        <v>2402</v>
      </c>
      <c r="I703" s="1" t="s">
        <v>2403</v>
      </c>
      <c r="J703" s="1" t="s">
        <v>2403</v>
      </c>
      <c r="K703" s="2"/>
      <c r="L703" s="1">
        <v>-6.0</v>
      </c>
      <c r="M703" s="1"/>
      <c r="N703" s="1">
        <v>8.38325</v>
      </c>
      <c r="O703" s="1" t="s">
        <v>23</v>
      </c>
      <c r="P703" s="1" t="s">
        <v>2404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80</v>
      </c>
      <c r="B704" s="1" t="s">
        <v>17</v>
      </c>
      <c r="C704" s="1">
        <v>522.0</v>
      </c>
      <c r="D704" s="1">
        <v>131.0</v>
      </c>
      <c r="E704" s="2"/>
      <c r="F704" s="1" t="s">
        <v>38</v>
      </c>
      <c r="G704" s="1" t="s">
        <v>162</v>
      </c>
      <c r="H704" s="1" t="s">
        <v>2405</v>
      </c>
      <c r="I704" s="1" t="s">
        <v>2406</v>
      </c>
      <c r="J704" s="1" t="s">
        <v>2406</v>
      </c>
      <c r="K704" s="2"/>
      <c r="L704" s="1">
        <v>-7.0</v>
      </c>
      <c r="M704" s="1"/>
      <c r="N704" s="1">
        <v>12.040266666666666</v>
      </c>
      <c r="O704" s="1" t="s">
        <v>86</v>
      </c>
      <c r="P704" s="1" t="s">
        <v>2407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25</v>
      </c>
      <c r="B705" s="3" t="s">
        <v>17</v>
      </c>
      <c r="C705" s="1">
        <v>264.0</v>
      </c>
      <c r="D705" s="1">
        <v>0.0</v>
      </c>
      <c r="E705" s="2"/>
      <c r="F705" s="1" t="s">
        <v>19</v>
      </c>
      <c r="G705" s="1" t="s">
        <v>39</v>
      </c>
      <c r="H705" s="1" t="s">
        <v>2408</v>
      </c>
      <c r="I705" s="1" t="s">
        <v>2409</v>
      </c>
      <c r="J705" s="1" t="s">
        <v>2409</v>
      </c>
      <c r="K705" s="2"/>
      <c r="L705" s="1">
        <v>-7.0</v>
      </c>
      <c r="M705" s="1"/>
      <c r="N705" s="1">
        <v>7.082483333333333</v>
      </c>
      <c r="O705" s="1" t="s">
        <v>23</v>
      </c>
      <c r="P705" s="1" t="s">
        <v>801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16</v>
      </c>
      <c r="B706" s="1" t="s">
        <v>17</v>
      </c>
      <c r="C706" s="1">
        <v>264.0</v>
      </c>
      <c r="D706" s="1">
        <v>0.0</v>
      </c>
      <c r="E706" s="1" t="s">
        <v>18</v>
      </c>
      <c r="F706" s="1" t="s">
        <v>19</v>
      </c>
      <c r="G706" s="1" t="s">
        <v>20</v>
      </c>
      <c r="H706" s="1" t="s">
        <v>2410</v>
      </c>
      <c r="I706" s="1" t="s">
        <v>2411</v>
      </c>
      <c r="J706" s="1" t="s">
        <v>2411</v>
      </c>
      <c r="K706" s="2"/>
      <c r="L706" s="1">
        <v>-7.0</v>
      </c>
      <c r="M706" s="1"/>
      <c r="N706" s="1">
        <v>7.343983333333333</v>
      </c>
      <c r="O706" s="1" t="s">
        <v>23</v>
      </c>
      <c r="P706" s="1" t="s">
        <v>2412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16</v>
      </c>
      <c r="B707" s="1" t="s">
        <v>17</v>
      </c>
      <c r="C707" s="1">
        <v>299.0</v>
      </c>
      <c r="D707" s="1">
        <v>0.0</v>
      </c>
      <c r="E707" s="1" t="s">
        <v>18</v>
      </c>
      <c r="F707" s="1" t="s">
        <v>19</v>
      </c>
      <c r="G707" s="1" t="s">
        <v>20</v>
      </c>
      <c r="H707" s="1" t="s">
        <v>2413</v>
      </c>
      <c r="I707" s="1" t="s">
        <v>2414</v>
      </c>
      <c r="J707" s="1" t="s">
        <v>2414</v>
      </c>
      <c r="K707" s="2"/>
      <c r="L707" s="1">
        <v>-8.0</v>
      </c>
      <c r="M707" s="1"/>
      <c r="N707" s="1">
        <v>6.671866666666666</v>
      </c>
      <c r="O707" s="1" t="s">
        <v>23</v>
      </c>
      <c r="P707" s="1" t="s">
        <v>2415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80</v>
      </c>
      <c r="B708" s="1" t="s">
        <v>17</v>
      </c>
      <c r="C708" s="3">
        <v>265.0</v>
      </c>
      <c r="D708" s="1">
        <v>66.0</v>
      </c>
      <c r="E708" s="2"/>
      <c r="F708" s="1" t="s">
        <v>38</v>
      </c>
      <c r="G708" s="1" t="s">
        <v>20</v>
      </c>
      <c r="H708" s="1" t="s">
        <v>2416</v>
      </c>
      <c r="I708" s="1" t="s">
        <v>2417</v>
      </c>
      <c r="J708" s="1" t="s">
        <v>2417</v>
      </c>
      <c r="K708" s="2"/>
      <c r="L708" s="1">
        <v>-9.0</v>
      </c>
      <c r="M708" s="1"/>
      <c r="N708" s="1">
        <v>9.430183333333334</v>
      </c>
      <c r="O708" s="1" t="s">
        <v>86</v>
      </c>
      <c r="P708" s="1" t="s">
        <v>2418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29</v>
      </c>
      <c r="B709" s="1" t="s">
        <v>17</v>
      </c>
      <c r="C709" s="1">
        <v>394.0</v>
      </c>
      <c r="D709" s="1">
        <v>0.0</v>
      </c>
      <c r="E709" s="1" t="s">
        <v>1944</v>
      </c>
      <c r="F709" s="1" t="s">
        <v>19</v>
      </c>
      <c r="G709" s="1" t="s">
        <v>20</v>
      </c>
      <c r="H709" s="1" t="s">
        <v>2419</v>
      </c>
      <c r="I709" s="1" t="s">
        <v>2420</v>
      </c>
      <c r="J709" s="1" t="s">
        <v>2420</v>
      </c>
      <c r="K709" s="2"/>
      <c r="L709" s="1">
        <v>-4.0</v>
      </c>
      <c r="M709" s="1"/>
      <c r="N709" s="1">
        <v>10.89865</v>
      </c>
      <c r="O709" s="1" t="s">
        <v>23</v>
      </c>
      <c r="P709" s="1" t="s">
        <v>2421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37</v>
      </c>
      <c r="B710" s="1" t="s">
        <v>17</v>
      </c>
      <c r="C710" s="1">
        <v>49.0</v>
      </c>
      <c r="D710" s="1">
        <v>0.0</v>
      </c>
      <c r="E710" s="2"/>
      <c r="F710" s="1" t="s">
        <v>38</v>
      </c>
      <c r="G710" s="1" t="s">
        <v>39</v>
      </c>
      <c r="H710" s="1" t="s">
        <v>2422</v>
      </c>
      <c r="I710" s="1" t="s">
        <v>2423</v>
      </c>
      <c r="J710" s="1" t="s">
        <v>2423</v>
      </c>
      <c r="K710" s="2"/>
      <c r="L710" s="1">
        <v>0.0</v>
      </c>
      <c r="M710" s="1"/>
      <c r="N710" s="1">
        <v>4.369816666666667</v>
      </c>
      <c r="O710" s="1" t="s">
        <v>42</v>
      </c>
      <c r="P710" s="1" t="s">
        <v>2424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37</v>
      </c>
      <c r="B711" s="1" t="s">
        <v>17</v>
      </c>
      <c r="C711" s="1">
        <v>20.0</v>
      </c>
      <c r="D711" s="1">
        <v>35.0</v>
      </c>
      <c r="E711" s="2"/>
      <c r="F711" s="1" t="s">
        <v>38</v>
      </c>
      <c r="G711" s="1" t="s">
        <v>39</v>
      </c>
      <c r="H711" s="1" t="s">
        <v>2425</v>
      </c>
      <c r="I711" s="1" t="s">
        <v>2426</v>
      </c>
      <c r="J711" s="1" t="s">
        <v>2426</v>
      </c>
      <c r="K711" s="2"/>
      <c r="L711" s="1">
        <v>-4.0</v>
      </c>
      <c r="M711" s="1"/>
      <c r="N711" s="1">
        <v>0.15733333333333333</v>
      </c>
      <c r="O711" s="1" t="s">
        <v>42</v>
      </c>
      <c r="P711" s="1" t="s">
        <v>2427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16</v>
      </c>
      <c r="B712" s="1" t="s">
        <v>17</v>
      </c>
      <c r="C712" s="1">
        <v>587.0</v>
      </c>
      <c r="D712" s="1">
        <v>0.0</v>
      </c>
      <c r="E712" s="1" t="s">
        <v>18</v>
      </c>
      <c r="F712" s="1" t="s">
        <v>19</v>
      </c>
      <c r="G712" s="1" t="s">
        <v>20</v>
      </c>
      <c r="H712" s="1" t="s">
        <v>2428</v>
      </c>
      <c r="I712" s="1" t="s">
        <v>2429</v>
      </c>
      <c r="J712" s="1" t="s">
        <v>2429</v>
      </c>
      <c r="K712" s="2"/>
      <c r="L712" s="1">
        <v>-4.0</v>
      </c>
      <c r="M712" s="1"/>
      <c r="N712" s="1">
        <v>10.64775</v>
      </c>
      <c r="O712" s="1" t="s">
        <v>23</v>
      </c>
      <c r="P712" s="1" t="s">
        <v>2430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16</v>
      </c>
      <c r="B713" s="1" t="s">
        <v>17</v>
      </c>
      <c r="C713" s="1">
        <v>1148.0</v>
      </c>
      <c r="D713" s="1">
        <v>0.0</v>
      </c>
      <c r="E713" s="1" t="s">
        <v>18</v>
      </c>
      <c r="F713" s="1" t="s">
        <v>19</v>
      </c>
      <c r="G713" s="1" t="s">
        <v>20</v>
      </c>
      <c r="H713" s="1" t="s">
        <v>2431</v>
      </c>
      <c r="I713" s="1" t="s">
        <v>2432</v>
      </c>
      <c r="J713" s="1" t="s">
        <v>2432</v>
      </c>
      <c r="K713" s="2"/>
      <c r="L713" s="1">
        <v>-2.0</v>
      </c>
      <c r="M713" s="1"/>
      <c r="N713" s="1">
        <v>12.760816666666667</v>
      </c>
      <c r="O713" s="1" t="s">
        <v>23</v>
      </c>
      <c r="P713" s="1" t="s">
        <v>2433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16</v>
      </c>
      <c r="B714" s="1" t="s">
        <v>17</v>
      </c>
      <c r="C714" s="1">
        <v>394.0</v>
      </c>
      <c r="D714" s="1">
        <v>0.0</v>
      </c>
      <c r="E714" s="1" t="s">
        <v>18</v>
      </c>
      <c r="F714" s="1" t="s">
        <v>19</v>
      </c>
      <c r="G714" s="1" t="s">
        <v>20</v>
      </c>
      <c r="H714" s="1" t="s">
        <v>2434</v>
      </c>
      <c r="I714" s="1" t="s">
        <v>2435</v>
      </c>
      <c r="J714" s="1" t="s">
        <v>2435</v>
      </c>
      <c r="K714" s="2"/>
      <c r="L714" s="1">
        <v>-5.0</v>
      </c>
      <c r="M714" s="1"/>
      <c r="N714" s="1">
        <v>9.376716666666667</v>
      </c>
      <c r="O714" s="1" t="s">
        <v>23</v>
      </c>
      <c r="P714" s="1" t="s">
        <v>2436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16</v>
      </c>
      <c r="B715" s="1" t="s">
        <v>17</v>
      </c>
      <c r="C715" s="1">
        <v>321.0</v>
      </c>
      <c r="D715" s="1">
        <v>0.0</v>
      </c>
      <c r="E715" s="1" t="s">
        <v>18</v>
      </c>
      <c r="F715" s="1" t="s">
        <v>19</v>
      </c>
      <c r="G715" s="1" t="s">
        <v>20</v>
      </c>
      <c r="H715" s="1" t="s">
        <v>2437</v>
      </c>
      <c r="I715" s="1" t="s">
        <v>2438</v>
      </c>
      <c r="J715" s="1" t="s">
        <v>2438</v>
      </c>
      <c r="K715" s="2"/>
      <c r="L715" s="1">
        <v>-3.0</v>
      </c>
      <c r="M715" s="1"/>
      <c r="N715" s="1">
        <v>11.24055</v>
      </c>
      <c r="O715" s="1" t="s">
        <v>23</v>
      </c>
      <c r="P715" s="1" t="s">
        <v>888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80</v>
      </c>
      <c r="B716" s="1" t="s">
        <v>17</v>
      </c>
      <c r="C716" s="1">
        <v>245.0</v>
      </c>
      <c r="D716" s="1">
        <v>61.0</v>
      </c>
      <c r="E716" s="2"/>
      <c r="F716" s="1" t="s">
        <v>38</v>
      </c>
      <c r="G716" s="1" t="s">
        <v>162</v>
      </c>
      <c r="H716" s="1" t="s">
        <v>2439</v>
      </c>
      <c r="I716" s="1" t="s">
        <v>2440</v>
      </c>
      <c r="J716" s="1" t="s">
        <v>2440</v>
      </c>
      <c r="K716" s="2"/>
      <c r="L716" s="1">
        <v>-2.0</v>
      </c>
      <c r="M716" s="1"/>
      <c r="N716" s="1">
        <v>16.83813333333333</v>
      </c>
      <c r="O716" s="1" t="s">
        <v>86</v>
      </c>
      <c r="P716" s="1" t="s">
        <v>2441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80</v>
      </c>
      <c r="B717" s="1" t="s">
        <v>17</v>
      </c>
      <c r="C717" s="1">
        <v>617.0</v>
      </c>
      <c r="D717" s="1">
        <v>0.0</v>
      </c>
      <c r="E717" s="1" t="s">
        <v>1446</v>
      </c>
      <c r="F717" s="1" t="s">
        <v>81</v>
      </c>
      <c r="G717" s="1" t="s">
        <v>20</v>
      </c>
      <c r="H717" s="1" t="s">
        <v>2442</v>
      </c>
      <c r="I717" s="1" t="s">
        <v>2443</v>
      </c>
      <c r="J717" s="1" t="s">
        <v>2444</v>
      </c>
      <c r="K717" s="1" t="s">
        <v>2445</v>
      </c>
      <c r="L717" s="1">
        <v>-17.0</v>
      </c>
      <c r="M717" s="1">
        <v>0.008333333333333333</v>
      </c>
      <c r="N717" s="1">
        <v>11.8318</v>
      </c>
      <c r="O717" s="1" t="s">
        <v>86</v>
      </c>
      <c r="P717" s="1" t="s">
        <v>2446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37</v>
      </c>
      <c r="B718" s="1" t="s">
        <v>17</v>
      </c>
      <c r="C718" s="1">
        <v>309.0</v>
      </c>
      <c r="D718" s="1">
        <v>0.0</v>
      </c>
      <c r="E718" s="2"/>
      <c r="F718" s="1" t="s">
        <v>38</v>
      </c>
      <c r="G718" s="1" t="s">
        <v>39</v>
      </c>
      <c r="H718" s="1" t="s">
        <v>2447</v>
      </c>
      <c r="I718" s="1" t="s">
        <v>2448</v>
      </c>
      <c r="J718" s="1" t="s">
        <v>2448</v>
      </c>
      <c r="K718" s="2"/>
      <c r="L718" s="1">
        <v>8.0</v>
      </c>
      <c r="M718" s="1"/>
      <c r="N718" s="1">
        <v>13.352683333333333</v>
      </c>
      <c r="O718" s="1" t="s">
        <v>42</v>
      </c>
      <c r="P718" s="1" t="s">
        <v>2449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25</v>
      </c>
      <c r="B719" s="1" t="s">
        <v>17</v>
      </c>
      <c r="C719" s="1">
        <v>642.0</v>
      </c>
      <c r="D719" s="1">
        <v>0.0</v>
      </c>
      <c r="E719" s="2"/>
      <c r="F719" s="1" t="s">
        <v>19</v>
      </c>
      <c r="G719" s="1" t="s">
        <v>20</v>
      </c>
      <c r="H719" s="1" t="s">
        <v>2450</v>
      </c>
      <c r="I719" s="1" t="s">
        <v>2451</v>
      </c>
      <c r="J719" s="1" t="s">
        <v>2451</v>
      </c>
      <c r="K719" s="2"/>
      <c r="L719" s="1">
        <v>5.0</v>
      </c>
      <c r="M719" s="1"/>
      <c r="N719" s="1">
        <v>20.532833333333333</v>
      </c>
      <c r="O719" s="1" t="s">
        <v>23</v>
      </c>
      <c r="P719" s="1" t="s">
        <v>2452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80</v>
      </c>
      <c r="B720" s="1" t="s">
        <v>17</v>
      </c>
      <c r="C720" s="1">
        <v>547.0</v>
      </c>
      <c r="D720" s="1">
        <v>0.0</v>
      </c>
      <c r="E720" s="1" t="s">
        <v>1446</v>
      </c>
      <c r="F720" s="1" t="s">
        <v>81</v>
      </c>
      <c r="G720" s="1" t="s">
        <v>39</v>
      </c>
      <c r="H720" s="1" t="s">
        <v>2453</v>
      </c>
      <c r="I720" s="1" t="s">
        <v>2454</v>
      </c>
      <c r="J720" s="1" t="s">
        <v>2455</v>
      </c>
      <c r="K720" s="1" t="s">
        <v>2456</v>
      </c>
      <c r="L720" s="1">
        <v>0.0</v>
      </c>
      <c r="M720" s="1">
        <v>0.008883333333333333</v>
      </c>
      <c r="N720" s="1">
        <v>11.730783333333333</v>
      </c>
      <c r="O720" s="1" t="s">
        <v>86</v>
      </c>
      <c r="P720" s="1" t="s">
        <v>911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25</v>
      </c>
      <c r="B721" s="1" t="s">
        <v>17</v>
      </c>
      <c r="C721" s="1">
        <v>408.0</v>
      </c>
      <c r="D721" s="1">
        <v>0.0</v>
      </c>
      <c r="E721" s="2"/>
      <c r="F721" s="1" t="s">
        <v>19</v>
      </c>
      <c r="G721" s="1" t="s">
        <v>20</v>
      </c>
      <c r="H721" s="1" t="s">
        <v>2457</v>
      </c>
      <c r="I721" s="1" t="s">
        <v>2458</v>
      </c>
      <c r="J721" s="1" t="s">
        <v>2458</v>
      </c>
      <c r="K721" s="2"/>
      <c r="L721" s="1">
        <v>-7.0</v>
      </c>
      <c r="M721" s="1"/>
      <c r="N721" s="1">
        <v>7.861983333333334</v>
      </c>
      <c r="O721" s="1" t="s">
        <v>23</v>
      </c>
      <c r="P721" s="1" t="s">
        <v>2459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80</v>
      </c>
      <c r="B722" s="1" t="s">
        <v>17</v>
      </c>
      <c r="C722" s="3">
        <v>215.0</v>
      </c>
      <c r="D722" s="1">
        <v>54.0</v>
      </c>
      <c r="E722" s="2"/>
      <c r="F722" s="1" t="s">
        <v>38</v>
      </c>
      <c r="G722" s="1" t="s">
        <v>20</v>
      </c>
      <c r="H722" s="1" t="s">
        <v>2460</v>
      </c>
      <c r="I722" s="1" t="s">
        <v>2461</v>
      </c>
      <c r="J722" s="1" t="s">
        <v>2461</v>
      </c>
      <c r="K722" s="2"/>
      <c r="L722" s="1">
        <v>-11.0</v>
      </c>
      <c r="M722" s="1"/>
      <c r="N722" s="1">
        <v>7.709433333333333</v>
      </c>
      <c r="O722" s="1" t="s">
        <v>86</v>
      </c>
      <c r="P722" s="1" t="s">
        <v>326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16</v>
      </c>
      <c r="B723" s="1" t="s">
        <v>17</v>
      </c>
      <c r="C723" s="1">
        <v>264.0</v>
      </c>
      <c r="D723" s="1">
        <v>0.0</v>
      </c>
      <c r="E723" s="1" t="s">
        <v>18</v>
      </c>
      <c r="F723" s="1" t="s">
        <v>19</v>
      </c>
      <c r="G723" s="1" t="s">
        <v>20</v>
      </c>
      <c r="H723" s="1" t="s">
        <v>2462</v>
      </c>
      <c r="I723" s="1" t="s">
        <v>2463</v>
      </c>
      <c r="J723" s="1" t="s">
        <v>2463</v>
      </c>
      <c r="K723" s="2"/>
      <c r="L723" s="1">
        <v>-7.0</v>
      </c>
      <c r="M723" s="1"/>
      <c r="N723" s="1">
        <v>7.50905</v>
      </c>
      <c r="O723" s="1" t="s">
        <v>23</v>
      </c>
      <c r="P723" s="1" t="s">
        <v>113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80</v>
      </c>
      <c r="B724" s="1" t="s">
        <v>17</v>
      </c>
      <c r="C724" s="3">
        <v>219.0</v>
      </c>
      <c r="D724" s="1">
        <v>50.0</v>
      </c>
      <c r="E724" s="2"/>
      <c r="F724" s="1" t="s">
        <v>38</v>
      </c>
      <c r="G724" s="1" t="s">
        <v>162</v>
      </c>
      <c r="H724" s="1" t="s">
        <v>2464</v>
      </c>
      <c r="I724" s="1" t="s">
        <v>2465</v>
      </c>
      <c r="J724" s="1" t="s">
        <v>2465</v>
      </c>
      <c r="K724" s="2"/>
      <c r="L724" s="1">
        <v>-12.0</v>
      </c>
      <c r="M724" s="1"/>
      <c r="N724" s="1">
        <v>7.233633333333334</v>
      </c>
      <c r="O724" s="1" t="s">
        <v>86</v>
      </c>
      <c r="P724" s="1" t="s">
        <v>2466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25</v>
      </c>
      <c r="B725" s="1" t="s">
        <v>17</v>
      </c>
      <c r="C725" s="3">
        <v>752.0</v>
      </c>
      <c r="D725" s="1">
        <v>0.0</v>
      </c>
      <c r="E725" s="2"/>
      <c r="F725" s="1" t="s">
        <v>19</v>
      </c>
      <c r="G725" s="1" t="s">
        <v>20</v>
      </c>
      <c r="H725" s="1" t="s">
        <v>2467</v>
      </c>
      <c r="I725" s="1" t="s">
        <v>2468</v>
      </c>
      <c r="J725" s="1" t="s">
        <v>2468</v>
      </c>
      <c r="K725" s="2"/>
      <c r="L725" s="1">
        <v>-5.0</v>
      </c>
      <c r="M725" s="1"/>
      <c r="N725" s="1">
        <v>9.408116666666666</v>
      </c>
      <c r="O725" s="1" t="s">
        <v>23</v>
      </c>
      <c r="P725" s="1" t="s">
        <v>2469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25</v>
      </c>
      <c r="B726" s="1" t="s">
        <v>17</v>
      </c>
      <c r="C726" s="3">
        <v>264.0</v>
      </c>
      <c r="D726" s="1">
        <v>0.0</v>
      </c>
      <c r="E726" s="2"/>
      <c r="F726" s="1" t="s">
        <v>19</v>
      </c>
      <c r="G726" s="1" t="s">
        <v>20</v>
      </c>
      <c r="H726" s="1" t="s">
        <v>2470</v>
      </c>
      <c r="I726" s="1" t="s">
        <v>2471</v>
      </c>
      <c r="J726" s="1" t="s">
        <v>2471</v>
      </c>
      <c r="K726" s="2"/>
      <c r="L726" s="1">
        <v>-7.0</v>
      </c>
      <c r="M726" s="1"/>
      <c r="N726" s="1">
        <v>7.9776</v>
      </c>
      <c r="O726" s="1" t="s">
        <v>23</v>
      </c>
      <c r="P726" s="1" t="s">
        <v>2472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16</v>
      </c>
      <c r="B727" s="1" t="s">
        <v>17</v>
      </c>
      <c r="C727" s="3">
        <v>368.0</v>
      </c>
      <c r="D727" s="1">
        <v>0.0</v>
      </c>
      <c r="E727" s="1" t="s">
        <v>18</v>
      </c>
      <c r="F727" s="1" t="s">
        <v>19</v>
      </c>
      <c r="G727" s="1" t="s">
        <v>20</v>
      </c>
      <c r="H727" s="1" t="s">
        <v>2473</v>
      </c>
      <c r="I727" s="1" t="s">
        <v>2474</v>
      </c>
      <c r="J727" s="1" t="s">
        <v>2474</v>
      </c>
      <c r="K727" s="2"/>
      <c r="L727" s="1">
        <v>-3.0</v>
      </c>
      <c r="M727" s="1"/>
      <c r="N727" s="1">
        <v>11.2523</v>
      </c>
      <c r="O727" s="1" t="s">
        <v>23</v>
      </c>
      <c r="P727" s="1" t="s">
        <v>2475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16</v>
      </c>
      <c r="B728" s="1" t="s">
        <v>17</v>
      </c>
      <c r="C728" s="1">
        <v>901.0</v>
      </c>
      <c r="D728" s="1">
        <v>0.0</v>
      </c>
      <c r="E728" s="1" t="s">
        <v>18</v>
      </c>
      <c r="F728" s="1" t="s">
        <v>19</v>
      </c>
      <c r="G728" s="1" t="s">
        <v>20</v>
      </c>
      <c r="H728" s="1" t="s">
        <v>2476</v>
      </c>
      <c r="I728" s="1" t="s">
        <v>2477</v>
      </c>
      <c r="J728" s="1" t="s">
        <v>2477</v>
      </c>
      <c r="K728" s="2"/>
      <c r="L728" s="1">
        <v>-7.0</v>
      </c>
      <c r="M728" s="1"/>
      <c r="N728" s="1">
        <v>13.4135</v>
      </c>
      <c r="O728" s="1" t="s">
        <v>23</v>
      </c>
      <c r="P728" s="1" t="s">
        <v>2478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16</v>
      </c>
      <c r="B729" s="1" t="s">
        <v>17</v>
      </c>
      <c r="C729" s="1">
        <v>299.0</v>
      </c>
      <c r="D729" s="1">
        <v>0.0</v>
      </c>
      <c r="E729" s="1" t="s">
        <v>18</v>
      </c>
      <c r="F729" s="1" t="s">
        <v>19</v>
      </c>
      <c r="G729" s="1" t="s">
        <v>20</v>
      </c>
      <c r="H729" s="1" t="s">
        <v>2479</v>
      </c>
      <c r="I729" s="1" t="s">
        <v>2480</v>
      </c>
      <c r="J729" s="1" t="s">
        <v>2480</v>
      </c>
      <c r="K729" s="2"/>
      <c r="L729" s="1">
        <v>-4.0</v>
      </c>
      <c r="M729" s="1"/>
      <c r="N729" s="1">
        <v>11.893666666666666</v>
      </c>
      <c r="O729" s="1" t="s">
        <v>23</v>
      </c>
      <c r="P729" s="1" t="s">
        <v>2481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37</v>
      </c>
      <c r="B730" s="1" t="s">
        <v>17</v>
      </c>
      <c r="C730" s="1">
        <v>59.0</v>
      </c>
      <c r="D730" s="1">
        <v>0.0</v>
      </c>
      <c r="E730" s="2"/>
      <c r="F730" s="1" t="s">
        <v>38</v>
      </c>
      <c r="G730" s="1" t="s">
        <v>39</v>
      </c>
      <c r="H730" s="1" t="s">
        <v>2482</v>
      </c>
      <c r="I730" s="1" t="s">
        <v>2483</v>
      </c>
      <c r="J730" s="1" t="s">
        <v>2483</v>
      </c>
      <c r="K730" s="2"/>
      <c r="L730" s="1">
        <v>0.0</v>
      </c>
      <c r="M730" s="1"/>
      <c r="N730" s="1">
        <v>5.5419833333333335</v>
      </c>
      <c r="O730" s="1" t="s">
        <v>42</v>
      </c>
      <c r="P730" s="1" t="s">
        <v>2484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16</v>
      </c>
      <c r="B731" s="1" t="s">
        <v>17</v>
      </c>
      <c r="C731" s="3">
        <v>483.0</v>
      </c>
      <c r="D731" s="1">
        <v>0.0</v>
      </c>
      <c r="E731" s="1" t="s">
        <v>18</v>
      </c>
      <c r="F731" s="1" t="s">
        <v>19</v>
      </c>
      <c r="G731" s="1" t="s">
        <v>20</v>
      </c>
      <c r="H731" s="1" t="s">
        <v>2485</v>
      </c>
      <c r="I731" s="1" t="s">
        <v>2486</v>
      </c>
      <c r="J731" s="1" t="s">
        <v>2486</v>
      </c>
      <c r="K731" s="2"/>
      <c r="L731" s="1">
        <v>-5.0</v>
      </c>
      <c r="M731" s="1"/>
      <c r="N731" s="1">
        <v>9.4785</v>
      </c>
      <c r="O731" s="1" t="s">
        <v>23</v>
      </c>
      <c r="P731" s="1" t="s">
        <v>2487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16</v>
      </c>
      <c r="B732" s="1" t="s">
        <v>17</v>
      </c>
      <c r="C732" s="1">
        <v>394.0</v>
      </c>
      <c r="D732" s="1">
        <v>0.0</v>
      </c>
      <c r="E732" s="1" t="s">
        <v>18</v>
      </c>
      <c r="F732" s="1" t="s">
        <v>19</v>
      </c>
      <c r="G732" s="1" t="s">
        <v>20</v>
      </c>
      <c r="H732" s="1" t="s">
        <v>2488</v>
      </c>
      <c r="I732" s="1" t="s">
        <v>2489</v>
      </c>
      <c r="J732" s="1" t="s">
        <v>2489</v>
      </c>
      <c r="K732" s="2"/>
      <c r="L732" s="1">
        <v>-5.0</v>
      </c>
      <c r="M732" s="1"/>
      <c r="N732" s="1">
        <v>9.543066666666666</v>
      </c>
      <c r="O732" s="1" t="s">
        <v>23</v>
      </c>
      <c r="P732" s="1" t="s">
        <v>2490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16</v>
      </c>
      <c r="B733" s="1" t="s">
        <v>17</v>
      </c>
      <c r="C733" s="1">
        <v>398.0</v>
      </c>
      <c r="D733" s="1">
        <v>0.0</v>
      </c>
      <c r="E733" s="1" t="s">
        <v>18</v>
      </c>
      <c r="F733" s="1" t="s">
        <v>19</v>
      </c>
      <c r="G733" s="1" t="s">
        <v>20</v>
      </c>
      <c r="H733" s="1" t="s">
        <v>2491</v>
      </c>
      <c r="I733" s="1" t="s">
        <v>2492</v>
      </c>
      <c r="J733" s="1" t="s">
        <v>2492</v>
      </c>
      <c r="K733" s="2"/>
      <c r="L733" s="1">
        <v>-4.0</v>
      </c>
      <c r="M733" s="1"/>
      <c r="N733" s="1">
        <v>10.115116666666667</v>
      </c>
      <c r="O733" s="1" t="s">
        <v>23</v>
      </c>
      <c r="P733" s="1" t="s">
        <v>2493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80</v>
      </c>
      <c r="B734" s="1" t="s">
        <v>17</v>
      </c>
      <c r="C734" s="1">
        <v>309.0</v>
      </c>
      <c r="D734" s="1">
        <v>0.0</v>
      </c>
      <c r="E734" s="1" t="s">
        <v>1446</v>
      </c>
      <c r="F734" s="1" t="s">
        <v>81</v>
      </c>
      <c r="G734" s="1" t="s">
        <v>20</v>
      </c>
      <c r="H734" s="1" t="s">
        <v>2494</v>
      </c>
      <c r="I734" s="1" t="s">
        <v>2495</v>
      </c>
      <c r="J734" s="1" t="s">
        <v>2496</v>
      </c>
      <c r="K734" s="1" t="s">
        <v>2497</v>
      </c>
      <c r="L734" s="1">
        <v>1.0</v>
      </c>
      <c r="M734" s="1">
        <v>0.012416666666666666</v>
      </c>
      <c r="N734" s="1">
        <v>10.017666666666667</v>
      </c>
      <c r="O734" s="1" t="s">
        <v>86</v>
      </c>
      <c r="P734" s="1" t="s">
        <v>2498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25</v>
      </c>
      <c r="B735" s="1" t="s">
        <v>17</v>
      </c>
      <c r="C735" s="1">
        <v>264.0</v>
      </c>
      <c r="D735" s="1">
        <v>0.0</v>
      </c>
      <c r="E735" s="2"/>
      <c r="F735" s="1" t="s">
        <v>19</v>
      </c>
      <c r="G735" s="1" t="s">
        <v>39</v>
      </c>
      <c r="H735" s="1" t="s">
        <v>2499</v>
      </c>
      <c r="I735" s="1" t="s">
        <v>2500</v>
      </c>
      <c r="J735" s="1" t="s">
        <v>2500</v>
      </c>
      <c r="K735" s="2"/>
      <c r="L735" s="1">
        <v>-6.0</v>
      </c>
      <c r="M735" s="1"/>
      <c r="N735" s="1">
        <v>8.522766666666667</v>
      </c>
      <c r="O735" s="1" t="s">
        <v>23</v>
      </c>
      <c r="P735" s="1" t="s">
        <v>274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29</v>
      </c>
      <c r="B736" s="1" t="s">
        <v>17</v>
      </c>
      <c r="C736" s="3">
        <v>264.0</v>
      </c>
      <c r="D736" s="1">
        <v>0.0</v>
      </c>
      <c r="E736" s="1" t="s">
        <v>1944</v>
      </c>
      <c r="F736" s="1" t="s">
        <v>19</v>
      </c>
      <c r="G736" s="1" t="s">
        <v>20</v>
      </c>
      <c r="H736" s="1" t="s">
        <v>2501</v>
      </c>
      <c r="I736" s="1" t="s">
        <v>2502</v>
      </c>
      <c r="J736" s="1" t="s">
        <v>2502</v>
      </c>
      <c r="K736" s="2"/>
      <c r="L736" s="1">
        <v>-4.0</v>
      </c>
      <c r="M736" s="1"/>
      <c r="N736" s="1">
        <v>10.662916666666666</v>
      </c>
      <c r="O736" s="1" t="s">
        <v>23</v>
      </c>
      <c r="P736" s="1" t="s">
        <v>519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25</v>
      </c>
      <c r="B737" s="1" t="s">
        <v>17</v>
      </c>
      <c r="C737" s="1">
        <v>410.0</v>
      </c>
      <c r="D737" s="1">
        <v>0.0</v>
      </c>
      <c r="E737" s="2"/>
      <c r="F737" s="1" t="s">
        <v>19</v>
      </c>
      <c r="G737" s="1" t="s">
        <v>20</v>
      </c>
      <c r="H737" s="1" t="s">
        <v>2503</v>
      </c>
      <c r="I737" s="1" t="s">
        <v>2504</v>
      </c>
      <c r="J737" s="1" t="s">
        <v>2504</v>
      </c>
      <c r="K737" s="2"/>
      <c r="L737" s="1">
        <v>-1.0</v>
      </c>
      <c r="M737" s="1"/>
      <c r="N737" s="1">
        <v>13.011466666666667</v>
      </c>
      <c r="O737" s="1" t="s">
        <v>23</v>
      </c>
      <c r="P737" s="1" t="s">
        <v>2505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25</v>
      </c>
      <c r="B738" s="1" t="s">
        <v>17</v>
      </c>
      <c r="C738" s="1">
        <v>319.0</v>
      </c>
      <c r="D738" s="1">
        <v>0.0</v>
      </c>
      <c r="E738" s="2"/>
      <c r="F738" s="1" t="s">
        <v>19</v>
      </c>
      <c r="G738" s="1" t="s">
        <v>20</v>
      </c>
      <c r="H738" s="1" t="s">
        <v>2506</v>
      </c>
      <c r="I738" s="1" t="s">
        <v>2507</v>
      </c>
      <c r="J738" s="1" t="s">
        <v>2507</v>
      </c>
      <c r="K738" s="2"/>
      <c r="L738" s="1">
        <v>-3.0</v>
      </c>
      <c r="M738" s="1"/>
      <c r="N738" s="1">
        <v>11.079</v>
      </c>
      <c r="O738" s="1" t="s">
        <v>23</v>
      </c>
      <c r="P738" s="1" t="s">
        <v>2508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37</v>
      </c>
      <c r="B739" s="1" t="s">
        <v>17</v>
      </c>
      <c r="C739" s="1">
        <v>49.0</v>
      </c>
      <c r="D739" s="1">
        <v>0.0</v>
      </c>
      <c r="E739" s="2"/>
      <c r="F739" s="1" t="s">
        <v>38</v>
      </c>
      <c r="G739" s="1" t="s">
        <v>39</v>
      </c>
      <c r="H739" s="1" t="s">
        <v>2509</v>
      </c>
      <c r="I739" s="1" t="s">
        <v>2510</v>
      </c>
      <c r="J739" s="1" t="s">
        <v>2510</v>
      </c>
      <c r="K739" s="2"/>
      <c r="L739" s="1">
        <v>-1.0</v>
      </c>
      <c r="M739" s="1"/>
      <c r="N739" s="1">
        <v>3.8874166666666667</v>
      </c>
      <c r="O739" s="1" t="s">
        <v>42</v>
      </c>
      <c r="P739" s="1" t="s">
        <v>2511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16</v>
      </c>
      <c r="B740" s="1" t="s">
        <v>17</v>
      </c>
      <c r="C740" s="1">
        <v>329.0</v>
      </c>
      <c r="D740" s="1">
        <v>0.0</v>
      </c>
      <c r="E740" s="1" t="s">
        <v>18</v>
      </c>
      <c r="F740" s="1" t="s">
        <v>19</v>
      </c>
      <c r="G740" s="1" t="s">
        <v>20</v>
      </c>
      <c r="H740" s="1" t="s">
        <v>2512</v>
      </c>
      <c r="I740" s="1" t="s">
        <v>2513</v>
      </c>
      <c r="J740" s="1" t="s">
        <v>2513</v>
      </c>
      <c r="K740" s="2"/>
      <c r="L740" s="1">
        <v>-2.0</v>
      </c>
      <c r="M740" s="1"/>
      <c r="N740" s="1">
        <v>12.765416666666667</v>
      </c>
      <c r="O740" s="1" t="s">
        <v>23</v>
      </c>
      <c r="P740" s="1" t="s">
        <v>294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80</v>
      </c>
      <c r="B741" s="1" t="s">
        <v>17</v>
      </c>
      <c r="C741" s="3">
        <v>243.0</v>
      </c>
      <c r="D741" s="1">
        <v>61.0</v>
      </c>
      <c r="E741" s="2"/>
      <c r="F741" s="1" t="s">
        <v>38</v>
      </c>
      <c r="G741" s="1" t="s">
        <v>39</v>
      </c>
      <c r="H741" s="1" t="s">
        <v>2514</v>
      </c>
      <c r="I741" s="1" t="s">
        <v>2515</v>
      </c>
      <c r="J741" s="1" t="s">
        <v>2515</v>
      </c>
      <c r="K741" s="2"/>
      <c r="L741" s="1">
        <v>-13.0</v>
      </c>
      <c r="M741" s="1"/>
      <c r="N741" s="1">
        <v>5.214133333333334</v>
      </c>
      <c r="O741" s="1" t="s">
        <v>86</v>
      </c>
      <c r="P741" s="1" t="s">
        <v>2516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80</v>
      </c>
      <c r="B742" s="3" t="s">
        <v>17</v>
      </c>
      <c r="C742" s="1">
        <v>503.0</v>
      </c>
      <c r="D742" s="1">
        <v>0.0</v>
      </c>
      <c r="E742" s="1" t="s">
        <v>1446</v>
      </c>
      <c r="F742" s="1" t="s">
        <v>81</v>
      </c>
      <c r="G742" s="1" t="s">
        <v>20</v>
      </c>
      <c r="H742" s="1" t="s">
        <v>2517</v>
      </c>
      <c r="I742" s="1" t="s">
        <v>2518</v>
      </c>
      <c r="J742" s="1" t="s">
        <v>2519</v>
      </c>
      <c r="K742" s="1" t="s">
        <v>2520</v>
      </c>
      <c r="L742" s="1">
        <v>-13.0</v>
      </c>
      <c r="M742" s="1">
        <v>0.0102</v>
      </c>
      <c r="N742" s="1">
        <v>13.101766666666666</v>
      </c>
      <c r="O742" s="1" t="s">
        <v>86</v>
      </c>
      <c r="P742" s="1" t="s">
        <v>2521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37</v>
      </c>
      <c r="B743" s="1" t="s">
        <v>17</v>
      </c>
      <c r="C743" s="1">
        <v>119.0</v>
      </c>
      <c r="D743" s="1">
        <v>0.0</v>
      </c>
      <c r="E743" s="2"/>
      <c r="F743" s="1" t="s">
        <v>38</v>
      </c>
      <c r="G743" s="1" t="s">
        <v>39</v>
      </c>
      <c r="H743" s="1" t="s">
        <v>2522</v>
      </c>
      <c r="I743" s="1" t="s">
        <v>2523</v>
      </c>
      <c r="J743" s="1" t="s">
        <v>2523</v>
      </c>
      <c r="K743" s="2"/>
      <c r="L743" s="1">
        <v>5.0</v>
      </c>
      <c r="M743" s="1"/>
      <c r="N743" s="1">
        <v>10.060116666666667</v>
      </c>
      <c r="O743" s="1" t="s">
        <v>42</v>
      </c>
      <c r="P743" s="1" t="s">
        <v>2524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80</v>
      </c>
      <c r="B744" s="1" t="s">
        <v>17</v>
      </c>
      <c r="C744" s="1">
        <v>309.0</v>
      </c>
      <c r="D744" s="1">
        <v>0.0</v>
      </c>
      <c r="E744" s="1" t="s">
        <v>1399</v>
      </c>
      <c r="F744" s="1" t="s">
        <v>81</v>
      </c>
      <c r="G744" s="1" t="s">
        <v>20</v>
      </c>
      <c r="H744" s="1" t="s">
        <v>2525</v>
      </c>
      <c r="I744" s="1" t="s">
        <v>2526</v>
      </c>
      <c r="J744" s="1" t="s">
        <v>2527</v>
      </c>
      <c r="K744" s="1" t="s">
        <v>2528</v>
      </c>
      <c r="L744" s="1">
        <v>-1.0</v>
      </c>
      <c r="M744" s="1">
        <v>0.0087</v>
      </c>
      <c r="N744" s="1">
        <v>15.09515</v>
      </c>
      <c r="O744" s="1" t="s">
        <v>86</v>
      </c>
      <c r="P744" s="1" t="s">
        <v>125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16</v>
      </c>
      <c r="B745" s="1" t="s">
        <v>17</v>
      </c>
      <c r="C745" s="1">
        <v>321.0</v>
      </c>
      <c r="D745" s="1">
        <v>0.0</v>
      </c>
      <c r="E745" s="1" t="s">
        <v>18</v>
      </c>
      <c r="F745" s="1" t="s">
        <v>19</v>
      </c>
      <c r="G745" s="1" t="s">
        <v>20</v>
      </c>
      <c r="H745" s="1" t="s">
        <v>2529</v>
      </c>
      <c r="I745" s="1" t="s">
        <v>2530</v>
      </c>
      <c r="J745" s="1" t="s">
        <v>2530</v>
      </c>
      <c r="K745" s="2"/>
      <c r="L745" s="1">
        <v>-1.0</v>
      </c>
      <c r="M745" s="1"/>
      <c r="N745" s="1">
        <v>13.76975</v>
      </c>
      <c r="O745" s="1" t="s">
        <v>23</v>
      </c>
      <c r="P745" s="1" t="s">
        <v>2531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80</v>
      </c>
      <c r="B746" s="1" t="s">
        <v>17</v>
      </c>
      <c r="C746" s="3">
        <v>323.0</v>
      </c>
      <c r="D746" s="1">
        <v>0.0</v>
      </c>
      <c r="E746" s="1" t="s">
        <v>1399</v>
      </c>
      <c r="F746" s="1" t="s">
        <v>81</v>
      </c>
      <c r="G746" s="1" t="s">
        <v>39</v>
      </c>
      <c r="H746" s="1" t="s">
        <v>2532</v>
      </c>
      <c r="I746" s="1" t="s">
        <v>2533</v>
      </c>
      <c r="J746" s="1" t="s">
        <v>2534</v>
      </c>
      <c r="K746" s="1" t="s">
        <v>2535</v>
      </c>
      <c r="L746" s="1">
        <v>-3.0</v>
      </c>
      <c r="M746" s="1">
        <v>0.012633333333333333</v>
      </c>
      <c r="N746" s="1">
        <v>20.158</v>
      </c>
      <c r="O746" s="1" t="s">
        <v>86</v>
      </c>
      <c r="P746" s="1" t="s">
        <v>2536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16</v>
      </c>
      <c r="B747" s="1" t="s">
        <v>17</v>
      </c>
      <c r="C747" s="1">
        <v>329.0</v>
      </c>
      <c r="D747" s="1">
        <v>0.0</v>
      </c>
      <c r="E747" s="1" t="s">
        <v>18</v>
      </c>
      <c r="F747" s="1" t="s">
        <v>19</v>
      </c>
      <c r="G747" s="1" t="s">
        <v>20</v>
      </c>
      <c r="H747" s="1" t="s">
        <v>2537</v>
      </c>
      <c r="I747" s="1" t="s">
        <v>2538</v>
      </c>
      <c r="J747" s="1" t="s">
        <v>2538</v>
      </c>
      <c r="K747" s="2"/>
      <c r="L747" s="1">
        <v>-7.0</v>
      </c>
      <c r="M747" s="1"/>
      <c r="N747" s="1">
        <v>7.095083333333333</v>
      </c>
      <c r="O747" s="1" t="s">
        <v>23</v>
      </c>
      <c r="P747" s="1" t="s">
        <v>2539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80</v>
      </c>
      <c r="B748" s="1" t="s">
        <v>17</v>
      </c>
      <c r="C748" s="1">
        <v>319.0</v>
      </c>
      <c r="D748" s="1">
        <v>0.0</v>
      </c>
      <c r="E748" s="1" t="s">
        <v>1446</v>
      </c>
      <c r="F748" s="1" t="s">
        <v>81</v>
      </c>
      <c r="G748" s="1" t="s">
        <v>20</v>
      </c>
      <c r="H748" s="1" t="s">
        <v>2540</v>
      </c>
      <c r="I748" s="1" t="s">
        <v>2541</v>
      </c>
      <c r="J748" s="1" t="s">
        <v>2542</v>
      </c>
      <c r="K748" s="1" t="s">
        <v>2543</v>
      </c>
      <c r="L748" s="1">
        <v>-23.0</v>
      </c>
      <c r="M748" s="1">
        <v>0.05163333333333334</v>
      </c>
      <c r="N748" s="1">
        <v>6.27315</v>
      </c>
      <c r="O748" s="1" t="s">
        <v>86</v>
      </c>
      <c r="P748" s="1" t="s">
        <v>1255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37</v>
      </c>
      <c r="B749" s="1" t="s">
        <v>17</v>
      </c>
      <c r="C749" s="3">
        <v>119.0</v>
      </c>
      <c r="D749" s="1">
        <v>0.0</v>
      </c>
      <c r="E749" s="2"/>
      <c r="F749" s="1" t="s">
        <v>38</v>
      </c>
      <c r="G749" s="1" t="s">
        <v>39</v>
      </c>
      <c r="H749" s="1" t="s">
        <v>2544</v>
      </c>
      <c r="I749" s="1" t="s">
        <v>2545</v>
      </c>
      <c r="J749" s="1" t="s">
        <v>2545</v>
      </c>
      <c r="K749" s="2"/>
      <c r="L749" s="1">
        <v>7.0</v>
      </c>
      <c r="M749" s="1"/>
      <c r="N749" s="1">
        <v>12.1053</v>
      </c>
      <c r="O749" s="1" t="s">
        <v>42</v>
      </c>
      <c r="P749" s="1" t="s">
        <v>2546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25</v>
      </c>
      <c r="B750" s="1" t="s">
        <v>17</v>
      </c>
      <c r="C750" s="1">
        <v>274.0</v>
      </c>
      <c r="D750" s="1">
        <v>0.0</v>
      </c>
      <c r="E750" s="2"/>
      <c r="F750" s="1" t="s">
        <v>19</v>
      </c>
      <c r="G750" s="1" t="s">
        <v>20</v>
      </c>
      <c r="H750" s="1" t="s">
        <v>2547</v>
      </c>
      <c r="I750" s="1" t="s">
        <v>2548</v>
      </c>
      <c r="J750" s="1" t="s">
        <v>2548</v>
      </c>
      <c r="K750" s="2"/>
      <c r="L750" s="1">
        <v>-1.0</v>
      </c>
      <c r="M750" s="1"/>
      <c r="N750" s="1">
        <v>13.600783333333334</v>
      </c>
      <c r="O750" s="1" t="s">
        <v>23</v>
      </c>
      <c r="P750" s="1" t="s">
        <v>2549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29</v>
      </c>
      <c r="B751" s="1" t="s">
        <v>17</v>
      </c>
      <c r="C751" s="1">
        <v>329.0</v>
      </c>
      <c r="D751" s="1">
        <v>0.0</v>
      </c>
      <c r="E751" s="1" t="s">
        <v>1944</v>
      </c>
      <c r="F751" s="1" t="s">
        <v>19</v>
      </c>
      <c r="G751" s="1" t="s">
        <v>20</v>
      </c>
      <c r="H751" s="1" t="s">
        <v>2550</v>
      </c>
      <c r="I751" s="1" t="s">
        <v>2551</v>
      </c>
      <c r="J751" s="1" t="s">
        <v>2551</v>
      </c>
      <c r="K751" s="2"/>
      <c r="L751" s="1">
        <v>-1.0</v>
      </c>
      <c r="M751" s="1"/>
      <c r="N751" s="1">
        <v>13.210033333333334</v>
      </c>
      <c r="O751" s="1" t="s">
        <v>23</v>
      </c>
      <c r="P751" s="1" t="s">
        <v>147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29</v>
      </c>
      <c r="B752" s="1" t="s">
        <v>17</v>
      </c>
      <c r="C752" s="1">
        <v>224.0</v>
      </c>
      <c r="D752" s="1">
        <v>0.0</v>
      </c>
      <c r="E752" s="1" t="s">
        <v>1944</v>
      </c>
      <c r="F752" s="1" t="s">
        <v>19</v>
      </c>
      <c r="G752" s="1" t="s">
        <v>20</v>
      </c>
      <c r="H752" s="1" t="s">
        <v>2552</v>
      </c>
      <c r="I752" s="1" t="s">
        <v>2553</v>
      </c>
      <c r="J752" s="1" t="s">
        <v>2553</v>
      </c>
      <c r="K752" s="2"/>
      <c r="L752" s="1">
        <v>-1.0</v>
      </c>
      <c r="M752" s="1"/>
      <c r="N752" s="1">
        <v>13.16795</v>
      </c>
      <c r="O752" s="1" t="s">
        <v>23</v>
      </c>
      <c r="P752" s="1" t="s">
        <v>2554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80</v>
      </c>
      <c r="B753" s="1" t="s">
        <v>17</v>
      </c>
      <c r="C753" s="1">
        <v>309.0</v>
      </c>
      <c r="D753" s="1">
        <v>0.0</v>
      </c>
      <c r="E753" s="1" t="s">
        <v>1399</v>
      </c>
      <c r="F753" s="1" t="s">
        <v>81</v>
      </c>
      <c r="G753" s="1" t="s">
        <v>20</v>
      </c>
      <c r="H753" s="1" t="s">
        <v>2555</v>
      </c>
      <c r="I753" s="1" t="s">
        <v>2556</v>
      </c>
      <c r="J753" s="1" t="s">
        <v>2557</v>
      </c>
      <c r="K753" s="1" t="s">
        <v>2558</v>
      </c>
      <c r="L753" s="1">
        <v>-4.0</v>
      </c>
      <c r="M753" s="1">
        <v>0.013583333333333333</v>
      </c>
      <c r="N753" s="1">
        <v>14.740466666666666</v>
      </c>
      <c r="O753" s="1" t="s">
        <v>86</v>
      </c>
      <c r="P753" s="1" t="s">
        <v>386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16</v>
      </c>
      <c r="B754" s="1" t="s">
        <v>17</v>
      </c>
      <c r="C754" s="1">
        <v>440.0</v>
      </c>
      <c r="D754" s="1">
        <v>0.0</v>
      </c>
      <c r="E754" s="1" t="s">
        <v>18</v>
      </c>
      <c r="F754" s="1" t="s">
        <v>19</v>
      </c>
      <c r="G754" s="1" t="s">
        <v>20</v>
      </c>
      <c r="H754" s="1" t="s">
        <v>2559</v>
      </c>
      <c r="I754" s="1" t="s">
        <v>2560</v>
      </c>
      <c r="J754" s="1" t="s">
        <v>2560</v>
      </c>
      <c r="K754" s="2"/>
      <c r="L754" s="1">
        <v>0.0</v>
      </c>
      <c r="M754" s="1"/>
      <c r="N754" s="1">
        <v>15.20035</v>
      </c>
      <c r="O754" s="1" t="s">
        <v>23</v>
      </c>
      <c r="P754" s="1" t="s">
        <v>2561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29</v>
      </c>
      <c r="B755" s="1" t="s">
        <v>17</v>
      </c>
      <c r="C755" s="1">
        <v>289.0</v>
      </c>
      <c r="D755" s="1">
        <v>0.0</v>
      </c>
      <c r="E755" s="1" t="s">
        <v>1944</v>
      </c>
      <c r="F755" s="1" t="s">
        <v>19</v>
      </c>
      <c r="G755" s="1" t="s">
        <v>20</v>
      </c>
      <c r="H755" s="1" t="s">
        <v>2562</v>
      </c>
      <c r="I755" s="1" t="s">
        <v>2563</v>
      </c>
      <c r="J755" s="1" t="s">
        <v>2563</v>
      </c>
      <c r="K755" s="2"/>
      <c r="L755" s="1">
        <v>0.0</v>
      </c>
      <c r="M755" s="1"/>
      <c r="N755" s="1">
        <v>14.515233333333333</v>
      </c>
      <c r="O755" s="1" t="s">
        <v>23</v>
      </c>
      <c r="P755" s="1" t="s">
        <v>2564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25</v>
      </c>
      <c r="B756" s="1" t="s">
        <v>17</v>
      </c>
      <c r="C756" s="1">
        <v>605.0</v>
      </c>
      <c r="D756" s="1">
        <v>0.0</v>
      </c>
      <c r="E756" s="2"/>
      <c r="F756" s="1" t="s">
        <v>19</v>
      </c>
      <c r="G756" s="1" t="s">
        <v>20</v>
      </c>
      <c r="H756" s="1" t="s">
        <v>2565</v>
      </c>
      <c r="I756" s="1" t="s">
        <v>2566</v>
      </c>
      <c r="J756" s="1" t="s">
        <v>2566</v>
      </c>
      <c r="K756" s="2"/>
      <c r="L756" s="1">
        <v>-1.0</v>
      </c>
      <c r="M756" s="1"/>
      <c r="N756" s="1">
        <v>13.8123</v>
      </c>
      <c r="O756" s="1" t="s">
        <v>23</v>
      </c>
      <c r="P756" s="1" t="s">
        <v>2567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80</v>
      </c>
      <c r="B757" s="1" t="s">
        <v>17</v>
      </c>
      <c r="C757" s="1">
        <v>600.0</v>
      </c>
      <c r="D757" s="1">
        <v>0.0</v>
      </c>
      <c r="E757" s="1" t="s">
        <v>1446</v>
      </c>
      <c r="F757" s="1" t="s">
        <v>81</v>
      </c>
      <c r="G757" s="1" t="s">
        <v>39</v>
      </c>
      <c r="H757" s="1" t="s">
        <v>2568</v>
      </c>
      <c r="I757" s="1" t="s">
        <v>2569</v>
      </c>
      <c r="J757" s="1" t="s">
        <v>2570</v>
      </c>
      <c r="K757" s="1" t="s">
        <v>2571</v>
      </c>
      <c r="L757" s="1">
        <v>-7.0</v>
      </c>
      <c r="M757" s="1">
        <v>0.009583333333333333</v>
      </c>
      <c r="N757" s="1">
        <v>11.1502</v>
      </c>
      <c r="O757" s="1" t="s">
        <v>86</v>
      </c>
      <c r="P757" s="1" t="s">
        <v>2572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80</v>
      </c>
      <c r="B758" s="1" t="s">
        <v>17</v>
      </c>
      <c r="C758" s="1">
        <v>560.0</v>
      </c>
      <c r="D758" s="1">
        <v>0.0</v>
      </c>
      <c r="E758" s="1" t="s">
        <v>1446</v>
      </c>
      <c r="F758" s="1" t="s">
        <v>81</v>
      </c>
      <c r="G758" s="1" t="s">
        <v>20</v>
      </c>
      <c r="H758" s="1" t="s">
        <v>2573</v>
      </c>
      <c r="I758" s="1" t="s">
        <v>2574</v>
      </c>
      <c r="J758" s="1" t="s">
        <v>2575</v>
      </c>
      <c r="K758" s="1" t="s">
        <v>2576</v>
      </c>
      <c r="L758" s="1">
        <v>-7.0</v>
      </c>
      <c r="M758" s="1">
        <v>0.010133333333333333</v>
      </c>
      <c r="N758" s="1">
        <v>11.505366666666667</v>
      </c>
      <c r="O758" s="1" t="s">
        <v>86</v>
      </c>
      <c r="P758" s="1" t="s">
        <v>2577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16</v>
      </c>
      <c r="B759" s="1" t="s">
        <v>17</v>
      </c>
      <c r="C759" s="3">
        <v>329.0</v>
      </c>
      <c r="D759" s="1">
        <v>0.0</v>
      </c>
      <c r="E759" s="1" t="s">
        <v>18</v>
      </c>
      <c r="F759" s="1" t="s">
        <v>19</v>
      </c>
      <c r="G759" s="1" t="s">
        <v>20</v>
      </c>
      <c r="H759" s="1" t="s">
        <v>2578</v>
      </c>
      <c r="I759" s="1" t="s">
        <v>2579</v>
      </c>
      <c r="J759" s="1" t="s">
        <v>2579</v>
      </c>
      <c r="K759" s="2"/>
      <c r="L759" s="1">
        <v>-6.0</v>
      </c>
      <c r="M759" s="1"/>
      <c r="N759" s="1">
        <v>8.214983333333333</v>
      </c>
      <c r="O759" s="1" t="s">
        <v>23</v>
      </c>
      <c r="P759" s="1" t="s">
        <v>279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80</v>
      </c>
      <c r="B760" s="1" t="s">
        <v>17</v>
      </c>
      <c r="C760" s="1">
        <v>514.0</v>
      </c>
      <c r="D760" s="1">
        <v>124.0</v>
      </c>
      <c r="E760" s="2"/>
      <c r="F760" s="1" t="s">
        <v>38</v>
      </c>
      <c r="G760" s="1" t="s">
        <v>20</v>
      </c>
      <c r="H760" s="1" t="s">
        <v>2580</v>
      </c>
      <c r="I760" s="1" t="s">
        <v>2581</v>
      </c>
      <c r="J760" s="1" t="s">
        <v>2581</v>
      </c>
      <c r="K760" s="2"/>
      <c r="L760" s="1">
        <v>-9.0</v>
      </c>
      <c r="M760" s="1"/>
      <c r="N760" s="1">
        <v>9.328216666666666</v>
      </c>
      <c r="O760" s="1" t="s">
        <v>86</v>
      </c>
      <c r="P760" s="1" t="s">
        <v>2582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16</v>
      </c>
      <c r="B761" s="1" t="s">
        <v>17</v>
      </c>
      <c r="C761" s="1">
        <v>319.0</v>
      </c>
      <c r="D761" s="1">
        <v>0.0</v>
      </c>
      <c r="E761" s="1" t="s">
        <v>18</v>
      </c>
      <c r="F761" s="1" t="s">
        <v>19</v>
      </c>
      <c r="G761" s="1" t="s">
        <v>20</v>
      </c>
      <c r="H761" s="1" t="s">
        <v>2583</v>
      </c>
      <c r="I761" s="1" t="s">
        <v>2584</v>
      </c>
      <c r="J761" s="1" t="s">
        <v>2584</v>
      </c>
      <c r="K761" s="2"/>
      <c r="L761" s="1">
        <v>-9.0</v>
      </c>
      <c r="M761" s="1"/>
      <c r="N761" s="1">
        <v>5.02125</v>
      </c>
      <c r="O761" s="1" t="s">
        <v>23</v>
      </c>
      <c r="P761" s="1" t="s">
        <v>2585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29</v>
      </c>
      <c r="B762" s="1" t="s">
        <v>17</v>
      </c>
      <c r="C762" s="3">
        <v>393.0</v>
      </c>
      <c r="D762" s="1">
        <v>0.0</v>
      </c>
      <c r="E762" s="1" t="s">
        <v>1944</v>
      </c>
      <c r="F762" s="1" t="s">
        <v>19</v>
      </c>
      <c r="G762" s="1" t="s">
        <v>20</v>
      </c>
      <c r="H762" s="1" t="s">
        <v>2586</v>
      </c>
      <c r="I762" s="1" t="s">
        <v>2587</v>
      </c>
      <c r="J762" s="1" t="s">
        <v>2587</v>
      </c>
      <c r="K762" s="2"/>
      <c r="L762" s="1">
        <v>-1.0</v>
      </c>
      <c r="M762" s="1"/>
      <c r="N762" s="1">
        <v>13.18345</v>
      </c>
      <c r="O762" s="1" t="s">
        <v>23</v>
      </c>
      <c r="P762" s="1" t="s">
        <v>2588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80</v>
      </c>
      <c r="B763" s="1" t="s">
        <v>17</v>
      </c>
      <c r="C763" s="3">
        <v>309.0</v>
      </c>
      <c r="D763" s="1">
        <v>0.0</v>
      </c>
      <c r="E763" s="1" t="s">
        <v>1399</v>
      </c>
      <c r="F763" s="1" t="s">
        <v>81</v>
      </c>
      <c r="G763" s="1" t="s">
        <v>39</v>
      </c>
      <c r="H763" s="1" t="s">
        <v>2589</v>
      </c>
      <c r="I763" s="1" t="s">
        <v>2590</v>
      </c>
      <c r="J763" s="1" t="s">
        <v>2591</v>
      </c>
      <c r="K763" s="1" t="s">
        <v>2592</v>
      </c>
      <c r="L763" s="1">
        <v>8.0</v>
      </c>
      <c r="M763" s="1">
        <v>0.038283333333333336</v>
      </c>
      <c r="N763" s="1">
        <v>20.43488333333333</v>
      </c>
      <c r="O763" s="1" t="s">
        <v>86</v>
      </c>
      <c r="P763" s="1" t="s">
        <v>2593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25</v>
      </c>
      <c r="B764" s="1" t="s">
        <v>17</v>
      </c>
      <c r="C764" s="1">
        <v>485.0</v>
      </c>
      <c r="D764" s="1">
        <v>0.0</v>
      </c>
      <c r="E764" s="2"/>
      <c r="F764" s="1" t="s">
        <v>19</v>
      </c>
      <c r="G764" s="1" t="s">
        <v>20</v>
      </c>
      <c r="H764" s="1" t="s">
        <v>2594</v>
      </c>
      <c r="I764" s="1" t="s">
        <v>2595</v>
      </c>
      <c r="J764" s="1" t="s">
        <v>2595</v>
      </c>
      <c r="K764" s="2"/>
      <c r="L764" s="1">
        <v>4.0</v>
      </c>
      <c r="M764" s="1"/>
      <c r="N764" s="1">
        <v>19.845366666666667</v>
      </c>
      <c r="O764" s="1" t="s">
        <v>23</v>
      </c>
      <c r="P764" s="1" t="s">
        <v>2596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80</v>
      </c>
      <c r="B765" s="1" t="s">
        <v>17</v>
      </c>
      <c r="C765" s="1">
        <v>394.0</v>
      </c>
      <c r="D765" s="1">
        <v>0.0</v>
      </c>
      <c r="E765" s="1" t="s">
        <v>1399</v>
      </c>
      <c r="F765" s="1" t="s">
        <v>81</v>
      </c>
      <c r="G765" s="1" t="s">
        <v>20</v>
      </c>
      <c r="H765" s="1" t="s">
        <v>2597</v>
      </c>
      <c r="I765" s="1" t="s">
        <v>2598</v>
      </c>
      <c r="J765" s="1" t="s">
        <v>2599</v>
      </c>
      <c r="K765" s="1" t="s">
        <v>2600</v>
      </c>
      <c r="L765" s="1">
        <v>-1.0</v>
      </c>
      <c r="M765" s="1">
        <v>0.012416666666666666</v>
      </c>
      <c r="N765" s="1">
        <v>20.5364</v>
      </c>
      <c r="O765" s="1" t="s">
        <v>86</v>
      </c>
      <c r="P765" s="1" t="s">
        <v>2133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80</v>
      </c>
      <c r="B766" s="1" t="s">
        <v>17</v>
      </c>
      <c r="C766" s="1">
        <v>349.0</v>
      </c>
      <c r="D766" s="1">
        <v>79.0</v>
      </c>
      <c r="E766" s="2"/>
      <c r="F766" s="1" t="s">
        <v>38</v>
      </c>
      <c r="G766" s="1" t="s">
        <v>162</v>
      </c>
      <c r="H766" s="1" t="s">
        <v>2601</v>
      </c>
      <c r="I766" s="1" t="s">
        <v>2602</v>
      </c>
      <c r="J766" s="1" t="s">
        <v>2602</v>
      </c>
      <c r="K766" s="2"/>
      <c r="L766" s="1">
        <v>-11.0</v>
      </c>
      <c r="M766" s="1"/>
      <c r="N766" s="1">
        <v>27.474383333333332</v>
      </c>
      <c r="O766" s="1" t="s">
        <v>86</v>
      </c>
      <c r="P766" s="1" t="s">
        <v>2603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16</v>
      </c>
      <c r="B767" s="1" t="s">
        <v>17</v>
      </c>
      <c r="C767" s="1">
        <v>329.0</v>
      </c>
      <c r="D767" s="1">
        <v>0.0</v>
      </c>
      <c r="E767" s="1" t="s">
        <v>18</v>
      </c>
      <c r="F767" s="1" t="s">
        <v>19</v>
      </c>
      <c r="G767" s="1" t="s">
        <v>20</v>
      </c>
      <c r="H767" s="1" t="s">
        <v>2604</v>
      </c>
      <c r="I767" s="1" t="s">
        <v>2605</v>
      </c>
      <c r="J767" s="1" t="s">
        <v>2605</v>
      </c>
      <c r="K767" s="2"/>
      <c r="L767" s="1">
        <v>9.0</v>
      </c>
      <c r="M767" s="1"/>
      <c r="N767" s="1">
        <v>24.4304</v>
      </c>
      <c r="O767" s="1" t="s">
        <v>23</v>
      </c>
      <c r="P767" s="1" t="s">
        <v>636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16</v>
      </c>
      <c r="B768" s="1" t="s">
        <v>17</v>
      </c>
      <c r="C768" s="1">
        <v>538.0</v>
      </c>
      <c r="D768" s="1">
        <v>0.0</v>
      </c>
      <c r="E768" s="1" t="s">
        <v>18</v>
      </c>
      <c r="F768" s="1" t="s">
        <v>19</v>
      </c>
      <c r="G768" s="1" t="s">
        <v>20</v>
      </c>
      <c r="H768" s="1" t="s">
        <v>2606</v>
      </c>
      <c r="I768" s="1" t="s">
        <v>2607</v>
      </c>
      <c r="J768" s="1" t="s">
        <v>2607</v>
      </c>
      <c r="K768" s="2"/>
      <c r="L768" s="1">
        <v>7.0</v>
      </c>
      <c r="M768" s="1"/>
      <c r="N768" s="1">
        <v>22.869266666666668</v>
      </c>
      <c r="O768" s="1" t="s">
        <v>23</v>
      </c>
      <c r="P768" s="1" t="s">
        <v>2608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29</v>
      </c>
      <c r="B769" s="1" t="s">
        <v>17</v>
      </c>
      <c r="C769" s="3">
        <v>329.0</v>
      </c>
      <c r="D769" s="1">
        <v>0.0</v>
      </c>
      <c r="E769" s="1" t="s">
        <v>2609</v>
      </c>
      <c r="F769" s="1" t="s">
        <v>19</v>
      </c>
      <c r="G769" s="1" t="s">
        <v>20</v>
      </c>
      <c r="H769" s="1" t="s">
        <v>2610</v>
      </c>
      <c r="I769" s="1" t="s">
        <v>2611</v>
      </c>
      <c r="J769" s="1" t="s">
        <v>2611</v>
      </c>
      <c r="K769" s="2"/>
      <c r="L769" s="1">
        <v>6.0</v>
      </c>
      <c r="M769" s="1"/>
      <c r="N769" s="1">
        <v>21.99576666666667</v>
      </c>
      <c r="O769" s="1" t="s">
        <v>23</v>
      </c>
      <c r="P769" s="1" t="s">
        <v>2612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25</v>
      </c>
      <c r="B770" s="1" t="s">
        <v>17</v>
      </c>
      <c r="C770" s="3">
        <v>548.0</v>
      </c>
      <c r="D770" s="1">
        <v>0.0</v>
      </c>
      <c r="E770" s="2"/>
      <c r="F770" s="1" t="s">
        <v>19</v>
      </c>
      <c r="G770" s="1" t="s">
        <v>20</v>
      </c>
      <c r="H770" s="1" t="s">
        <v>2613</v>
      </c>
      <c r="I770" s="1" t="s">
        <v>2614</v>
      </c>
      <c r="J770" s="1" t="s">
        <v>2614</v>
      </c>
      <c r="K770" s="2"/>
      <c r="L770" s="1">
        <v>-1.0</v>
      </c>
      <c r="M770" s="1"/>
      <c r="N770" s="1">
        <v>13.17165</v>
      </c>
      <c r="O770" s="1" t="s">
        <v>23</v>
      </c>
      <c r="P770" s="1" t="s">
        <v>2615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25</v>
      </c>
      <c r="B771" s="1" t="s">
        <v>17</v>
      </c>
      <c r="C771" s="1">
        <v>817.0</v>
      </c>
      <c r="D771" s="1">
        <v>0.0</v>
      </c>
      <c r="E771" s="2"/>
      <c r="F771" s="1" t="s">
        <v>19</v>
      </c>
      <c r="G771" s="1" t="s">
        <v>20</v>
      </c>
      <c r="H771" s="1" t="s">
        <v>2616</v>
      </c>
      <c r="I771" s="1" t="s">
        <v>2617</v>
      </c>
      <c r="J771" s="1" t="s">
        <v>2617</v>
      </c>
      <c r="K771" s="2"/>
      <c r="L771" s="1">
        <v>0.0</v>
      </c>
      <c r="M771" s="1"/>
      <c r="N771" s="1">
        <v>15.87885</v>
      </c>
      <c r="O771" s="1" t="s">
        <v>23</v>
      </c>
      <c r="P771" s="1" t="s">
        <v>2618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80</v>
      </c>
      <c r="B772" s="1" t="s">
        <v>17</v>
      </c>
      <c r="C772" s="1">
        <v>338.0</v>
      </c>
      <c r="D772" s="1">
        <v>40.0</v>
      </c>
      <c r="E772" s="1" t="s">
        <v>1446</v>
      </c>
      <c r="F772" s="1" t="s">
        <v>81</v>
      </c>
      <c r="G772" s="1" t="s">
        <v>20</v>
      </c>
      <c r="H772" s="1" t="s">
        <v>2619</v>
      </c>
      <c r="I772" s="1" t="s">
        <v>2620</v>
      </c>
      <c r="J772" s="1" t="s">
        <v>2621</v>
      </c>
      <c r="K772" s="1" t="s">
        <v>2622</v>
      </c>
      <c r="L772" s="1">
        <v>0.0</v>
      </c>
      <c r="M772" s="1">
        <v>0.010216666666666667</v>
      </c>
      <c r="N772" s="1">
        <v>28.29205</v>
      </c>
      <c r="O772" s="1" t="s">
        <v>86</v>
      </c>
      <c r="P772" s="1" t="s">
        <v>2623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80</v>
      </c>
      <c r="B773" s="1" t="s">
        <v>17</v>
      </c>
      <c r="C773" s="1">
        <v>558.0</v>
      </c>
      <c r="D773" s="1">
        <v>134.0</v>
      </c>
      <c r="E773" s="2"/>
      <c r="F773" s="1" t="s">
        <v>38</v>
      </c>
      <c r="G773" s="1" t="s">
        <v>20</v>
      </c>
      <c r="H773" s="1" t="s">
        <v>2624</v>
      </c>
      <c r="I773" s="1" t="s">
        <v>2625</v>
      </c>
      <c r="J773" s="1" t="s">
        <v>2625</v>
      </c>
      <c r="K773" s="2"/>
      <c r="L773" s="1">
        <v>-4.0</v>
      </c>
      <c r="M773" s="1"/>
      <c r="N773" s="1">
        <v>14.1329</v>
      </c>
      <c r="O773" s="1" t="s">
        <v>86</v>
      </c>
      <c r="P773" s="1" t="s">
        <v>2626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16</v>
      </c>
      <c r="B774" s="1" t="s">
        <v>17</v>
      </c>
      <c r="C774" s="1">
        <v>593.0</v>
      </c>
      <c r="D774" s="1">
        <v>0.0</v>
      </c>
      <c r="E774" s="1" t="s">
        <v>18</v>
      </c>
      <c r="F774" s="1" t="s">
        <v>19</v>
      </c>
      <c r="G774" s="1" t="s">
        <v>20</v>
      </c>
      <c r="H774" s="1" t="s">
        <v>2627</v>
      </c>
      <c r="I774" s="1" t="s">
        <v>2628</v>
      </c>
      <c r="J774" s="1" t="s">
        <v>2628</v>
      </c>
      <c r="K774" s="2"/>
      <c r="L774" s="1">
        <v>5.0</v>
      </c>
      <c r="M774" s="1"/>
      <c r="N774" s="1">
        <v>20.884433333333334</v>
      </c>
      <c r="O774" s="1" t="s">
        <v>23</v>
      </c>
      <c r="P774" s="1" t="s">
        <v>2629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37</v>
      </c>
      <c r="B775" s="1" t="s">
        <v>17</v>
      </c>
      <c r="C775" s="1">
        <v>249.0</v>
      </c>
      <c r="D775" s="1">
        <v>0.0</v>
      </c>
      <c r="E775" s="2"/>
      <c r="F775" s="1" t="s">
        <v>38</v>
      </c>
      <c r="G775" s="1" t="s">
        <v>39</v>
      </c>
      <c r="H775" s="1" t="s">
        <v>2630</v>
      </c>
      <c r="I775" s="1" t="s">
        <v>2631</v>
      </c>
      <c r="J775" s="1" t="s">
        <v>2631</v>
      </c>
      <c r="K775" s="2"/>
      <c r="L775" s="1">
        <v>8.0</v>
      </c>
      <c r="M775" s="1"/>
      <c r="N775" s="1">
        <v>13.044366666666667</v>
      </c>
      <c r="O775" s="1" t="s">
        <v>42</v>
      </c>
      <c r="P775" s="1" t="s">
        <v>2632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16</v>
      </c>
      <c r="B776" s="1" t="s">
        <v>17</v>
      </c>
      <c r="C776" s="1">
        <v>1101.0</v>
      </c>
      <c r="D776" s="1">
        <v>0.0</v>
      </c>
      <c r="E776" s="1" t="s">
        <v>18</v>
      </c>
      <c r="F776" s="1" t="s">
        <v>19</v>
      </c>
      <c r="G776" s="1" t="s">
        <v>20</v>
      </c>
      <c r="H776" s="1" t="s">
        <v>2633</v>
      </c>
      <c r="I776" s="1" t="s">
        <v>2634</v>
      </c>
      <c r="J776" s="1" t="s">
        <v>2634</v>
      </c>
      <c r="K776" s="2"/>
      <c r="L776" s="1">
        <v>10.0</v>
      </c>
      <c r="M776" s="1"/>
      <c r="N776" s="1">
        <v>25.3015</v>
      </c>
      <c r="O776" s="1" t="s">
        <v>23</v>
      </c>
      <c r="P776" s="1" t="s">
        <v>2635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16</v>
      </c>
      <c r="B777" s="1" t="s">
        <v>17</v>
      </c>
      <c r="C777" s="1">
        <v>1005.0</v>
      </c>
      <c r="D777" s="1">
        <v>0.0</v>
      </c>
      <c r="E777" s="1" t="s">
        <v>18</v>
      </c>
      <c r="F777" s="1" t="s">
        <v>19</v>
      </c>
      <c r="G777" s="1" t="s">
        <v>20</v>
      </c>
      <c r="H777" s="1" t="s">
        <v>2636</v>
      </c>
      <c r="I777" s="1" t="s">
        <v>2637</v>
      </c>
      <c r="J777" s="1" t="s">
        <v>2637</v>
      </c>
      <c r="K777" s="2"/>
      <c r="L777" s="1">
        <v>7.0</v>
      </c>
      <c r="M777" s="1"/>
      <c r="N777" s="1">
        <v>22.52103333333333</v>
      </c>
      <c r="O777" s="1" t="s">
        <v>23</v>
      </c>
      <c r="P777" s="1" t="s">
        <v>2638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16</v>
      </c>
      <c r="B778" s="1" t="s">
        <v>17</v>
      </c>
      <c r="C778" s="3">
        <v>369.0</v>
      </c>
      <c r="D778" s="1">
        <v>0.0</v>
      </c>
      <c r="E778" s="1" t="s">
        <v>18</v>
      </c>
      <c r="F778" s="1" t="s">
        <v>19</v>
      </c>
      <c r="G778" s="1" t="s">
        <v>20</v>
      </c>
      <c r="H778" s="1" t="s">
        <v>2639</v>
      </c>
      <c r="I778" s="1" t="s">
        <v>2640</v>
      </c>
      <c r="J778" s="1" t="s">
        <v>2640</v>
      </c>
      <c r="K778" s="2"/>
      <c r="L778" s="1">
        <v>8.0</v>
      </c>
      <c r="M778" s="1"/>
      <c r="N778" s="1">
        <v>23.020783333333334</v>
      </c>
      <c r="O778" s="1" t="s">
        <v>23</v>
      </c>
      <c r="P778" s="1" t="s">
        <v>2641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80</v>
      </c>
      <c r="B779" s="1" t="s">
        <v>17</v>
      </c>
      <c r="C779" s="1">
        <v>645.0</v>
      </c>
      <c r="D779" s="1">
        <v>0.0</v>
      </c>
      <c r="E779" s="1" t="s">
        <v>1399</v>
      </c>
      <c r="F779" s="1" t="s">
        <v>81</v>
      </c>
      <c r="G779" s="1" t="s">
        <v>20</v>
      </c>
      <c r="H779" s="1" t="s">
        <v>2642</v>
      </c>
      <c r="I779" s="1" t="s">
        <v>2643</v>
      </c>
      <c r="J779" s="1" t="s">
        <v>2644</v>
      </c>
      <c r="K779" s="1" t="s">
        <v>2645</v>
      </c>
      <c r="L779" s="1">
        <v>0.0</v>
      </c>
      <c r="M779" s="1">
        <v>0.01025</v>
      </c>
      <c r="N779" s="1">
        <v>18.148466666666668</v>
      </c>
      <c r="O779" s="1" t="s">
        <v>86</v>
      </c>
      <c r="P779" s="1" t="s">
        <v>2646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80</v>
      </c>
      <c r="B780" s="1" t="s">
        <v>17</v>
      </c>
      <c r="C780" s="1">
        <v>358.0</v>
      </c>
      <c r="D780" s="1">
        <v>0.0</v>
      </c>
      <c r="E780" s="1" t="s">
        <v>1446</v>
      </c>
      <c r="F780" s="1" t="s">
        <v>81</v>
      </c>
      <c r="G780" s="1" t="s">
        <v>20</v>
      </c>
      <c r="H780" s="1" t="s">
        <v>2647</v>
      </c>
      <c r="I780" s="1" t="s">
        <v>2648</v>
      </c>
      <c r="J780" s="1" t="s">
        <v>2649</v>
      </c>
      <c r="K780" s="1" t="s">
        <v>2650</v>
      </c>
      <c r="L780" s="1">
        <v>-7.0</v>
      </c>
      <c r="M780" s="1">
        <v>0.010316666666666667</v>
      </c>
      <c r="N780" s="1">
        <v>61.20445</v>
      </c>
      <c r="O780" s="1" t="s">
        <v>86</v>
      </c>
      <c r="P780" s="1" t="s">
        <v>125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16</v>
      </c>
      <c r="B781" s="1" t="s">
        <v>17</v>
      </c>
      <c r="C781" s="1">
        <v>593.0</v>
      </c>
      <c r="D781" s="1">
        <v>0.0</v>
      </c>
      <c r="E781" s="1" t="s">
        <v>18</v>
      </c>
      <c r="F781" s="1" t="s">
        <v>19</v>
      </c>
      <c r="G781" s="1" t="s">
        <v>20</v>
      </c>
      <c r="H781" s="1" t="s">
        <v>2651</v>
      </c>
      <c r="I781" s="1" t="s">
        <v>2652</v>
      </c>
      <c r="J781" s="1" t="s">
        <v>2652</v>
      </c>
      <c r="K781" s="2"/>
      <c r="L781" s="1">
        <v>4.0</v>
      </c>
      <c r="M781" s="1"/>
      <c r="N781" s="1">
        <v>19.014783333333334</v>
      </c>
      <c r="O781" s="1" t="s">
        <v>23</v>
      </c>
      <c r="P781" s="1" t="s">
        <v>2653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80</v>
      </c>
      <c r="B782" s="1" t="s">
        <v>17</v>
      </c>
      <c r="C782" s="1">
        <v>454.0</v>
      </c>
      <c r="D782" s="1">
        <v>111.0</v>
      </c>
      <c r="E782" s="2"/>
      <c r="F782" s="1" t="s">
        <v>38</v>
      </c>
      <c r="G782" s="1" t="s">
        <v>20</v>
      </c>
      <c r="H782" s="1" t="s">
        <v>2654</v>
      </c>
      <c r="I782" s="1" t="s">
        <v>2655</v>
      </c>
      <c r="J782" s="1" t="s">
        <v>2655</v>
      </c>
      <c r="K782" s="2"/>
      <c r="L782" s="1">
        <v>-12.0</v>
      </c>
      <c r="M782" s="1"/>
      <c r="N782" s="1">
        <v>17.324533333333335</v>
      </c>
      <c r="O782" s="1" t="s">
        <v>86</v>
      </c>
      <c r="P782" s="1" t="s">
        <v>2656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80</v>
      </c>
      <c r="B783" s="1" t="s">
        <v>17</v>
      </c>
      <c r="C783" s="1">
        <v>247.0</v>
      </c>
      <c r="D783" s="1">
        <v>62.0</v>
      </c>
      <c r="E783" s="2"/>
      <c r="F783" s="1" t="s">
        <v>38</v>
      </c>
      <c r="G783" s="1" t="s">
        <v>162</v>
      </c>
      <c r="H783" s="1" t="s">
        <v>2657</v>
      </c>
      <c r="I783" s="1" t="s">
        <v>2658</v>
      </c>
      <c r="J783" s="1" t="s">
        <v>2658</v>
      </c>
      <c r="K783" s="2"/>
      <c r="L783" s="1">
        <v>-12.0</v>
      </c>
      <c r="M783" s="1"/>
      <c r="N783" s="1">
        <v>7.2729</v>
      </c>
      <c r="O783" s="1" t="s">
        <v>86</v>
      </c>
      <c r="P783" s="1" t="s">
        <v>125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80</v>
      </c>
      <c r="B784" s="1" t="s">
        <v>17</v>
      </c>
      <c r="C784" s="1">
        <v>519.0</v>
      </c>
      <c r="D784" s="1">
        <v>24.0</v>
      </c>
      <c r="E784" s="1" t="s">
        <v>1399</v>
      </c>
      <c r="F784" s="1" t="s">
        <v>81</v>
      </c>
      <c r="G784" s="1" t="s">
        <v>20</v>
      </c>
      <c r="H784" s="1" t="s">
        <v>2659</v>
      </c>
      <c r="I784" s="1" t="s">
        <v>2660</v>
      </c>
      <c r="J784" s="1" t="s">
        <v>2661</v>
      </c>
      <c r="K784" s="1" t="s">
        <v>2662</v>
      </c>
      <c r="L784" s="1">
        <v>0.0</v>
      </c>
      <c r="M784" s="1">
        <v>0.017783333333333335</v>
      </c>
      <c r="N784" s="1">
        <v>31.07775</v>
      </c>
      <c r="O784" s="1" t="s">
        <v>86</v>
      </c>
      <c r="P784" s="1" t="s">
        <v>2663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80</v>
      </c>
      <c r="B785" s="1" t="s">
        <v>17</v>
      </c>
      <c r="C785" s="3">
        <v>736.0</v>
      </c>
      <c r="D785" s="1">
        <v>0.0</v>
      </c>
      <c r="E785" s="1" t="s">
        <v>1446</v>
      </c>
      <c r="F785" s="1" t="s">
        <v>81</v>
      </c>
      <c r="G785" s="1" t="s">
        <v>20</v>
      </c>
      <c r="H785" s="1" t="s">
        <v>2664</v>
      </c>
      <c r="I785" s="1" t="s">
        <v>2665</v>
      </c>
      <c r="J785" s="1" t="s">
        <v>2666</v>
      </c>
      <c r="K785" s="1" t="s">
        <v>2667</v>
      </c>
      <c r="L785" s="1">
        <v>-7.0</v>
      </c>
      <c r="M785" s="1">
        <v>0.009133333333333334</v>
      </c>
      <c r="N785" s="1">
        <v>19.703666666666667</v>
      </c>
      <c r="O785" s="1" t="s">
        <v>86</v>
      </c>
      <c r="P785" s="1" t="s">
        <v>2668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80</v>
      </c>
      <c r="B786" s="1" t="s">
        <v>17</v>
      </c>
      <c r="C786" s="1">
        <v>687.0</v>
      </c>
      <c r="D786" s="1">
        <v>149.0</v>
      </c>
      <c r="E786" s="2"/>
      <c r="F786" s="1" t="s">
        <v>38</v>
      </c>
      <c r="G786" s="1" t="s">
        <v>20</v>
      </c>
      <c r="H786" s="1" t="s">
        <v>2669</v>
      </c>
      <c r="I786" s="1" t="s">
        <v>2670</v>
      </c>
      <c r="J786" s="1" t="s">
        <v>2670</v>
      </c>
      <c r="K786" s="2"/>
      <c r="L786" s="1">
        <v>-4.0</v>
      </c>
      <c r="M786" s="1"/>
      <c r="N786" s="1">
        <v>14.8409</v>
      </c>
      <c r="O786" s="1" t="s">
        <v>86</v>
      </c>
      <c r="P786" s="1" t="s">
        <v>2671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80</v>
      </c>
      <c r="B787" s="1" t="s">
        <v>17</v>
      </c>
      <c r="C787" s="3">
        <v>563.0</v>
      </c>
      <c r="D787" s="1">
        <v>111.0</v>
      </c>
      <c r="E787" s="2"/>
      <c r="F787" s="1" t="s">
        <v>38</v>
      </c>
      <c r="G787" s="1" t="s">
        <v>162</v>
      </c>
      <c r="H787" s="1" t="s">
        <v>2672</v>
      </c>
      <c r="I787" s="1" t="s">
        <v>2673</v>
      </c>
      <c r="J787" s="1" t="s">
        <v>2673</v>
      </c>
      <c r="K787" s="2"/>
      <c r="L787" s="1">
        <v>-7.0</v>
      </c>
      <c r="M787" s="1"/>
      <c r="N787" s="1">
        <v>11.98775</v>
      </c>
      <c r="O787" s="1" t="s">
        <v>86</v>
      </c>
      <c r="P787" s="1" t="s">
        <v>2674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16</v>
      </c>
      <c r="B788" s="1" t="s">
        <v>17</v>
      </c>
      <c r="C788" s="1">
        <v>715.0</v>
      </c>
      <c r="D788" s="1">
        <v>0.0</v>
      </c>
      <c r="E788" s="1" t="s">
        <v>18</v>
      </c>
      <c r="F788" s="1" t="s">
        <v>19</v>
      </c>
      <c r="G788" s="1" t="s">
        <v>20</v>
      </c>
      <c r="H788" s="1" t="s">
        <v>2675</v>
      </c>
      <c r="I788" s="1" t="s">
        <v>2676</v>
      </c>
      <c r="J788" s="1" t="s">
        <v>2676</v>
      </c>
      <c r="K788" s="2"/>
      <c r="L788" s="1">
        <v>0.0</v>
      </c>
      <c r="M788" s="1"/>
      <c r="N788" s="1">
        <v>14.927366666666666</v>
      </c>
      <c r="O788" s="1" t="s">
        <v>23</v>
      </c>
      <c r="P788" s="1" t="s">
        <v>2677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80</v>
      </c>
      <c r="B789" s="1" t="s">
        <v>17</v>
      </c>
      <c r="C789" s="1">
        <v>398.0</v>
      </c>
      <c r="D789" s="1">
        <v>100.0</v>
      </c>
      <c r="E789" s="2"/>
      <c r="F789" s="1" t="s">
        <v>38</v>
      </c>
      <c r="G789" s="1" t="s">
        <v>162</v>
      </c>
      <c r="H789" s="1" t="s">
        <v>2678</v>
      </c>
      <c r="I789" s="1" t="s">
        <v>2679</v>
      </c>
      <c r="J789" s="1" t="s">
        <v>2679</v>
      </c>
      <c r="K789" s="2"/>
      <c r="L789" s="1">
        <v>-2.0</v>
      </c>
      <c r="M789" s="1"/>
      <c r="N789" s="1">
        <v>16.4606</v>
      </c>
      <c r="O789" s="1" t="s">
        <v>86</v>
      </c>
      <c r="P789" s="1" t="s">
        <v>2680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80</v>
      </c>
      <c r="B790" s="1" t="s">
        <v>17</v>
      </c>
      <c r="C790" s="1">
        <v>1080.0</v>
      </c>
      <c r="D790" s="1">
        <v>0.0</v>
      </c>
      <c r="E790" s="1" t="s">
        <v>1399</v>
      </c>
      <c r="F790" s="1" t="s">
        <v>81</v>
      </c>
      <c r="G790" s="1" t="s">
        <v>20</v>
      </c>
      <c r="H790" s="1" t="s">
        <v>2681</v>
      </c>
      <c r="I790" s="1" t="s">
        <v>2682</v>
      </c>
      <c r="J790" s="1" t="s">
        <v>2683</v>
      </c>
      <c r="K790" s="1" t="s">
        <v>2684</v>
      </c>
      <c r="L790" s="1">
        <v>0.0</v>
      </c>
      <c r="M790" s="1">
        <v>0.010583333333333333</v>
      </c>
      <c r="N790" s="1">
        <v>12.395283333333333</v>
      </c>
      <c r="O790" s="1" t="s">
        <v>86</v>
      </c>
      <c r="P790" s="1" t="s">
        <v>2685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80</v>
      </c>
      <c r="B791" s="1" t="s">
        <v>17</v>
      </c>
      <c r="C791" s="1">
        <v>408.0</v>
      </c>
      <c r="D791" s="1">
        <v>25.0</v>
      </c>
      <c r="E791" s="1" t="s">
        <v>2686</v>
      </c>
      <c r="F791" s="1" t="s">
        <v>81</v>
      </c>
      <c r="G791" s="1" t="s">
        <v>20</v>
      </c>
      <c r="H791" s="1" t="s">
        <v>2687</v>
      </c>
      <c r="I791" s="1" t="s">
        <v>2688</v>
      </c>
      <c r="J791" s="1" t="s">
        <v>2689</v>
      </c>
      <c r="K791" s="1" t="s">
        <v>2690</v>
      </c>
      <c r="L791" s="1">
        <v>-2.0</v>
      </c>
      <c r="M791" s="1">
        <v>0.011866666666666666</v>
      </c>
      <c r="N791" s="1">
        <v>11.942333333333334</v>
      </c>
      <c r="O791" s="1" t="s">
        <v>86</v>
      </c>
      <c r="P791" s="1" t="s">
        <v>2691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80</v>
      </c>
      <c r="B792" s="1" t="s">
        <v>17</v>
      </c>
      <c r="C792" s="1">
        <v>267.0</v>
      </c>
      <c r="D792" s="1">
        <v>62.0</v>
      </c>
      <c r="E792" s="2"/>
      <c r="F792" s="1" t="s">
        <v>38</v>
      </c>
      <c r="G792" s="1" t="s">
        <v>20</v>
      </c>
      <c r="H792" s="1" t="s">
        <v>2692</v>
      </c>
      <c r="I792" s="1" t="s">
        <v>2693</v>
      </c>
      <c r="J792" s="1" t="s">
        <v>2693</v>
      </c>
      <c r="K792" s="2"/>
      <c r="L792" s="1">
        <v>-8.0</v>
      </c>
      <c r="M792" s="1"/>
      <c r="N792" s="1">
        <v>10.959866666666667</v>
      </c>
      <c r="O792" s="1" t="s">
        <v>86</v>
      </c>
      <c r="P792" s="1" t="s">
        <v>885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37</v>
      </c>
      <c r="B793" s="1" t="s">
        <v>17</v>
      </c>
      <c r="C793" s="1">
        <v>124.5</v>
      </c>
      <c r="D793" s="1">
        <v>124.5</v>
      </c>
      <c r="E793" s="2"/>
      <c r="F793" s="1" t="s">
        <v>38</v>
      </c>
      <c r="G793" s="1" t="s">
        <v>39</v>
      </c>
      <c r="H793" s="1" t="s">
        <v>2694</v>
      </c>
      <c r="I793" s="1" t="s">
        <v>2695</v>
      </c>
      <c r="J793" s="1" t="s">
        <v>2695</v>
      </c>
      <c r="K793" s="2"/>
      <c r="L793" s="1">
        <v>7.0</v>
      </c>
      <c r="M793" s="1"/>
      <c r="N793" s="1">
        <v>12.653316666666667</v>
      </c>
      <c r="O793" s="1" t="s">
        <v>42</v>
      </c>
      <c r="P793" s="1" t="s">
        <v>2696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80</v>
      </c>
      <c r="B794" s="1" t="s">
        <v>17</v>
      </c>
      <c r="C794" s="3">
        <v>604.0</v>
      </c>
      <c r="D794" s="1">
        <v>14.0</v>
      </c>
      <c r="E794" s="1" t="s">
        <v>2686</v>
      </c>
      <c r="F794" s="1" t="s">
        <v>81</v>
      </c>
      <c r="G794" s="1" t="s">
        <v>20</v>
      </c>
      <c r="H794" s="1" t="s">
        <v>2697</v>
      </c>
      <c r="I794" s="1" t="s">
        <v>2698</v>
      </c>
      <c r="J794" s="1" t="s">
        <v>2699</v>
      </c>
      <c r="K794" s="1" t="s">
        <v>2700</v>
      </c>
      <c r="L794" s="1">
        <v>-4.0</v>
      </c>
      <c r="M794" s="1">
        <v>0.007916666666666667</v>
      </c>
      <c r="N794" s="1">
        <v>12.315466666666667</v>
      </c>
      <c r="O794" s="1" t="s">
        <v>86</v>
      </c>
      <c r="P794" s="1" t="s">
        <v>1893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80</v>
      </c>
      <c r="B795" s="1" t="s">
        <v>17</v>
      </c>
      <c r="C795" s="3">
        <v>493.0</v>
      </c>
      <c r="D795" s="1">
        <v>0.0</v>
      </c>
      <c r="E795" s="1" t="s">
        <v>1446</v>
      </c>
      <c r="F795" s="1" t="s">
        <v>81</v>
      </c>
      <c r="G795" s="1" t="s">
        <v>20</v>
      </c>
      <c r="H795" s="1" t="s">
        <v>2701</v>
      </c>
      <c r="I795" s="1" t="s">
        <v>2702</v>
      </c>
      <c r="J795" s="1" t="s">
        <v>2703</v>
      </c>
      <c r="K795" s="1" t="s">
        <v>2704</v>
      </c>
      <c r="L795" s="1">
        <v>-3.0</v>
      </c>
      <c r="M795" s="1">
        <v>5.9554833333333335</v>
      </c>
      <c r="N795" s="1">
        <v>97.7824</v>
      </c>
      <c r="O795" s="1" t="s">
        <v>86</v>
      </c>
      <c r="P795" s="1" t="s">
        <v>2705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25</v>
      </c>
      <c r="B796" s="1" t="s">
        <v>88</v>
      </c>
      <c r="C796" s="1">
        <v>528.0</v>
      </c>
      <c r="D796" s="1">
        <v>0.0</v>
      </c>
      <c r="E796" s="2"/>
      <c r="F796" s="1" t="s">
        <v>19</v>
      </c>
      <c r="G796" s="1" t="s">
        <v>20</v>
      </c>
      <c r="H796" s="1" t="s">
        <v>2706</v>
      </c>
      <c r="I796" s="1" t="s">
        <v>2707</v>
      </c>
      <c r="J796" s="1" t="s">
        <v>2707</v>
      </c>
      <c r="K796" s="2"/>
      <c r="L796" s="1">
        <v>-4.0</v>
      </c>
      <c r="M796" s="1"/>
      <c r="N796" s="1">
        <v>10.9571</v>
      </c>
      <c r="O796" s="1" t="s">
        <v>23</v>
      </c>
      <c r="P796" s="1" t="s">
        <v>2708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80</v>
      </c>
      <c r="B797" s="1" t="s">
        <v>17</v>
      </c>
      <c r="C797" s="3">
        <v>576.0</v>
      </c>
      <c r="D797" s="1">
        <v>62.0</v>
      </c>
      <c r="E797" s="1" t="s">
        <v>1399</v>
      </c>
      <c r="F797" s="1" t="s">
        <v>81</v>
      </c>
      <c r="G797" s="1" t="s">
        <v>20</v>
      </c>
      <c r="H797" s="1" t="s">
        <v>2709</v>
      </c>
      <c r="I797" s="1" t="s">
        <v>2710</v>
      </c>
      <c r="J797" s="1" t="s">
        <v>2711</v>
      </c>
      <c r="K797" s="1" t="s">
        <v>2712</v>
      </c>
      <c r="L797" s="1">
        <v>-7.0</v>
      </c>
      <c r="M797" s="1">
        <v>0.010916666666666667</v>
      </c>
      <c r="N797" s="1">
        <v>12.941933333333333</v>
      </c>
      <c r="O797" s="1" t="s">
        <v>86</v>
      </c>
      <c r="P797" s="1" t="s">
        <v>2713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25</v>
      </c>
      <c r="B798" s="1" t="s">
        <v>88</v>
      </c>
      <c r="C798" s="1">
        <v>289.0</v>
      </c>
      <c r="D798" s="1">
        <v>0.0</v>
      </c>
      <c r="E798" s="2"/>
      <c r="F798" s="1" t="s">
        <v>19</v>
      </c>
      <c r="G798" s="1" t="s">
        <v>20</v>
      </c>
      <c r="H798" s="1" t="s">
        <v>2714</v>
      </c>
      <c r="I798" s="1" t="s">
        <v>2715</v>
      </c>
      <c r="J798" s="1" t="s">
        <v>2715</v>
      </c>
      <c r="K798" s="2"/>
      <c r="L798" s="1">
        <v>-5.0</v>
      </c>
      <c r="M798" s="1"/>
      <c r="N798" s="1">
        <v>9.600283333333334</v>
      </c>
      <c r="O798" s="1" t="s">
        <v>23</v>
      </c>
      <c r="P798" s="1" t="s">
        <v>2716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80</v>
      </c>
      <c r="B799" s="1" t="s">
        <v>17</v>
      </c>
      <c r="C799" s="1">
        <v>513.0</v>
      </c>
      <c r="D799" s="1">
        <v>0.0</v>
      </c>
      <c r="E799" s="1" t="s">
        <v>1399</v>
      </c>
      <c r="F799" s="1" t="s">
        <v>81</v>
      </c>
      <c r="G799" s="1" t="s">
        <v>20</v>
      </c>
      <c r="H799" s="1" t="s">
        <v>2717</v>
      </c>
      <c r="I799" s="1" t="s">
        <v>2718</v>
      </c>
      <c r="J799" s="1" t="s">
        <v>2719</v>
      </c>
      <c r="K799" s="1" t="s">
        <v>2720</v>
      </c>
      <c r="L799" s="1">
        <v>0.0</v>
      </c>
      <c r="M799" s="1">
        <v>0.014383333333333333</v>
      </c>
      <c r="N799" s="1">
        <v>15.987166666666667</v>
      </c>
      <c r="O799" s="1" t="s">
        <v>86</v>
      </c>
      <c r="P799" s="1" t="s">
        <v>2721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25</v>
      </c>
      <c r="B800" s="1" t="s">
        <v>88</v>
      </c>
      <c r="C800" s="1">
        <v>390.0</v>
      </c>
      <c r="D800" s="1">
        <v>0.0</v>
      </c>
      <c r="E800" s="2"/>
      <c r="F800" s="1" t="s">
        <v>19</v>
      </c>
      <c r="G800" s="1" t="s">
        <v>20</v>
      </c>
      <c r="H800" s="1" t="s">
        <v>2722</v>
      </c>
      <c r="I800" s="1" t="s">
        <v>2723</v>
      </c>
      <c r="J800" s="1" t="s">
        <v>2723</v>
      </c>
      <c r="K800" s="2"/>
      <c r="L800" s="1">
        <v>-2.0</v>
      </c>
      <c r="M800" s="1"/>
      <c r="N800" s="1">
        <v>12.840183333333334</v>
      </c>
      <c r="O800" s="1" t="s">
        <v>23</v>
      </c>
      <c r="P800" s="1" t="s">
        <v>2724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80</v>
      </c>
      <c r="B801" s="1" t="s">
        <v>17</v>
      </c>
      <c r="C801" s="1">
        <v>794.0</v>
      </c>
      <c r="D801" s="1">
        <v>198.0</v>
      </c>
      <c r="E801" s="2"/>
      <c r="F801" s="1" t="s">
        <v>38</v>
      </c>
      <c r="G801" s="1" t="s">
        <v>162</v>
      </c>
      <c r="H801" s="1" t="s">
        <v>2725</v>
      </c>
      <c r="I801" s="1" t="s">
        <v>2726</v>
      </c>
      <c r="J801" s="1" t="s">
        <v>2726</v>
      </c>
      <c r="K801" s="2"/>
      <c r="L801" s="1">
        <v>-8.0</v>
      </c>
      <c r="M801" s="1"/>
      <c r="N801" s="1">
        <v>10.91445</v>
      </c>
      <c r="O801" s="1" t="s">
        <v>86</v>
      </c>
      <c r="P801" s="1" t="s">
        <v>2727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16</v>
      </c>
      <c r="B802" s="1" t="s">
        <v>17</v>
      </c>
      <c r="C802" s="1">
        <v>369.0</v>
      </c>
      <c r="D802" s="1">
        <v>0.0</v>
      </c>
      <c r="E802" s="1" t="s">
        <v>18</v>
      </c>
      <c r="F802" s="1" t="s">
        <v>19</v>
      </c>
      <c r="G802" s="1" t="s">
        <v>20</v>
      </c>
      <c r="H802" s="1" t="s">
        <v>2728</v>
      </c>
      <c r="I802" s="1" t="s">
        <v>2729</v>
      </c>
      <c r="J802" s="1" t="s">
        <v>2729</v>
      </c>
      <c r="K802" s="2"/>
      <c r="L802" s="1">
        <v>-6.0</v>
      </c>
      <c r="M802" s="1"/>
      <c r="N802" s="1">
        <v>8.378933333333332</v>
      </c>
      <c r="O802" s="1" t="s">
        <v>23</v>
      </c>
      <c r="P802" s="1" t="s">
        <v>2730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16</v>
      </c>
      <c r="B803" s="1" t="s">
        <v>17</v>
      </c>
      <c r="C803" s="1">
        <v>314.0</v>
      </c>
      <c r="D803" s="1">
        <v>0.0</v>
      </c>
      <c r="E803" s="1" t="s">
        <v>18</v>
      </c>
      <c r="F803" s="1" t="s">
        <v>19</v>
      </c>
      <c r="G803" s="1" t="s">
        <v>20</v>
      </c>
      <c r="H803" s="1" t="s">
        <v>2731</v>
      </c>
      <c r="I803" s="1" t="s">
        <v>2732</v>
      </c>
      <c r="J803" s="1" t="s">
        <v>2732</v>
      </c>
      <c r="K803" s="2"/>
      <c r="L803" s="1">
        <v>-6.0</v>
      </c>
      <c r="M803" s="1"/>
      <c r="N803" s="1">
        <v>8.346083333333333</v>
      </c>
      <c r="O803" s="1" t="s">
        <v>23</v>
      </c>
      <c r="P803" s="1" t="s">
        <v>2733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37</v>
      </c>
      <c r="B804" s="1" t="s">
        <v>17</v>
      </c>
      <c r="C804" s="3">
        <v>119.0</v>
      </c>
      <c r="D804" s="1">
        <v>0.0</v>
      </c>
      <c r="E804" s="2"/>
      <c r="F804" s="1" t="s">
        <v>38</v>
      </c>
      <c r="G804" s="1" t="s">
        <v>39</v>
      </c>
      <c r="H804" s="1" t="s">
        <v>2734</v>
      </c>
      <c r="I804" s="1" t="s">
        <v>2735</v>
      </c>
      <c r="J804" s="1" t="s">
        <v>2735</v>
      </c>
      <c r="K804" s="2"/>
      <c r="L804" s="1">
        <v>4.0</v>
      </c>
      <c r="M804" s="1"/>
      <c r="N804" s="1">
        <v>9.165283333333333</v>
      </c>
      <c r="O804" s="1" t="s">
        <v>42</v>
      </c>
      <c r="P804" s="1" t="s">
        <v>2736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16</v>
      </c>
      <c r="B805" s="1" t="s">
        <v>17</v>
      </c>
      <c r="C805" s="1">
        <v>254.0</v>
      </c>
      <c r="D805" s="1">
        <v>0.0</v>
      </c>
      <c r="E805" s="1" t="s">
        <v>18</v>
      </c>
      <c r="F805" s="1" t="s">
        <v>19</v>
      </c>
      <c r="G805" s="1" t="s">
        <v>20</v>
      </c>
      <c r="H805" s="1" t="s">
        <v>2737</v>
      </c>
      <c r="I805" s="1" t="s">
        <v>2738</v>
      </c>
      <c r="J805" s="1" t="s">
        <v>2738</v>
      </c>
      <c r="K805" s="2"/>
      <c r="L805" s="1">
        <v>0.0</v>
      </c>
      <c r="M805" s="1"/>
      <c r="N805" s="1">
        <v>15.281766666666666</v>
      </c>
      <c r="O805" s="1" t="s">
        <v>23</v>
      </c>
      <c r="P805" s="1" t="s">
        <v>2739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29</v>
      </c>
      <c r="B806" s="1" t="s">
        <v>17</v>
      </c>
      <c r="C806" s="1">
        <v>329.0</v>
      </c>
      <c r="D806" s="1">
        <v>0.0</v>
      </c>
      <c r="E806" s="1" t="s">
        <v>1430</v>
      </c>
      <c r="F806" s="1" t="s">
        <v>19</v>
      </c>
      <c r="G806" s="1" t="s">
        <v>20</v>
      </c>
      <c r="H806" s="1" t="s">
        <v>2740</v>
      </c>
      <c r="I806" s="1" t="s">
        <v>2741</v>
      </c>
      <c r="J806" s="1" t="s">
        <v>2741</v>
      </c>
      <c r="K806" s="2"/>
      <c r="L806" s="1">
        <v>-4.0</v>
      </c>
      <c r="M806" s="1"/>
      <c r="N806" s="1">
        <v>10.569533333333334</v>
      </c>
      <c r="O806" s="1" t="s">
        <v>23</v>
      </c>
      <c r="P806" s="1" t="s">
        <v>2742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80</v>
      </c>
      <c r="B807" s="1" t="s">
        <v>17</v>
      </c>
      <c r="C807" s="1">
        <v>199.0</v>
      </c>
      <c r="D807" s="1">
        <v>50.0</v>
      </c>
      <c r="E807" s="2"/>
      <c r="F807" s="1" t="s">
        <v>38</v>
      </c>
      <c r="G807" s="1" t="s">
        <v>20</v>
      </c>
      <c r="H807" s="1" t="s">
        <v>2743</v>
      </c>
      <c r="I807" s="1" t="s">
        <v>2744</v>
      </c>
      <c r="J807" s="1" t="s">
        <v>2744</v>
      </c>
      <c r="K807" s="2"/>
      <c r="L807" s="1">
        <v>-12.0</v>
      </c>
      <c r="M807" s="1"/>
      <c r="N807" s="1">
        <v>6.895083333333333</v>
      </c>
      <c r="O807" s="1" t="s">
        <v>86</v>
      </c>
      <c r="P807" s="1" t="s">
        <v>2745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25</v>
      </c>
      <c r="B808" s="1" t="s">
        <v>17</v>
      </c>
      <c r="C808" s="1">
        <v>364.0</v>
      </c>
      <c r="D808" s="1">
        <v>0.0</v>
      </c>
      <c r="E808" s="2"/>
      <c r="F808" s="1" t="s">
        <v>19</v>
      </c>
      <c r="G808" s="1" t="s">
        <v>20</v>
      </c>
      <c r="H808" s="1" t="s">
        <v>2746</v>
      </c>
      <c r="I808" s="1" t="s">
        <v>2747</v>
      </c>
      <c r="J808" s="1" t="s">
        <v>2747</v>
      </c>
      <c r="K808" s="2"/>
      <c r="L808" s="1">
        <v>-5.0</v>
      </c>
      <c r="M808" s="1"/>
      <c r="N808" s="1">
        <v>9.680333333333333</v>
      </c>
      <c r="O808" s="1" t="s">
        <v>23</v>
      </c>
      <c r="P808" s="1" t="s">
        <v>2748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80</v>
      </c>
      <c r="B809" s="1" t="s">
        <v>17</v>
      </c>
      <c r="C809" s="3">
        <v>247.0</v>
      </c>
      <c r="D809" s="1">
        <v>62.0</v>
      </c>
      <c r="E809" s="2"/>
      <c r="F809" s="1" t="s">
        <v>38</v>
      </c>
      <c r="G809" s="1" t="s">
        <v>162</v>
      </c>
      <c r="H809" s="1" t="s">
        <v>2749</v>
      </c>
      <c r="I809" s="1" t="s">
        <v>2750</v>
      </c>
      <c r="J809" s="1" t="s">
        <v>2750</v>
      </c>
      <c r="K809" s="2"/>
      <c r="L809" s="1">
        <v>-11.0</v>
      </c>
      <c r="M809" s="1"/>
      <c r="N809" s="1">
        <v>7.679566666666667</v>
      </c>
      <c r="O809" s="1" t="s">
        <v>86</v>
      </c>
      <c r="P809" s="1" t="s">
        <v>513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80</v>
      </c>
      <c r="B810" s="1" t="s">
        <v>17</v>
      </c>
      <c r="C810" s="1">
        <v>247.0</v>
      </c>
      <c r="D810" s="1">
        <v>62.0</v>
      </c>
      <c r="E810" s="2"/>
      <c r="F810" s="1" t="s">
        <v>38</v>
      </c>
      <c r="G810" s="1" t="s">
        <v>20</v>
      </c>
      <c r="H810" s="1" t="s">
        <v>2751</v>
      </c>
      <c r="I810" s="1" t="s">
        <v>2752</v>
      </c>
      <c r="J810" s="1" t="s">
        <v>2752</v>
      </c>
      <c r="K810" s="2"/>
      <c r="L810" s="1">
        <v>-8.0</v>
      </c>
      <c r="M810" s="1"/>
      <c r="N810" s="1">
        <v>10.572333333333333</v>
      </c>
      <c r="O810" s="1" t="s">
        <v>86</v>
      </c>
      <c r="P810" s="1" t="s">
        <v>375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80</v>
      </c>
      <c r="B811" s="1" t="s">
        <v>17</v>
      </c>
      <c r="C811" s="3">
        <v>191.0</v>
      </c>
      <c r="D811" s="1">
        <v>48.0</v>
      </c>
      <c r="E811" s="2"/>
      <c r="F811" s="1" t="s">
        <v>38</v>
      </c>
      <c r="G811" s="1" t="s">
        <v>20</v>
      </c>
      <c r="H811" s="1" t="s">
        <v>2753</v>
      </c>
      <c r="I811" s="1" t="s">
        <v>2754</v>
      </c>
      <c r="J811" s="1" t="s">
        <v>2754</v>
      </c>
      <c r="K811" s="2"/>
      <c r="L811" s="1">
        <v>-6.0</v>
      </c>
      <c r="M811" s="1"/>
      <c r="N811" s="1">
        <v>11.948566666666666</v>
      </c>
      <c r="O811" s="1" t="s">
        <v>86</v>
      </c>
      <c r="P811" s="1" t="s">
        <v>606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80</v>
      </c>
      <c r="B812" s="1" t="s">
        <v>17</v>
      </c>
      <c r="C812" s="1">
        <v>384.0</v>
      </c>
      <c r="D812" s="1">
        <v>0.0</v>
      </c>
      <c r="E812" s="1" t="s">
        <v>1399</v>
      </c>
      <c r="F812" s="1" t="s">
        <v>81</v>
      </c>
      <c r="G812" s="1" t="s">
        <v>20</v>
      </c>
      <c r="H812" s="1" t="s">
        <v>2755</v>
      </c>
      <c r="I812" s="1" t="s">
        <v>2756</v>
      </c>
      <c r="J812" s="1" t="s">
        <v>2757</v>
      </c>
      <c r="K812" s="1" t="s">
        <v>2758</v>
      </c>
      <c r="L812" s="1">
        <v>-7.0</v>
      </c>
      <c r="M812" s="1">
        <v>0.01175</v>
      </c>
      <c r="N812" s="1">
        <v>10.426633333333333</v>
      </c>
      <c r="O812" s="1" t="s">
        <v>86</v>
      </c>
      <c r="P812" s="1" t="s">
        <v>1109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80</v>
      </c>
      <c r="B813" s="1" t="s">
        <v>17</v>
      </c>
      <c r="C813" s="3">
        <v>1196.0</v>
      </c>
      <c r="D813" s="1">
        <v>0.0</v>
      </c>
      <c r="E813" s="1" t="s">
        <v>1399</v>
      </c>
      <c r="F813" s="1" t="s">
        <v>81</v>
      </c>
      <c r="G813" s="1" t="s">
        <v>20</v>
      </c>
      <c r="H813" s="1" t="s">
        <v>2759</v>
      </c>
      <c r="I813" s="1" t="s">
        <v>2760</v>
      </c>
      <c r="J813" s="1" t="s">
        <v>2761</v>
      </c>
      <c r="K813" s="1" t="s">
        <v>2762</v>
      </c>
      <c r="L813" s="1">
        <v>-3.0</v>
      </c>
      <c r="M813" s="1">
        <v>115.95993333333334</v>
      </c>
      <c r="N813" s="1">
        <v>205.83131666666668</v>
      </c>
      <c r="O813" s="1" t="s">
        <v>86</v>
      </c>
      <c r="P813" s="1" t="s">
        <v>2763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25</v>
      </c>
      <c r="B814" s="1" t="s">
        <v>17</v>
      </c>
      <c r="C814" s="1">
        <v>488.0</v>
      </c>
      <c r="D814" s="1">
        <v>0.0</v>
      </c>
      <c r="E814" s="2"/>
      <c r="F814" s="1" t="s">
        <v>19</v>
      </c>
      <c r="G814" s="1" t="s">
        <v>39</v>
      </c>
      <c r="H814" s="1" t="s">
        <v>2764</v>
      </c>
      <c r="I814" s="1" t="s">
        <v>2765</v>
      </c>
      <c r="J814" s="1" t="s">
        <v>2765</v>
      </c>
      <c r="K814" s="2"/>
      <c r="L814" s="1">
        <v>-1.0</v>
      </c>
      <c r="M814" s="1"/>
      <c r="N814" s="1">
        <v>13.9474</v>
      </c>
      <c r="O814" s="1" t="s">
        <v>23</v>
      </c>
      <c r="P814" s="1" t="s">
        <v>2766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16</v>
      </c>
      <c r="B815" s="1" t="s">
        <v>17</v>
      </c>
      <c r="C815" s="1">
        <v>375.0</v>
      </c>
      <c r="D815" s="1">
        <v>0.0</v>
      </c>
      <c r="E815" s="1" t="s">
        <v>18</v>
      </c>
      <c r="F815" s="1" t="s">
        <v>19</v>
      </c>
      <c r="G815" s="1" t="s">
        <v>20</v>
      </c>
      <c r="H815" s="1" t="s">
        <v>2767</v>
      </c>
      <c r="I815" s="1" t="s">
        <v>2768</v>
      </c>
      <c r="J815" s="1" t="s">
        <v>2768</v>
      </c>
      <c r="K815" s="2"/>
      <c r="L815" s="1">
        <v>-2.0</v>
      </c>
      <c r="M815" s="1"/>
      <c r="N815" s="1">
        <v>12.306233333333333</v>
      </c>
      <c r="O815" s="1" t="s">
        <v>23</v>
      </c>
      <c r="P815" s="1" t="s">
        <v>2769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25</v>
      </c>
      <c r="B816" s="1" t="s">
        <v>17</v>
      </c>
      <c r="C816" s="1">
        <v>329.0</v>
      </c>
      <c r="D816" s="1">
        <v>0.0</v>
      </c>
      <c r="E816" s="2"/>
      <c r="F816" s="1" t="s">
        <v>19</v>
      </c>
      <c r="G816" s="1" t="s">
        <v>20</v>
      </c>
      <c r="H816" s="1" t="s">
        <v>2770</v>
      </c>
      <c r="I816" s="1" t="s">
        <v>2771</v>
      </c>
      <c r="J816" s="1" t="s">
        <v>2771</v>
      </c>
      <c r="K816" s="2"/>
      <c r="L816" s="1">
        <v>-5.0</v>
      </c>
      <c r="M816" s="1"/>
      <c r="N816" s="1">
        <v>9.432666666666666</v>
      </c>
      <c r="O816" s="1" t="s">
        <v>23</v>
      </c>
      <c r="P816" s="1" t="s">
        <v>2772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80</v>
      </c>
      <c r="B817" s="1" t="s">
        <v>17</v>
      </c>
      <c r="C817" s="1">
        <v>356.0</v>
      </c>
      <c r="D817" s="1">
        <v>0.0</v>
      </c>
      <c r="E817" s="1" t="s">
        <v>2686</v>
      </c>
      <c r="F817" s="1" t="s">
        <v>81</v>
      </c>
      <c r="G817" s="1" t="s">
        <v>20</v>
      </c>
      <c r="H817" s="1" t="s">
        <v>2773</v>
      </c>
      <c r="I817" s="1" t="s">
        <v>2774</v>
      </c>
      <c r="J817" s="1" t="s">
        <v>2775</v>
      </c>
      <c r="K817" s="1" t="s">
        <v>2776</v>
      </c>
      <c r="L817" s="1">
        <v>-11.0</v>
      </c>
      <c r="M817" s="1">
        <v>0.00955</v>
      </c>
      <c r="N817" s="1">
        <v>12.712916666666667</v>
      </c>
      <c r="O817" s="1" t="s">
        <v>86</v>
      </c>
      <c r="P817" s="1" t="s">
        <v>2777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29</v>
      </c>
      <c r="B818" s="1" t="s">
        <v>17</v>
      </c>
      <c r="C818" s="1">
        <v>394.0</v>
      </c>
      <c r="D818" s="1">
        <v>0.0</v>
      </c>
      <c r="E818" s="1" t="s">
        <v>2778</v>
      </c>
      <c r="F818" s="1" t="s">
        <v>19</v>
      </c>
      <c r="G818" s="1" t="s">
        <v>20</v>
      </c>
      <c r="H818" s="1" t="s">
        <v>2779</v>
      </c>
      <c r="I818" s="1" t="s">
        <v>2780</v>
      </c>
      <c r="J818" s="1" t="s">
        <v>2780</v>
      </c>
      <c r="K818" s="2"/>
      <c r="L818" s="1">
        <v>-2.0</v>
      </c>
      <c r="M818" s="1"/>
      <c r="N818" s="1">
        <v>12.260816666666667</v>
      </c>
      <c r="O818" s="1" t="s">
        <v>23</v>
      </c>
      <c r="P818" s="1" t="s">
        <v>2781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37</v>
      </c>
      <c r="B819" s="1" t="s">
        <v>17</v>
      </c>
      <c r="C819" s="1">
        <v>59.0</v>
      </c>
      <c r="D819" s="1">
        <v>0.0</v>
      </c>
      <c r="E819" s="2"/>
      <c r="F819" s="1" t="s">
        <v>38</v>
      </c>
      <c r="G819" s="1" t="s">
        <v>39</v>
      </c>
      <c r="H819" s="1" t="s">
        <v>2782</v>
      </c>
      <c r="I819" s="1" t="s">
        <v>2783</v>
      </c>
      <c r="J819" s="1" t="s">
        <v>2783</v>
      </c>
      <c r="K819" s="2"/>
      <c r="L819" s="1">
        <v>-4.0</v>
      </c>
      <c r="M819" s="1"/>
      <c r="N819" s="1">
        <v>0.5106333333333334</v>
      </c>
      <c r="O819" s="1" t="s">
        <v>42</v>
      </c>
      <c r="P819" s="1" t="s">
        <v>2784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25</v>
      </c>
      <c r="B820" s="1" t="s">
        <v>17</v>
      </c>
      <c r="C820" s="1">
        <v>289.0</v>
      </c>
      <c r="D820" s="1">
        <v>0.0</v>
      </c>
      <c r="E820" s="2"/>
      <c r="F820" s="1" t="s">
        <v>19</v>
      </c>
      <c r="G820" s="1" t="s">
        <v>20</v>
      </c>
      <c r="H820" s="1" t="s">
        <v>2785</v>
      </c>
      <c r="I820" s="1" t="s">
        <v>2786</v>
      </c>
      <c r="J820" s="1" t="s">
        <v>2786</v>
      </c>
      <c r="K820" s="2"/>
      <c r="L820" s="1">
        <v>-8.0</v>
      </c>
      <c r="M820" s="1"/>
      <c r="N820" s="1">
        <v>6.62035</v>
      </c>
      <c r="O820" s="1" t="s">
        <v>23</v>
      </c>
      <c r="P820" s="1" t="s">
        <v>1112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37</v>
      </c>
      <c r="B821" s="1" t="s">
        <v>17</v>
      </c>
      <c r="C821" s="1">
        <v>259.0</v>
      </c>
      <c r="D821" s="1">
        <v>0.0</v>
      </c>
      <c r="E821" s="2"/>
      <c r="F821" s="1" t="s">
        <v>38</v>
      </c>
      <c r="G821" s="1" t="s">
        <v>39</v>
      </c>
      <c r="H821" s="1" t="s">
        <v>2787</v>
      </c>
      <c r="I821" s="1" t="s">
        <v>2788</v>
      </c>
      <c r="J821" s="1" t="s">
        <v>2788</v>
      </c>
      <c r="K821" s="2"/>
      <c r="L821" s="1">
        <v>2.0</v>
      </c>
      <c r="M821" s="1"/>
      <c r="N821" s="1">
        <v>7.519616666666667</v>
      </c>
      <c r="O821" s="1" t="s">
        <v>42</v>
      </c>
      <c r="P821" s="1" t="s">
        <v>2789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80</v>
      </c>
      <c r="B822" s="1" t="s">
        <v>17</v>
      </c>
      <c r="C822" s="1">
        <v>199.0</v>
      </c>
      <c r="D822" s="1">
        <v>50.0</v>
      </c>
      <c r="E822" s="2"/>
      <c r="F822" s="1" t="s">
        <v>38</v>
      </c>
      <c r="G822" s="1" t="s">
        <v>162</v>
      </c>
      <c r="H822" s="1" t="s">
        <v>2790</v>
      </c>
      <c r="I822" s="1" t="s">
        <v>2791</v>
      </c>
      <c r="J822" s="1" t="s">
        <v>2791</v>
      </c>
      <c r="K822" s="2"/>
      <c r="L822" s="1">
        <v>-11.0</v>
      </c>
      <c r="M822" s="1"/>
      <c r="N822" s="1">
        <v>7.83565</v>
      </c>
      <c r="O822" s="1" t="s">
        <v>86</v>
      </c>
      <c r="P822" s="1" t="s">
        <v>1255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29</v>
      </c>
      <c r="B823" s="1" t="s">
        <v>17</v>
      </c>
      <c r="C823" s="1">
        <v>369.0</v>
      </c>
      <c r="D823" s="1">
        <v>0.0</v>
      </c>
      <c r="E823" s="1" t="s">
        <v>748</v>
      </c>
      <c r="F823" s="1" t="s">
        <v>19</v>
      </c>
      <c r="G823" s="1" t="s">
        <v>20</v>
      </c>
      <c r="H823" s="1" t="s">
        <v>2792</v>
      </c>
      <c r="I823" s="1" t="s">
        <v>2793</v>
      </c>
      <c r="J823" s="1" t="s">
        <v>2793</v>
      </c>
      <c r="K823" s="2"/>
      <c r="L823" s="1">
        <v>3.0</v>
      </c>
      <c r="M823" s="1"/>
      <c r="N823" s="1">
        <v>18.617566666666665</v>
      </c>
      <c r="O823" s="1" t="s">
        <v>23</v>
      </c>
      <c r="P823" s="1" t="s">
        <v>2794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37</v>
      </c>
      <c r="B824" s="1" t="s">
        <v>17</v>
      </c>
      <c r="C824" s="1">
        <v>498.0</v>
      </c>
      <c r="D824" s="1">
        <v>0.0</v>
      </c>
      <c r="E824" s="2"/>
      <c r="F824" s="1" t="s">
        <v>38</v>
      </c>
      <c r="G824" s="1" t="s">
        <v>39</v>
      </c>
      <c r="H824" s="1" t="s">
        <v>2795</v>
      </c>
      <c r="I824" s="1" t="s">
        <v>2796</v>
      </c>
      <c r="J824" s="1" t="s">
        <v>2796</v>
      </c>
      <c r="K824" s="2"/>
      <c r="L824" s="1">
        <v>5.0</v>
      </c>
      <c r="M824" s="1"/>
      <c r="N824" s="1">
        <v>10.0195</v>
      </c>
      <c r="O824" s="1" t="s">
        <v>42</v>
      </c>
      <c r="P824" s="1" t="s">
        <v>2797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29</v>
      </c>
      <c r="B825" s="1" t="s">
        <v>17</v>
      </c>
      <c r="C825" s="1">
        <v>329.0</v>
      </c>
      <c r="D825" s="1">
        <v>0.0</v>
      </c>
      <c r="E825" s="1" t="s">
        <v>2076</v>
      </c>
      <c r="F825" s="1" t="s">
        <v>19</v>
      </c>
      <c r="G825" s="1" t="s">
        <v>20</v>
      </c>
      <c r="H825" s="1" t="s">
        <v>2798</v>
      </c>
      <c r="I825" s="1" t="s">
        <v>2799</v>
      </c>
      <c r="J825" s="1" t="s">
        <v>2799</v>
      </c>
      <c r="K825" s="2"/>
      <c r="L825" s="1">
        <v>-3.0</v>
      </c>
      <c r="M825" s="1"/>
      <c r="N825" s="1">
        <v>11.77505</v>
      </c>
      <c r="O825" s="1" t="s">
        <v>23</v>
      </c>
      <c r="P825" s="1" t="s">
        <v>836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25</v>
      </c>
      <c r="B826" s="1" t="s">
        <v>17</v>
      </c>
      <c r="C826" s="1">
        <v>321.0</v>
      </c>
      <c r="D826" s="1">
        <v>0.0</v>
      </c>
      <c r="E826" s="2"/>
      <c r="F826" s="1" t="s">
        <v>19</v>
      </c>
      <c r="G826" s="1" t="s">
        <v>20</v>
      </c>
      <c r="H826" s="1" t="s">
        <v>2800</v>
      </c>
      <c r="I826" s="1" t="s">
        <v>2801</v>
      </c>
      <c r="J826" s="1" t="s">
        <v>2801</v>
      </c>
      <c r="K826" s="2"/>
      <c r="L826" s="1">
        <v>-1.0</v>
      </c>
      <c r="M826" s="1"/>
      <c r="N826" s="1">
        <v>13.3032</v>
      </c>
      <c r="O826" s="1" t="s">
        <v>23</v>
      </c>
      <c r="P826" s="1" t="s">
        <v>2802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16</v>
      </c>
      <c r="B827" s="1" t="s">
        <v>17</v>
      </c>
      <c r="C827" s="1">
        <v>699.0</v>
      </c>
      <c r="D827" s="1">
        <v>0.0</v>
      </c>
      <c r="E827" s="1" t="s">
        <v>18</v>
      </c>
      <c r="F827" s="1" t="s">
        <v>19</v>
      </c>
      <c r="G827" s="1" t="s">
        <v>20</v>
      </c>
      <c r="H827" s="1" t="s">
        <v>2803</v>
      </c>
      <c r="I827" s="1" t="s">
        <v>2804</v>
      </c>
      <c r="J827" s="1" t="s">
        <v>2804</v>
      </c>
      <c r="K827" s="2"/>
      <c r="L827" s="1">
        <v>-3.0</v>
      </c>
      <c r="M827" s="1"/>
      <c r="N827" s="1">
        <v>12.280783333333334</v>
      </c>
      <c r="O827" s="1" t="s">
        <v>23</v>
      </c>
      <c r="P827" s="1" t="s">
        <v>2805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80</v>
      </c>
      <c r="B828" s="1" t="s">
        <v>17</v>
      </c>
      <c r="C828" s="1">
        <v>369.0</v>
      </c>
      <c r="D828" s="1">
        <v>129.0</v>
      </c>
      <c r="E828" s="2"/>
      <c r="F828" s="1" t="s">
        <v>38</v>
      </c>
      <c r="G828" s="1" t="s">
        <v>20</v>
      </c>
      <c r="H828" s="1" t="s">
        <v>2806</v>
      </c>
      <c r="I828" s="1" t="s">
        <v>2807</v>
      </c>
      <c r="J828" s="1" t="s">
        <v>2807</v>
      </c>
      <c r="K828" s="2"/>
      <c r="L828" s="1">
        <v>-12.0</v>
      </c>
      <c r="M828" s="1"/>
      <c r="N828" s="1">
        <v>134.9285</v>
      </c>
      <c r="O828" s="1" t="s">
        <v>86</v>
      </c>
      <c r="P828" s="1" t="s">
        <v>2808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80</v>
      </c>
      <c r="B829" s="1" t="s">
        <v>17</v>
      </c>
      <c r="C829" s="1">
        <v>562.0</v>
      </c>
      <c r="D829" s="1">
        <v>0.0</v>
      </c>
      <c r="E829" s="1" t="s">
        <v>2686</v>
      </c>
      <c r="F829" s="1" t="s">
        <v>81</v>
      </c>
      <c r="G829" s="1" t="s">
        <v>20</v>
      </c>
      <c r="H829" s="1" t="s">
        <v>2809</v>
      </c>
      <c r="I829" s="1" t="s">
        <v>2810</v>
      </c>
      <c r="J829" s="1" t="s">
        <v>2811</v>
      </c>
      <c r="K829" s="1" t="s">
        <v>2812</v>
      </c>
      <c r="L829" s="1">
        <v>-5.0</v>
      </c>
      <c r="M829" s="1">
        <v>0.012833333333333334</v>
      </c>
      <c r="N829" s="1">
        <v>11.739233333333333</v>
      </c>
      <c r="O829" s="1" t="s">
        <v>86</v>
      </c>
      <c r="P829" s="1" t="s">
        <v>2813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80</v>
      </c>
      <c r="B830" s="1" t="s">
        <v>17</v>
      </c>
      <c r="C830" s="3">
        <v>304.0</v>
      </c>
      <c r="D830" s="1">
        <v>15.0</v>
      </c>
      <c r="E830" s="1" t="s">
        <v>2686</v>
      </c>
      <c r="F830" s="1" t="s">
        <v>81</v>
      </c>
      <c r="G830" s="1" t="s">
        <v>20</v>
      </c>
      <c r="H830" s="1" t="s">
        <v>2814</v>
      </c>
      <c r="I830" s="1" t="s">
        <v>2815</v>
      </c>
      <c r="J830" s="1" t="s">
        <v>2816</v>
      </c>
      <c r="K830" s="1" t="s">
        <v>2817</v>
      </c>
      <c r="L830" s="1">
        <v>-8.0</v>
      </c>
      <c r="M830" s="1">
        <v>0.0157</v>
      </c>
      <c r="N830" s="1">
        <v>9.350866666666667</v>
      </c>
      <c r="O830" s="1" t="s">
        <v>86</v>
      </c>
      <c r="P830" s="1" t="s">
        <v>386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80</v>
      </c>
      <c r="B831" s="1" t="s">
        <v>17</v>
      </c>
      <c r="C831" s="3">
        <v>247.0</v>
      </c>
      <c r="D831" s="1">
        <v>62.0</v>
      </c>
      <c r="E831" s="2"/>
      <c r="F831" s="1" t="s">
        <v>38</v>
      </c>
      <c r="G831" s="1" t="s">
        <v>39</v>
      </c>
      <c r="H831" s="1" t="s">
        <v>2818</v>
      </c>
      <c r="I831" s="1" t="s">
        <v>2819</v>
      </c>
      <c r="J831" s="1" t="s">
        <v>2819</v>
      </c>
      <c r="K831" s="2"/>
      <c r="L831" s="1">
        <v>-10.0</v>
      </c>
      <c r="M831" s="1"/>
      <c r="N831" s="1">
        <v>9.24565</v>
      </c>
      <c r="O831" s="1" t="s">
        <v>86</v>
      </c>
      <c r="P831" s="1" t="s">
        <v>125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80</v>
      </c>
      <c r="B832" s="1" t="s">
        <v>17</v>
      </c>
      <c r="C832" s="1">
        <v>194.0</v>
      </c>
      <c r="D832" s="1">
        <v>55.0</v>
      </c>
      <c r="E832" s="2"/>
      <c r="F832" s="1" t="s">
        <v>38</v>
      </c>
      <c r="G832" s="1" t="s">
        <v>20</v>
      </c>
      <c r="H832" s="1" t="s">
        <v>2820</v>
      </c>
      <c r="I832" s="1" t="s">
        <v>2821</v>
      </c>
      <c r="J832" s="1" t="s">
        <v>2821</v>
      </c>
      <c r="K832" s="2"/>
      <c r="L832" s="1">
        <v>-8.0</v>
      </c>
      <c r="M832" s="1"/>
      <c r="N832" s="1">
        <v>10.314633333333333</v>
      </c>
      <c r="O832" s="1" t="s">
        <v>86</v>
      </c>
      <c r="P832" s="1" t="s">
        <v>2190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80</v>
      </c>
      <c r="B833" s="1" t="s">
        <v>17</v>
      </c>
      <c r="C833" s="3">
        <v>276.0</v>
      </c>
      <c r="D833" s="1">
        <v>13.0</v>
      </c>
      <c r="E833" s="1" t="s">
        <v>2686</v>
      </c>
      <c r="F833" s="1" t="s">
        <v>81</v>
      </c>
      <c r="G833" s="1" t="s">
        <v>20</v>
      </c>
      <c r="H833" s="1" t="s">
        <v>2822</v>
      </c>
      <c r="I833" s="1" t="s">
        <v>2823</v>
      </c>
      <c r="J833" s="1" t="s">
        <v>2824</v>
      </c>
      <c r="K833" s="1" t="s">
        <v>2825</v>
      </c>
      <c r="L833" s="1">
        <v>-6.0</v>
      </c>
      <c r="M833" s="1">
        <v>0.012516666666666667</v>
      </c>
      <c r="N833" s="1">
        <v>14.635966666666667</v>
      </c>
      <c r="O833" s="1" t="s">
        <v>86</v>
      </c>
      <c r="P833" s="1" t="s">
        <v>1836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80</v>
      </c>
      <c r="B834" s="1" t="s">
        <v>17</v>
      </c>
      <c r="C834" s="1">
        <v>190.0</v>
      </c>
      <c r="D834" s="1">
        <v>59.0</v>
      </c>
      <c r="E834" s="2"/>
      <c r="F834" s="1" t="s">
        <v>38</v>
      </c>
      <c r="G834" s="1" t="s">
        <v>162</v>
      </c>
      <c r="H834" s="1" t="s">
        <v>2826</v>
      </c>
      <c r="I834" s="1" t="s">
        <v>2827</v>
      </c>
      <c r="J834" s="1" t="s">
        <v>2827</v>
      </c>
      <c r="K834" s="2"/>
      <c r="L834" s="1">
        <v>-8.0</v>
      </c>
      <c r="M834" s="1"/>
      <c r="N834" s="1">
        <v>10.3509</v>
      </c>
      <c r="O834" s="1" t="s">
        <v>86</v>
      </c>
      <c r="P834" s="1" t="s">
        <v>1750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80</v>
      </c>
      <c r="B835" s="1" t="s">
        <v>17</v>
      </c>
      <c r="C835" s="3">
        <v>191.0</v>
      </c>
      <c r="D835" s="1">
        <v>58.0</v>
      </c>
      <c r="E835" s="2"/>
      <c r="F835" s="1" t="s">
        <v>38</v>
      </c>
      <c r="G835" s="1" t="s">
        <v>162</v>
      </c>
      <c r="H835" s="1" t="s">
        <v>2828</v>
      </c>
      <c r="I835" s="1" t="s">
        <v>2829</v>
      </c>
      <c r="J835" s="1" t="s">
        <v>2829</v>
      </c>
      <c r="K835" s="2"/>
      <c r="L835" s="1">
        <v>-9.0</v>
      </c>
      <c r="M835" s="1"/>
      <c r="N835" s="1">
        <v>9.621683333333333</v>
      </c>
      <c r="O835" s="1" t="s">
        <v>86</v>
      </c>
      <c r="P835" s="1" t="s">
        <v>2190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25</v>
      </c>
      <c r="B836" s="1" t="s">
        <v>17</v>
      </c>
      <c r="C836" s="1">
        <v>717.0</v>
      </c>
      <c r="D836" s="1">
        <v>0.0</v>
      </c>
      <c r="E836" s="2"/>
      <c r="F836" s="1" t="s">
        <v>19</v>
      </c>
      <c r="G836" s="1" t="s">
        <v>20</v>
      </c>
      <c r="H836" s="1" t="s">
        <v>2830</v>
      </c>
      <c r="I836" s="1" t="s">
        <v>2831</v>
      </c>
      <c r="J836" s="1" t="s">
        <v>2831</v>
      </c>
      <c r="K836" s="2"/>
      <c r="L836" s="1">
        <v>-1.0</v>
      </c>
      <c r="M836" s="1"/>
      <c r="N836" s="1">
        <v>13.997366666666666</v>
      </c>
      <c r="O836" s="1" t="s">
        <v>23</v>
      </c>
      <c r="P836" s="1" t="s">
        <v>2832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80</v>
      </c>
      <c r="B837" s="1" t="s">
        <v>17</v>
      </c>
      <c r="C837" s="1">
        <v>299.0</v>
      </c>
      <c r="D837" s="1">
        <v>75.0</v>
      </c>
      <c r="E837" s="2"/>
      <c r="F837" s="1" t="s">
        <v>38</v>
      </c>
      <c r="G837" s="1" t="s">
        <v>162</v>
      </c>
      <c r="H837" s="1" t="s">
        <v>2833</v>
      </c>
      <c r="I837" s="1" t="s">
        <v>2834</v>
      </c>
      <c r="J837" s="1" t="s">
        <v>2834</v>
      </c>
      <c r="K837" s="2"/>
      <c r="L837" s="1">
        <v>-7.0</v>
      </c>
      <c r="M837" s="1"/>
      <c r="N837" s="1">
        <v>12.471133333333333</v>
      </c>
      <c r="O837" s="1" t="s">
        <v>86</v>
      </c>
      <c r="P837" s="1" t="s">
        <v>2835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16</v>
      </c>
      <c r="B838" s="1" t="s">
        <v>17</v>
      </c>
      <c r="C838" s="3">
        <v>514.0</v>
      </c>
      <c r="D838" s="1">
        <v>0.0</v>
      </c>
      <c r="E838" s="1" t="s">
        <v>18</v>
      </c>
      <c r="F838" s="1" t="s">
        <v>19</v>
      </c>
      <c r="G838" s="1" t="s">
        <v>20</v>
      </c>
      <c r="H838" s="1" t="s">
        <v>2836</v>
      </c>
      <c r="I838" s="1" t="s">
        <v>2837</v>
      </c>
      <c r="J838" s="1" t="s">
        <v>2837</v>
      </c>
      <c r="K838" s="2"/>
      <c r="L838" s="1">
        <v>4.0</v>
      </c>
      <c r="M838" s="1"/>
      <c r="N838" s="1">
        <v>24.580433333333332</v>
      </c>
      <c r="O838" s="1" t="s">
        <v>23</v>
      </c>
      <c r="P838" s="1" t="s">
        <v>2838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16</v>
      </c>
      <c r="B839" s="1" t="s">
        <v>17</v>
      </c>
      <c r="C839" s="1">
        <v>329.0</v>
      </c>
      <c r="D839" s="1">
        <v>0.0</v>
      </c>
      <c r="E839" s="1" t="s">
        <v>18</v>
      </c>
      <c r="F839" s="1" t="s">
        <v>19</v>
      </c>
      <c r="G839" s="1" t="s">
        <v>20</v>
      </c>
      <c r="H839" s="1" t="s">
        <v>2839</v>
      </c>
      <c r="I839" s="1" t="s">
        <v>2840</v>
      </c>
      <c r="J839" s="1" t="s">
        <v>2840</v>
      </c>
      <c r="K839" s="2"/>
      <c r="L839" s="1">
        <v>-5.0</v>
      </c>
      <c r="M839" s="1"/>
      <c r="N839" s="1">
        <v>9.866066666666667</v>
      </c>
      <c r="O839" s="1" t="s">
        <v>23</v>
      </c>
      <c r="P839" s="1" t="s">
        <v>455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16</v>
      </c>
      <c r="B840" s="1" t="s">
        <v>17</v>
      </c>
      <c r="C840" s="1">
        <v>264.0</v>
      </c>
      <c r="D840" s="1">
        <v>0.0</v>
      </c>
      <c r="E840" s="1" t="s">
        <v>18</v>
      </c>
      <c r="F840" s="1" t="s">
        <v>19</v>
      </c>
      <c r="G840" s="1" t="s">
        <v>20</v>
      </c>
      <c r="H840" s="1" t="s">
        <v>2841</v>
      </c>
      <c r="I840" s="1" t="s">
        <v>2842</v>
      </c>
      <c r="J840" s="1" t="s">
        <v>2842</v>
      </c>
      <c r="K840" s="2"/>
      <c r="L840" s="1">
        <v>-7.0</v>
      </c>
      <c r="M840" s="1"/>
      <c r="N840" s="1">
        <v>7.4362</v>
      </c>
      <c r="O840" s="1" t="s">
        <v>23</v>
      </c>
      <c r="P840" s="1" t="s">
        <v>188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16</v>
      </c>
      <c r="B841" s="1" t="s">
        <v>17</v>
      </c>
      <c r="C841" s="1">
        <v>264.0</v>
      </c>
      <c r="D841" s="1">
        <v>0.0</v>
      </c>
      <c r="E841" s="1" t="s">
        <v>18</v>
      </c>
      <c r="F841" s="1" t="s">
        <v>19</v>
      </c>
      <c r="G841" s="1" t="s">
        <v>20</v>
      </c>
      <c r="H841" s="1" t="s">
        <v>2843</v>
      </c>
      <c r="I841" s="1" t="s">
        <v>2844</v>
      </c>
      <c r="J841" s="1" t="s">
        <v>2844</v>
      </c>
      <c r="K841" s="2"/>
      <c r="L841" s="1">
        <v>-8.0</v>
      </c>
      <c r="M841" s="1"/>
      <c r="N841" s="1">
        <v>6.940416666666667</v>
      </c>
      <c r="O841" s="1" t="s">
        <v>23</v>
      </c>
      <c r="P841" s="1" t="s">
        <v>116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37</v>
      </c>
      <c r="B842" s="1" t="s">
        <v>17</v>
      </c>
      <c r="C842" s="1">
        <v>124.5</v>
      </c>
      <c r="D842" s="1">
        <v>124.5</v>
      </c>
      <c r="E842" s="2"/>
      <c r="F842" s="1" t="s">
        <v>38</v>
      </c>
      <c r="G842" s="1" t="s">
        <v>39</v>
      </c>
      <c r="H842" s="1" t="s">
        <v>2845</v>
      </c>
      <c r="I842" s="1" t="s">
        <v>2846</v>
      </c>
      <c r="J842" s="1" t="s">
        <v>2846</v>
      </c>
      <c r="K842" s="2"/>
      <c r="L842" s="1">
        <v>3.0</v>
      </c>
      <c r="M842" s="1"/>
      <c r="N842" s="1">
        <v>8.316033333333333</v>
      </c>
      <c r="O842" s="1" t="s">
        <v>42</v>
      </c>
      <c r="P842" s="1" t="s">
        <v>2847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80</v>
      </c>
      <c r="B843" s="1" t="s">
        <v>17</v>
      </c>
      <c r="C843" s="1">
        <v>199.0</v>
      </c>
      <c r="D843" s="1">
        <v>50.0</v>
      </c>
      <c r="E843" s="2"/>
      <c r="F843" s="1" t="s">
        <v>38</v>
      </c>
      <c r="G843" s="1" t="s">
        <v>20</v>
      </c>
      <c r="H843" s="1" t="s">
        <v>2848</v>
      </c>
      <c r="I843" s="1" t="s">
        <v>2849</v>
      </c>
      <c r="J843" s="1" t="s">
        <v>2849</v>
      </c>
      <c r="K843" s="2"/>
      <c r="L843" s="1">
        <v>-9.0</v>
      </c>
      <c r="M843" s="1"/>
      <c r="N843" s="1">
        <v>7.662883333333333</v>
      </c>
      <c r="O843" s="1" t="s">
        <v>86</v>
      </c>
      <c r="P843" s="1" t="s">
        <v>2850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29</v>
      </c>
      <c r="B844" s="1" t="s">
        <v>17</v>
      </c>
      <c r="C844" s="1">
        <v>264.0</v>
      </c>
      <c r="D844" s="1">
        <v>0.0</v>
      </c>
      <c r="E844" s="1" t="s">
        <v>2851</v>
      </c>
      <c r="F844" s="1" t="s">
        <v>19</v>
      </c>
      <c r="G844" s="1" t="s">
        <v>20</v>
      </c>
      <c r="H844" s="1" t="s">
        <v>2852</v>
      </c>
      <c r="I844" s="1" t="s">
        <v>2853</v>
      </c>
      <c r="J844" s="1" t="s">
        <v>2853</v>
      </c>
      <c r="K844" s="2"/>
      <c r="L844" s="1">
        <v>-4.0</v>
      </c>
      <c r="M844" s="1"/>
      <c r="N844" s="1">
        <v>10.935766666666666</v>
      </c>
      <c r="O844" s="1" t="s">
        <v>23</v>
      </c>
      <c r="P844" s="1" t="s">
        <v>1433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80</v>
      </c>
      <c r="B845" s="1" t="s">
        <v>17</v>
      </c>
      <c r="C845" s="3">
        <v>191.0</v>
      </c>
      <c r="D845" s="1">
        <v>48.0</v>
      </c>
      <c r="E845" s="2"/>
      <c r="F845" s="1" t="s">
        <v>38</v>
      </c>
      <c r="G845" s="1" t="s">
        <v>20</v>
      </c>
      <c r="H845" s="1" t="s">
        <v>2854</v>
      </c>
      <c r="I845" s="1" t="s">
        <v>2855</v>
      </c>
      <c r="J845" s="1" t="s">
        <v>2855</v>
      </c>
      <c r="K845" s="2"/>
      <c r="L845" s="1">
        <v>-17.0</v>
      </c>
      <c r="M845" s="1"/>
      <c r="N845" s="1">
        <v>23.738733333333332</v>
      </c>
      <c r="O845" s="1" t="s">
        <v>86</v>
      </c>
      <c r="P845" s="1" t="s">
        <v>2856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16</v>
      </c>
      <c r="B846" s="1" t="s">
        <v>17</v>
      </c>
      <c r="C846" s="1">
        <v>264.0</v>
      </c>
      <c r="D846" s="1">
        <v>0.0</v>
      </c>
      <c r="E846" s="1" t="s">
        <v>18</v>
      </c>
      <c r="F846" s="1" t="s">
        <v>19</v>
      </c>
      <c r="G846" s="1" t="s">
        <v>20</v>
      </c>
      <c r="H846" s="1" t="s">
        <v>2857</v>
      </c>
      <c r="I846" s="1" t="s">
        <v>2858</v>
      </c>
      <c r="J846" s="1" t="s">
        <v>2858</v>
      </c>
      <c r="K846" s="2"/>
      <c r="L846" s="1">
        <v>-7.0</v>
      </c>
      <c r="M846" s="1"/>
      <c r="N846" s="1">
        <v>44.19328333333333</v>
      </c>
      <c r="O846" s="1" t="s">
        <v>23</v>
      </c>
      <c r="P846" s="1" t="s">
        <v>24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16</v>
      </c>
      <c r="B847" s="1" t="s">
        <v>17</v>
      </c>
      <c r="C847" s="1">
        <v>264.0</v>
      </c>
      <c r="D847" s="1">
        <v>0.0</v>
      </c>
      <c r="E847" s="1" t="s">
        <v>18</v>
      </c>
      <c r="F847" s="1" t="s">
        <v>19</v>
      </c>
      <c r="G847" s="1" t="s">
        <v>20</v>
      </c>
      <c r="H847" s="1" t="s">
        <v>2859</v>
      </c>
      <c r="I847" s="1" t="s">
        <v>2860</v>
      </c>
      <c r="J847" s="1" t="s">
        <v>2860</v>
      </c>
      <c r="K847" s="2"/>
      <c r="L847" s="1">
        <v>-9.0</v>
      </c>
      <c r="M847" s="1"/>
      <c r="N847" s="1">
        <v>44.228316666666665</v>
      </c>
      <c r="O847" s="1" t="s">
        <v>23</v>
      </c>
      <c r="P847" s="1" t="s">
        <v>24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80</v>
      </c>
      <c r="B848" s="1" t="s">
        <v>17</v>
      </c>
      <c r="C848" s="1">
        <v>534.0</v>
      </c>
      <c r="D848" s="1">
        <v>0.0</v>
      </c>
      <c r="E848" s="1" t="s">
        <v>2686</v>
      </c>
      <c r="F848" s="1" t="s">
        <v>81</v>
      </c>
      <c r="G848" s="1" t="s">
        <v>20</v>
      </c>
      <c r="H848" s="1" t="s">
        <v>2861</v>
      </c>
      <c r="I848" s="1" t="s">
        <v>2862</v>
      </c>
      <c r="J848" s="1" t="s">
        <v>2863</v>
      </c>
      <c r="K848" s="1" t="s">
        <v>2864</v>
      </c>
      <c r="L848" s="1">
        <v>0.0</v>
      </c>
      <c r="M848" s="1">
        <v>0.008766666666666667</v>
      </c>
      <c r="N848" s="1">
        <v>67.60616666666667</v>
      </c>
      <c r="O848" s="1" t="s">
        <v>86</v>
      </c>
      <c r="P848" s="1" t="s">
        <v>2865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16</v>
      </c>
      <c r="B849" s="1" t="s">
        <v>17</v>
      </c>
      <c r="C849" s="1">
        <v>224.0</v>
      </c>
      <c r="D849" s="1">
        <v>0.0</v>
      </c>
      <c r="E849" s="1" t="s">
        <v>18</v>
      </c>
      <c r="F849" s="1" t="s">
        <v>19</v>
      </c>
      <c r="G849" s="1" t="s">
        <v>20</v>
      </c>
      <c r="H849" s="1" t="s">
        <v>2866</v>
      </c>
      <c r="I849" s="1" t="s">
        <v>2867</v>
      </c>
      <c r="J849" s="1" t="s">
        <v>2867</v>
      </c>
      <c r="K849" s="2"/>
      <c r="L849" s="1">
        <v>-9.0</v>
      </c>
      <c r="M849" s="1"/>
      <c r="N849" s="1">
        <v>5.983883333333333</v>
      </c>
      <c r="O849" s="1" t="s">
        <v>23</v>
      </c>
      <c r="P849" s="1" t="s">
        <v>2868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25</v>
      </c>
      <c r="B850" s="1" t="s">
        <v>17</v>
      </c>
      <c r="C850" s="1">
        <v>394.0</v>
      </c>
      <c r="D850" s="1">
        <v>0.0</v>
      </c>
      <c r="E850" s="2"/>
      <c r="F850" s="1" t="s">
        <v>19</v>
      </c>
      <c r="G850" s="1" t="s">
        <v>20</v>
      </c>
      <c r="H850" s="1" t="s">
        <v>2869</v>
      </c>
      <c r="I850" s="1" t="s">
        <v>2870</v>
      </c>
      <c r="J850" s="1" t="s">
        <v>2870</v>
      </c>
      <c r="K850" s="2"/>
      <c r="L850" s="1">
        <v>-4.0</v>
      </c>
      <c r="M850" s="1"/>
      <c r="N850" s="1">
        <v>10.654933333333334</v>
      </c>
      <c r="O850" s="1" t="s">
        <v>23</v>
      </c>
      <c r="P850" s="1" t="s">
        <v>2871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25</v>
      </c>
      <c r="B851" s="1" t="s">
        <v>17</v>
      </c>
      <c r="C851" s="3">
        <v>364.0</v>
      </c>
      <c r="D851" s="1">
        <v>0.0</v>
      </c>
      <c r="E851" s="2"/>
      <c r="F851" s="1" t="s">
        <v>19</v>
      </c>
      <c r="G851" s="1" t="s">
        <v>20</v>
      </c>
      <c r="H851" s="1" t="s">
        <v>2872</v>
      </c>
      <c r="I851" s="1" t="s">
        <v>2873</v>
      </c>
      <c r="J851" s="1" t="s">
        <v>2873</v>
      </c>
      <c r="K851" s="2"/>
      <c r="L851" s="1">
        <v>-8.0</v>
      </c>
      <c r="M851" s="1"/>
      <c r="N851" s="1">
        <v>6.8444666666666665</v>
      </c>
      <c r="O851" s="1" t="s">
        <v>23</v>
      </c>
      <c r="P851" s="1" t="s">
        <v>2874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80</v>
      </c>
      <c r="B852" s="1" t="s">
        <v>17</v>
      </c>
      <c r="C852" s="1">
        <v>199.0</v>
      </c>
      <c r="D852" s="1">
        <v>50.0</v>
      </c>
      <c r="E852" s="2"/>
      <c r="F852" s="1" t="s">
        <v>38</v>
      </c>
      <c r="G852" s="1" t="s">
        <v>20</v>
      </c>
      <c r="H852" s="1" t="s">
        <v>2875</v>
      </c>
      <c r="I852" s="1" t="s">
        <v>2876</v>
      </c>
      <c r="J852" s="1" t="s">
        <v>2876</v>
      </c>
      <c r="K852" s="2"/>
      <c r="L852" s="1">
        <v>-12.0</v>
      </c>
      <c r="M852" s="1"/>
      <c r="N852" s="1">
        <v>6.707883333333333</v>
      </c>
      <c r="O852" s="1" t="s">
        <v>86</v>
      </c>
      <c r="P852" s="1" t="s">
        <v>2190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29</v>
      </c>
      <c r="B853" s="1" t="s">
        <v>17</v>
      </c>
      <c r="C853" s="1">
        <v>264.0</v>
      </c>
      <c r="D853" s="1">
        <v>0.0</v>
      </c>
      <c r="E853" s="1" t="s">
        <v>659</v>
      </c>
      <c r="F853" s="1" t="s">
        <v>19</v>
      </c>
      <c r="G853" s="1" t="s">
        <v>20</v>
      </c>
      <c r="H853" s="1" t="s">
        <v>2877</v>
      </c>
      <c r="I853" s="1" t="s">
        <v>2878</v>
      </c>
      <c r="J853" s="1" t="s">
        <v>2878</v>
      </c>
      <c r="K853" s="2"/>
      <c r="L853" s="1">
        <v>-1.0</v>
      </c>
      <c r="M853" s="1"/>
      <c r="N853" s="1">
        <v>13.758166666666666</v>
      </c>
      <c r="O853" s="1" t="s">
        <v>23</v>
      </c>
      <c r="P853" s="1" t="s">
        <v>2879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25</v>
      </c>
      <c r="B854" s="1" t="s">
        <v>17</v>
      </c>
      <c r="C854" s="3">
        <v>274.0</v>
      </c>
      <c r="D854" s="1">
        <v>0.0</v>
      </c>
      <c r="E854" s="2"/>
      <c r="F854" s="1" t="s">
        <v>19</v>
      </c>
      <c r="G854" s="1" t="s">
        <v>20</v>
      </c>
      <c r="H854" s="1" t="s">
        <v>2880</v>
      </c>
      <c r="I854" s="1" t="s">
        <v>2881</v>
      </c>
      <c r="J854" s="1" t="s">
        <v>2881</v>
      </c>
      <c r="K854" s="2"/>
      <c r="L854" s="1">
        <v>-2.0</v>
      </c>
      <c r="M854" s="1"/>
      <c r="N854" s="1">
        <v>12.837616666666667</v>
      </c>
      <c r="O854" s="1" t="s">
        <v>23</v>
      </c>
      <c r="P854" s="1" t="s">
        <v>2882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37</v>
      </c>
      <c r="B855" s="1" t="s">
        <v>17</v>
      </c>
      <c r="C855" s="1">
        <v>59.0</v>
      </c>
      <c r="D855" s="1">
        <v>0.0</v>
      </c>
      <c r="E855" s="2"/>
      <c r="F855" s="1" t="s">
        <v>38</v>
      </c>
      <c r="G855" s="1" t="s">
        <v>39</v>
      </c>
      <c r="H855" s="1" t="s">
        <v>2883</v>
      </c>
      <c r="I855" s="1" t="s">
        <v>2884</v>
      </c>
      <c r="J855" s="1" t="s">
        <v>2884</v>
      </c>
      <c r="K855" s="2"/>
      <c r="L855" s="1">
        <v>-4.0</v>
      </c>
      <c r="M855" s="1"/>
      <c r="N855" s="1">
        <v>0.8225</v>
      </c>
      <c r="O855" s="1" t="s">
        <v>42</v>
      </c>
      <c r="P855" s="1" t="s">
        <v>2885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16</v>
      </c>
      <c r="B856" s="1" t="s">
        <v>17</v>
      </c>
      <c r="C856" s="1">
        <v>264.0</v>
      </c>
      <c r="D856" s="1">
        <v>0.0</v>
      </c>
      <c r="E856" s="1" t="s">
        <v>18</v>
      </c>
      <c r="F856" s="1" t="s">
        <v>19</v>
      </c>
      <c r="G856" s="1" t="s">
        <v>20</v>
      </c>
      <c r="H856" s="1" t="s">
        <v>2886</v>
      </c>
      <c r="I856" s="1" t="s">
        <v>2887</v>
      </c>
      <c r="J856" s="1" t="s">
        <v>2887</v>
      </c>
      <c r="K856" s="2"/>
      <c r="L856" s="1">
        <v>-2.0</v>
      </c>
      <c r="M856" s="1"/>
      <c r="N856" s="1">
        <v>12.960016666666666</v>
      </c>
      <c r="O856" s="1" t="s">
        <v>23</v>
      </c>
      <c r="P856" s="1" t="s">
        <v>2888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80</v>
      </c>
      <c r="B857" s="1" t="s">
        <v>17</v>
      </c>
      <c r="C857" s="1">
        <v>479.0</v>
      </c>
      <c r="D857" s="1">
        <v>27.0</v>
      </c>
      <c r="E857" s="1" t="s">
        <v>120</v>
      </c>
      <c r="F857" s="1" t="s">
        <v>81</v>
      </c>
      <c r="G857" s="1" t="s">
        <v>20</v>
      </c>
      <c r="H857" s="1" t="s">
        <v>2889</v>
      </c>
      <c r="I857" s="1" t="s">
        <v>2890</v>
      </c>
      <c r="J857" s="1" t="s">
        <v>2891</v>
      </c>
      <c r="K857" s="1" t="s">
        <v>2892</v>
      </c>
      <c r="L857" s="1">
        <v>-3.0</v>
      </c>
      <c r="M857" s="1">
        <v>0.012066666666666667</v>
      </c>
      <c r="N857" s="1">
        <v>12.626183333333334</v>
      </c>
      <c r="O857" s="1" t="s">
        <v>86</v>
      </c>
      <c r="P857" s="1" t="s">
        <v>2893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16</v>
      </c>
      <c r="B858" s="1" t="s">
        <v>17</v>
      </c>
      <c r="C858" s="1">
        <v>264.0</v>
      </c>
      <c r="D858" s="1">
        <v>0.0</v>
      </c>
      <c r="E858" s="1" t="s">
        <v>18</v>
      </c>
      <c r="F858" s="1" t="s">
        <v>19</v>
      </c>
      <c r="G858" s="1" t="s">
        <v>20</v>
      </c>
      <c r="H858" s="1" t="s">
        <v>2894</v>
      </c>
      <c r="I858" s="1" t="s">
        <v>2895</v>
      </c>
      <c r="J858" s="1" t="s">
        <v>2895</v>
      </c>
      <c r="K858" s="2"/>
      <c r="L858" s="1">
        <v>-5.0</v>
      </c>
      <c r="M858" s="1"/>
      <c r="N858" s="1">
        <v>9.933266666666666</v>
      </c>
      <c r="O858" s="1" t="s">
        <v>23</v>
      </c>
      <c r="P858" s="1" t="s">
        <v>116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25</v>
      </c>
      <c r="B859" s="1" t="s">
        <v>17</v>
      </c>
      <c r="C859" s="1">
        <v>264.0</v>
      </c>
      <c r="D859" s="1">
        <v>0.0</v>
      </c>
      <c r="E859" s="2"/>
      <c r="F859" s="1" t="s">
        <v>19</v>
      </c>
      <c r="G859" s="1" t="s">
        <v>20</v>
      </c>
      <c r="H859" s="1" t="s">
        <v>2896</v>
      </c>
      <c r="I859" s="1" t="s">
        <v>2897</v>
      </c>
      <c r="J859" s="1" t="s">
        <v>2897</v>
      </c>
      <c r="K859" s="2"/>
      <c r="L859" s="1">
        <v>-3.0</v>
      </c>
      <c r="M859" s="1"/>
      <c r="N859" s="1">
        <v>11.84455</v>
      </c>
      <c r="O859" s="1" t="s">
        <v>23</v>
      </c>
      <c r="P859" s="1" t="s">
        <v>801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16</v>
      </c>
      <c r="B860" s="1" t="s">
        <v>17</v>
      </c>
      <c r="C860" s="1">
        <v>329.0</v>
      </c>
      <c r="D860" s="1">
        <v>0.0</v>
      </c>
      <c r="E860" s="1" t="s">
        <v>18</v>
      </c>
      <c r="F860" s="1" t="s">
        <v>19</v>
      </c>
      <c r="G860" s="1" t="s">
        <v>20</v>
      </c>
      <c r="H860" s="1" t="s">
        <v>2898</v>
      </c>
      <c r="I860" s="1" t="s">
        <v>2899</v>
      </c>
      <c r="J860" s="1" t="s">
        <v>2899</v>
      </c>
      <c r="K860" s="2"/>
      <c r="L860" s="1">
        <v>-4.0</v>
      </c>
      <c r="M860" s="1"/>
      <c r="N860" s="1">
        <v>10.69555</v>
      </c>
      <c r="O860" s="1" t="s">
        <v>23</v>
      </c>
      <c r="P860" s="1" t="s">
        <v>2900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25</v>
      </c>
      <c r="B861" s="1" t="s">
        <v>17</v>
      </c>
      <c r="C861" s="1">
        <v>448.0</v>
      </c>
      <c r="D861" s="1">
        <v>0.0</v>
      </c>
      <c r="E861" s="2"/>
      <c r="F861" s="1" t="s">
        <v>19</v>
      </c>
      <c r="G861" s="1" t="s">
        <v>20</v>
      </c>
      <c r="H861" s="1" t="s">
        <v>2901</v>
      </c>
      <c r="I861" s="1" t="s">
        <v>2902</v>
      </c>
      <c r="J861" s="1" t="s">
        <v>2902</v>
      </c>
      <c r="K861" s="2"/>
      <c r="L861" s="1">
        <v>-8.0</v>
      </c>
      <c r="M861" s="1"/>
      <c r="N861" s="1">
        <v>6.418716666666667</v>
      </c>
      <c r="O861" s="1" t="s">
        <v>23</v>
      </c>
      <c r="P861" s="1" t="s">
        <v>2903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80</v>
      </c>
      <c r="B862" s="1" t="s">
        <v>17</v>
      </c>
      <c r="C862" s="1">
        <v>358.0</v>
      </c>
      <c r="D862" s="1">
        <v>0.0</v>
      </c>
      <c r="E862" s="1" t="s">
        <v>18</v>
      </c>
      <c r="F862" s="1" t="s">
        <v>81</v>
      </c>
      <c r="G862" s="1" t="s">
        <v>39</v>
      </c>
      <c r="H862" s="1" t="s">
        <v>2904</v>
      </c>
      <c r="I862" s="1" t="s">
        <v>2905</v>
      </c>
      <c r="J862" s="1" t="s">
        <v>2906</v>
      </c>
      <c r="K862" s="1" t="s">
        <v>2907</v>
      </c>
      <c r="L862" s="1">
        <v>-16.0</v>
      </c>
      <c r="M862" s="1">
        <v>0.41985</v>
      </c>
      <c r="N862" s="1">
        <v>8.343283333333334</v>
      </c>
      <c r="O862" s="1" t="s">
        <v>86</v>
      </c>
      <c r="P862" s="1" t="s">
        <v>386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16</v>
      </c>
      <c r="B863" s="1" t="s">
        <v>17</v>
      </c>
      <c r="C863" s="3">
        <v>528.0</v>
      </c>
      <c r="D863" s="1">
        <v>0.0</v>
      </c>
      <c r="E863" s="1" t="s">
        <v>18</v>
      </c>
      <c r="F863" s="1" t="s">
        <v>19</v>
      </c>
      <c r="G863" s="1" t="s">
        <v>20</v>
      </c>
      <c r="H863" s="1" t="s">
        <v>2908</v>
      </c>
      <c r="I863" s="1" t="s">
        <v>2909</v>
      </c>
      <c r="J863" s="1" t="s">
        <v>2909</v>
      </c>
      <c r="K863" s="2"/>
      <c r="L863" s="1">
        <v>-3.0</v>
      </c>
      <c r="M863" s="1"/>
      <c r="N863" s="1">
        <v>11.44195</v>
      </c>
      <c r="O863" s="1" t="s">
        <v>23</v>
      </c>
      <c r="P863" s="1" t="s">
        <v>2910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80</v>
      </c>
      <c r="B864" s="1" t="s">
        <v>17</v>
      </c>
      <c r="C864" s="1">
        <v>358.0</v>
      </c>
      <c r="D864" s="1">
        <v>0.0</v>
      </c>
      <c r="E864" s="1" t="s">
        <v>120</v>
      </c>
      <c r="F864" s="1" t="s">
        <v>81</v>
      </c>
      <c r="G864" s="1" t="s">
        <v>39</v>
      </c>
      <c r="H864" s="1" t="s">
        <v>2911</v>
      </c>
      <c r="I864" s="1" t="s">
        <v>2912</v>
      </c>
      <c r="J864" s="1" t="s">
        <v>2913</v>
      </c>
      <c r="K864" s="1" t="s">
        <v>2914</v>
      </c>
      <c r="L864" s="1">
        <v>-4.0</v>
      </c>
      <c r="M864" s="1">
        <v>0.011283333333333333</v>
      </c>
      <c r="N864" s="1">
        <v>16.6023</v>
      </c>
      <c r="O864" s="1" t="s">
        <v>86</v>
      </c>
      <c r="P864" s="1" t="s">
        <v>885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80</v>
      </c>
      <c r="B865" s="1" t="s">
        <v>17</v>
      </c>
      <c r="C865" s="3">
        <v>267.0</v>
      </c>
      <c r="D865" s="1">
        <v>62.0</v>
      </c>
      <c r="E865" s="2"/>
      <c r="F865" s="1" t="s">
        <v>38</v>
      </c>
      <c r="G865" s="1" t="s">
        <v>20</v>
      </c>
      <c r="H865" s="1" t="s">
        <v>2915</v>
      </c>
      <c r="I865" s="1" t="s">
        <v>2916</v>
      </c>
      <c r="J865" s="1" t="s">
        <v>2916</v>
      </c>
      <c r="K865" s="2"/>
      <c r="L865" s="1">
        <v>-10.0</v>
      </c>
      <c r="M865" s="1"/>
      <c r="N865" s="1">
        <v>8.2973</v>
      </c>
      <c r="O865" s="1" t="s">
        <v>86</v>
      </c>
      <c r="P865" s="1" t="s">
        <v>2917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80</v>
      </c>
      <c r="B866" s="1" t="s">
        <v>17</v>
      </c>
      <c r="C866" s="3">
        <v>119.0</v>
      </c>
      <c r="D866" s="1">
        <v>0.0</v>
      </c>
      <c r="E866" s="2"/>
      <c r="F866" s="1" t="s">
        <v>38</v>
      </c>
      <c r="G866" s="1" t="s">
        <v>20</v>
      </c>
      <c r="H866" s="1" t="s">
        <v>2918</v>
      </c>
      <c r="I866" s="1" t="s">
        <v>2919</v>
      </c>
      <c r="J866" s="1" t="s">
        <v>2919</v>
      </c>
      <c r="K866" s="2"/>
      <c r="L866" s="1">
        <v>-13.0</v>
      </c>
      <c r="M866" s="1"/>
      <c r="N866" s="1">
        <v>5.411733333333333</v>
      </c>
      <c r="O866" s="1" t="s">
        <v>86</v>
      </c>
      <c r="P866" s="1" t="s">
        <v>2096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16</v>
      </c>
      <c r="B867" s="1" t="s">
        <v>17</v>
      </c>
      <c r="C867" s="3">
        <v>264.0</v>
      </c>
      <c r="D867" s="1">
        <v>0.0</v>
      </c>
      <c r="E867" s="1" t="s">
        <v>18</v>
      </c>
      <c r="F867" s="1" t="s">
        <v>19</v>
      </c>
      <c r="G867" s="1" t="s">
        <v>20</v>
      </c>
      <c r="H867" s="1" t="s">
        <v>2920</v>
      </c>
      <c r="I867" s="1" t="s">
        <v>2921</v>
      </c>
      <c r="J867" s="1" t="s">
        <v>2921</v>
      </c>
      <c r="K867" s="2"/>
      <c r="L867" s="1">
        <v>-4.0</v>
      </c>
      <c r="M867" s="1"/>
      <c r="N867" s="1">
        <v>10.920033333333333</v>
      </c>
      <c r="O867" s="1" t="s">
        <v>23</v>
      </c>
      <c r="P867" s="1" t="s">
        <v>116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80</v>
      </c>
      <c r="B868" s="1" t="s">
        <v>17</v>
      </c>
      <c r="C868" s="1">
        <v>300.0</v>
      </c>
      <c r="D868" s="1">
        <v>6.0</v>
      </c>
      <c r="E868" s="1" t="s">
        <v>120</v>
      </c>
      <c r="F868" s="1" t="s">
        <v>81</v>
      </c>
      <c r="G868" s="1" t="s">
        <v>39</v>
      </c>
      <c r="H868" s="1" t="s">
        <v>2922</v>
      </c>
      <c r="I868" s="1" t="s">
        <v>2923</v>
      </c>
      <c r="J868" s="1" t="s">
        <v>2924</v>
      </c>
      <c r="K868" s="1" t="s">
        <v>2925</v>
      </c>
      <c r="L868" s="1">
        <v>-9.0</v>
      </c>
      <c r="M868" s="1">
        <v>0.01951666666666667</v>
      </c>
      <c r="N868" s="1">
        <v>8.3901</v>
      </c>
      <c r="O868" s="1" t="s">
        <v>86</v>
      </c>
      <c r="P868" s="1" t="s">
        <v>103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80</v>
      </c>
      <c r="B869" s="1" t="s">
        <v>17</v>
      </c>
      <c r="C869" s="1">
        <v>378.0</v>
      </c>
      <c r="D869" s="1">
        <v>0.0</v>
      </c>
      <c r="E869" s="1" t="s">
        <v>120</v>
      </c>
      <c r="F869" s="1" t="s">
        <v>81</v>
      </c>
      <c r="G869" s="1" t="s">
        <v>20</v>
      </c>
      <c r="H869" s="1" t="s">
        <v>2926</v>
      </c>
      <c r="I869" s="1" t="s">
        <v>2927</v>
      </c>
      <c r="J869" s="1" t="s">
        <v>2928</v>
      </c>
      <c r="K869" s="1" t="s">
        <v>2929</v>
      </c>
      <c r="L869" s="1">
        <v>-8.0</v>
      </c>
      <c r="M869" s="1">
        <v>0.011583333333333333</v>
      </c>
      <c r="N869" s="1">
        <v>9.200516666666667</v>
      </c>
      <c r="O869" s="1" t="s">
        <v>86</v>
      </c>
      <c r="P869" s="1" t="s">
        <v>2930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16</v>
      </c>
      <c r="B870" s="1" t="s">
        <v>17</v>
      </c>
      <c r="C870" s="3">
        <v>324.0</v>
      </c>
      <c r="D870" s="1">
        <v>0.0</v>
      </c>
      <c r="E870" s="1" t="s">
        <v>18</v>
      </c>
      <c r="F870" s="1" t="s">
        <v>19</v>
      </c>
      <c r="G870" s="1" t="s">
        <v>20</v>
      </c>
      <c r="H870" s="1" t="s">
        <v>2931</v>
      </c>
      <c r="I870" s="1" t="s">
        <v>2932</v>
      </c>
      <c r="J870" s="1" t="s">
        <v>2932</v>
      </c>
      <c r="K870" s="2"/>
      <c r="L870" s="1">
        <v>-5.0</v>
      </c>
      <c r="M870" s="1"/>
      <c r="N870" s="1">
        <v>9.608633333333334</v>
      </c>
      <c r="O870" s="1" t="s">
        <v>23</v>
      </c>
      <c r="P870" s="1" t="s">
        <v>2933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25</v>
      </c>
      <c r="B871" s="1" t="s">
        <v>17</v>
      </c>
      <c r="C871" s="1">
        <v>498.0</v>
      </c>
      <c r="D871" s="1">
        <v>0.0</v>
      </c>
      <c r="E871" s="2"/>
      <c r="F871" s="1" t="s">
        <v>19</v>
      </c>
      <c r="G871" s="1" t="s">
        <v>20</v>
      </c>
      <c r="H871" s="1" t="s">
        <v>2934</v>
      </c>
      <c r="I871" s="1" t="s">
        <v>2935</v>
      </c>
      <c r="J871" s="1" t="s">
        <v>2935</v>
      </c>
      <c r="K871" s="2"/>
      <c r="L871" s="1">
        <v>-4.0</v>
      </c>
      <c r="M871" s="1"/>
      <c r="N871" s="1">
        <v>10.859516666666666</v>
      </c>
      <c r="O871" s="1" t="s">
        <v>23</v>
      </c>
      <c r="P871" s="1" t="s">
        <v>2936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80</v>
      </c>
      <c r="B872" s="1" t="s">
        <v>17</v>
      </c>
      <c r="C872" s="1">
        <v>328.0</v>
      </c>
      <c r="D872" s="1">
        <v>0.0</v>
      </c>
      <c r="E872" s="1" t="s">
        <v>2937</v>
      </c>
      <c r="F872" s="1" t="s">
        <v>81</v>
      </c>
      <c r="G872" s="1" t="s">
        <v>39</v>
      </c>
      <c r="H872" s="1" t="s">
        <v>2938</v>
      </c>
      <c r="I872" s="1" t="s">
        <v>2939</v>
      </c>
      <c r="J872" s="1" t="s">
        <v>2940</v>
      </c>
      <c r="K872" s="1" t="s">
        <v>2941</v>
      </c>
      <c r="L872" s="1">
        <v>-18.0</v>
      </c>
      <c r="M872" s="1">
        <v>0.013183333333333333</v>
      </c>
      <c r="N872" s="1">
        <v>8.099516666666666</v>
      </c>
      <c r="O872" s="1" t="s">
        <v>86</v>
      </c>
      <c r="P872" s="1" t="s">
        <v>1128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25</v>
      </c>
      <c r="B873" s="1" t="s">
        <v>17</v>
      </c>
      <c r="C873" s="1">
        <v>329.0</v>
      </c>
      <c r="D873" s="1">
        <v>0.0</v>
      </c>
      <c r="E873" s="2"/>
      <c r="F873" s="1" t="s">
        <v>19</v>
      </c>
      <c r="G873" s="1" t="s">
        <v>20</v>
      </c>
      <c r="H873" s="1" t="s">
        <v>2942</v>
      </c>
      <c r="I873" s="1" t="s">
        <v>2943</v>
      </c>
      <c r="J873" s="1" t="s">
        <v>2943</v>
      </c>
      <c r="K873" s="2"/>
      <c r="L873" s="1">
        <v>-7.0</v>
      </c>
      <c r="M873" s="1"/>
      <c r="N873" s="1">
        <v>7.08985</v>
      </c>
      <c r="O873" s="1" t="s">
        <v>23</v>
      </c>
      <c r="P873" s="1" t="s">
        <v>2944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37</v>
      </c>
      <c r="B874" s="1" t="s">
        <v>17</v>
      </c>
      <c r="C874" s="1">
        <v>249.0</v>
      </c>
      <c r="D874" s="1">
        <v>0.0</v>
      </c>
      <c r="E874" s="2"/>
      <c r="F874" s="1" t="s">
        <v>38</v>
      </c>
      <c r="G874" s="1" t="s">
        <v>39</v>
      </c>
      <c r="H874" s="1" t="s">
        <v>2945</v>
      </c>
      <c r="I874" s="1" t="s">
        <v>2946</v>
      </c>
      <c r="J874" s="1" t="s">
        <v>2946</v>
      </c>
      <c r="K874" s="2"/>
      <c r="L874" s="1">
        <v>4.0</v>
      </c>
      <c r="M874" s="1"/>
      <c r="N874" s="1">
        <v>9.0787</v>
      </c>
      <c r="O874" s="1" t="s">
        <v>42</v>
      </c>
      <c r="P874" s="1" t="s">
        <v>2947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37</v>
      </c>
      <c r="B875" s="1" t="s">
        <v>17</v>
      </c>
      <c r="C875" s="1">
        <v>119.0</v>
      </c>
      <c r="D875" s="1">
        <v>0.0</v>
      </c>
      <c r="E875" s="2"/>
      <c r="F875" s="1" t="s">
        <v>38</v>
      </c>
      <c r="G875" s="1" t="s">
        <v>39</v>
      </c>
      <c r="H875" s="1" t="s">
        <v>2948</v>
      </c>
      <c r="I875" s="1" t="s">
        <v>2949</v>
      </c>
      <c r="J875" s="1" t="s">
        <v>2949</v>
      </c>
      <c r="K875" s="2"/>
      <c r="L875" s="1">
        <v>1.0</v>
      </c>
      <c r="M875" s="1"/>
      <c r="N875" s="1">
        <v>6.718983333333333</v>
      </c>
      <c r="O875" s="1" t="s">
        <v>42</v>
      </c>
      <c r="P875" s="1" t="s">
        <v>2950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16</v>
      </c>
      <c r="B876" s="1" t="s">
        <v>17</v>
      </c>
      <c r="C876" s="1">
        <v>394.0</v>
      </c>
      <c r="D876" s="1">
        <v>0.0</v>
      </c>
      <c r="E876" s="1" t="s">
        <v>18</v>
      </c>
      <c r="F876" s="1" t="s">
        <v>19</v>
      </c>
      <c r="G876" s="1" t="s">
        <v>20</v>
      </c>
      <c r="H876" s="1" t="s">
        <v>2951</v>
      </c>
      <c r="I876" s="1" t="s">
        <v>2952</v>
      </c>
      <c r="J876" s="1" t="s">
        <v>2952</v>
      </c>
      <c r="K876" s="2"/>
      <c r="L876" s="1">
        <v>-1.0</v>
      </c>
      <c r="M876" s="1"/>
      <c r="N876" s="1">
        <v>13.373766666666667</v>
      </c>
      <c r="O876" s="1" t="s">
        <v>23</v>
      </c>
      <c r="P876" s="1" t="s">
        <v>2953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80</v>
      </c>
      <c r="B877" s="1" t="s">
        <v>17</v>
      </c>
      <c r="C877" s="1">
        <v>250.0</v>
      </c>
      <c r="D877" s="1">
        <v>0.0</v>
      </c>
      <c r="E877" s="1" t="s">
        <v>2937</v>
      </c>
      <c r="F877" s="1" t="s">
        <v>81</v>
      </c>
      <c r="G877" s="1" t="s">
        <v>20</v>
      </c>
      <c r="H877" s="1" t="s">
        <v>2954</v>
      </c>
      <c r="I877" s="1" t="s">
        <v>2955</v>
      </c>
      <c r="J877" s="1" t="s">
        <v>2956</v>
      </c>
      <c r="K877" s="1" t="s">
        <v>2957</v>
      </c>
      <c r="L877" s="1">
        <v>-11.0</v>
      </c>
      <c r="M877" s="1">
        <v>0.020516666666666666</v>
      </c>
      <c r="N877" s="1">
        <v>7.129883333333333</v>
      </c>
      <c r="O877" s="1" t="s">
        <v>86</v>
      </c>
      <c r="P877" s="1" t="s">
        <v>2190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16</v>
      </c>
      <c r="B878" s="1" t="s">
        <v>17</v>
      </c>
      <c r="C878" s="1">
        <v>274.0</v>
      </c>
      <c r="D878" s="1">
        <v>0.0</v>
      </c>
      <c r="E878" s="1" t="s">
        <v>18</v>
      </c>
      <c r="F878" s="1" t="s">
        <v>19</v>
      </c>
      <c r="G878" s="1" t="s">
        <v>20</v>
      </c>
      <c r="H878" s="1" t="s">
        <v>2958</v>
      </c>
      <c r="I878" s="1" t="s">
        <v>2959</v>
      </c>
      <c r="J878" s="1" t="s">
        <v>2959</v>
      </c>
      <c r="K878" s="2"/>
      <c r="L878" s="1">
        <v>5.0</v>
      </c>
      <c r="M878" s="1"/>
      <c r="N878" s="1">
        <v>20.36916666666667</v>
      </c>
      <c r="O878" s="1" t="s">
        <v>23</v>
      </c>
      <c r="P878" s="1" t="s">
        <v>2960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37</v>
      </c>
      <c r="B879" s="1" t="s">
        <v>17</v>
      </c>
      <c r="C879" s="1">
        <v>309.0</v>
      </c>
      <c r="D879" s="1">
        <v>0.0</v>
      </c>
      <c r="E879" s="2"/>
      <c r="F879" s="1" t="s">
        <v>38</v>
      </c>
      <c r="G879" s="1" t="s">
        <v>39</v>
      </c>
      <c r="H879" s="1" t="s">
        <v>2961</v>
      </c>
      <c r="I879" s="1" t="s">
        <v>2962</v>
      </c>
      <c r="J879" s="1" t="s">
        <v>2962</v>
      </c>
      <c r="K879" s="2"/>
      <c r="L879" s="1">
        <v>2.0</v>
      </c>
      <c r="M879" s="1"/>
      <c r="N879" s="1">
        <v>7.236883333333333</v>
      </c>
      <c r="O879" s="1" t="s">
        <v>42</v>
      </c>
      <c r="P879" s="1" t="s">
        <v>2963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16</v>
      </c>
      <c r="B880" s="1" t="s">
        <v>17</v>
      </c>
      <c r="C880" s="3">
        <v>488.0</v>
      </c>
      <c r="D880" s="1">
        <v>0.0</v>
      </c>
      <c r="E880" s="1" t="s">
        <v>18</v>
      </c>
      <c r="F880" s="1" t="s">
        <v>19</v>
      </c>
      <c r="G880" s="1" t="s">
        <v>20</v>
      </c>
      <c r="H880" s="1" t="s">
        <v>2964</v>
      </c>
      <c r="I880" s="1" t="s">
        <v>2965</v>
      </c>
      <c r="J880" s="1" t="s">
        <v>2965</v>
      </c>
      <c r="K880" s="2"/>
      <c r="L880" s="1">
        <v>-4.0</v>
      </c>
      <c r="M880" s="1"/>
      <c r="N880" s="1">
        <v>10.048183333333334</v>
      </c>
      <c r="O880" s="1" t="s">
        <v>23</v>
      </c>
      <c r="P880" s="1" t="s">
        <v>2966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80</v>
      </c>
      <c r="B881" s="1" t="s">
        <v>17</v>
      </c>
      <c r="C881" s="1">
        <v>299.0</v>
      </c>
      <c r="D881" s="1">
        <v>0.0</v>
      </c>
      <c r="E881" s="1" t="s">
        <v>120</v>
      </c>
      <c r="F881" s="1" t="s">
        <v>81</v>
      </c>
      <c r="G881" s="1" t="s">
        <v>20</v>
      </c>
      <c r="H881" s="1" t="s">
        <v>2967</v>
      </c>
      <c r="I881" s="1" t="s">
        <v>2968</v>
      </c>
      <c r="J881" s="1" t="s">
        <v>2969</v>
      </c>
      <c r="K881" s="1" t="s">
        <v>2970</v>
      </c>
      <c r="L881" s="1">
        <v>-15.0</v>
      </c>
      <c r="M881" s="1">
        <v>0.01195</v>
      </c>
      <c r="N881" s="1">
        <v>11.18065</v>
      </c>
      <c r="O881" s="1" t="s">
        <v>86</v>
      </c>
      <c r="P881" s="1" t="s">
        <v>795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80</v>
      </c>
      <c r="B882" s="1" t="s">
        <v>17</v>
      </c>
      <c r="C882" s="1">
        <v>247.0</v>
      </c>
      <c r="D882" s="1">
        <v>62.0</v>
      </c>
      <c r="E882" s="2"/>
      <c r="F882" s="1" t="s">
        <v>38</v>
      </c>
      <c r="G882" s="1" t="s">
        <v>39</v>
      </c>
      <c r="H882" s="1" t="s">
        <v>2971</v>
      </c>
      <c r="I882" s="1" t="s">
        <v>2972</v>
      </c>
      <c r="J882" s="1" t="s">
        <v>2972</v>
      </c>
      <c r="K882" s="2"/>
      <c r="L882" s="1">
        <v>-7.0</v>
      </c>
      <c r="M882" s="1"/>
      <c r="N882" s="1">
        <v>12.094766666666667</v>
      </c>
      <c r="O882" s="1" t="s">
        <v>86</v>
      </c>
      <c r="P882" s="1" t="s">
        <v>2973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16</v>
      </c>
      <c r="B883" s="1" t="s">
        <v>17</v>
      </c>
      <c r="C883" s="1">
        <v>737.0</v>
      </c>
      <c r="D883" s="1">
        <v>0.0</v>
      </c>
      <c r="E883" s="1" t="s">
        <v>18</v>
      </c>
      <c r="F883" s="1" t="s">
        <v>19</v>
      </c>
      <c r="G883" s="1" t="s">
        <v>20</v>
      </c>
      <c r="H883" s="1" t="s">
        <v>2974</v>
      </c>
      <c r="I883" s="1" t="s">
        <v>2975</v>
      </c>
      <c r="J883" s="1" t="s">
        <v>2975</v>
      </c>
      <c r="K883" s="2"/>
      <c r="L883" s="1">
        <v>-3.0</v>
      </c>
      <c r="M883" s="1"/>
      <c r="N883" s="1">
        <v>11.146816666666666</v>
      </c>
      <c r="O883" s="1" t="s">
        <v>23</v>
      </c>
      <c r="P883" s="1" t="s">
        <v>2976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16</v>
      </c>
      <c r="B884" s="1" t="s">
        <v>17</v>
      </c>
      <c r="C884" s="1">
        <v>299.0</v>
      </c>
      <c r="D884" s="1">
        <v>0.0</v>
      </c>
      <c r="E884" s="1" t="s">
        <v>18</v>
      </c>
      <c r="F884" s="1" t="s">
        <v>19</v>
      </c>
      <c r="G884" s="1" t="s">
        <v>20</v>
      </c>
      <c r="H884" s="1" t="s">
        <v>2977</v>
      </c>
      <c r="I884" s="1" t="s">
        <v>2978</v>
      </c>
      <c r="J884" s="1" t="s">
        <v>2978</v>
      </c>
      <c r="K884" s="2"/>
      <c r="L884" s="1">
        <v>-8.0</v>
      </c>
      <c r="M884" s="1"/>
      <c r="N884" s="1">
        <v>6.446883333333333</v>
      </c>
      <c r="O884" s="1" t="s">
        <v>23</v>
      </c>
      <c r="P884" s="1" t="s">
        <v>2979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80</v>
      </c>
      <c r="B885" s="1" t="s">
        <v>17</v>
      </c>
      <c r="C885" s="3">
        <v>299.0</v>
      </c>
      <c r="D885" s="1">
        <v>75.0</v>
      </c>
      <c r="E885" s="2"/>
      <c r="F885" s="1" t="s">
        <v>38</v>
      </c>
      <c r="G885" s="1" t="s">
        <v>162</v>
      </c>
      <c r="H885" s="1" t="s">
        <v>2980</v>
      </c>
      <c r="I885" s="1" t="s">
        <v>2981</v>
      </c>
      <c r="J885" s="1" t="s">
        <v>2981</v>
      </c>
      <c r="K885" s="2"/>
      <c r="L885" s="1">
        <v>-8.0</v>
      </c>
      <c r="M885" s="1"/>
      <c r="N885" s="1">
        <v>10.0012</v>
      </c>
      <c r="O885" s="1" t="s">
        <v>86</v>
      </c>
      <c r="P885" s="1" t="s">
        <v>2982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25</v>
      </c>
      <c r="B886" s="1" t="s">
        <v>17</v>
      </c>
      <c r="C886" s="1">
        <v>593.0</v>
      </c>
      <c r="D886" s="1">
        <v>0.0</v>
      </c>
      <c r="E886" s="2"/>
      <c r="F886" s="1" t="s">
        <v>19</v>
      </c>
      <c r="G886" s="1" t="s">
        <v>39</v>
      </c>
      <c r="H886" s="1" t="s">
        <v>2983</v>
      </c>
      <c r="I886" s="1" t="s">
        <v>2984</v>
      </c>
      <c r="J886" s="1" t="s">
        <v>2984</v>
      </c>
      <c r="K886" s="2"/>
      <c r="L886" s="1">
        <v>-2.0</v>
      </c>
      <c r="M886" s="1"/>
      <c r="N886" s="1">
        <v>12.8215</v>
      </c>
      <c r="O886" s="1" t="s">
        <v>23</v>
      </c>
      <c r="P886" s="1" t="s">
        <v>2985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16</v>
      </c>
      <c r="B887" s="1" t="s">
        <v>17</v>
      </c>
      <c r="C887" s="1">
        <v>329.0</v>
      </c>
      <c r="D887" s="1">
        <v>0.0</v>
      </c>
      <c r="E887" s="1" t="s">
        <v>18</v>
      </c>
      <c r="F887" s="1" t="s">
        <v>19</v>
      </c>
      <c r="G887" s="1" t="s">
        <v>20</v>
      </c>
      <c r="H887" s="1" t="s">
        <v>2986</v>
      </c>
      <c r="I887" s="1" t="s">
        <v>2987</v>
      </c>
      <c r="J887" s="1" t="s">
        <v>2987</v>
      </c>
      <c r="K887" s="2"/>
      <c r="L887" s="1">
        <v>-6.0</v>
      </c>
      <c r="M887" s="1"/>
      <c r="N887" s="1">
        <v>8.987966666666667</v>
      </c>
      <c r="O887" s="1" t="s">
        <v>23</v>
      </c>
      <c r="P887" s="1" t="s">
        <v>279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80</v>
      </c>
      <c r="B888" s="1" t="s">
        <v>17</v>
      </c>
      <c r="C888" s="1">
        <v>289.0</v>
      </c>
      <c r="D888" s="1">
        <v>0.0</v>
      </c>
      <c r="E888" s="1" t="s">
        <v>2937</v>
      </c>
      <c r="F888" s="1" t="s">
        <v>81</v>
      </c>
      <c r="G888" s="1" t="s">
        <v>20</v>
      </c>
      <c r="H888" s="1" t="s">
        <v>2988</v>
      </c>
      <c r="I888" s="1" t="s">
        <v>2989</v>
      </c>
      <c r="J888" s="1" t="s">
        <v>2990</v>
      </c>
      <c r="K888" s="1" t="s">
        <v>2991</v>
      </c>
      <c r="L888" s="1">
        <v>0.0</v>
      </c>
      <c r="M888" s="1">
        <v>0.009966666666666667</v>
      </c>
      <c r="N888" s="1">
        <v>10.28325</v>
      </c>
      <c r="O888" s="1" t="s">
        <v>86</v>
      </c>
      <c r="P888" s="1" t="s">
        <v>2992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29</v>
      </c>
      <c r="B889" s="1" t="s">
        <v>17</v>
      </c>
      <c r="C889" s="1">
        <v>329.0</v>
      </c>
      <c r="D889" s="1">
        <v>0.0</v>
      </c>
      <c r="E889" s="1" t="s">
        <v>2993</v>
      </c>
      <c r="F889" s="1" t="s">
        <v>19</v>
      </c>
      <c r="G889" s="1" t="s">
        <v>20</v>
      </c>
      <c r="H889" s="1" t="s">
        <v>2994</v>
      </c>
      <c r="I889" s="1" t="s">
        <v>2995</v>
      </c>
      <c r="J889" s="1" t="s">
        <v>2995</v>
      </c>
      <c r="K889" s="2"/>
      <c r="L889" s="1">
        <v>-7.0</v>
      </c>
      <c r="M889" s="1"/>
      <c r="N889" s="1">
        <v>7.591983333333333</v>
      </c>
      <c r="O889" s="1" t="s">
        <v>23</v>
      </c>
      <c r="P889" s="1" t="s">
        <v>2996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80</v>
      </c>
      <c r="B890" s="1" t="s">
        <v>17</v>
      </c>
      <c r="C890" s="1">
        <v>337.0</v>
      </c>
      <c r="D890" s="1">
        <v>31.0</v>
      </c>
      <c r="E890" s="1" t="s">
        <v>18</v>
      </c>
      <c r="F890" s="1" t="s">
        <v>81</v>
      </c>
      <c r="G890" s="1" t="s">
        <v>20</v>
      </c>
      <c r="H890" s="1" t="s">
        <v>2997</v>
      </c>
      <c r="I890" s="1" t="s">
        <v>2998</v>
      </c>
      <c r="J890" s="1" t="s">
        <v>2999</v>
      </c>
      <c r="K890" s="1" t="s">
        <v>3000</v>
      </c>
      <c r="L890" s="1">
        <v>-13.0</v>
      </c>
      <c r="M890" s="1">
        <v>0.9326166666666666</v>
      </c>
      <c r="N890" s="1">
        <v>8.2862</v>
      </c>
      <c r="O890" s="1" t="s">
        <v>86</v>
      </c>
      <c r="P890" s="1" t="s">
        <v>3001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80</v>
      </c>
      <c r="B891" s="1" t="s">
        <v>17</v>
      </c>
      <c r="C891" s="1">
        <v>374.0</v>
      </c>
      <c r="D891" s="1">
        <v>0.0</v>
      </c>
      <c r="E891" s="1" t="s">
        <v>120</v>
      </c>
      <c r="F891" s="1" t="s">
        <v>81</v>
      </c>
      <c r="G891" s="1" t="s">
        <v>20</v>
      </c>
      <c r="H891" s="1" t="s">
        <v>3002</v>
      </c>
      <c r="I891" s="1" t="s">
        <v>3003</v>
      </c>
      <c r="J891" s="1" t="s">
        <v>3004</v>
      </c>
      <c r="K891" s="1" t="s">
        <v>3005</v>
      </c>
      <c r="L891" s="1">
        <v>-14.0</v>
      </c>
      <c r="M891" s="1">
        <v>0.017</v>
      </c>
      <c r="N891" s="1">
        <v>7.758616666666667</v>
      </c>
      <c r="O891" s="1" t="s">
        <v>86</v>
      </c>
      <c r="P891" s="1" t="s">
        <v>3006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80</v>
      </c>
      <c r="B892" s="1" t="s">
        <v>17</v>
      </c>
      <c r="C892" s="1">
        <v>447.0</v>
      </c>
      <c r="D892" s="1">
        <v>0.0</v>
      </c>
      <c r="E892" s="1" t="s">
        <v>120</v>
      </c>
      <c r="F892" s="1" t="s">
        <v>81</v>
      </c>
      <c r="G892" s="1" t="s">
        <v>20</v>
      </c>
      <c r="H892" s="1" t="s">
        <v>3007</v>
      </c>
      <c r="I892" s="1" t="s">
        <v>3008</v>
      </c>
      <c r="J892" s="1" t="s">
        <v>3009</v>
      </c>
      <c r="K892" s="1" t="s">
        <v>3010</v>
      </c>
      <c r="L892" s="1">
        <v>0.0</v>
      </c>
      <c r="M892" s="1">
        <v>0.10958333333333334</v>
      </c>
      <c r="N892" s="1">
        <v>14.51475</v>
      </c>
      <c r="O892" s="1" t="s">
        <v>86</v>
      </c>
      <c r="P892" s="1" t="s">
        <v>3011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25</v>
      </c>
      <c r="B893" s="1" t="s">
        <v>17</v>
      </c>
      <c r="C893" s="1">
        <v>413.0</v>
      </c>
      <c r="D893" s="1">
        <v>0.0</v>
      </c>
      <c r="E893" s="2"/>
      <c r="F893" s="1" t="s">
        <v>19</v>
      </c>
      <c r="G893" s="1" t="s">
        <v>39</v>
      </c>
      <c r="H893" s="1" t="s">
        <v>3012</v>
      </c>
      <c r="I893" s="1" t="s">
        <v>3013</v>
      </c>
      <c r="J893" s="1" t="s">
        <v>3013</v>
      </c>
      <c r="K893" s="2"/>
      <c r="L893" s="1">
        <v>3.0</v>
      </c>
      <c r="M893" s="1"/>
      <c r="N893" s="1">
        <v>18.726333333333333</v>
      </c>
      <c r="O893" s="1" t="s">
        <v>23</v>
      </c>
      <c r="P893" s="1" t="s">
        <v>3014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80</v>
      </c>
      <c r="B894" s="1" t="s">
        <v>17</v>
      </c>
      <c r="C894" s="1">
        <v>587.0</v>
      </c>
      <c r="D894" s="1">
        <v>0.0</v>
      </c>
      <c r="E894" s="1" t="s">
        <v>120</v>
      </c>
      <c r="F894" s="1" t="s">
        <v>81</v>
      </c>
      <c r="G894" s="1" t="s">
        <v>20</v>
      </c>
      <c r="H894" s="1" t="s">
        <v>3015</v>
      </c>
      <c r="I894" s="1" t="s">
        <v>3016</v>
      </c>
      <c r="J894" s="1" t="s">
        <v>3017</v>
      </c>
      <c r="K894" s="1" t="s">
        <v>3018</v>
      </c>
      <c r="L894" s="1">
        <v>-5.0</v>
      </c>
      <c r="M894" s="1">
        <v>0.03055</v>
      </c>
      <c r="N894" s="1">
        <v>12.334533333333333</v>
      </c>
      <c r="O894" s="1" t="s">
        <v>86</v>
      </c>
      <c r="P894" s="1" t="s">
        <v>3019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16</v>
      </c>
      <c r="B895" s="1" t="s">
        <v>17</v>
      </c>
      <c r="C895" s="3">
        <v>593.0</v>
      </c>
      <c r="D895" s="1">
        <v>0.0</v>
      </c>
      <c r="E895" s="1" t="s">
        <v>18</v>
      </c>
      <c r="F895" s="1" t="s">
        <v>19</v>
      </c>
      <c r="G895" s="1" t="s">
        <v>20</v>
      </c>
      <c r="H895" s="1" t="s">
        <v>3020</v>
      </c>
      <c r="I895" s="1" t="s">
        <v>3021</v>
      </c>
      <c r="J895" s="1" t="s">
        <v>3021</v>
      </c>
      <c r="K895" s="2"/>
      <c r="L895" s="1">
        <v>3.0</v>
      </c>
      <c r="M895" s="1"/>
      <c r="N895" s="1">
        <v>18.238</v>
      </c>
      <c r="O895" s="1" t="s">
        <v>23</v>
      </c>
      <c r="P895" s="1" t="s">
        <v>3022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80</v>
      </c>
      <c r="B896" s="1" t="s">
        <v>17</v>
      </c>
      <c r="C896" s="1">
        <v>409.0</v>
      </c>
      <c r="D896" s="1">
        <v>0.0</v>
      </c>
      <c r="E896" s="1" t="s">
        <v>2937</v>
      </c>
      <c r="F896" s="1" t="s">
        <v>81</v>
      </c>
      <c r="G896" s="1" t="s">
        <v>20</v>
      </c>
      <c r="H896" s="1" t="s">
        <v>3023</v>
      </c>
      <c r="I896" s="1" t="s">
        <v>3024</v>
      </c>
      <c r="J896" s="1" t="s">
        <v>3025</v>
      </c>
      <c r="K896" s="1" t="s">
        <v>3026</v>
      </c>
      <c r="L896" s="1">
        <v>24.0</v>
      </c>
      <c r="M896" s="1">
        <v>0.0126</v>
      </c>
      <c r="N896" s="1">
        <v>11.847383333333333</v>
      </c>
      <c r="O896" s="1" t="s">
        <v>86</v>
      </c>
      <c r="P896" s="1" t="s">
        <v>3027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29</v>
      </c>
      <c r="B897" s="1" t="s">
        <v>17</v>
      </c>
      <c r="C897" s="3">
        <v>394.0</v>
      </c>
      <c r="D897" s="1">
        <v>0.0</v>
      </c>
      <c r="E897" s="1" t="s">
        <v>2401</v>
      </c>
      <c r="F897" s="1" t="s">
        <v>19</v>
      </c>
      <c r="G897" s="1" t="s">
        <v>20</v>
      </c>
      <c r="H897" s="1" t="s">
        <v>3028</v>
      </c>
      <c r="I897" s="1" t="s">
        <v>3029</v>
      </c>
      <c r="J897" s="1" t="s">
        <v>3029</v>
      </c>
      <c r="K897" s="2"/>
      <c r="L897" s="1">
        <v>-5.0</v>
      </c>
      <c r="M897" s="1"/>
      <c r="N897" s="1">
        <v>9.52405</v>
      </c>
      <c r="O897" s="1" t="s">
        <v>23</v>
      </c>
      <c r="P897" s="1" t="s">
        <v>3030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80</v>
      </c>
      <c r="B898" s="1" t="s">
        <v>17</v>
      </c>
      <c r="C898" s="1">
        <v>479.0</v>
      </c>
      <c r="D898" s="1">
        <v>24.0</v>
      </c>
      <c r="E898" s="1" t="s">
        <v>120</v>
      </c>
      <c r="F898" s="1" t="s">
        <v>81</v>
      </c>
      <c r="G898" s="1" t="s">
        <v>20</v>
      </c>
      <c r="H898" s="1" t="s">
        <v>3031</v>
      </c>
      <c r="I898" s="1" t="s">
        <v>3032</v>
      </c>
      <c r="J898" s="1" t="s">
        <v>3033</v>
      </c>
      <c r="K898" s="1" t="s">
        <v>3034</v>
      </c>
      <c r="L898" s="1">
        <v>0.0</v>
      </c>
      <c r="M898" s="1">
        <v>0.02115</v>
      </c>
      <c r="N898" s="1">
        <v>15.160283333333334</v>
      </c>
      <c r="O898" s="1" t="s">
        <v>86</v>
      </c>
      <c r="P898" s="1" t="s">
        <v>3035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80</v>
      </c>
      <c r="B899" s="1" t="s">
        <v>17</v>
      </c>
      <c r="C899" s="3">
        <v>299.0</v>
      </c>
      <c r="D899" s="1">
        <v>0.0</v>
      </c>
      <c r="E899" s="1" t="s">
        <v>2937</v>
      </c>
      <c r="F899" s="1" t="s">
        <v>81</v>
      </c>
      <c r="G899" s="1" t="s">
        <v>20</v>
      </c>
      <c r="H899" s="1" t="s">
        <v>3036</v>
      </c>
      <c r="I899" s="1" t="s">
        <v>3037</v>
      </c>
      <c r="J899" s="1" t="s">
        <v>3038</v>
      </c>
      <c r="K899" s="1" t="s">
        <v>3039</v>
      </c>
      <c r="L899" s="1">
        <v>12.0</v>
      </c>
      <c r="M899" s="1">
        <v>0.014666666666666666</v>
      </c>
      <c r="N899" s="1">
        <v>19.843016666666667</v>
      </c>
      <c r="O899" s="1" t="s">
        <v>86</v>
      </c>
      <c r="P899" s="1" t="s">
        <v>3040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80</v>
      </c>
      <c r="B900" s="1" t="s">
        <v>17</v>
      </c>
      <c r="C900" s="1">
        <v>299.0</v>
      </c>
      <c r="D900" s="1">
        <v>0.0</v>
      </c>
      <c r="E900" s="1" t="s">
        <v>18</v>
      </c>
      <c r="F900" s="1" t="s">
        <v>81</v>
      </c>
      <c r="G900" s="1" t="s">
        <v>39</v>
      </c>
      <c r="H900" s="1" t="s">
        <v>3041</v>
      </c>
      <c r="I900" s="1" t="s">
        <v>3042</v>
      </c>
      <c r="J900" s="1" t="s">
        <v>3043</v>
      </c>
      <c r="K900" s="1" t="s">
        <v>3044</v>
      </c>
      <c r="L900" s="1">
        <v>-13.0</v>
      </c>
      <c r="M900" s="1">
        <v>3.309816666666667</v>
      </c>
      <c r="N900" s="1">
        <v>11.81225</v>
      </c>
      <c r="O900" s="1" t="s">
        <v>86</v>
      </c>
      <c r="P900" s="1" t="s">
        <v>3045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16</v>
      </c>
      <c r="B901" s="1" t="s">
        <v>17</v>
      </c>
      <c r="C901" s="1">
        <v>553.0</v>
      </c>
      <c r="D901" s="1">
        <v>0.0</v>
      </c>
      <c r="E901" s="1" t="s">
        <v>18</v>
      </c>
      <c r="F901" s="1" t="s">
        <v>19</v>
      </c>
      <c r="G901" s="1" t="s">
        <v>20</v>
      </c>
      <c r="H901" s="1" t="s">
        <v>3046</v>
      </c>
      <c r="I901" s="1" t="s">
        <v>3047</v>
      </c>
      <c r="J901" s="1" t="s">
        <v>3047</v>
      </c>
      <c r="K901" s="2"/>
      <c r="L901" s="1">
        <v>-3.0</v>
      </c>
      <c r="M901" s="1"/>
      <c r="N901" s="1">
        <v>11.706583333333333</v>
      </c>
      <c r="O901" s="1" t="s">
        <v>23</v>
      </c>
      <c r="P901" s="1" t="s">
        <v>3048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80</v>
      </c>
      <c r="B902" s="1" t="s">
        <v>17</v>
      </c>
      <c r="C902" s="1">
        <v>250.0</v>
      </c>
      <c r="D902" s="1">
        <v>0.0</v>
      </c>
      <c r="E902" s="1" t="s">
        <v>120</v>
      </c>
      <c r="F902" s="1" t="s">
        <v>81</v>
      </c>
      <c r="G902" s="1" t="s">
        <v>20</v>
      </c>
      <c r="H902" s="1" t="s">
        <v>3049</v>
      </c>
      <c r="I902" s="1" t="s">
        <v>3050</v>
      </c>
      <c r="J902" s="1" t="s">
        <v>3051</v>
      </c>
      <c r="K902" s="1" t="s">
        <v>3052</v>
      </c>
      <c r="L902" s="1">
        <v>-4.0</v>
      </c>
      <c r="M902" s="1">
        <v>0.017066666666666667</v>
      </c>
      <c r="N902" s="1">
        <v>9.37825</v>
      </c>
      <c r="O902" s="1" t="s">
        <v>86</v>
      </c>
      <c r="P902" s="1" t="s">
        <v>606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16</v>
      </c>
      <c r="B903" s="1" t="s">
        <v>17</v>
      </c>
      <c r="C903" s="1">
        <v>578.0</v>
      </c>
      <c r="D903" s="1">
        <v>0.0</v>
      </c>
      <c r="E903" s="1" t="s">
        <v>18</v>
      </c>
      <c r="F903" s="1" t="s">
        <v>19</v>
      </c>
      <c r="G903" s="1" t="s">
        <v>20</v>
      </c>
      <c r="H903" s="1" t="s">
        <v>3053</v>
      </c>
      <c r="I903" s="1" t="s">
        <v>3054</v>
      </c>
      <c r="J903" s="1" t="s">
        <v>3054</v>
      </c>
      <c r="K903" s="2"/>
      <c r="L903" s="1">
        <v>-2.0</v>
      </c>
      <c r="M903" s="1"/>
      <c r="N903" s="1">
        <v>12.987183333333334</v>
      </c>
      <c r="O903" s="1" t="s">
        <v>23</v>
      </c>
      <c r="P903" s="1" t="s">
        <v>3055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25</v>
      </c>
      <c r="B904" s="1" t="s">
        <v>17</v>
      </c>
      <c r="C904" s="1">
        <v>608.0</v>
      </c>
      <c r="D904" s="1">
        <v>0.0</v>
      </c>
      <c r="E904" s="2"/>
      <c r="F904" s="1" t="s">
        <v>19</v>
      </c>
      <c r="G904" s="1" t="s">
        <v>39</v>
      </c>
      <c r="H904" s="1" t="s">
        <v>3056</v>
      </c>
      <c r="I904" s="1" t="s">
        <v>3057</v>
      </c>
      <c r="J904" s="1" t="s">
        <v>3057</v>
      </c>
      <c r="K904" s="2"/>
      <c r="L904" s="1">
        <v>-1.0</v>
      </c>
      <c r="M904" s="1"/>
      <c r="N904" s="1">
        <v>13.847516666666667</v>
      </c>
      <c r="O904" s="1" t="s">
        <v>23</v>
      </c>
      <c r="P904" s="1" t="s">
        <v>3058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80</v>
      </c>
      <c r="B905" s="1" t="s">
        <v>17</v>
      </c>
      <c r="C905" s="1">
        <v>465.0</v>
      </c>
      <c r="D905" s="1">
        <v>0.0</v>
      </c>
      <c r="E905" s="1" t="s">
        <v>120</v>
      </c>
      <c r="F905" s="1" t="s">
        <v>81</v>
      </c>
      <c r="G905" s="1" t="s">
        <v>20</v>
      </c>
      <c r="H905" s="1" t="s">
        <v>3059</v>
      </c>
      <c r="I905" s="1" t="s">
        <v>3060</v>
      </c>
      <c r="J905" s="1" t="s">
        <v>3061</v>
      </c>
      <c r="K905" s="1" t="s">
        <v>3062</v>
      </c>
      <c r="L905" s="1">
        <v>-5.0</v>
      </c>
      <c r="M905" s="1">
        <v>0.023533333333333333</v>
      </c>
      <c r="N905" s="1">
        <v>9.54735</v>
      </c>
      <c r="O905" s="1" t="s">
        <v>86</v>
      </c>
      <c r="P905" s="1" t="s">
        <v>3063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80</v>
      </c>
      <c r="B906" s="1" t="s">
        <v>17</v>
      </c>
      <c r="C906" s="1">
        <v>616.0</v>
      </c>
      <c r="D906" s="1">
        <v>0.0</v>
      </c>
      <c r="E906" s="1" t="s">
        <v>2937</v>
      </c>
      <c r="F906" s="1" t="s">
        <v>81</v>
      </c>
      <c r="G906" s="1" t="s">
        <v>20</v>
      </c>
      <c r="H906" s="1" t="s">
        <v>3064</v>
      </c>
      <c r="I906" s="1" t="s">
        <v>3065</v>
      </c>
      <c r="J906" s="1" t="s">
        <v>3066</v>
      </c>
      <c r="K906" s="1" t="s">
        <v>3067</v>
      </c>
      <c r="L906" s="1">
        <v>-8.0</v>
      </c>
      <c r="M906" s="1">
        <v>0.013816666666666666</v>
      </c>
      <c r="N906" s="1">
        <v>11.055583333333333</v>
      </c>
      <c r="O906" s="1" t="s">
        <v>86</v>
      </c>
      <c r="P906" s="1" t="s">
        <v>3068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16</v>
      </c>
      <c r="B907" s="1" t="s">
        <v>17</v>
      </c>
      <c r="C907" s="1">
        <v>348.0</v>
      </c>
      <c r="D907" s="1">
        <v>0.0</v>
      </c>
      <c r="E907" s="1" t="s">
        <v>18</v>
      </c>
      <c r="F907" s="1" t="s">
        <v>19</v>
      </c>
      <c r="G907" s="1" t="s">
        <v>20</v>
      </c>
      <c r="H907" s="1" t="s">
        <v>3069</v>
      </c>
      <c r="I907" s="1" t="s">
        <v>3070</v>
      </c>
      <c r="J907" s="1" t="s">
        <v>3070</v>
      </c>
      <c r="K907" s="2"/>
      <c r="L907" s="1">
        <v>-6.0</v>
      </c>
      <c r="M907" s="1"/>
      <c r="N907" s="1">
        <v>8.2147</v>
      </c>
      <c r="O907" s="1" t="s">
        <v>23</v>
      </c>
      <c r="P907" s="1" t="s">
        <v>3071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16</v>
      </c>
      <c r="B908" s="1" t="s">
        <v>17</v>
      </c>
      <c r="C908" s="1">
        <v>324.0</v>
      </c>
      <c r="D908" s="1">
        <v>0.0</v>
      </c>
      <c r="E908" s="1" t="s">
        <v>18</v>
      </c>
      <c r="F908" s="1" t="s">
        <v>19</v>
      </c>
      <c r="G908" s="1" t="s">
        <v>20</v>
      </c>
      <c r="H908" s="1" t="s">
        <v>3072</v>
      </c>
      <c r="I908" s="1" t="s">
        <v>3073</v>
      </c>
      <c r="J908" s="1" t="s">
        <v>3073</v>
      </c>
      <c r="K908" s="2"/>
      <c r="L908" s="1">
        <v>-5.0</v>
      </c>
      <c r="M908" s="1"/>
      <c r="N908" s="1">
        <v>9.78385</v>
      </c>
      <c r="O908" s="1" t="s">
        <v>23</v>
      </c>
      <c r="P908" s="1" t="s">
        <v>2933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37</v>
      </c>
      <c r="B909" s="1" t="s">
        <v>17</v>
      </c>
      <c r="C909" s="1">
        <v>368.0</v>
      </c>
      <c r="D909" s="1">
        <v>0.0</v>
      </c>
      <c r="E909" s="2"/>
      <c r="F909" s="1" t="s">
        <v>38</v>
      </c>
      <c r="G909" s="1" t="s">
        <v>39</v>
      </c>
      <c r="H909" s="1" t="s">
        <v>3074</v>
      </c>
      <c r="I909" s="1" t="s">
        <v>3075</v>
      </c>
      <c r="J909" s="1" t="s">
        <v>3075</v>
      </c>
      <c r="K909" s="2"/>
      <c r="L909" s="1">
        <v>5.0</v>
      </c>
      <c r="M909" s="1"/>
      <c r="N909" s="1">
        <v>10.674466666666667</v>
      </c>
      <c r="O909" s="1" t="s">
        <v>42</v>
      </c>
      <c r="P909" s="1" t="s">
        <v>3076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37</v>
      </c>
      <c r="B910" s="1" t="s">
        <v>17</v>
      </c>
      <c r="C910" s="1">
        <v>20.0</v>
      </c>
      <c r="D910" s="1">
        <v>35.0</v>
      </c>
      <c r="E910" s="2"/>
      <c r="F910" s="1" t="s">
        <v>38</v>
      </c>
      <c r="G910" s="1" t="s">
        <v>39</v>
      </c>
      <c r="H910" s="1" t="s">
        <v>3077</v>
      </c>
      <c r="I910" s="1" t="s">
        <v>3078</v>
      </c>
      <c r="J910" s="1" t="s">
        <v>3078</v>
      </c>
      <c r="K910" s="2"/>
      <c r="L910" s="1">
        <v>-3.0</v>
      </c>
      <c r="M910" s="1"/>
      <c r="N910" s="1">
        <v>1.1583</v>
      </c>
      <c r="O910" s="1" t="s">
        <v>42</v>
      </c>
      <c r="P910" s="1" t="s">
        <v>3079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25</v>
      </c>
      <c r="B911" s="1" t="s">
        <v>17</v>
      </c>
      <c r="C911" s="1">
        <v>321.0</v>
      </c>
      <c r="D911" s="1">
        <v>0.0</v>
      </c>
      <c r="E911" s="2"/>
      <c r="F911" s="1" t="s">
        <v>19</v>
      </c>
      <c r="G911" s="1" t="s">
        <v>20</v>
      </c>
      <c r="H911" s="1" t="s">
        <v>3080</v>
      </c>
      <c r="I911" s="1" t="s">
        <v>3081</v>
      </c>
      <c r="J911" s="1" t="s">
        <v>3081</v>
      </c>
      <c r="K911" s="2"/>
      <c r="L911" s="1">
        <v>-3.0</v>
      </c>
      <c r="M911" s="1"/>
      <c r="N911" s="1">
        <v>11.174466666666667</v>
      </c>
      <c r="O911" s="1" t="s">
        <v>23</v>
      </c>
      <c r="P911" s="1" t="s">
        <v>3082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25</v>
      </c>
      <c r="B912" s="1" t="s">
        <v>17</v>
      </c>
      <c r="C912" s="1">
        <v>329.0</v>
      </c>
      <c r="D912" s="1">
        <v>0.0</v>
      </c>
      <c r="E912" s="2"/>
      <c r="F912" s="1" t="s">
        <v>19</v>
      </c>
      <c r="G912" s="1" t="s">
        <v>20</v>
      </c>
      <c r="H912" s="1" t="s">
        <v>3083</v>
      </c>
      <c r="I912" s="1" t="s">
        <v>3084</v>
      </c>
      <c r="J912" s="1" t="s">
        <v>3084</v>
      </c>
      <c r="K912" s="2"/>
      <c r="L912" s="1">
        <v>-4.0</v>
      </c>
      <c r="M912" s="1"/>
      <c r="N912" s="1">
        <v>10.18265</v>
      </c>
      <c r="O912" s="1" t="s">
        <v>23</v>
      </c>
      <c r="P912" s="1" t="s">
        <v>3085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80</v>
      </c>
      <c r="B913" s="1" t="s">
        <v>17</v>
      </c>
      <c r="C913" s="1">
        <v>238.0</v>
      </c>
      <c r="D913" s="1">
        <v>0.0</v>
      </c>
      <c r="E913" s="2"/>
      <c r="F913" s="1" t="s">
        <v>38</v>
      </c>
      <c r="G913" s="1" t="s">
        <v>39</v>
      </c>
      <c r="H913" s="1" t="s">
        <v>3086</v>
      </c>
      <c r="I913" s="1" t="s">
        <v>3087</v>
      </c>
      <c r="J913" s="1" t="s">
        <v>3087</v>
      </c>
      <c r="K913" s="2"/>
      <c r="L913" s="1">
        <v>-55.0</v>
      </c>
      <c r="M913" s="1"/>
      <c r="N913" s="1">
        <v>35.120733333333334</v>
      </c>
      <c r="O913" s="1" t="s">
        <v>86</v>
      </c>
      <c r="P913" s="1" t="s">
        <v>3088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80</v>
      </c>
      <c r="B914" s="1" t="s">
        <v>17</v>
      </c>
      <c r="C914" s="1">
        <v>199.0</v>
      </c>
      <c r="D914" s="1">
        <v>50.0</v>
      </c>
      <c r="E914" s="2"/>
      <c r="F914" s="1" t="s">
        <v>38</v>
      </c>
      <c r="G914" s="1" t="s">
        <v>162</v>
      </c>
      <c r="H914" s="1" t="s">
        <v>3089</v>
      </c>
      <c r="I914" s="1" t="s">
        <v>3090</v>
      </c>
      <c r="J914" s="1" t="s">
        <v>3090</v>
      </c>
      <c r="K914" s="2"/>
      <c r="L914" s="1">
        <v>-12.0</v>
      </c>
      <c r="M914" s="1"/>
      <c r="N914" s="1">
        <v>7.36785</v>
      </c>
      <c r="O914" s="1" t="s">
        <v>86</v>
      </c>
      <c r="P914" s="1" t="s">
        <v>1474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37</v>
      </c>
      <c r="B915" s="1" t="s">
        <v>17</v>
      </c>
      <c r="C915" s="1">
        <v>40.0</v>
      </c>
      <c r="D915" s="1">
        <v>70.0</v>
      </c>
      <c r="E915" s="2"/>
      <c r="F915" s="1" t="s">
        <v>38</v>
      </c>
      <c r="G915" s="1" t="s">
        <v>39</v>
      </c>
      <c r="H915" s="1" t="s">
        <v>3091</v>
      </c>
      <c r="I915" s="1" t="s">
        <v>3092</v>
      </c>
      <c r="J915" s="1" t="s">
        <v>3092</v>
      </c>
      <c r="K915" s="2"/>
      <c r="L915" s="1">
        <v>0.0</v>
      </c>
      <c r="M915" s="1"/>
      <c r="N915" s="1">
        <v>4.30015</v>
      </c>
      <c r="O915" s="1" t="s">
        <v>42</v>
      </c>
      <c r="P915" s="1" t="s">
        <v>3093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80</v>
      </c>
      <c r="B916" s="1" t="s">
        <v>17</v>
      </c>
      <c r="C916" s="1">
        <v>643.0</v>
      </c>
      <c r="D916" s="1">
        <v>0.0</v>
      </c>
      <c r="E916" s="1" t="s">
        <v>120</v>
      </c>
      <c r="F916" s="1" t="s">
        <v>81</v>
      </c>
      <c r="G916" s="1" t="s">
        <v>20</v>
      </c>
      <c r="H916" s="1" t="s">
        <v>3094</v>
      </c>
      <c r="I916" s="1" t="s">
        <v>3095</v>
      </c>
      <c r="J916" s="1" t="s">
        <v>3096</v>
      </c>
      <c r="K916" s="1" t="s">
        <v>3097</v>
      </c>
      <c r="L916" s="1">
        <v>-7.0</v>
      </c>
      <c r="M916" s="1">
        <v>0.0202</v>
      </c>
      <c r="N916" s="1">
        <v>9.202233333333334</v>
      </c>
      <c r="O916" s="1" t="s">
        <v>86</v>
      </c>
      <c r="P916" s="1" t="s">
        <v>3098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29</v>
      </c>
      <c r="B917" s="1" t="s">
        <v>88</v>
      </c>
      <c r="C917" s="1">
        <v>658.0</v>
      </c>
      <c r="D917" s="1">
        <v>0.0</v>
      </c>
      <c r="E917" s="1" t="s">
        <v>2851</v>
      </c>
      <c r="F917" s="1" t="s">
        <v>19</v>
      </c>
      <c r="G917" s="1" t="s">
        <v>20</v>
      </c>
      <c r="H917" s="1" t="s">
        <v>3099</v>
      </c>
      <c r="I917" s="1" t="s">
        <v>3100</v>
      </c>
      <c r="J917" s="1" t="s">
        <v>3100</v>
      </c>
      <c r="K917" s="2"/>
      <c r="L917" s="1">
        <v>-6.0</v>
      </c>
      <c r="M917" s="1"/>
      <c r="N917" s="1">
        <v>8.5301</v>
      </c>
      <c r="O917" s="1" t="s">
        <v>23</v>
      </c>
      <c r="P917" s="1" t="s">
        <v>3101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80</v>
      </c>
      <c r="B918" s="1" t="s">
        <v>17</v>
      </c>
      <c r="C918" s="1">
        <v>393.0</v>
      </c>
      <c r="D918" s="1">
        <v>0.0</v>
      </c>
      <c r="E918" s="1" t="s">
        <v>2686</v>
      </c>
      <c r="F918" s="1" t="s">
        <v>81</v>
      </c>
      <c r="G918" s="1" t="s">
        <v>20</v>
      </c>
      <c r="H918" s="1" t="s">
        <v>3102</v>
      </c>
      <c r="I918" s="1" t="s">
        <v>3103</v>
      </c>
      <c r="J918" s="1" t="s">
        <v>3104</v>
      </c>
      <c r="K918" s="1" t="s">
        <v>3105</v>
      </c>
      <c r="L918" s="1">
        <v>-6.0</v>
      </c>
      <c r="M918" s="1">
        <v>0.030233333333333334</v>
      </c>
      <c r="N918" s="1">
        <v>11.623083333333334</v>
      </c>
      <c r="O918" s="1" t="s">
        <v>86</v>
      </c>
      <c r="P918" s="1" t="s">
        <v>3106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29</v>
      </c>
      <c r="B919" s="1" t="s">
        <v>88</v>
      </c>
      <c r="C919" s="1">
        <v>329.0</v>
      </c>
      <c r="D919" s="1">
        <v>0.0</v>
      </c>
      <c r="E919" s="1" t="s">
        <v>1020</v>
      </c>
      <c r="F919" s="1" t="s">
        <v>19</v>
      </c>
      <c r="G919" s="1" t="s">
        <v>20</v>
      </c>
      <c r="H919" s="1" t="s">
        <v>3107</v>
      </c>
      <c r="I919" s="1" t="s">
        <v>3108</v>
      </c>
      <c r="J919" s="1" t="s">
        <v>3108</v>
      </c>
      <c r="K919" s="2"/>
      <c r="L919" s="1">
        <v>-2.0</v>
      </c>
      <c r="M919" s="1"/>
      <c r="N919" s="1">
        <v>12.1791</v>
      </c>
      <c r="O919" s="1" t="s">
        <v>23</v>
      </c>
      <c r="P919" s="1" t="s">
        <v>3109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80</v>
      </c>
      <c r="B920" s="1" t="s">
        <v>17</v>
      </c>
      <c r="C920" s="3">
        <v>487.0</v>
      </c>
      <c r="D920" s="1">
        <v>11.0</v>
      </c>
      <c r="E920" s="1" t="s">
        <v>2686</v>
      </c>
      <c r="F920" s="1" t="s">
        <v>81</v>
      </c>
      <c r="G920" s="1" t="s">
        <v>20</v>
      </c>
      <c r="H920" s="1" t="s">
        <v>3110</v>
      </c>
      <c r="I920" s="1" t="s">
        <v>3111</v>
      </c>
      <c r="J920" s="1" t="s">
        <v>3112</v>
      </c>
      <c r="K920" s="1" t="s">
        <v>3113</v>
      </c>
      <c r="L920" s="1">
        <v>-15.0</v>
      </c>
      <c r="M920" s="1">
        <v>0.02525</v>
      </c>
      <c r="N920" s="1">
        <v>16.394233333333332</v>
      </c>
      <c r="O920" s="1" t="s">
        <v>86</v>
      </c>
      <c r="P920" s="1" t="s">
        <v>3114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80</v>
      </c>
      <c r="B921" s="1" t="s">
        <v>17</v>
      </c>
      <c r="C921" s="1">
        <v>245.0</v>
      </c>
      <c r="D921" s="1">
        <v>61.0</v>
      </c>
      <c r="E921" s="2"/>
      <c r="F921" s="1" t="s">
        <v>38</v>
      </c>
      <c r="G921" s="1" t="s">
        <v>162</v>
      </c>
      <c r="H921" s="1" t="s">
        <v>3115</v>
      </c>
      <c r="I921" s="1" t="s">
        <v>3116</v>
      </c>
      <c r="J921" s="1" t="s">
        <v>3116</v>
      </c>
      <c r="K921" s="2"/>
      <c r="L921" s="1">
        <v>-9.0</v>
      </c>
      <c r="M921" s="1"/>
      <c r="N921" s="1">
        <v>30.091933333333333</v>
      </c>
      <c r="O921" s="1" t="s">
        <v>86</v>
      </c>
      <c r="P921" s="1" t="s">
        <v>3117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80</v>
      </c>
      <c r="B922" s="1" t="s">
        <v>17</v>
      </c>
      <c r="C922" s="1">
        <v>506.0</v>
      </c>
      <c r="D922" s="1">
        <v>21.0</v>
      </c>
      <c r="E922" s="1" t="s">
        <v>2937</v>
      </c>
      <c r="F922" s="1" t="s">
        <v>81</v>
      </c>
      <c r="G922" s="1" t="s">
        <v>20</v>
      </c>
      <c r="H922" s="1" t="s">
        <v>3118</v>
      </c>
      <c r="I922" s="1" t="s">
        <v>3119</v>
      </c>
      <c r="J922" s="1" t="s">
        <v>3120</v>
      </c>
      <c r="K922" s="1" t="s">
        <v>3121</v>
      </c>
      <c r="L922" s="1">
        <v>5.0</v>
      </c>
      <c r="M922" s="1">
        <v>0.023033333333333333</v>
      </c>
      <c r="N922" s="1">
        <v>7.426583333333333</v>
      </c>
      <c r="O922" s="1" t="s">
        <v>86</v>
      </c>
      <c r="P922" s="1" t="s">
        <v>3122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25</v>
      </c>
      <c r="B923" s="1" t="s">
        <v>88</v>
      </c>
      <c r="C923" s="1">
        <v>970.0</v>
      </c>
      <c r="D923" s="1">
        <v>0.0</v>
      </c>
      <c r="E923" s="2"/>
      <c r="F923" s="1" t="s">
        <v>19</v>
      </c>
      <c r="G923" s="1" t="s">
        <v>20</v>
      </c>
      <c r="H923" s="1" t="s">
        <v>3123</v>
      </c>
      <c r="I923" s="1" t="s">
        <v>3124</v>
      </c>
      <c r="J923" s="1" t="s">
        <v>3124</v>
      </c>
      <c r="K923" s="2"/>
      <c r="L923" s="1">
        <v>0.0</v>
      </c>
      <c r="M923" s="1"/>
      <c r="N923" s="1">
        <v>15.063583333333334</v>
      </c>
      <c r="O923" s="1" t="s">
        <v>23</v>
      </c>
      <c r="P923" s="1" t="s">
        <v>3125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80</v>
      </c>
      <c r="B924" s="1" t="s">
        <v>17</v>
      </c>
      <c r="C924" s="1">
        <v>499.0</v>
      </c>
      <c r="D924" s="1">
        <v>0.0</v>
      </c>
      <c r="E924" s="1" t="s">
        <v>2937</v>
      </c>
      <c r="F924" s="1" t="s">
        <v>81</v>
      </c>
      <c r="G924" s="1" t="s">
        <v>39</v>
      </c>
      <c r="H924" s="1" t="s">
        <v>3126</v>
      </c>
      <c r="I924" s="1" t="s">
        <v>3127</v>
      </c>
      <c r="J924" s="1" t="s">
        <v>3128</v>
      </c>
      <c r="K924" s="1" t="s">
        <v>3129</v>
      </c>
      <c r="L924" s="1">
        <v>-2.0</v>
      </c>
      <c r="M924" s="1">
        <v>0.021016666666666666</v>
      </c>
      <c r="N924" s="1">
        <v>11.332616666666667</v>
      </c>
      <c r="O924" s="1" t="s">
        <v>86</v>
      </c>
      <c r="P924" s="1" t="s">
        <v>3130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16</v>
      </c>
      <c r="B925" s="1" t="s">
        <v>17</v>
      </c>
      <c r="C925" s="1">
        <v>394.0</v>
      </c>
      <c r="D925" s="1">
        <v>0.0</v>
      </c>
      <c r="E925" s="1" t="s">
        <v>18</v>
      </c>
      <c r="F925" s="1" t="s">
        <v>19</v>
      </c>
      <c r="G925" s="1" t="s">
        <v>20</v>
      </c>
      <c r="H925" s="1" t="s">
        <v>3131</v>
      </c>
      <c r="I925" s="1" t="s">
        <v>3132</v>
      </c>
      <c r="J925" s="1" t="s">
        <v>3132</v>
      </c>
      <c r="K925" s="2"/>
      <c r="L925" s="1">
        <v>-6.0</v>
      </c>
      <c r="M925" s="1"/>
      <c r="N925" s="1">
        <v>8.384166666666667</v>
      </c>
      <c r="O925" s="1" t="s">
        <v>23</v>
      </c>
      <c r="P925" s="1" t="s">
        <v>3133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37</v>
      </c>
      <c r="B926" s="1" t="s">
        <v>17</v>
      </c>
      <c r="C926" s="1">
        <v>49.0</v>
      </c>
      <c r="D926" s="1">
        <v>0.0</v>
      </c>
      <c r="E926" s="2"/>
      <c r="F926" s="1" t="s">
        <v>38</v>
      </c>
      <c r="G926" s="1" t="s">
        <v>39</v>
      </c>
      <c r="H926" s="1" t="s">
        <v>3134</v>
      </c>
      <c r="I926" s="1" t="s">
        <v>3135</v>
      </c>
      <c r="J926" s="1" t="s">
        <v>3135</v>
      </c>
      <c r="K926" s="2"/>
      <c r="L926" s="1">
        <v>-4.0</v>
      </c>
      <c r="M926" s="1"/>
      <c r="N926" s="1">
        <v>0.4533333333333333</v>
      </c>
      <c r="O926" s="1" t="s">
        <v>42</v>
      </c>
      <c r="P926" s="1" t="s">
        <v>3136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37</v>
      </c>
      <c r="B927" s="1" t="s">
        <v>471</v>
      </c>
      <c r="C927" s="3">
        <v>358.0</v>
      </c>
      <c r="D927" s="1">
        <v>0.0</v>
      </c>
      <c r="E927" s="2"/>
      <c r="F927" s="1" t="s">
        <v>38</v>
      </c>
      <c r="G927" s="1" t="s">
        <v>39</v>
      </c>
      <c r="H927" s="1" t="s">
        <v>3137</v>
      </c>
      <c r="I927" s="2"/>
      <c r="J927" s="2"/>
      <c r="K927" s="2"/>
      <c r="L927" s="1">
        <v>0.0</v>
      </c>
      <c r="M927" s="1"/>
      <c r="N927" s="2"/>
      <c r="O927" s="1" t="s">
        <v>42</v>
      </c>
      <c r="P927" s="1" t="s">
        <v>3138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16</v>
      </c>
      <c r="B928" s="1" t="s">
        <v>17</v>
      </c>
      <c r="C928" s="1">
        <v>329.0</v>
      </c>
      <c r="D928" s="1">
        <v>0.0</v>
      </c>
      <c r="E928" s="1" t="s">
        <v>18</v>
      </c>
      <c r="F928" s="1" t="s">
        <v>19</v>
      </c>
      <c r="G928" s="1" t="s">
        <v>20</v>
      </c>
      <c r="H928" s="1" t="s">
        <v>3139</v>
      </c>
      <c r="I928" s="1" t="s">
        <v>3140</v>
      </c>
      <c r="J928" s="1" t="s">
        <v>3140</v>
      </c>
      <c r="K928" s="2"/>
      <c r="L928" s="1">
        <v>1.0</v>
      </c>
      <c r="M928" s="1"/>
      <c r="N928" s="1">
        <v>16.91646666666667</v>
      </c>
      <c r="O928" s="1" t="s">
        <v>23</v>
      </c>
      <c r="P928" s="1" t="s">
        <v>279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80</v>
      </c>
      <c r="B929" s="1" t="s">
        <v>17</v>
      </c>
      <c r="C929" s="1">
        <v>349.0</v>
      </c>
      <c r="D929" s="1">
        <v>0.0</v>
      </c>
      <c r="E929" s="1" t="s">
        <v>2686</v>
      </c>
      <c r="F929" s="1" t="s">
        <v>81</v>
      </c>
      <c r="G929" s="1" t="s">
        <v>20</v>
      </c>
      <c r="H929" s="1" t="s">
        <v>3141</v>
      </c>
      <c r="I929" s="1" t="s">
        <v>3142</v>
      </c>
      <c r="J929" s="1" t="s">
        <v>3143</v>
      </c>
      <c r="K929" s="1" t="s">
        <v>3144</v>
      </c>
      <c r="L929" s="1">
        <v>-5.0</v>
      </c>
      <c r="M929" s="1">
        <v>0.017516666666666666</v>
      </c>
      <c r="N929" s="1">
        <v>17.247116666666667</v>
      </c>
      <c r="O929" s="1" t="s">
        <v>86</v>
      </c>
      <c r="P929" s="1" t="s">
        <v>3145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37</v>
      </c>
      <c r="B930" s="1" t="s">
        <v>17</v>
      </c>
      <c r="C930" s="1">
        <v>249.0</v>
      </c>
      <c r="D930" s="1">
        <v>0.0</v>
      </c>
      <c r="E930" s="2"/>
      <c r="F930" s="1" t="s">
        <v>38</v>
      </c>
      <c r="G930" s="1" t="s">
        <v>39</v>
      </c>
      <c r="H930" s="1" t="s">
        <v>3146</v>
      </c>
      <c r="I930" s="1" t="s">
        <v>3147</v>
      </c>
      <c r="J930" s="1" t="s">
        <v>3147</v>
      </c>
      <c r="K930" s="2"/>
      <c r="L930" s="1">
        <v>4.0</v>
      </c>
      <c r="M930" s="1"/>
      <c r="N930" s="1">
        <v>9.19355</v>
      </c>
      <c r="O930" s="1" t="s">
        <v>42</v>
      </c>
      <c r="P930" s="1" t="s">
        <v>3148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80</v>
      </c>
      <c r="B931" s="1" t="s">
        <v>17</v>
      </c>
      <c r="C931" s="1">
        <v>598.0</v>
      </c>
      <c r="D931" s="1">
        <v>150.0</v>
      </c>
      <c r="E931" s="2"/>
      <c r="F931" s="1" t="s">
        <v>38</v>
      </c>
      <c r="G931" s="1" t="s">
        <v>162</v>
      </c>
      <c r="H931" s="1" t="s">
        <v>3149</v>
      </c>
      <c r="I931" s="1" t="s">
        <v>3150</v>
      </c>
      <c r="J931" s="1" t="s">
        <v>3150</v>
      </c>
      <c r="K931" s="2"/>
      <c r="L931" s="1">
        <v>-2.0</v>
      </c>
      <c r="M931" s="1"/>
      <c r="N931" s="1">
        <v>17.48375</v>
      </c>
      <c r="O931" s="1" t="s">
        <v>86</v>
      </c>
      <c r="P931" s="1" t="s">
        <v>3151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80</v>
      </c>
      <c r="B932" s="1" t="s">
        <v>17</v>
      </c>
      <c r="C932" s="3">
        <v>573.0</v>
      </c>
      <c r="D932" s="1">
        <v>174.0</v>
      </c>
      <c r="E932" s="2"/>
      <c r="F932" s="1" t="s">
        <v>38</v>
      </c>
      <c r="G932" s="1" t="s">
        <v>162</v>
      </c>
      <c r="H932" s="1" t="s">
        <v>3152</v>
      </c>
      <c r="I932" s="1" t="s">
        <v>3153</v>
      </c>
      <c r="J932" s="1" t="s">
        <v>3153</v>
      </c>
      <c r="K932" s="2"/>
      <c r="L932" s="1">
        <v>-9.0</v>
      </c>
      <c r="M932" s="1"/>
      <c r="N932" s="1">
        <v>15.003383333333334</v>
      </c>
      <c r="O932" s="1" t="s">
        <v>86</v>
      </c>
      <c r="P932" s="1" t="s">
        <v>3154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80</v>
      </c>
      <c r="B933" s="1" t="s">
        <v>17</v>
      </c>
      <c r="C933" s="3">
        <v>199.0</v>
      </c>
      <c r="D933" s="1">
        <v>50.0</v>
      </c>
      <c r="E933" s="2"/>
      <c r="F933" s="1" t="s">
        <v>38</v>
      </c>
      <c r="G933" s="1" t="s">
        <v>20</v>
      </c>
      <c r="H933" s="1" t="s">
        <v>3155</v>
      </c>
      <c r="I933" s="1" t="s">
        <v>3156</v>
      </c>
      <c r="J933" s="1" t="s">
        <v>3156</v>
      </c>
      <c r="K933" s="2"/>
      <c r="L933" s="1">
        <v>-12.0</v>
      </c>
      <c r="M933" s="1"/>
      <c r="N933" s="1">
        <v>7.339833333333333</v>
      </c>
      <c r="O933" s="1" t="s">
        <v>86</v>
      </c>
      <c r="P933" s="1" t="s">
        <v>3157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16</v>
      </c>
      <c r="B934" s="1" t="s">
        <v>17</v>
      </c>
      <c r="C934" s="1">
        <v>329.0</v>
      </c>
      <c r="D934" s="1">
        <v>0.0</v>
      </c>
      <c r="E934" s="1" t="s">
        <v>18</v>
      </c>
      <c r="F934" s="1" t="s">
        <v>19</v>
      </c>
      <c r="G934" s="1" t="s">
        <v>20</v>
      </c>
      <c r="H934" s="1" t="s">
        <v>3158</v>
      </c>
      <c r="I934" s="1" t="s">
        <v>3159</v>
      </c>
      <c r="J934" s="1" t="s">
        <v>3159</v>
      </c>
      <c r="K934" s="2"/>
      <c r="L934" s="1">
        <v>-7.0</v>
      </c>
      <c r="M934" s="1"/>
      <c r="N934" s="1">
        <v>7.563466666666667</v>
      </c>
      <c r="O934" s="1" t="s">
        <v>23</v>
      </c>
      <c r="P934" s="1" t="s">
        <v>620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29</v>
      </c>
      <c r="B935" s="1" t="s">
        <v>17</v>
      </c>
      <c r="C935" s="1">
        <v>552.0</v>
      </c>
      <c r="D935" s="1">
        <v>0.0</v>
      </c>
      <c r="E935" s="1" t="s">
        <v>3160</v>
      </c>
      <c r="F935" s="1" t="s">
        <v>19</v>
      </c>
      <c r="G935" s="1" t="s">
        <v>20</v>
      </c>
      <c r="H935" s="1" t="s">
        <v>3161</v>
      </c>
      <c r="I935" s="1" t="s">
        <v>3162</v>
      </c>
      <c r="J935" s="1" t="s">
        <v>3162</v>
      </c>
      <c r="K935" s="2"/>
      <c r="L935" s="1">
        <v>-5.0</v>
      </c>
      <c r="M935" s="1"/>
      <c r="N935" s="1">
        <v>9.624616666666666</v>
      </c>
      <c r="O935" s="1" t="s">
        <v>23</v>
      </c>
      <c r="P935" s="1" t="s">
        <v>3163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80</v>
      </c>
      <c r="B936" s="1" t="s">
        <v>17</v>
      </c>
      <c r="C936" s="1">
        <v>518.0</v>
      </c>
      <c r="D936" s="1">
        <v>0.0</v>
      </c>
      <c r="E936" s="1" t="s">
        <v>2686</v>
      </c>
      <c r="F936" s="1" t="s">
        <v>81</v>
      </c>
      <c r="G936" s="1" t="s">
        <v>20</v>
      </c>
      <c r="H936" s="1" t="s">
        <v>3164</v>
      </c>
      <c r="I936" s="1" t="s">
        <v>3165</v>
      </c>
      <c r="J936" s="1" t="s">
        <v>3166</v>
      </c>
      <c r="K936" s="1" t="s">
        <v>3167</v>
      </c>
      <c r="L936" s="1">
        <v>-2.0</v>
      </c>
      <c r="M936" s="1">
        <v>0.025583333333333333</v>
      </c>
      <c r="N936" s="1">
        <v>17.104133333333333</v>
      </c>
      <c r="O936" s="1" t="s">
        <v>86</v>
      </c>
      <c r="P936" s="1" t="s">
        <v>2680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80</v>
      </c>
      <c r="B937" s="1" t="s">
        <v>17</v>
      </c>
      <c r="C937" s="1">
        <v>199.0</v>
      </c>
      <c r="D937" s="1">
        <v>50.0</v>
      </c>
      <c r="E937" s="2"/>
      <c r="F937" s="1" t="s">
        <v>38</v>
      </c>
      <c r="G937" s="1" t="s">
        <v>20</v>
      </c>
      <c r="H937" s="1" t="s">
        <v>3168</v>
      </c>
      <c r="I937" s="1" t="s">
        <v>3169</v>
      </c>
      <c r="J937" s="1" t="s">
        <v>3169</v>
      </c>
      <c r="K937" s="2"/>
      <c r="L937" s="1">
        <v>-6.0</v>
      </c>
      <c r="M937" s="1"/>
      <c r="N937" s="1">
        <v>12.84795</v>
      </c>
      <c r="O937" s="1" t="s">
        <v>86</v>
      </c>
      <c r="P937" s="1" t="s">
        <v>152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16</v>
      </c>
      <c r="B938" s="1" t="s">
        <v>17</v>
      </c>
      <c r="C938" s="1">
        <v>658.0</v>
      </c>
      <c r="D938" s="1">
        <v>0.0</v>
      </c>
      <c r="E938" s="1" t="s">
        <v>18</v>
      </c>
      <c r="F938" s="1" t="s">
        <v>19</v>
      </c>
      <c r="G938" s="1" t="s">
        <v>20</v>
      </c>
      <c r="H938" s="1" t="s">
        <v>3170</v>
      </c>
      <c r="I938" s="1" t="s">
        <v>3171</v>
      </c>
      <c r="J938" s="1" t="s">
        <v>3171</v>
      </c>
      <c r="K938" s="2"/>
      <c r="L938" s="1">
        <v>-4.0</v>
      </c>
      <c r="M938" s="1"/>
      <c r="N938" s="1">
        <v>10.33615</v>
      </c>
      <c r="O938" s="1" t="s">
        <v>23</v>
      </c>
      <c r="P938" s="1" t="s">
        <v>3172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80</v>
      </c>
      <c r="B939" s="1" t="s">
        <v>17</v>
      </c>
      <c r="C939" s="1">
        <v>257.0</v>
      </c>
      <c r="D939" s="1">
        <v>12.0</v>
      </c>
      <c r="E939" s="1" t="s">
        <v>2686</v>
      </c>
      <c r="F939" s="1" t="s">
        <v>81</v>
      </c>
      <c r="G939" s="1" t="s">
        <v>20</v>
      </c>
      <c r="H939" s="1" t="s">
        <v>3173</v>
      </c>
      <c r="I939" s="1" t="s">
        <v>3174</v>
      </c>
      <c r="J939" s="1" t="s">
        <v>3175</v>
      </c>
      <c r="K939" s="1" t="s">
        <v>3176</v>
      </c>
      <c r="L939" s="1">
        <v>-17.0</v>
      </c>
      <c r="M939" s="1">
        <v>0.018133333333333335</v>
      </c>
      <c r="N939" s="1">
        <v>5.826383333333333</v>
      </c>
      <c r="O939" s="1" t="s">
        <v>86</v>
      </c>
      <c r="P939" s="1" t="s">
        <v>3177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16</v>
      </c>
      <c r="B940" s="1" t="s">
        <v>17</v>
      </c>
      <c r="C940" s="1">
        <v>513.0</v>
      </c>
      <c r="D940" s="1">
        <v>0.0</v>
      </c>
      <c r="E940" s="1" t="s">
        <v>18</v>
      </c>
      <c r="F940" s="1" t="s">
        <v>19</v>
      </c>
      <c r="G940" s="1" t="s">
        <v>20</v>
      </c>
      <c r="H940" s="1" t="s">
        <v>3178</v>
      </c>
      <c r="I940" s="1" t="s">
        <v>3179</v>
      </c>
      <c r="J940" s="1" t="s">
        <v>3179</v>
      </c>
      <c r="K940" s="2"/>
      <c r="L940" s="1">
        <v>-5.0</v>
      </c>
      <c r="M940" s="1"/>
      <c r="N940" s="1">
        <v>9.611683333333334</v>
      </c>
      <c r="O940" s="1" t="s">
        <v>23</v>
      </c>
      <c r="P940" s="1" t="s">
        <v>3180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37</v>
      </c>
      <c r="B941" s="1" t="s">
        <v>17</v>
      </c>
      <c r="C941" s="1">
        <v>119.0</v>
      </c>
      <c r="D941" s="1">
        <v>0.0</v>
      </c>
      <c r="E941" s="2"/>
      <c r="F941" s="1" t="s">
        <v>38</v>
      </c>
      <c r="G941" s="1" t="s">
        <v>39</v>
      </c>
      <c r="H941" s="1" t="s">
        <v>3181</v>
      </c>
      <c r="I941" s="1" t="s">
        <v>3182</v>
      </c>
      <c r="J941" s="1" t="s">
        <v>3182</v>
      </c>
      <c r="K941" s="2"/>
      <c r="L941" s="1">
        <v>0.0</v>
      </c>
      <c r="M941" s="1"/>
      <c r="N941" s="1">
        <v>5.105066666666667</v>
      </c>
      <c r="O941" s="1" t="s">
        <v>42</v>
      </c>
      <c r="P941" s="1" t="s">
        <v>3183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80</v>
      </c>
      <c r="B942" s="1" t="s">
        <v>17</v>
      </c>
      <c r="C942" s="1">
        <v>333.0</v>
      </c>
      <c r="D942" s="1">
        <v>0.0</v>
      </c>
      <c r="E942" s="1" t="s">
        <v>2686</v>
      </c>
      <c r="F942" s="1" t="s">
        <v>81</v>
      </c>
      <c r="G942" s="1" t="s">
        <v>20</v>
      </c>
      <c r="H942" s="1" t="s">
        <v>3184</v>
      </c>
      <c r="I942" s="1" t="s">
        <v>3185</v>
      </c>
      <c r="J942" s="1" t="s">
        <v>3186</v>
      </c>
      <c r="K942" s="1" t="s">
        <v>3187</v>
      </c>
      <c r="L942" s="1">
        <v>-15.0</v>
      </c>
      <c r="M942" s="1">
        <v>0.017233333333333333</v>
      </c>
      <c r="N942" s="1">
        <v>9.202066666666667</v>
      </c>
      <c r="O942" s="1" t="s">
        <v>86</v>
      </c>
      <c r="P942" s="1" t="s">
        <v>3188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80</v>
      </c>
      <c r="B943" s="1" t="s">
        <v>17</v>
      </c>
      <c r="C943" s="1">
        <v>199.0</v>
      </c>
      <c r="D943" s="1">
        <v>50.0</v>
      </c>
      <c r="E943" s="2"/>
      <c r="F943" s="1" t="s">
        <v>38</v>
      </c>
      <c r="G943" s="1" t="s">
        <v>39</v>
      </c>
      <c r="H943" s="1" t="s">
        <v>3189</v>
      </c>
      <c r="I943" s="1" t="s">
        <v>3190</v>
      </c>
      <c r="J943" s="1" t="s">
        <v>3190</v>
      </c>
      <c r="K943" s="2"/>
      <c r="L943" s="1">
        <v>-17.0</v>
      </c>
      <c r="M943" s="1"/>
      <c r="N943" s="1">
        <v>8.106733333333333</v>
      </c>
      <c r="O943" s="1" t="s">
        <v>86</v>
      </c>
      <c r="P943" s="1" t="s">
        <v>3191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29</v>
      </c>
      <c r="B944" s="1" t="s">
        <v>17</v>
      </c>
      <c r="C944" s="1">
        <v>394.0</v>
      </c>
      <c r="D944" s="1">
        <v>0.0</v>
      </c>
      <c r="E944" s="1" t="s">
        <v>3192</v>
      </c>
      <c r="F944" s="1" t="s">
        <v>19</v>
      </c>
      <c r="G944" s="1" t="s">
        <v>20</v>
      </c>
      <c r="H944" s="1" t="s">
        <v>3193</v>
      </c>
      <c r="I944" s="1" t="s">
        <v>3194</v>
      </c>
      <c r="J944" s="1" t="s">
        <v>3194</v>
      </c>
      <c r="K944" s="2"/>
      <c r="L944" s="1">
        <v>-4.0</v>
      </c>
      <c r="M944" s="1"/>
      <c r="N944" s="1">
        <v>10.796</v>
      </c>
      <c r="O944" s="1" t="s">
        <v>23</v>
      </c>
      <c r="P944" s="1" t="s">
        <v>3195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25</v>
      </c>
      <c r="B945" s="1" t="s">
        <v>17</v>
      </c>
      <c r="C945" s="1">
        <v>448.0</v>
      </c>
      <c r="D945" s="1">
        <v>0.0</v>
      </c>
      <c r="E945" s="2"/>
      <c r="F945" s="1" t="s">
        <v>19</v>
      </c>
      <c r="G945" s="1" t="s">
        <v>20</v>
      </c>
      <c r="H945" s="1" t="s">
        <v>3196</v>
      </c>
      <c r="I945" s="1" t="s">
        <v>3197</v>
      </c>
      <c r="J945" s="1" t="s">
        <v>3197</v>
      </c>
      <c r="K945" s="2"/>
      <c r="L945" s="1">
        <v>1.0</v>
      </c>
      <c r="M945" s="1"/>
      <c r="N945" s="1">
        <v>16.048633333333335</v>
      </c>
      <c r="O945" s="1" t="s">
        <v>23</v>
      </c>
      <c r="P945" s="1" t="s">
        <v>3198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25</v>
      </c>
      <c r="B946" s="1" t="s">
        <v>17</v>
      </c>
      <c r="C946" s="1">
        <v>425.0</v>
      </c>
      <c r="D946" s="1">
        <v>0.0</v>
      </c>
      <c r="E946" s="2"/>
      <c r="F946" s="1" t="s">
        <v>19</v>
      </c>
      <c r="G946" s="1" t="s">
        <v>20</v>
      </c>
      <c r="H946" s="1" t="s">
        <v>3199</v>
      </c>
      <c r="I946" s="1" t="s">
        <v>3200</v>
      </c>
      <c r="J946" s="1" t="s">
        <v>3200</v>
      </c>
      <c r="K946" s="2"/>
      <c r="L946" s="1">
        <v>0.0</v>
      </c>
      <c r="M946" s="1"/>
      <c r="N946" s="1">
        <v>15.402866666666666</v>
      </c>
      <c r="O946" s="1" t="s">
        <v>23</v>
      </c>
      <c r="P946" s="1" t="s">
        <v>3201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16</v>
      </c>
      <c r="B947" s="1" t="s">
        <v>17</v>
      </c>
      <c r="C947" s="1">
        <v>643.0</v>
      </c>
      <c r="D947" s="1">
        <v>0.0</v>
      </c>
      <c r="E947" s="1" t="s">
        <v>18</v>
      </c>
      <c r="F947" s="1" t="s">
        <v>19</v>
      </c>
      <c r="G947" s="1" t="s">
        <v>20</v>
      </c>
      <c r="H947" s="1" t="s">
        <v>3202</v>
      </c>
      <c r="I947" s="1" t="s">
        <v>3203</v>
      </c>
      <c r="J947" s="1" t="s">
        <v>3203</v>
      </c>
      <c r="K947" s="2"/>
      <c r="L947" s="1">
        <v>-15.0</v>
      </c>
      <c r="M947" s="1"/>
      <c r="N947" s="1">
        <v>17.98225</v>
      </c>
      <c r="O947" s="1" t="s">
        <v>23</v>
      </c>
      <c r="P947" s="1" t="s">
        <v>3204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80</v>
      </c>
      <c r="B948" s="1" t="s">
        <v>17</v>
      </c>
      <c r="C948" s="1">
        <v>375.0</v>
      </c>
      <c r="D948" s="1">
        <v>0.0</v>
      </c>
      <c r="E948" s="1" t="s">
        <v>2686</v>
      </c>
      <c r="F948" s="1" t="s">
        <v>81</v>
      </c>
      <c r="G948" s="1" t="s">
        <v>20</v>
      </c>
      <c r="H948" s="1" t="s">
        <v>3205</v>
      </c>
      <c r="I948" s="1" t="s">
        <v>3206</v>
      </c>
      <c r="J948" s="1" t="s">
        <v>3207</v>
      </c>
      <c r="K948" s="1" t="s">
        <v>3208</v>
      </c>
      <c r="L948" s="1">
        <v>-4.0</v>
      </c>
      <c r="M948" s="1">
        <v>0.04065</v>
      </c>
      <c r="N948" s="1">
        <v>13.827133333333334</v>
      </c>
      <c r="O948" s="1" t="s">
        <v>86</v>
      </c>
      <c r="P948" s="1" t="s">
        <v>3209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80</v>
      </c>
      <c r="B949" s="1" t="s">
        <v>17</v>
      </c>
      <c r="C949" s="1">
        <v>288.0</v>
      </c>
      <c r="D949" s="1">
        <v>50.0</v>
      </c>
      <c r="E949" s="2"/>
      <c r="F949" s="1" t="s">
        <v>38</v>
      </c>
      <c r="G949" s="1" t="s">
        <v>162</v>
      </c>
      <c r="H949" s="1" t="s">
        <v>3210</v>
      </c>
      <c r="I949" s="1" t="s">
        <v>3211</v>
      </c>
      <c r="J949" s="1" t="s">
        <v>3211</v>
      </c>
      <c r="K949" s="2"/>
      <c r="L949" s="1">
        <v>-8.0</v>
      </c>
      <c r="M949" s="1"/>
      <c r="N949" s="1">
        <v>10.964666666666666</v>
      </c>
      <c r="O949" s="1" t="s">
        <v>86</v>
      </c>
      <c r="P949" s="1" t="s">
        <v>3212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80</v>
      </c>
      <c r="B950" s="1" t="s">
        <v>17</v>
      </c>
      <c r="C950" s="1">
        <v>279.0</v>
      </c>
      <c r="D950" s="1">
        <v>0.0</v>
      </c>
      <c r="E950" s="1" t="s">
        <v>2686</v>
      </c>
      <c r="F950" s="1" t="s">
        <v>81</v>
      </c>
      <c r="G950" s="1" t="s">
        <v>20</v>
      </c>
      <c r="H950" s="1" t="s">
        <v>3213</v>
      </c>
      <c r="I950" s="1" t="s">
        <v>3214</v>
      </c>
      <c r="J950" s="1" t="s">
        <v>3215</v>
      </c>
      <c r="K950" s="1" t="s">
        <v>3216</v>
      </c>
      <c r="L950" s="1">
        <v>-6.0</v>
      </c>
      <c r="M950" s="1">
        <v>0.012283333333333334</v>
      </c>
      <c r="N950" s="1">
        <v>13.193266666666666</v>
      </c>
      <c r="O950" s="1" t="s">
        <v>86</v>
      </c>
      <c r="P950" s="1" t="s">
        <v>3217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29</v>
      </c>
      <c r="B951" s="1" t="s">
        <v>17</v>
      </c>
      <c r="C951" s="1">
        <v>338.0</v>
      </c>
      <c r="D951" s="1">
        <v>0.0</v>
      </c>
      <c r="E951" s="1" t="s">
        <v>2778</v>
      </c>
      <c r="F951" s="1" t="s">
        <v>19</v>
      </c>
      <c r="G951" s="1" t="s">
        <v>20</v>
      </c>
      <c r="H951" s="1" t="s">
        <v>3218</v>
      </c>
      <c r="I951" s="1" t="s">
        <v>3219</v>
      </c>
      <c r="J951" s="1" t="s">
        <v>3219</v>
      </c>
      <c r="K951" s="2"/>
      <c r="L951" s="1">
        <v>-6.0</v>
      </c>
      <c r="M951" s="1"/>
      <c r="N951" s="1">
        <v>8.012633333333333</v>
      </c>
      <c r="O951" s="1" t="s">
        <v>23</v>
      </c>
      <c r="P951" s="1" t="s">
        <v>3220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25</v>
      </c>
      <c r="B952" s="1" t="s">
        <v>17</v>
      </c>
      <c r="C952" s="1">
        <v>677.0</v>
      </c>
      <c r="D952" s="1">
        <v>0.0</v>
      </c>
      <c r="E952" s="2"/>
      <c r="F952" s="1" t="s">
        <v>19</v>
      </c>
      <c r="G952" s="1" t="s">
        <v>20</v>
      </c>
      <c r="H952" s="1" t="s">
        <v>3221</v>
      </c>
      <c r="I952" s="1" t="s">
        <v>3222</v>
      </c>
      <c r="J952" s="1" t="s">
        <v>3222</v>
      </c>
      <c r="K952" s="2"/>
      <c r="L952" s="1">
        <v>-3.0</v>
      </c>
      <c r="M952" s="1"/>
      <c r="N952" s="1">
        <v>11.56035</v>
      </c>
      <c r="O952" s="1" t="s">
        <v>23</v>
      </c>
      <c r="P952" s="1" t="s">
        <v>3223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16</v>
      </c>
      <c r="B953" s="1" t="s">
        <v>17</v>
      </c>
      <c r="C953" s="1">
        <v>558.0</v>
      </c>
      <c r="D953" s="1">
        <v>0.0</v>
      </c>
      <c r="E953" s="1" t="s">
        <v>18</v>
      </c>
      <c r="F953" s="1" t="s">
        <v>19</v>
      </c>
      <c r="G953" s="1" t="s">
        <v>20</v>
      </c>
      <c r="H953" s="1" t="s">
        <v>3224</v>
      </c>
      <c r="I953" s="1" t="s">
        <v>3225</v>
      </c>
      <c r="J953" s="1" t="s">
        <v>3225</v>
      </c>
      <c r="K953" s="2"/>
      <c r="L953" s="1">
        <v>-4.0</v>
      </c>
      <c r="M953" s="1"/>
      <c r="N953" s="1">
        <v>10.18525</v>
      </c>
      <c r="O953" s="1" t="s">
        <v>23</v>
      </c>
      <c r="P953" s="1" t="s">
        <v>3226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80</v>
      </c>
      <c r="B954" s="1" t="s">
        <v>17</v>
      </c>
      <c r="C954" s="1">
        <v>319.0</v>
      </c>
      <c r="D954" s="1">
        <v>0.0</v>
      </c>
      <c r="E954" s="1" t="s">
        <v>2686</v>
      </c>
      <c r="F954" s="1" t="s">
        <v>81</v>
      </c>
      <c r="G954" s="1" t="s">
        <v>20</v>
      </c>
      <c r="H954" s="1" t="s">
        <v>3227</v>
      </c>
      <c r="I954" s="1" t="s">
        <v>3228</v>
      </c>
      <c r="J954" s="1" t="s">
        <v>3229</v>
      </c>
      <c r="K954" s="1" t="s">
        <v>3230</v>
      </c>
      <c r="L954" s="1">
        <v>-4.0</v>
      </c>
      <c r="M954" s="1">
        <v>0.010183333333333334</v>
      </c>
      <c r="N954" s="1">
        <v>14.6244</v>
      </c>
      <c r="O954" s="1" t="s">
        <v>86</v>
      </c>
      <c r="P954" s="1" t="s">
        <v>3231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80</v>
      </c>
      <c r="B955" s="1" t="s">
        <v>17</v>
      </c>
      <c r="C955" s="1">
        <v>444.0</v>
      </c>
      <c r="D955" s="1">
        <v>0.0</v>
      </c>
      <c r="E955" s="1" t="s">
        <v>2686</v>
      </c>
      <c r="F955" s="1" t="s">
        <v>81</v>
      </c>
      <c r="G955" s="1" t="s">
        <v>20</v>
      </c>
      <c r="H955" s="1" t="s">
        <v>3232</v>
      </c>
      <c r="I955" s="1" t="s">
        <v>3233</v>
      </c>
      <c r="J955" s="1" t="s">
        <v>3234</v>
      </c>
      <c r="K955" s="1" t="s">
        <v>3235</v>
      </c>
      <c r="L955" s="1">
        <v>3.0</v>
      </c>
      <c r="M955" s="1">
        <v>0.01585</v>
      </c>
      <c r="N955" s="1">
        <v>27.80078333333333</v>
      </c>
      <c r="O955" s="1" t="s">
        <v>86</v>
      </c>
      <c r="P955" s="1" t="s">
        <v>3236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25</v>
      </c>
      <c r="B956" s="1" t="s">
        <v>17</v>
      </c>
      <c r="C956" s="1">
        <v>321.0</v>
      </c>
      <c r="D956" s="1">
        <v>0.0</v>
      </c>
      <c r="E956" s="2"/>
      <c r="F956" s="1" t="s">
        <v>19</v>
      </c>
      <c r="G956" s="1" t="s">
        <v>20</v>
      </c>
      <c r="H956" s="1" t="s">
        <v>3237</v>
      </c>
      <c r="I956" s="1" t="s">
        <v>3238</v>
      </c>
      <c r="J956" s="1" t="s">
        <v>3238</v>
      </c>
      <c r="K956" s="2"/>
      <c r="L956" s="1">
        <v>-5.0</v>
      </c>
      <c r="M956" s="1"/>
      <c r="N956" s="1">
        <v>9.302616666666667</v>
      </c>
      <c r="O956" s="1" t="s">
        <v>23</v>
      </c>
      <c r="P956" s="1" t="s">
        <v>3239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80</v>
      </c>
      <c r="B957" s="1" t="s">
        <v>17</v>
      </c>
      <c r="C957" s="1">
        <v>243.0</v>
      </c>
      <c r="D957" s="1">
        <v>61.0</v>
      </c>
      <c r="E957" s="2"/>
      <c r="F957" s="1" t="s">
        <v>38</v>
      </c>
      <c r="G957" s="1" t="s">
        <v>39</v>
      </c>
      <c r="H957" s="1" t="s">
        <v>3240</v>
      </c>
      <c r="I957" s="1" t="s">
        <v>3241</v>
      </c>
      <c r="J957" s="1" t="s">
        <v>3241</v>
      </c>
      <c r="K957" s="2"/>
      <c r="L957" s="1">
        <v>-11.0</v>
      </c>
      <c r="M957" s="1"/>
      <c r="N957" s="1">
        <v>20.5594</v>
      </c>
      <c r="O957" s="1" t="s">
        <v>86</v>
      </c>
      <c r="P957" s="1" t="s">
        <v>2516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29</v>
      </c>
      <c r="B958" s="1" t="s">
        <v>17</v>
      </c>
      <c r="C958" s="1">
        <v>329.0</v>
      </c>
      <c r="D958" s="1">
        <v>0.0</v>
      </c>
      <c r="E958" s="1" t="s">
        <v>410</v>
      </c>
      <c r="F958" s="1" t="s">
        <v>19</v>
      </c>
      <c r="G958" s="1" t="s">
        <v>20</v>
      </c>
      <c r="H958" s="1" t="s">
        <v>3242</v>
      </c>
      <c r="I958" s="1" t="s">
        <v>3243</v>
      </c>
      <c r="J958" s="1" t="s">
        <v>3243</v>
      </c>
      <c r="K958" s="2"/>
      <c r="L958" s="1">
        <v>0.0</v>
      </c>
      <c r="M958" s="1"/>
      <c r="N958" s="1">
        <v>14.612783333333333</v>
      </c>
      <c r="O958" s="1" t="s">
        <v>23</v>
      </c>
      <c r="P958" s="1" t="s">
        <v>3244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29</v>
      </c>
      <c r="B959" s="1" t="s">
        <v>17</v>
      </c>
      <c r="C959" s="1">
        <v>633.0</v>
      </c>
      <c r="D959" s="1">
        <v>0.0</v>
      </c>
      <c r="E959" s="1" t="s">
        <v>1656</v>
      </c>
      <c r="F959" s="1" t="s">
        <v>19</v>
      </c>
      <c r="G959" s="1" t="s">
        <v>20</v>
      </c>
      <c r="H959" s="1" t="s">
        <v>3245</v>
      </c>
      <c r="I959" s="1" t="s">
        <v>3246</v>
      </c>
      <c r="J959" s="1" t="s">
        <v>3246</v>
      </c>
      <c r="K959" s="2"/>
      <c r="L959" s="1">
        <v>-1.0</v>
      </c>
      <c r="M959" s="1"/>
      <c r="N959" s="1">
        <v>13.617933333333333</v>
      </c>
      <c r="O959" s="1" t="s">
        <v>23</v>
      </c>
      <c r="P959" s="1" t="s">
        <v>3247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37</v>
      </c>
      <c r="B960" s="1" t="s">
        <v>17</v>
      </c>
      <c r="C960" s="1">
        <v>328.0</v>
      </c>
      <c r="D960" s="1">
        <v>0.0</v>
      </c>
      <c r="E960" s="2"/>
      <c r="F960" s="1" t="s">
        <v>38</v>
      </c>
      <c r="G960" s="1" t="s">
        <v>39</v>
      </c>
      <c r="H960" s="1" t="s">
        <v>3248</v>
      </c>
      <c r="I960" s="1" t="s">
        <v>3249</v>
      </c>
      <c r="J960" s="1" t="s">
        <v>3249</v>
      </c>
      <c r="K960" s="2"/>
      <c r="L960" s="1">
        <v>3.0</v>
      </c>
      <c r="M960" s="1"/>
      <c r="N960" s="1">
        <v>8.20475</v>
      </c>
      <c r="O960" s="1" t="s">
        <v>42</v>
      </c>
      <c r="P960" s="1" t="s">
        <v>3250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80</v>
      </c>
      <c r="B961" s="1" t="s">
        <v>17</v>
      </c>
      <c r="C961" s="1">
        <v>2472.0</v>
      </c>
      <c r="D961" s="1">
        <v>0.0</v>
      </c>
      <c r="E961" s="1" t="s">
        <v>2686</v>
      </c>
      <c r="F961" s="1" t="s">
        <v>81</v>
      </c>
      <c r="G961" s="1" t="s">
        <v>20</v>
      </c>
      <c r="H961" s="1" t="s">
        <v>3251</v>
      </c>
      <c r="I961" s="1" t="s">
        <v>3252</v>
      </c>
      <c r="J961" s="1" t="s">
        <v>3253</v>
      </c>
      <c r="K961" s="1" t="s">
        <v>3254</v>
      </c>
      <c r="L961" s="1">
        <v>-1.0</v>
      </c>
      <c r="M961" s="1">
        <v>274.9658166666667</v>
      </c>
      <c r="N961" s="1">
        <v>362.70091666666667</v>
      </c>
      <c r="O961" s="1" t="s">
        <v>86</v>
      </c>
      <c r="P961" s="1" t="s">
        <v>3255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29</v>
      </c>
      <c r="B962" s="1" t="s">
        <v>17</v>
      </c>
      <c r="C962" s="1">
        <v>351.0</v>
      </c>
      <c r="D962" s="1">
        <v>0.0</v>
      </c>
      <c r="E962" s="1" t="s">
        <v>1270</v>
      </c>
      <c r="F962" s="1" t="s">
        <v>19</v>
      </c>
      <c r="G962" s="1" t="s">
        <v>20</v>
      </c>
      <c r="H962" s="1" t="s">
        <v>3256</v>
      </c>
      <c r="I962" s="1" t="s">
        <v>3257</v>
      </c>
      <c r="J962" s="1" t="s">
        <v>3257</v>
      </c>
      <c r="K962" s="2"/>
      <c r="L962" s="1">
        <v>-5.0</v>
      </c>
      <c r="M962" s="1"/>
      <c r="N962" s="1">
        <v>9.044233333333333</v>
      </c>
      <c r="O962" s="1" t="s">
        <v>23</v>
      </c>
      <c r="P962" s="1" t="s">
        <v>3258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80</v>
      </c>
      <c r="B963" s="1" t="s">
        <v>17</v>
      </c>
      <c r="C963" s="3">
        <v>250.0</v>
      </c>
      <c r="D963" s="1">
        <v>0.0</v>
      </c>
      <c r="E963" s="1" t="s">
        <v>1446</v>
      </c>
      <c r="F963" s="1" t="s">
        <v>81</v>
      </c>
      <c r="G963" s="1" t="s">
        <v>20</v>
      </c>
      <c r="H963" s="1" t="s">
        <v>3259</v>
      </c>
      <c r="I963" s="1" t="s">
        <v>3260</v>
      </c>
      <c r="J963" s="1" t="s">
        <v>3261</v>
      </c>
      <c r="K963" s="1" t="s">
        <v>3262</v>
      </c>
      <c r="L963" s="1">
        <v>-12.0</v>
      </c>
      <c r="M963" s="1">
        <v>0.016916666666666667</v>
      </c>
      <c r="N963" s="1">
        <v>6.1950666666666665</v>
      </c>
      <c r="O963" s="1" t="s">
        <v>86</v>
      </c>
      <c r="P963" s="1" t="s">
        <v>1537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25</v>
      </c>
      <c r="B964" s="3" t="s">
        <v>17</v>
      </c>
      <c r="C964" s="1">
        <v>380.0</v>
      </c>
      <c r="D964" s="1">
        <v>0.0</v>
      </c>
      <c r="E964" s="2"/>
      <c r="F964" s="1" t="s">
        <v>19</v>
      </c>
      <c r="G964" s="1" t="s">
        <v>39</v>
      </c>
      <c r="H964" s="1" t="s">
        <v>3263</v>
      </c>
      <c r="I964" s="1" t="s">
        <v>3264</v>
      </c>
      <c r="J964" s="1" t="s">
        <v>3264</v>
      </c>
      <c r="K964" s="2"/>
      <c r="L964" s="1">
        <v>-5.0</v>
      </c>
      <c r="M964" s="1"/>
      <c r="N964" s="1">
        <v>9.907583333333333</v>
      </c>
      <c r="O964" s="1" t="s">
        <v>23</v>
      </c>
      <c r="P964" s="1" t="s">
        <v>3265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29</v>
      </c>
      <c r="B965" s="1" t="s">
        <v>17</v>
      </c>
      <c r="C965" s="1">
        <v>264.0</v>
      </c>
      <c r="D965" s="1">
        <v>0.0</v>
      </c>
      <c r="E965" s="1" t="s">
        <v>3266</v>
      </c>
      <c r="F965" s="1" t="s">
        <v>19</v>
      </c>
      <c r="G965" s="1" t="s">
        <v>20</v>
      </c>
      <c r="H965" s="1" t="s">
        <v>3267</v>
      </c>
      <c r="I965" s="1" t="s">
        <v>3268</v>
      </c>
      <c r="J965" s="1" t="s">
        <v>3268</v>
      </c>
      <c r="K965" s="2"/>
      <c r="L965" s="1">
        <v>-5.0</v>
      </c>
      <c r="M965" s="1"/>
      <c r="N965" s="1">
        <v>9.42545</v>
      </c>
      <c r="O965" s="1" t="s">
        <v>23</v>
      </c>
      <c r="P965" s="1" t="s">
        <v>1305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80</v>
      </c>
      <c r="B966" s="1" t="s">
        <v>17</v>
      </c>
      <c r="C966" s="1">
        <v>319.0</v>
      </c>
      <c r="D966" s="1">
        <v>0.0</v>
      </c>
      <c r="E966" s="1" t="s">
        <v>1446</v>
      </c>
      <c r="F966" s="1" t="s">
        <v>81</v>
      </c>
      <c r="G966" s="1" t="s">
        <v>20</v>
      </c>
      <c r="H966" s="1" t="s">
        <v>3269</v>
      </c>
      <c r="I966" s="1" t="s">
        <v>3270</v>
      </c>
      <c r="J966" s="1" t="s">
        <v>3271</v>
      </c>
      <c r="K966" s="1" t="s">
        <v>3272</v>
      </c>
      <c r="L966" s="1">
        <v>-12.0</v>
      </c>
      <c r="M966" s="1">
        <v>0.01145</v>
      </c>
      <c r="N966" s="1">
        <v>9.230016666666666</v>
      </c>
      <c r="O966" s="1" t="s">
        <v>86</v>
      </c>
      <c r="P966" s="1" t="s">
        <v>2973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25</v>
      </c>
      <c r="B967" s="1" t="s">
        <v>17</v>
      </c>
      <c r="C967" s="1">
        <v>264.0</v>
      </c>
      <c r="D967" s="1">
        <v>0.0</v>
      </c>
      <c r="E967" s="2"/>
      <c r="F967" s="1" t="s">
        <v>19</v>
      </c>
      <c r="G967" s="1" t="s">
        <v>20</v>
      </c>
      <c r="H967" s="1" t="s">
        <v>3273</v>
      </c>
      <c r="I967" s="1" t="s">
        <v>3274</v>
      </c>
      <c r="J967" s="1" t="s">
        <v>3274</v>
      </c>
      <c r="K967" s="2"/>
      <c r="L967" s="1">
        <v>-2.0</v>
      </c>
      <c r="M967" s="1"/>
      <c r="N967" s="1">
        <v>12.118083333333333</v>
      </c>
      <c r="O967" s="1" t="s">
        <v>23</v>
      </c>
      <c r="P967" s="1" t="s">
        <v>218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25</v>
      </c>
      <c r="B968" s="1" t="s">
        <v>17</v>
      </c>
      <c r="C968" s="1">
        <v>406.0</v>
      </c>
      <c r="D968" s="1">
        <v>0.0</v>
      </c>
      <c r="E968" s="2"/>
      <c r="F968" s="1" t="s">
        <v>19</v>
      </c>
      <c r="G968" s="1" t="s">
        <v>20</v>
      </c>
      <c r="H968" s="1" t="s">
        <v>3275</v>
      </c>
      <c r="I968" s="1" t="s">
        <v>3276</v>
      </c>
      <c r="J968" s="1" t="s">
        <v>3276</v>
      </c>
      <c r="K968" s="2"/>
      <c r="L968" s="1">
        <v>-6.0</v>
      </c>
      <c r="M968" s="1"/>
      <c r="N968" s="1">
        <v>8.880283333333333</v>
      </c>
      <c r="O968" s="1" t="s">
        <v>23</v>
      </c>
      <c r="P968" s="1" t="s">
        <v>3277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25</v>
      </c>
      <c r="B969" s="1" t="s">
        <v>17</v>
      </c>
      <c r="C969" s="1">
        <v>264.0</v>
      </c>
      <c r="D969" s="1">
        <v>0.0</v>
      </c>
      <c r="E969" s="2"/>
      <c r="F969" s="1" t="s">
        <v>19</v>
      </c>
      <c r="G969" s="1" t="s">
        <v>20</v>
      </c>
      <c r="H969" s="1" t="s">
        <v>3278</v>
      </c>
      <c r="I969" s="1" t="s">
        <v>3279</v>
      </c>
      <c r="J969" s="1" t="s">
        <v>3279</v>
      </c>
      <c r="K969" s="2"/>
      <c r="L969" s="1">
        <v>-6.0</v>
      </c>
      <c r="M969" s="1"/>
      <c r="N969" s="1">
        <v>8.766533333333333</v>
      </c>
      <c r="O969" s="1" t="s">
        <v>23</v>
      </c>
      <c r="P969" s="1" t="s">
        <v>801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25</v>
      </c>
      <c r="B970" s="1" t="s">
        <v>17</v>
      </c>
      <c r="C970" s="1">
        <v>264.0</v>
      </c>
      <c r="D970" s="1">
        <v>0.0</v>
      </c>
      <c r="E970" s="2"/>
      <c r="F970" s="1" t="s">
        <v>19</v>
      </c>
      <c r="G970" s="1" t="s">
        <v>20</v>
      </c>
      <c r="H970" s="1" t="s">
        <v>3280</v>
      </c>
      <c r="I970" s="1" t="s">
        <v>3281</v>
      </c>
      <c r="J970" s="1" t="s">
        <v>3281</v>
      </c>
      <c r="K970" s="2"/>
      <c r="L970" s="1">
        <v>-8.0</v>
      </c>
      <c r="M970" s="1"/>
      <c r="N970" s="1">
        <v>6.790983333333333</v>
      </c>
      <c r="O970" s="1" t="s">
        <v>23</v>
      </c>
      <c r="P970" s="1" t="s">
        <v>985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80</v>
      </c>
      <c r="B971" s="1" t="s">
        <v>17</v>
      </c>
      <c r="C971" s="1">
        <v>388.0</v>
      </c>
      <c r="D971" s="1">
        <v>0.0</v>
      </c>
      <c r="E971" s="1" t="s">
        <v>1446</v>
      </c>
      <c r="F971" s="1" t="s">
        <v>81</v>
      </c>
      <c r="G971" s="1" t="s">
        <v>20</v>
      </c>
      <c r="H971" s="1" t="s">
        <v>3282</v>
      </c>
      <c r="I971" s="1" t="s">
        <v>3283</v>
      </c>
      <c r="J971" s="1" t="s">
        <v>3284</v>
      </c>
      <c r="K971" s="1" t="s">
        <v>3285</v>
      </c>
      <c r="L971" s="1">
        <v>-11.0</v>
      </c>
      <c r="M971" s="1">
        <v>0.01</v>
      </c>
      <c r="N971" s="1">
        <v>13.11415</v>
      </c>
      <c r="O971" s="1" t="s">
        <v>86</v>
      </c>
      <c r="P971" s="1" t="s">
        <v>3286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37</v>
      </c>
      <c r="B972" s="1" t="s">
        <v>17</v>
      </c>
      <c r="C972" s="1">
        <v>387.0</v>
      </c>
      <c r="D972" s="1">
        <v>0.0</v>
      </c>
      <c r="E972" s="2"/>
      <c r="F972" s="1" t="s">
        <v>38</v>
      </c>
      <c r="G972" s="1" t="s">
        <v>39</v>
      </c>
      <c r="H972" s="1" t="s">
        <v>3287</v>
      </c>
      <c r="I972" s="1" t="s">
        <v>3288</v>
      </c>
      <c r="J972" s="1" t="s">
        <v>3288</v>
      </c>
      <c r="K972" s="2"/>
      <c r="L972" s="1">
        <v>4.0</v>
      </c>
      <c r="M972" s="1"/>
      <c r="N972" s="1">
        <v>9.806583333333334</v>
      </c>
      <c r="O972" s="1" t="s">
        <v>42</v>
      </c>
      <c r="P972" s="1" t="s">
        <v>3289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29</v>
      </c>
      <c r="B973" s="1" t="s">
        <v>17</v>
      </c>
      <c r="C973" s="1">
        <v>369.0</v>
      </c>
      <c r="D973" s="1">
        <v>0.0</v>
      </c>
      <c r="E973" s="1" t="s">
        <v>3290</v>
      </c>
      <c r="F973" s="1" t="s">
        <v>19</v>
      </c>
      <c r="G973" s="1" t="s">
        <v>20</v>
      </c>
      <c r="H973" s="1" t="s">
        <v>3291</v>
      </c>
      <c r="I973" s="1" t="s">
        <v>3292</v>
      </c>
      <c r="J973" s="1" t="s">
        <v>3292</v>
      </c>
      <c r="K973" s="2"/>
      <c r="L973" s="1">
        <v>-4.0</v>
      </c>
      <c r="M973" s="1"/>
      <c r="N973" s="1">
        <v>10.608</v>
      </c>
      <c r="O973" s="1" t="s">
        <v>23</v>
      </c>
      <c r="P973" s="1" t="s">
        <v>3293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16</v>
      </c>
      <c r="B974" s="1" t="s">
        <v>17</v>
      </c>
      <c r="C974" s="1">
        <v>363.0</v>
      </c>
      <c r="D974" s="1">
        <v>0.0</v>
      </c>
      <c r="E974" s="1" t="s">
        <v>18</v>
      </c>
      <c r="F974" s="1" t="s">
        <v>19</v>
      </c>
      <c r="G974" s="1" t="s">
        <v>20</v>
      </c>
      <c r="H974" s="1" t="s">
        <v>3294</v>
      </c>
      <c r="I974" s="1" t="s">
        <v>3295</v>
      </c>
      <c r="J974" s="1" t="s">
        <v>3295</v>
      </c>
      <c r="K974" s="2"/>
      <c r="L974" s="1">
        <v>-4.0</v>
      </c>
      <c r="M974" s="1"/>
      <c r="N974" s="1">
        <v>10.39965</v>
      </c>
      <c r="O974" s="1" t="s">
        <v>23</v>
      </c>
      <c r="P974" s="1" t="s">
        <v>3296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16</v>
      </c>
      <c r="B975" s="1" t="s">
        <v>17</v>
      </c>
      <c r="C975" s="1">
        <v>463.0</v>
      </c>
      <c r="D975" s="1">
        <v>0.0</v>
      </c>
      <c r="E975" s="1" t="s">
        <v>18</v>
      </c>
      <c r="F975" s="1" t="s">
        <v>19</v>
      </c>
      <c r="G975" s="1" t="s">
        <v>20</v>
      </c>
      <c r="H975" s="1" t="s">
        <v>3297</v>
      </c>
      <c r="I975" s="1" t="s">
        <v>3298</v>
      </c>
      <c r="J975" s="1" t="s">
        <v>3298</v>
      </c>
      <c r="K975" s="2"/>
      <c r="L975" s="1">
        <v>-5.0</v>
      </c>
      <c r="M975" s="1"/>
      <c r="N975" s="1">
        <v>9.822916666666666</v>
      </c>
      <c r="O975" s="1" t="s">
        <v>23</v>
      </c>
      <c r="P975" s="1" t="s">
        <v>3299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16</v>
      </c>
      <c r="B976" s="1" t="s">
        <v>17</v>
      </c>
      <c r="C976" s="1">
        <v>289.0</v>
      </c>
      <c r="D976" s="1">
        <v>0.0</v>
      </c>
      <c r="E976" s="1" t="s">
        <v>18</v>
      </c>
      <c r="F976" s="1" t="s">
        <v>19</v>
      </c>
      <c r="G976" s="1" t="s">
        <v>20</v>
      </c>
      <c r="H976" s="1" t="s">
        <v>3300</v>
      </c>
      <c r="I976" s="1" t="s">
        <v>3301</v>
      </c>
      <c r="J976" s="1" t="s">
        <v>3301</v>
      </c>
      <c r="K976" s="2"/>
      <c r="L976" s="1">
        <v>-6.0</v>
      </c>
      <c r="M976" s="1"/>
      <c r="N976" s="1">
        <v>8.007933333333334</v>
      </c>
      <c r="O976" s="1" t="s">
        <v>23</v>
      </c>
      <c r="P976" s="1" t="s">
        <v>3302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37</v>
      </c>
      <c r="B977" s="1" t="s">
        <v>17</v>
      </c>
      <c r="C977" s="1">
        <v>558.0</v>
      </c>
      <c r="D977" s="1">
        <v>0.0</v>
      </c>
      <c r="E977" s="2"/>
      <c r="F977" s="1" t="s">
        <v>38</v>
      </c>
      <c r="G977" s="1" t="s">
        <v>39</v>
      </c>
      <c r="H977" s="1" t="s">
        <v>3303</v>
      </c>
      <c r="I977" s="1" t="s">
        <v>3304</v>
      </c>
      <c r="J977" s="1" t="s">
        <v>3304</v>
      </c>
      <c r="K977" s="2"/>
      <c r="L977" s="1">
        <v>4.0</v>
      </c>
      <c r="M977" s="1"/>
      <c r="N977" s="1">
        <v>9.686466666666666</v>
      </c>
      <c r="O977" s="1" t="s">
        <v>42</v>
      </c>
      <c r="P977" s="1" t="s">
        <v>3305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16</v>
      </c>
      <c r="B978" s="1" t="s">
        <v>17</v>
      </c>
      <c r="C978" s="1">
        <v>299.0</v>
      </c>
      <c r="D978" s="1">
        <v>0.0</v>
      </c>
      <c r="E978" s="1" t="s">
        <v>18</v>
      </c>
      <c r="F978" s="1" t="s">
        <v>19</v>
      </c>
      <c r="G978" s="1" t="s">
        <v>20</v>
      </c>
      <c r="H978" s="1" t="s">
        <v>3306</v>
      </c>
      <c r="I978" s="1" t="s">
        <v>3307</v>
      </c>
      <c r="J978" s="1" t="s">
        <v>3307</v>
      </c>
      <c r="K978" s="2"/>
      <c r="L978" s="1">
        <v>-6.0</v>
      </c>
      <c r="M978" s="1"/>
      <c r="N978" s="1">
        <v>8.285666666666666</v>
      </c>
      <c r="O978" s="1" t="s">
        <v>23</v>
      </c>
      <c r="P978" s="1" t="s">
        <v>3308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80</v>
      </c>
      <c r="B979" s="1" t="s">
        <v>17</v>
      </c>
      <c r="C979" s="1">
        <v>262.0</v>
      </c>
      <c r="D979" s="1">
        <v>56.0</v>
      </c>
      <c r="E979" s="2"/>
      <c r="F979" s="1" t="s">
        <v>38</v>
      </c>
      <c r="G979" s="1" t="s">
        <v>162</v>
      </c>
      <c r="H979" s="1" t="s">
        <v>3309</v>
      </c>
      <c r="I979" s="1" t="s">
        <v>3310</v>
      </c>
      <c r="J979" s="1" t="s">
        <v>3310</v>
      </c>
      <c r="K979" s="2"/>
      <c r="L979" s="1">
        <v>-11.0</v>
      </c>
      <c r="M979" s="1"/>
      <c r="N979" s="1">
        <v>7.740083333333334</v>
      </c>
      <c r="O979" s="1" t="s">
        <v>86</v>
      </c>
      <c r="P979" s="1" t="s">
        <v>3311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16</v>
      </c>
      <c r="B980" s="1" t="s">
        <v>17</v>
      </c>
      <c r="C980" s="3">
        <v>264.0</v>
      </c>
      <c r="D980" s="1">
        <v>0.0</v>
      </c>
      <c r="E980" s="1" t="s">
        <v>18</v>
      </c>
      <c r="F980" s="1" t="s">
        <v>19</v>
      </c>
      <c r="G980" s="1" t="s">
        <v>20</v>
      </c>
      <c r="H980" s="1" t="s">
        <v>3312</v>
      </c>
      <c r="I980" s="1" t="s">
        <v>3313</v>
      </c>
      <c r="J980" s="1" t="s">
        <v>3313</v>
      </c>
      <c r="K980" s="2"/>
      <c r="L980" s="1">
        <v>-3.0</v>
      </c>
      <c r="M980" s="1"/>
      <c r="N980" s="1">
        <v>11.166816666666668</v>
      </c>
      <c r="O980" s="1" t="s">
        <v>23</v>
      </c>
      <c r="P980" s="1" t="s">
        <v>541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80</v>
      </c>
      <c r="B981" s="1" t="s">
        <v>17</v>
      </c>
      <c r="C981" s="1">
        <v>209.0</v>
      </c>
      <c r="D981" s="1">
        <v>50.0</v>
      </c>
      <c r="E981" s="2"/>
      <c r="F981" s="1" t="s">
        <v>38</v>
      </c>
      <c r="G981" s="1" t="s">
        <v>20</v>
      </c>
      <c r="H981" s="1" t="s">
        <v>3314</v>
      </c>
      <c r="I981" s="1" t="s">
        <v>3315</v>
      </c>
      <c r="J981" s="1" t="s">
        <v>3315</v>
      </c>
      <c r="K981" s="2"/>
      <c r="L981" s="1">
        <v>-8.0</v>
      </c>
      <c r="M981" s="1"/>
      <c r="N981" s="1">
        <v>10.8794</v>
      </c>
      <c r="O981" s="1" t="s">
        <v>86</v>
      </c>
      <c r="P981" s="1" t="s">
        <v>3316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80</v>
      </c>
      <c r="B982" s="1" t="s">
        <v>17</v>
      </c>
      <c r="C982" s="1">
        <v>507.0</v>
      </c>
      <c r="D982" s="1">
        <v>0.0</v>
      </c>
      <c r="E982" s="1" t="s">
        <v>1446</v>
      </c>
      <c r="F982" s="1" t="s">
        <v>81</v>
      </c>
      <c r="G982" s="1" t="s">
        <v>39</v>
      </c>
      <c r="H982" s="1" t="s">
        <v>3317</v>
      </c>
      <c r="I982" s="1" t="s">
        <v>3318</v>
      </c>
      <c r="J982" s="1" t="s">
        <v>3319</v>
      </c>
      <c r="K982" s="1" t="s">
        <v>3320</v>
      </c>
      <c r="L982" s="1">
        <v>-21.0</v>
      </c>
      <c r="M982" s="1">
        <v>0.009533333333333333</v>
      </c>
      <c r="N982" s="1">
        <v>9.433633333333333</v>
      </c>
      <c r="O982" s="1" t="s">
        <v>86</v>
      </c>
      <c r="P982" s="1" t="s">
        <v>3321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80</v>
      </c>
      <c r="B983" s="1" t="s">
        <v>17</v>
      </c>
      <c r="C983" s="1">
        <v>438.0</v>
      </c>
      <c r="D983" s="1">
        <v>100.0</v>
      </c>
      <c r="E983" s="2"/>
      <c r="F983" s="1" t="s">
        <v>38</v>
      </c>
      <c r="G983" s="1" t="s">
        <v>39</v>
      </c>
      <c r="H983" s="1" t="s">
        <v>3322</v>
      </c>
      <c r="I983" s="1" t="s">
        <v>3323</v>
      </c>
      <c r="J983" s="1" t="s">
        <v>3323</v>
      </c>
      <c r="K983" s="2"/>
      <c r="L983" s="1">
        <v>-8.0</v>
      </c>
      <c r="M983" s="1"/>
      <c r="N983" s="1">
        <v>10.760216666666667</v>
      </c>
      <c r="O983" s="1" t="s">
        <v>86</v>
      </c>
      <c r="P983" s="1" t="s">
        <v>3324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80</v>
      </c>
      <c r="B984" s="1" t="s">
        <v>17</v>
      </c>
      <c r="C984" s="1">
        <v>346.0</v>
      </c>
      <c r="D984" s="1">
        <v>62.0</v>
      </c>
      <c r="E984" s="2"/>
      <c r="F984" s="1" t="s">
        <v>38</v>
      </c>
      <c r="G984" s="1" t="s">
        <v>20</v>
      </c>
      <c r="H984" s="1" t="s">
        <v>3325</v>
      </c>
      <c r="I984" s="1" t="s">
        <v>3326</v>
      </c>
      <c r="J984" s="1" t="s">
        <v>3326</v>
      </c>
      <c r="K984" s="2"/>
      <c r="L984" s="1">
        <v>-6.0</v>
      </c>
      <c r="M984" s="1"/>
      <c r="N984" s="1">
        <v>13.481716666666667</v>
      </c>
      <c r="O984" s="1" t="s">
        <v>86</v>
      </c>
      <c r="P984" s="1" t="s">
        <v>3327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25</v>
      </c>
      <c r="B985" s="1" t="s">
        <v>17</v>
      </c>
      <c r="C985" s="1">
        <v>433.0</v>
      </c>
      <c r="D985" s="1">
        <v>0.0</v>
      </c>
      <c r="E985" s="2"/>
      <c r="F985" s="1" t="s">
        <v>19</v>
      </c>
      <c r="G985" s="1" t="s">
        <v>20</v>
      </c>
      <c r="H985" s="1" t="s">
        <v>3328</v>
      </c>
      <c r="I985" s="1" t="s">
        <v>3329</v>
      </c>
      <c r="J985" s="1" t="s">
        <v>3329</v>
      </c>
      <c r="K985" s="2"/>
      <c r="L985" s="1">
        <v>-2.0</v>
      </c>
      <c r="M985" s="1"/>
      <c r="N985" s="1">
        <v>12.1581</v>
      </c>
      <c r="O985" s="1" t="s">
        <v>23</v>
      </c>
      <c r="P985" s="1" t="s">
        <v>3330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16</v>
      </c>
      <c r="B986" s="1" t="s">
        <v>17</v>
      </c>
      <c r="C986" s="1">
        <v>329.0</v>
      </c>
      <c r="D986" s="1">
        <v>0.0</v>
      </c>
      <c r="E986" s="1" t="s">
        <v>18</v>
      </c>
      <c r="F986" s="1" t="s">
        <v>19</v>
      </c>
      <c r="G986" s="1" t="s">
        <v>20</v>
      </c>
      <c r="H986" s="1" t="s">
        <v>3331</v>
      </c>
      <c r="I986" s="1" t="s">
        <v>3332</v>
      </c>
      <c r="J986" s="1" t="s">
        <v>3332</v>
      </c>
      <c r="K986" s="2"/>
      <c r="L986" s="1">
        <v>-4.0</v>
      </c>
      <c r="M986" s="1"/>
      <c r="N986" s="1">
        <v>10.4588</v>
      </c>
      <c r="O986" s="1" t="s">
        <v>23</v>
      </c>
      <c r="P986" s="1" t="s">
        <v>2539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16</v>
      </c>
      <c r="B987" s="1" t="s">
        <v>17</v>
      </c>
      <c r="C987" s="1">
        <v>658.0</v>
      </c>
      <c r="D987" s="1">
        <v>0.0</v>
      </c>
      <c r="E987" s="1" t="s">
        <v>18</v>
      </c>
      <c r="F987" s="1" t="s">
        <v>19</v>
      </c>
      <c r="G987" s="1" t="s">
        <v>20</v>
      </c>
      <c r="H987" s="1" t="s">
        <v>3333</v>
      </c>
      <c r="I987" s="1" t="s">
        <v>3334</v>
      </c>
      <c r="J987" s="1" t="s">
        <v>3334</v>
      </c>
      <c r="K987" s="2"/>
      <c r="L987" s="1">
        <v>-4.0</v>
      </c>
      <c r="M987" s="1"/>
      <c r="N987" s="1">
        <v>10.313183333333333</v>
      </c>
      <c r="O987" s="1" t="s">
        <v>23</v>
      </c>
      <c r="P987" s="1" t="s">
        <v>3335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25</v>
      </c>
      <c r="B988" s="1" t="s">
        <v>17</v>
      </c>
      <c r="C988" s="1">
        <v>329.0</v>
      </c>
      <c r="D988" s="1">
        <v>0.0</v>
      </c>
      <c r="E988" s="2"/>
      <c r="F988" s="1" t="s">
        <v>19</v>
      </c>
      <c r="G988" s="1" t="s">
        <v>20</v>
      </c>
      <c r="H988" s="1" t="s">
        <v>3336</v>
      </c>
      <c r="I988" s="1" t="s">
        <v>3337</v>
      </c>
      <c r="J988" s="1" t="s">
        <v>3337</v>
      </c>
      <c r="K988" s="2"/>
      <c r="L988" s="1">
        <v>-5.0</v>
      </c>
      <c r="M988" s="1"/>
      <c r="N988" s="1">
        <v>9.9937</v>
      </c>
      <c r="O988" s="1" t="s">
        <v>23</v>
      </c>
      <c r="P988" s="1" t="s">
        <v>633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80</v>
      </c>
      <c r="B989" s="1" t="s">
        <v>17</v>
      </c>
      <c r="C989" s="1">
        <v>219.0</v>
      </c>
      <c r="D989" s="1">
        <v>50.0</v>
      </c>
      <c r="E989" s="2"/>
      <c r="F989" s="1" t="s">
        <v>38</v>
      </c>
      <c r="G989" s="1" t="s">
        <v>39</v>
      </c>
      <c r="H989" s="1" t="s">
        <v>3338</v>
      </c>
      <c r="I989" s="1" t="s">
        <v>3339</v>
      </c>
      <c r="J989" s="1" t="s">
        <v>3339</v>
      </c>
      <c r="K989" s="2"/>
      <c r="L989" s="1">
        <v>-9.0</v>
      </c>
      <c r="M989" s="1"/>
      <c r="N989" s="1">
        <v>9.440383333333333</v>
      </c>
      <c r="O989" s="1" t="s">
        <v>86</v>
      </c>
      <c r="P989" s="1" t="s">
        <v>3340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80</v>
      </c>
      <c r="B990" s="1" t="s">
        <v>17</v>
      </c>
      <c r="C990" s="1">
        <v>119.0</v>
      </c>
      <c r="D990" s="1">
        <v>0.0</v>
      </c>
      <c r="E990" s="2"/>
      <c r="F990" s="1" t="s">
        <v>38</v>
      </c>
      <c r="G990" s="1" t="s">
        <v>39</v>
      </c>
      <c r="H990" s="1" t="s">
        <v>3341</v>
      </c>
      <c r="I990" s="1" t="s">
        <v>3342</v>
      </c>
      <c r="J990" s="1" t="s">
        <v>3342</v>
      </c>
      <c r="K990" s="2"/>
      <c r="L990" s="1">
        <v>-14.0</v>
      </c>
      <c r="M990" s="1"/>
      <c r="N990" s="1">
        <v>4.783666666666667</v>
      </c>
      <c r="O990" s="1" t="s">
        <v>86</v>
      </c>
      <c r="P990" s="1" t="s">
        <v>3343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25</v>
      </c>
      <c r="B991" s="1" t="s">
        <v>17</v>
      </c>
      <c r="C991" s="1">
        <v>394.0</v>
      </c>
      <c r="D991" s="1">
        <v>0.0</v>
      </c>
      <c r="E991" s="2"/>
      <c r="F991" s="1" t="s">
        <v>19</v>
      </c>
      <c r="G991" s="1" t="s">
        <v>20</v>
      </c>
      <c r="H991" s="1" t="s">
        <v>3344</v>
      </c>
      <c r="I991" s="1" t="s">
        <v>3345</v>
      </c>
      <c r="J991" s="1" t="s">
        <v>3345</v>
      </c>
      <c r="K991" s="2"/>
      <c r="L991" s="1">
        <v>-5.0</v>
      </c>
      <c r="M991" s="1"/>
      <c r="N991" s="1">
        <v>9.742383333333333</v>
      </c>
      <c r="O991" s="1" t="s">
        <v>23</v>
      </c>
      <c r="P991" s="1" t="s">
        <v>3346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37</v>
      </c>
      <c r="B992" s="1" t="s">
        <v>17</v>
      </c>
      <c r="C992" s="1">
        <v>309.0</v>
      </c>
      <c r="D992" s="1">
        <v>0.0</v>
      </c>
      <c r="E992" s="2"/>
      <c r="F992" s="1" t="s">
        <v>38</v>
      </c>
      <c r="G992" s="1" t="s">
        <v>39</v>
      </c>
      <c r="H992" s="1" t="s">
        <v>3347</v>
      </c>
      <c r="I992" s="1" t="s">
        <v>3348</v>
      </c>
      <c r="J992" s="1" t="s">
        <v>3348</v>
      </c>
      <c r="K992" s="2"/>
      <c r="L992" s="1">
        <v>8.0</v>
      </c>
      <c r="M992" s="1"/>
      <c r="N992" s="1">
        <v>13.026533333333333</v>
      </c>
      <c r="O992" s="1" t="s">
        <v>42</v>
      </c>
      <c r="P992" s="1" t="s">
        <v>3349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80</v>
      </c>
      <c r="B993" s="1" t="s">
        <v>17</v>
      </c>
      <c r="C993" s="1">
        <v>247.0</v>
      </c>
      <c r="D993" s="1">
        <v>62.0</v>
      </c>
      <c r="E993" s="2"/>
      <c r="F993" s="1" t="s">
        <v>38</v>
      </c>
      <c r="G993" s="1" t="s">
        <v>39</v>
      </c>
      <c r="H993" s="1" t="s">
        <v>3350</v>
      </c>
      <c r="I993" s="1" t="s">
        <v>3351</v>
      </c>
      <c r="J993" s="1" t="s">
        <v>3351</v>
      </c>
      <c r="K993" s="2"/>
      <c r="L993" s="1">
        <v>-6.0</v>
      </c>
      <c r="M993" s="1"/>
      <c r="N993" s="1">
        <v>12.979216666666666</v>
      </c>
      <c r="O993" s="1" t="s">
        <v>86</v>
      </c>
      <c r="P993" s="1" t="s">
        <v>1621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16</v>
      </c>
      <c r="B994" s="1" t="s">
        <v>17</v>
      </c>
      <c r="C994" s="1">
        <v>469.0</v>
      </c>
      <c r="D994" s="1">
        <v>0.0</v>
      </c>
      <c r="E994" s="1" t="s">
        <v>18</v>
      </c>
      <c r="F994" s="1" t="s">
        <v>19</v>
      </c>
      <c r="G994" s="1" t="s">
        <v>20</v>
      </c>
      <c r="H994" s="1" t="s">
        <v>3352</v>
      </c>
      <c r="I994" s="1" t="s">
        <v>3353</v>
      </c>
      <c r="J994" s="1" t="s">
        <v>3353</v>
      </c>
      <c r="K994" s="2"/>
      <c r="L994" s="1">
        <v>0.0</v>
      </c>
      <c r="M994" s="1"/>
      <c r="N994" s="1">
        <v>14.290316666666667</v>
      </c>
      <c r="O994" s="1" t="s">
        <v>23</v>
      </c>
      <c r="P994" s="1" t="s">
        <v>3354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37</v>
      </c>
      <c r="B995" s="1" t="s">
        <v>17</v>
      </c>
      <c r="C995" s="1">
        <v>60.0</v>
      </c>
      <c r="D995" s="1">
        <v>105.0</v>
      </c>
      <c r="E995" s="2"/>
      <c r="F995" s="1" t="s">
        <v>38</v>
      </c>
      <c r="G995" s="1" t="s">
        <v>39</v>
      </c>
      <c r="H995" s="1" t="s">
        <v>3355</v>
      </c>
      <c r="I995" s="1" t="s">
        <v>3356</v>
      </c>
      <c r="J995" s="1" t="s">
        <v>3356</v>
      </c>
      <c r="K995" s="2"/>
      <c r="L995" s="1">
        <v>-3.0</v>
      </c>
      <c r="M995" s="1"/>
      <c r="N995" s="1">
        <v>1.27035</v>
      </c>
      <c r="O995" s="1" t="s">
        <v>42</v>
      </c>
      <c r="P995" s="1" t="s">
        <v>3357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29</v>
      </c>
      <c r="B996" s="1" t="s">
        <v>17</v>
      </c>
      <c r="C996" s="1">
        <v>346.0</v>
      </c>
      <c r="D996" s="1">
        <v>0.0</v>
      </c>
      <c r="E996" s="1" t="s">
        <v>1944</v>
      </c>
      <c r="F996" s="1" t="s">
        <v>19</v>
      </c>
      <c r="G996" s="1" t="s">
        <v>20</v>
      </c>
      <c r="H996" s="1" t="s">
        <v>3358</v>
      </c>
      <c r="I996" s="1" t="s">
        <v>3359</v>
      </c>
      <c r="J996" s="1" t="s">
        <v>3359</v>
      </c>
      <c r="K996" s="2"/>
      <c r="L996" s="1">
        <v>0.0</v>
      </c>
      <c r="M996" s="1"/>
      <c r="N996" s="1">
        <v>14.55025</v>
      </c>
      <c r="O996" s="1" t="s">
        <v>23</v>
      </c>
      <c r="P996" s="1" t="s">
        <v>630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25</v>
      </c>
      <c r="B997" s="1" t="s">
        <v>17</v>
      </c>
      <c r="C997" s="1">
        <v>531.0</v>
      </c>
      <c r="D997" s="1">
        <v>0.0</v>
      </c>
      <c r="E997" s="2"/>
      <c r="F997" s="1" t="s">
        <v>19</v>
      </c>
      <c r="G997" s="1" t="s">
        <v>20</v>
      </c>
      <c r="H997" s="1" t="s">
        <v>3360</v>
      </c>
      <c r="I997" s="1" t="s">
        <v>3361</v>
      </c>
      <c r="J997" s="1" t="s">
        <v>3361</v>
      </c>
      <c r="K997" s="2"/>
      <c r="L997" s="1">
        <v>-2.0</v>
      </c>
      <c r="M997" s="1"/>
      <c r="N997" s="1">
        <v>12.8044</v>
      </c>
      <c r="O997" s="1" t="s">
        <v>23</v>
      </c>
      <c r="P997" s="1" t="s">
        <v>3362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25</v>
      </c>
      <c r="B998" s="1" t="s">
        <v>88</v>
      </c>
      <c r="C998" s="1">
        <v>773.0</v>
      </c>
      <c r="D998" s="1">
        <v>0.0</v>
      </c>
      <c r="E998" s="2"/>
      <c r="F998" s="1" t="s">
        <v>19</v>
      </c>
      <c r="G998" s="1" t="s">
        <v>20</v>
      </c>
      <c r="H998" s="1" t="s">
        <v>3363</v>
      </c>
      <c r="I998" s="1" t="s">
        <v>3364</v>
      </c>
      <c r="J998" s="1" t="s">
        <v>3364</v>
      </c>
      <c r="K998" s="2"/>
      <c r="L998" s="1">
        <v>0.0</v>
      </c>
      <c r="M998" s="1"/>
      <c r="N998" s="1">
        <v>15.078233333333333</v>
      </c>
      <c r="O998" s="1" t="s">
        <v>23</v>
      </c>
      <c r="P998" s="1" t="s">
        <v>3365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16</v>
      </c>
      <c r="B999" s="1" t="s">
        <v>17</v>
      </c>
      <c r="C999" s="1">
        <v>469.0</v>
      </c>
      <c r="D999" s="1">
        <v>0.0</v>
      </c>
      <c r="E999" s="1" t="s">
        <v>18</v>
      </c>
      <c r="F999" s="1" t="s">
        <v>19</v>
      </c>
      <c r="G999" s="1" t="s">
        <v>20</v>
      </c>
      <c r="H999" s="1" t="s">
        <v>3366</v>
      </c>
      <c r="I999" s="1" t="s">
        <v>3367</v>
      </c>
      <c r="J999" s="1" t="s">
        <v>3367</v>
      </c>
      <c r="K999" s="2"/>
      <c r="L999" s="1">
        <v>0.0</v>
      </c>
      <c r="M999" s="1"/>
      <c r="N999" s="1">
        <v>15.252433333333334</v>
      </c>
      <c r="O999" s="1" t="s">
        <v>23</v>
      </c>
      <c r="P999" s="1" t="s">
        <v>3368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16</v>
      </c>
      <c r="B1000" s="1" t="s">
        <v>17</v>
      </c>
      <c r="C1000" s="1">
        <v>324.0</v>
      </c>
      <c r="D1000" s="1">
        <v>0.0</v>
      </c>
      <c r="E1000" s="1" t="s">
        <v>18</v>
      </c>
      <c r="F1000" s="1" t="s">
        <v>19</v>
      </c>
      <c r="G1000" s="1" t="s">
        <v>20</v>
      </c>
      <c r="H1000" s="1" t="s">
        <v>3369</v>
      </c>
      <c r="I1000" s="1" t="s">
        <v>3370</v>
      </c>
      <c r="J1000" s="1" t="s">
        <v>3370</v>
      </c>
      <c r="K1000" s="2"/>
      <c r="L1000" s="1">
        <v>-9.0</v>
      </c>
      <c r="M1000" s="1"/>
      <c r="N1000" s="1">
        <v>5.9249</v>
      </c>
      <c r="O1000" s="1" t="s">
        <v>23</v>
      </c>
      <c r="P1000" s="1" t="s">
        <v>3371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80</v>
      </c>
      <c r="B1001" s="1" t="s">
        <v>17</v>
      </c>
      <c r="C1001" s="1">
        <v>647.0</v>
      </c>
      <c r="D1001" s="1">
        <v>0.0</v>
      </c>
      <c r="E1001" s="1" t="s">
        <v>18</v>
      </c>
      <c r="F1001" s="1" t="s">
        <v>81</v>
      </c>
      <c r="G1001" s="1" t="s">
        <v>20</v>
      </c>
      <c r="H1001" s="1" t="s">
        <v>3372</v>
      </c>
      <c r="I1001" s="1" t="s">
        <v>3373</v>
      </c>
      <c r="J1001" s="1" t="s">
        <v>3374</v>
      </c>
      <c r="K1001" s="1" t="s">
        <v>3375</v>
      </c>
      <c r="L1001" s="1">
        <v>3.0</v>
      </c>
      <c r="M1001" s="1">
        <v>12.579116666666666</v>
      </c>
      <c r="N1001" s="1">
        <v>26.56298333333333</v>
      </c>
      <c r="O1001" s="1" t="s">
        <v>86</v>
      </c>
      <c r="P1001" s="1" t="s">
        <v>3376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80</v>
      </c>
      <c r="B1002" s="1" t="s">
        <v>17</v>
      </c>
      <c r="C1002" s="1">
        <v>647.0</v>
      </c>
      <c r="D1002" s="1">
        <v>35.0</v>
      </c>
      <c r="E1002" s="1" t="s">
        <v>1446</v>
      </c>
      <c r="F1002" s="1" t="s">
        <v>81</v>
      </c>
      <c r="G1002" s="1" t="s">
        <v>20</v>
      </c>
      <c r="H1002" s="1" t="s">
        <v>3377</v>
      </c>
      <c r="I1002" s="1" t="s">
        <v>3378</v>
      </c>
      <c r="J1002" s="1" t="s">
        <v>3379</v>
      </c>
      <c r="K1002" s="1" t="s">
        <v>3380</v>
      </c>
      <c r="L1002" s="1">
        <v>-4.0</v>
      </c>
      <c r="M1002" s="1">
        <v>0.011583333333333333</v>
      </c>
      <c r="N1002" s="1">
        <v>12.238733333333334</v>
      </c>
      <c r="O1002" s="1" t="s">
        <v>86</v>
      </c>
      <c r="P1002" s="1" t="s">
        <v>3381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80</v>
      </c>
      <c r="B1003" s="1" t="s">
        <v>17</v>
      </c>
      <c r="C1003" s="1">
        <v>358.0</v>
      </c>
      <c r="D1003" s="1">
        <v>0.0</v>
      </c>
      <c r="E1003" s="1" t="s">
        <v>1446</v>
      </c>
      <c r="F1003" s="1" t="s">
        <v>81</v>
      </c>
      <c r="G1003" s="1" t="s">
        <v>20</v>
      </c>
      <c r="H1003" s="1" t="s">
        <v>3382</v>
      </c>
      <c r="I1003" s="1" t="s">
        <v>3383</v>
      </c>
      <c r="J1003" s="1" t="s">
        <v>3384</v>
      </c>
      <c r="K1003" s="1" t="s">
        <v>3385</v>
      </c>
      <c r="L1003" s="1">
        <v>0.0</v>
      </c>
      <c r="M1003" s="1">
        <v>0.011983333333333334</v>
      </c>
      <c r="N1003" s="1">
        <v>18.114133333333335</v>
      </c>
      <c r="O1003" s="1" t="s">
        <v>86</v>
      </c>
      <c r="P1003" s="1" t="s">
        <v>125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80</v>
      </c>
      <c r="B1004" s="1" t="s">
        <v>17</v>
      </c>
      <c r="C1004" s="1">
        <v>199.0</v>
      </c>
      <c r="D1004" s="1">
        <v>50.0</v>
      </c>
      <c r="E1004" s="2"/>
      <c r="F1004" s="1" t="s">
        <v>38</v>
      </c>
      <c r="G1004" s="1" t="s">
        <v>162</v>
      </c>
      <c r="H1004" s="1" t="s">
        <v>3386</v>
      </c>
      <c r="I1004" s="1" t="s">
        <v>3387</v>
      </c>
      <c r="J1004" s="1" t="s">
        <v>3387</v>
      </c>
      <c r="K1004" s="2"/>
      <c r="L1004" s="1">
        <v>-11.0</v>
      </c>
      <c r="M1004" s="1"/>
      <c r="N1004" s="1">
        <v>8.2758</v>
      </c>
      <c r="O1004" s="1" t="s">
        <v>86</v>
      </c>
      <c r="P1004" s="1" t="s">
        <v>1255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25</v>
      </c>
      <c r="B1005" s="1" t="s">
        <v>88</v>
      </c>
      <c r="C1005" s="1">
        <v>745.0</v>
      </c>
      <c r="D1005" s="1">
        <v>0.0</v>
      </c>
      <c r="E1005" s="2"/>
      <c r="F1005" s="1" t="s">
        <v>19</v>
      </c>
      <c r="G1005" s="1" t="s">
        <v>20</v>
      </c>
      <c r="H1005" s="1" t="s">
        <v>3388</v>
      </c>
      <c r="I1005" s="1" t="s">
        <v>3389</v>
      </c>
      <c r="J1005" s="1" t="s">
        <v>3389</v>
      </c>
      <c r="K1005" s="2"/>
      <c r="L1005" s="1">
        <v>1.0</v>
      </c>
      <c r="M1005" s="1"/>
      <c r="N1005" s="1">
        <v>16.420716666666667</v>
      </c>
      <c r="O1005" s="1" t="s">
        <v>23</v>
      </c>
      <c r="P1005" s="1" t="s">
        <v>3390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80</v>
      </c>
      <c r="B1006" s="1" t="s">
        <v>17</v>
      </c>
      <c r="C1006" s="1">
        <v>417.0</v>
      </c>
      <c r="D1006" s="1">
        <v>50.0</v>
      </c>
      <c r="E1006" s="2"/>
      <c r="F1006" s="1" t="s">
        <v>38</v>
      </c>
      <c r="G1006" s="1" t="s">
        <v>162</v>
      </c>
      <c r="H1006" s="1" t="s">
        <v>3391</v>
      </c>
      <c r="I1006" s="1" t="s">
        <v>3392</v>
      </c>
      <c r="J1006" s="1" t="s">
        <v>3392</v>
      </c>
      <c r="K1006" s="2"/>
      <c r="L1006" s="1">
        <v>-6.0</v>
      </c>
      <c r="M1006" s="1"/>
      <c r="N1006" s="1">
        <v>16.330066666666667</v>
      </c>
      <c r="O1006" s="1" t="s">
        <v>86</v>
      </c>
      <c r="P1006" s="1" t="s">
        <v>3393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80</v>
      </c>
      <c r="B1007" s="1" t="s">
        <v>17</v>
      </c>
      <c r="C1007" s="1">
        <v>309.0</v>
      </c>
      <c r="D1007" s="1">
        <v>0.0</v>
      </c>
      <c r="E1007" s="1" t="s">
        <v>1446</v>
      </c>
      <c r="F1007" s="1" t="s">
        <v>81</v>
      </c>
      <c r="G1007" s="1" t="s">
        <v>20</v>
      </c>
      <c r="H1007" s="1" t="s">
        <v>3394</v>
      </c>
      <c r="I1007" s="1" t="s">
        <v>3395</v>
      </c>
      <c r="J1007" s="1" t="s">
        <v>3396</v>
      </c>
      <c r="K1007" s="1" t="s">
        <v>3397</v>
      </c>
      <c r="L1007" s="1">
        <v>-17.0</v>
      </c>
      <c r="M1007" s="1">
        <v>0.05825</v>
      </c>
      <c r="N1007" s="1">
        <v>7.9302</v>
      </c>
      <c r="O1007" s="1" t="s">
        <v>86</v>
      </c>
      <c r="P1007" s="1" t="s">
        <v>885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16</v>
      </c>
      <c r="B1008" s="1" t="s">
        <v>17</v>
      </c>
      <c r="C1008" s="1">
        <v>331.0</v>
      </c>
      <c r="D1008" s="1">
        <v>0.0</v>
      </c>
      <c r="E1008" s="1" t="s">
        <v>18</v>
      </c>
      <c r="F1008" s="1" t="s">
        <v>19</v>
      </c>
      <c r="G1008" s="1" t="s">
        <v>20</v>
      </c>
      <c r="H1008" s="1" t="s">
        <v>3398</v>
      </c>
      <c r="I1008" s="1" t="s">
        <v>3399</v>
      </c>
      <c r="J1008" s="1" t="s">
        <v>3399</v>
      </c>
      <c r="K1008" s="2"/>
      <c r="L1008" s="1">
        <v>-3.0</v>
      </c>
      <c r="M1008" s="1"/>
      <c r="N1008" s="1">
        <v>14.39065</v>
      </c>
      <c r="O1008" s="1" t="s">
        <v>23</v>
      </c>
      <c r="P1008" s="1" t="s">
        <v>3400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80</v>
      </c>
      <c r="B1009" s="1" t="s">
        <v>17</v>
      </c>
      <c r="C1009" s="1">
        <v>167.0</v>
      </c>
      <c r="D1009" s="1">
        <v>42.0</v>
      </c>
      <c r="E1009" s="2"/>
      <c r="F1009" s="1" t="s">
        <v>38</v>
      </c>
      <c r="G1009" s="1" t="s">
        <v>162</v>
      </c>
      <c r="H1009" s="1" t="s">
        <v>3401</v>
      </c>
      <c r="I1009" s="1" t="s">
        <v>3402</v>
      </c>
      <c r="J1009" s="1" t="s">
        <v>3402</v>
      </c>
      <c r="K1009" s="2"/>
      <c r="L1009" s="1">
        <v>-13.0</v>
      </c>
      <c r="M1009" s="1"/>
      <c r="N1009" s="1">
        <v>6.13055</v>
      </c>
      <c r="O1009" s="1" t="s">
        <v>86</v>
      </c>
      <c r="P1009" s="1" t="s">
        <v>1709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25</v>
      </c>
      <c r="B1010" s="1" t="s">
        <v>17</v>
      </c>
      <c r="C1010" s="1">
        <v>411.0</v>
      </c>
      <c r="D1010" s="1">
        <v>0.0</v>
      </c>
      <c r="E1010" s="2"/>
      <c r="F1010" s="1" t="s">
        <v>19</v>
      </c>
      <c r="G1010" s="1" t="s">
        <v>20</v>
      </c>
      <c r="H1010" s="1" t="s">
        <v>3403</v>
      </c>
      <c r="I1010" s="1" t="s">
        <v>3404</v>
      </c>
      <c r="J1010" s="1" t="s">
        <v>3404</v>
      </c>
      <c r="K1010" s="2"/>
      <c r="L1010" s="1">
        <v>-6.0</v>
      </c>
      <c r="M1010" s="1"/>
      <c r="N1010" s="1">
        <v>8.856266666666667</v>
      </c>
      <c r="O1010" s="1" t="s">
        <v>23</v>
      </c>
      <c r="P1010" s="1" t="s">
        <v>3405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16</v>
      </c>
      <c r="B1011" s="1" t="s">
        <v>17</v>
      </c>
      <c r="C1011" s="1">
        <v>274.0</v>
      </c>
      <c r="D1011" s="1">
        <v>0.0</v>
      </c>
      <c r="E1011" s="1" t="s">
        <v>18</v>
      </c>
      <c r="F1011" s="1" t="s">
        <v>19</v>
      </c>
      <c r="G1011" s="1" t="s">
        <v>20</v>
      </c>
      <c r="H1011" s="1" t="s">
        <v>3406</v>
      </c>
      <c r="I1011" s="1" t="s">
        <v>3407</v>
      </c>
      <c r="J1011" s="1" t="s">
        <v>3407</v>
      </c>
      <c r="K1011" s="2"/>
      <c r="L1011" s="1">
        <v>-3.0</v>
      </c>
      <c r="M1011" s="1"/>
      <c r="N1011" s="1">
        <v>11.985316666666666</v>
      </c>
      <c r="O1011" s="1" t="s">
        <v>23</v>
      </c>
      <c r="P1011" s="1" t="s">
        <v>1880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25</v>
      </c>
      <c r="B1012" s="1" t="s">
        <v>17</v>
      </c>
      <c r="C1012" s="1">
        <v>692.0</v>
      </c>
      <c r="D1012" s="1">
        <v>0.0</v>
      </c>
      <c r="E1012" s="2"/>
      <c r="F1012" s="1" t="s">
        <v>19</v>
      </c>
      <c r="G1012" s="1" t="s">
        <v>20</v>
      </c>
      <c r="H1012" s="1" t="s">
        <v>3408</v>
      </c>
      <c r="I1012" s="1" t="s">
        <v>3409</v>
      </c>
      <c r="J1012" s="1" t="s">
        <v>3409</v>
      </c>
      <c r="K1012" s="2"/>
      <c r="L1012" s="1">
        <v>-3.0</v>
      </c>
      <c r="M1012" s="1"/>
      <c r="N1012" s="1">
        <v>11.293316666666666</v>
      </c>
      <c r="O1012" s="1" t="s">
        <v>23</v>
      </c>
      <c r="P1012" s="1" t="s">
        <v>3410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80</v>
      </c>
      <c r="B1013" s="1" t="s">
        <v>17</v>
      </c>
      <c r="C1013" s="1">
        <v>321.0</v>
      </c>
      <c r="D1013" s="1">
        <v>42.0</v>
      </c>
      <c r="E1013" s="2"/>
      <c r="F1013" s="1" t="s">
        <v>38</v>
      </c>
      <c r="G1013" s="1" t="s">
        <v>162</v>
      </c>
      <c r="H1013" s="1" t="s">
        <v>3411</v>
      </c>
      <c r="I1013" s="1" t="s">
        <v>3412</v>
      </c>
      <c r="J1013" s="1" t="s">
        <v>3412</v>
      </c>
      <c r="K1013" s="2"/>
      <c r="L1013" s="1">
        <v>-9.0</v>
      </c>
      <c r="M1013" s="1"/>
      <c r="N1013" s="1">
        <v>9.258783333333334</v>
      </c>
      <c r="O1013" s="1" t="s">
        <v>86</v>
      </c>
      <c r="P1013" s="1" t="s">
        <v>3413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25</v>
      </c>
      <c r="B1014" s="1" t="s">
        <v>88</v>
      </c>
      <c r="C1014" s="1">
        <v>585.0</v>
      </c>
      <c r="D1014" s="1">
        <v>0.0</v>
      </c>
      <c r="E1014" s="2"/>
      <c r="F1014" s="1" t="s">
        <v>19</v>
      </c>
      <c r="G1014" s="1" t="s">
        <v>20</v>
      </c>
      <c r="H1014" s="1" t="s">
        <v>3414</v>
      </c>
      <c r="I1014" s="1" t="s">
        <v>3415</v>
      </c>
      <c r="J1014" s="1" t="s">
        <v>3415</v>
      </c>
      <c r="K1014" s="2"/>
      <c r="L1014" s="1">
        <v>-3.0</v>
      </c>
      <c r="M1014" s="1"/>
      <c r="N1014" s="1">
        <v>11.5964</v>
      </c>
      <c r="O1014" s="1" t="s">
        <v>23</v>
      </c>
      <c r="P1014" s="1" t="s">
        <v>3416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25</v>
      </c>
      <c r="B1015" s="1" t="s">
        <v>88</v>
      </c>
      <c r="C1015" s="1">
        <v>329.0</v>
      </c>
      <c r="D1015" s="1">
        <v>0.0</v>
      </c>
      <c r="E1015" s="2"/>
      <c r="F1015" s="1" t="s">
        <v>19</v>
      </c>
      <c r="G1015" s="1" t="s">
        <v>20</v>
      </c>
      <c r="H1015" s="1" t="s">
        <v>3417</v>
      </c>
      <c r="I1015" s="1" t="s">
        <v>3418</v>
      </c>
      <c r="J1015" s="1" t="s">
        <v>3418</v>
      </c>
      <c r="K1015" s="2"/>
      <c r="L1015" s="1">
        <v>-1.0</v>
      </c>
      <c r="M1015" s="1"/>
      <c r="N1015" s="1">
        <v>13.537383333333333</v>
      </c>
      <c r="O1015" s="1" t="s">
        <v>23</v>
      </c>
      <c r="P1015" s="1" t="s">
        <v>2944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80</v>
      </c>
      <c r="B1016" s="1" t="s">
        <v>17</v>
      </c>
      <c r="C1016" s="1">
        <v>250.0</v>
      </c>
      <c r="D1016" s="1">
        <v>0.0</v>
      </c>
      <c r="E1016" s="1" t="s">
        <v>1446</v>
      </c>
      <c r="F1016" s="1" t="s">
        <v>81</v>
      </c>
      <c r="G1016" s="1" t="s">
        <v>39</v>
      </c>
      <c r="H1016" s="1" t="s">
        <v>3419</v>
      </c>
      <c r="I1016" s="1" t="s">
        <v>3420</v>
      </c>
      <c r="J1016" s="1" t="s">
        <v>3421</v>
      </c>
      <c r="K1016" s="1" t="s">
        <v>3422</v>
      </c>
      <c r="L1016" s="1">
        <v>-1.0</v>
      </c>
      <c r="M1016" s="1">
        <v>0.009866666666666666</v>
      </c>
      <c r="N1016" s="1">
        <v>13.421283333333333</v>
      </c>
      <c r="O1016" s="1" t="s">
        <v>86</v>
      </c>
      <c r="P1016" s="1" t="s">
        <v>1537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25</v>
      </c>
      <c r="B1017" s="1" t="s">
        <v>88</v>
      </c>
      <c r="C1017" s="1">
        <v>329.0</v>
      </c>
      <c r="D1017" s="1">
        <v>0.0</v>
      </c>
      <c r="E1017" s="2"/>
      <c r="F1017" s="1" t="s">
        <v>19</v>
      </c>
      <c r="G1017" s="1" t="s">
        <v>20</v>
      </c>
      <c r="H1017" s="1" t="s">
        <v>3423</v>
      </c>
      <c r="I1017" s="1" t="s">
        <v>3424</v>
      </c>
      <c r="J1017" s="1" t="s">
        <v>3424</v>
      </c>
      <c r="K1017" s="2"/>
      <c r="L1017" s="1">
        <v>-5.0</v>
      </c>
      <c r="M1017" s="1"/>
      <c r="N1017" s="1">
        <v>9.910716666666668</v>
      </c>
      <c r="O1017" s="1" t="s">
        <v>23</v>
      </c>
      <c r="P1017" s="1" t="s">
        <v>3425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1" t="s">
        <v>29</v>
      </c>
      <c r="B1018" s="1" t="s">
        <v>17</v>
      </c>
      <c r="C1018" s="1">
        <v>553.0</v>
      </c>
      <c r="D1018" s="1">
        <v>0.0</v>
      </c>
      <c r="E1018" s="2"/>
      <c r="F1018" s="1" t="s">
        <v>38</v>
      </c>
      <c r="G1018" s="1" t="s">
        <v>20</v>
      </c>
      <c r="H1018" s="1" t="s">
        <v>3426</v>
      </c>
      <c r="I1018" s="1" t="s">
        <v>3427</v>
      </c>
      <c r="J1018" s="1" t="s">
        <v>3427</v>
      </c>
      <c r="K1018" s="2"/>
      <c r="L1018" s="1">
        <v>-5.0</v>
      </c>
      <c r="M1018" s="1"/>
      <c r="N1018" s="1">
        <v>9.519816666666667</v>
      </c>
      <c r="O1018" s="1" t="s">
        <v>23</v>
      </c>
      <c r="P1018" s="1" t="s">
        <v>3428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16</v>
      </c>
      <c r="B1019" s="1" t="s">
        <v>17</v>
      </c>
      <c r="C1019" s="3">
        <v>469.0</v>
      </c>
      <c r="D1019" s="1">
        <v>0.0</v>
      </c>
      <c r="E1019" s="1" t="s">
        <v>18</v>
      </c>
      <c r="F1019" s="1" t="s">
        <v>19</v>
      </c>
      <c r="G1019" s="1" t="s">
        <v>20</v>
      </c>
      <c r="H1019" s="1" t="s">
        <v>3429</v>
      </c>
      <c r="I1019" s="1" t="s">
        <v>3430</v>
      </c>
      <c r="J1019" s="1" t="s">
        <v>3430</v>
      </c>
      <c r="K1019" s="2"/>
      <c r="L1019" s="1">
        <v>-1.0</v>
      </c>
      <c r="M1019" s="1"/>
      <c r="N1019" s="1">
        <v>13.84865</v>
      </c>
      <c r="O1019" s="1" t="s">
        <v>23</v>
      </c>
      <c r="P1019" s="1" t="s">
        <v>3431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29</v>
      </c>
      <c r="B1020" s="1" t="s">
        <v>88</v>
      </c>
      <c r="C1020" s="1">
        <v>264.0</v>
      </c>
      <c r="D1020" s="1">
        <v>0.0</v>
      </c>
      <c r="E1020" s="1" t="s">
        <v>435</v>
      </c>
      <c r="F1020" s="1" t="s">
        <v>19</v>
      </c>
      <c r="G1020" s="1" t="s">
        <v>20</v>
      </c>
      <c r="H1020" s="1" t="s">
        <v>3432</v>
      </c>
      <c r="I1020" s="1" t="s">
        <v>3433</v>
      </c>
      <c r="J1020" s="1" t="s">
        <v>3433</v>
      </c>
      <c r="K1020" s="2"/>
      <c r="L1020" s="1">
        <v>-7.0</v>
      </c>
      <c r="M1020" s="1"/>
      <c r="N1020" s="1">
        <v>7.836866666666666</v>
      </c>
      <c r="O1020" s="1" t="s">
        <v>23</v>
      </c>
      <c r="P1020" s="1" t="s">
        <v>555</v>
      </c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1" t="s">
        <v>16</v>
      </c>
      <c r="B1021" s="1" t="s">
        <v>17</v>
      </c>
      <c r="C1021" s="1">
        <v>907.0</v>
      </c>
      <c r="D1021" s="1">
        <v>0.0</v>
      </c>
      <c r="E1021" s="1" t="s">
        <v>18</v>
      </c>
      <c r="F1021" s="1" t="s">
        <v>19</v>
      </c>
      <c r="G1021" s="1" t="s">
        <v>20</v>
      </c>
      <c r="H1021" s="1" t="s">
        <v>3434</v>
      </c>
      <c r="I1021" s="1" t="s">
        <v>3435</v>
      </c>
      <c r="J1021" s="1" t="s">
        <v>3435</v>
      </c>
      <c r="K1021" s="2"/>
      <c r="L1021" s="1">
        <v>1.0</v>
      </c>
      <c r="M1021" s="1"/>
      <c r="N1021" s="1">
        <v>16.322433333333333</v>
      </c>
      <c r="O1021" s="1" t="s">
        <v>23</v>
      </c>
      <c r="P1021" s="1" t="s">
        <v>3436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16</v>
      </c>
      <c r="B1022" s="1" t="s">
        <v>17</v>
      </c>
      <c r="C1022" s="1">
        <v>224.0</v>
      </c>
      <c r="D1022" s="1">
        <v>0.0</v>
      </c>
      <c r="E1022" s="1" t="s">
        <v>18</v>
      </c>
      <c r="F1022" s="1" t="s">
        <v>19</v>
      </c>
      <c r="G1022" s="1" t="s">
        <v>20</v>
      </c>
      <c r="H1022" s="1" t="s">
        <v>3437</v>
      </c>
      <c r="I1022" s="1" t="s">
        <v>3438</v>
      </c>
      <c r="J1022" s="1" t="s">
        <v>3438</v>
      </c>
      <c r="K1022" s="2"/>
      <c r="L1022" s="1">
        <v>-2.0</v>
      </c>
      <c r="M1022" s="1"/>
      <c r="N1022" s="1">
        <v>12.715616666666667</v>
      </c>
      <c r="O1022" s="1" t="s">
        <v>23</v>
      </c>
      <c r="P1022" s="1" t="s">
        <v>73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1" t="s">
        <v>16</v>
      </c>
      <c r="B1023" s="1" t="s">
        <v>17</v>
      </c>
      <c r="C1023" s="1">
        <v>433.0</v>
      </c>
      <c r="D1023" s="1">
        <v>0.0</v>
      </c>
      <c r="E1023" s="1" t="s">
        <v>18</v>
      </c>
      <c r="F1023" s="1" t="s">
        <v>19</v>
      </c>
      <c r="G1023" s="1" t="s">
        <v>20</v>
      </c>
      <c r="H1023" s="1" t="s">
        <v>3439</v>
      </c>
      <c r="I1023" s="1" t="s">
        <v>3440</v>
      </c>
      <c r="J1023" s="1" t="s">
        <v>3440</v>
      </c>
      <c r="K1023" s="2"/>
      <c r="L1023" s="1">
        <v>0.0</v>
      </c>
      <c r="M1023" s="1"/>
      <c r="N1023" s="1">
        <v>14.055033333333334</v>
      </c>
      <c r="O1023" s="1" t="s">
        <v>23</v>
      </c>
      <c r="P1023" s="1" t="s">
        <v>3441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1" t="s">
        <v>80</v>
      </c>
      <c r="B1024" s="1" t="s">
        <v>17</v>
      </c>
      <c r="C1024" s="1">
        <v>698.0</v>
      </c>
      <c r="D1024" s="1">
        <v>0.0</v>
      </c>
      <c r="E1024" s="1" t="s">
        <v>2686</v>
      </c>
      <c r="F1024" s="1" t="s">
        <v>81</v>
      </c>
      <c r="G1024" s="1" t="s">
        <v>20</v>
      </c>
      <c r="H1024" s="1" t="s">
        <v>3442</v>
      </c>
      <c r="I1024" s="1" t="s">
        <v>3443</v>
      </c>
      <c r="J1024" s="1" t="s">
        <v>3444</v>
      </c>
      <c r="K1024" s="1" t="s">
        <v>3445</v>
      </c>
      <c r="L1024" s="1">
        <v>-8.0</v>
      </c>
      <c r="M1024" s="1">
        <v>0.01205</v>
      </c>
      <c r="N1024" s="1">
        <v>14.317333333333334</v>
      </c>
      <c r="O1024" s="1" t="s">
        <v>86</v>
      </c>
      <c r="P1024" s="1" t="s">
        <v>3446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1" t="s">
        <v>80</v>
      </c>
      <c r="B1025" s="1" t="s">
        <v>17</v>
      </c>
      <c r="C1025" s="1">
        <v>463.0</v>
      </c>
      <c r="D1025" s="1">
        <v>0.0</v>
      </c>
      <c r="E1025" s="1" t="s">
        <v>1446</v>
      </c>
      <c r="F1025" s="1" t="s">
        <v>81</v>
      </c>
      <c r="G1025" s="1" t="s">
        <v>20</v>
      </c>
      <c r="H1025" s="1" t="s">
        <v>3447</v>
      </c>
      <c r="I1025" s="1" t="s">
        <v>3448</v>
      </c>
      <c r="J1025" s="1" t="s">
        <v>3449</v>
      </c>
      <c r="K1025" s="1" t="s">
        <v>3450</v>
      </c>
      <c r="L1025" s="1">
        <v>0.0</v>
      </c>
      <c r="M1025" s="1">
        <v>0.01035</v>
      </c>
      <c r="N1025" s="1">
        <v>23.903883333333333</v>
      </c>
      <c r="O1025" s="1" t="s">
        <v>86</v>
      </c>
      <c r="P1025" s="1" t="s">
        <v>3451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1" t="s">
        <v>16</v>
      </c>
      <c r="B1026" s="1" t="s">
        <v>17</v>
      </c>
      <c r="C1026" s="1">
        <v>528.0</v>
      </c>
      <c r="D1026" s="1">
        <v>0.0</v>
      </c>
      <c r="E1026" s="1" t="s">
        <v>18</v>
      </c>
      <c r="F1026" s="1" t="s">
        <v>19</v>
      </c>
      <c r="G1026" s="1" t="s">
        <v>20</v>
      </c>
      <c r="H1026" s="1" t="s">
        <v>3452</v>
      </c>
      <c r="I1026" s="1" t="s">
        <v>3453</v>
      </c>
      <c r="J1026" s="1" t="s">
        <v>3453</v>
      </c>
      <c r="K1026" s="2"/>
      <c r="L1026" s="1">
        <v>-11.0</v>
      </c>
      <c r="M1026" s="1"/>
      <c r="N1026" s="1">
        <v>10.2125</v>
      </c>
      <c r="O1026" s="1" t="s">
        <v>23</v>
      </c>
      <c r="P1026" s="1" t="s">
        <v>3454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1" t="s">
        <v>80</v>
      </c>
      <c r="B1027" s="1" t="s">
        <v>17</v>
      </c>
      <c r="C1027" s="1">
        <v>340.0</v>
      </c>
      <c r="D1027" s="1">
        <v>18.0</v>
      </c>
      <c r="E1027" s="1" t="s">
        <v>1446</v>
      </c>
      <c r="F1027" s="1" t="s">
        <v>81</v>
      </c>
      <c r="G1027" s="1" t="s">
        <v>20</v>
      </c>
      <c r="H1027" s="1" t="s">
        <v>3455</v>
      </c>
      <c r="I1027" s="1" t="s">
        <v>3456</v>
      </c>
      <c r="J1027" s="1" t="s">
        <v>3457</v>
      </c>
      <c r="K1027" s="1" t="s">
        <v>3458</v>
      </c>
      <c r="L1027" s="1">
        <v>0.0</v>
      </c>
      <c r="M1027" s="1">
        <v>0.009616666666666667</v>
      </c>
      <c r="N1027" s="1">
        <v>9.6478</v>
      </c>
      <c r="O1027" s="1" t="s">
        <v>86</v>
      </c>
      <c r="P1027" s="1" t="s">
        <v>3459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1" t="s">
        <v>25</v>
      </c>
      <c r="B1028" s="1" t="s">
        <v>88</v>
      </c>
      <c r="C1028" s="1">
        <v>341.0</v>
      </c>
      <c r="D1028" s="1">
        <v>0.0</v>
      </c>
      <c r="E1028" s="2"/>
      <c r="F1028" s="1" t="s">
        <v>19</v>
      </c>
      <c r="G1028" s="1" t="s">
        <v>20</v>
      </c>
      <c r="H1028" s="1" t="s">
        <v>3460</v>
      </c>
      <c r="I1028" s="1" t="s">
        <v>3461</v>
      </c>
      <c r="J1028" s="1" t="s">
        <v>3461</v>
      </c>
      <c r="K1028" s="2"/>
      <c r="L1028" s="1">
        <v>-7.0</v>
      </c>
      <c r="M1028" s="1"/>
      <c r="N1028" s="1">
        <v>7.53435</v>
      </c>
      <c r="O1028" s="1" t="s">
        <v>23</v>
      </c>
      <c r="P1028" s="1" t="s">
        <v>3462</v>
      </c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1" t="s">
        <v>80</v>
      </c>
      <c r="B1029" s="1" t="s">
        <v>17</v>
      </c>
      <c r="C1029" s="1">
        <v>215.0</v>
      </c>
      <c r="D1029" s="1">
        <v>54.0</v>
      </c>
      <c r="E1029" s="2"/>
      <c r="F1029" s="1" t="s">
        <v>38</v>
      </c>
      <c r="G1029" s="1" t="s">
        <v>162</v>
      </c>
      <c r="H1029" s="1" t="s">
        <v>3463</v>
      </c>
      <c r="I1029" s="1" t="s">
        <v>3464</v>
      </c>
      <c r="J1029" s="1" t="s">
        <v>3464</v>
      </c>
      <c r="K1029" s="2"/>
      <c r="L1029" s="1">
        <v>-10.0</v>
      </c>
      <c r="M1029" s="1"/>
      <c r="N1029" s="1">
        <v>8.10615</v>
      </c>
      <c r="O1029" s="1" t="s">
        <v>86</v>
      </c>
      <c r="P1029" s="1" t="s">
        <v>326</v>
      </c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1" t="s">
        <v>25</v>
      </c>
      <c r="B1030" s="1" t="s">
        <v>17</v>
      </c>
      <c r="C1030" s="1">
        <v>593.0</v>
      </c>
      <c r="D1030" s="1">
        <v>0.0</v>
      </c>
      <c r="E1030" s="2"/>
      <c r="F1030" s="1" t="s">
        <v>19</v>
      </c>
      <c r="G1030" s="1" t="s">
        <v>20</v>
      </c>
      <c r="H1030" s="1" t="s">
        <v>3465</v>
      </c>
      <c r="I1030" s="1" t="s">
        <v>3466</v>
      </c>
      <c r="J1030" s="1" t="s">
        <v>3466</v>
      </c>
      <c r="K1030" s="2"/>
      <c r="L1030" s="1">
        <v>-2.0</v>
      </c>
      <c r="M1030" s="1"/>
      <c r="N1030" s="1">
        <v>12.796033333333334</v>
      </c>
      <c r="O1030" s="1" t="s">
        <v>23</v>
      </c>
      <c r="P1030" s="1" t="s">
        <v>3467</v>
      </c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1" t="s">
        <v>80</v>
      </c>
      <c r="B1031" s="1" t="s">
        <v>17</v>
      </c>
      <c r="C1031" s="1">
        <v>199.0</v>
      </c>
      <c r="D1031" s="1">
        <v>50.0</v>
      </c>
      <c r="E1031" s="2"/>
      <c r="F1031" s="1" t="s">
        <v>38</v>
      </c>
      <c r="G1031" s="1" t="s">
        <v>39</v>
      </c>
      <c r="H1031" s="1" t="s">
        <v>3468</v>
      </c>
      <c r="I1031" s="1" t="s">
        <v>3469</v>
      </c>
      <c r="J1031" s="1" t="s">
        <v>3469</v>
      </c>
      <c r="K1031" s="2"/>
      <c r="L1031" s="1">
        <v>-11.0</v>
      </c>
      <c r="M1031" s="1"/>
      <c r="N1031" s="1">
        <v>8.146083333333333</v>
      </c>
      <c r="O1031" s="1" t="s">
        <v>86</v>
      </c>
      <c r="P1031" s="1" t="s">
        <v>1474</v>
      </c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1" t="s">
        <v>80</v>
      </c>
      <c r="B1032" s="1" t="s">
        <v>17</v>
      </c>
      <c r="C1032" s="1">
        <v>375.0</v>
      </c>
      <c r="D1032" s="1">
        <v>0.0</v>
      </c>
      <c r="E1032" s="1" t="s">
        <v>1446</v>
      </c>
      <c r="F1032" s="1" t="s">
        <v>81</v>
      </c>
      <c r="G1032" s="1" t="s">
        <v>20</v>
      </c>
      <c r="H1032" s="1" t="s">
        <v>3470</v>
      </c>
      <c r="I1032" s="1" t="s">
        <v>3471</v>
      </c>
      <c r="J1032" s="1" t="s">
        <v>3472</v>
      </c>
      <c r="K1032" s="1" t="s">
        <v>3473</v>
      </c>
      <c r="L1032" s="1">
        <v>-3.0</v>
      </c>
      <c r="M1032" s="1">
        <v>44.9713</v>
      </c>
      <c r="N1032" s="1">
        <v>125.96518333333333</v>
      </c>
      <c r="O1032" s="1" t="s">
        <v>86</v>
      </c>
      <c r="P1032" s="1" t="s">
        <v>3474</v>
      </c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1" t="s">
        <v>37</v>
      </c>
      <c r="B1033" s="1" t="s">
        <v>17</v>
      </c>
      <c r="C1033" s="1">
        <v>498.0</v>
      </c>
      <c r="D1033" s="1">
        <v>0.0</v>
      </c>
      <c r="E1033" s="2"/>
      <c r="F1033" s="1" t="s">
        <v>38</v>
      </c>
      <c r="G1033" s="1" t="s">
        <v>39</v>
      </c>
      <c r="H1033" s="1" t="s">
        <v>3475</v>
      </c>
      <c r="I1033" s="1" t="s">
        <v>3476</v>
      </c>
      <c r="J1033" s="1" t="s">
        <v>3476</v>
      </c>
      <c r="K1033" s="2"/>
      <c r="L1033" s="1">
        <v>3.0</v>
      </c>
      <c r="M1033" s="1"/>
      <c r="N1033" s="1">
        <v>8.13015</v>
      </c>
      <c r="O1033" s="1" t="s">
        <v>42</v>
      </c>
      <c r="P1033" s="1" t="s">
        <v>3477</v>
      </c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1" t="s">
        <v>25</v>
      </c>
      <c r="B1034" s="1" t="s">
        <v>17</v>
      </c>
      <c r="C1034" s="1">
        <v>677.0</v>
      </c>
      <c r="D1034" s="1">
        <v>0.0</v>
      </c>
      <c r="E1034" s="2"/>
      <c r="F1034" s="1" t="s">
        <v>19</v>
      </c>
      <c r="G1034" s="1" t="s">
        <v>20</v>
      </c>
      <c r="H1034" s="1" t="s">
        <v>3478</v>
      </c>
      <c r="I1034" s="1" t="s">
        <v>3479</v>
      </c>
      <c r="J1034" s="1" t="s">
        <v>3479</v>
      </c>
      <c r="K1034" s="2"/>
      <c r="L1034" s="1">
        <v>-2.0</v>
      </c>
      <c r="M1034" s="1"/>
      <c r="N1034" s="1">
        <v>12.209583333333333</v>
      </c>
      <c r="O1034" s="1" t="s">
        <v>23</v>
      </c>
      <c r="P1034" s="1" t="s">
        <v>3480</v>
      </c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1" t="s">
        <v>16</v>
      </c>
      <c r="B1035" s="1" t="s">
        <v>17</v>
      </c>
      <c r="C1035" s="1">
        <v>264.0</v>
      </c>
      <c r="D1035" s="1">
        <v>0.0</v>
      </c>
      <c r="E1035" s="1" t="s">
        <v>18</v>
      </c>
      <c r="F1035" s="1" t="s">
        <v>19</v>
      </c>
      <c r="G1035" s="1" t="s">
        <v>20</v>
      </c>
      <c r="H1035" s="1" t="s">
        <v>3481</v>
      </c>
      <c r="I1035" s="1" t="s">
        <v>3482</v>
      </c>
      <c r="J1035" s="1" t="s">
        <v>3482</v>
      </c>
      <c r="K1035" s="2"/>
      <c r="L1035" s="1">
        <v>-9.0</v>
      </c>
      <c r="M1035" s="1"/>
      <c r="N1035" s="1">
        <v>104.74481666666667</v>
      </c>
      <c r="O1035" s="1" t="s">
        <v>23</v>
      </c>
      <c r="P1035" s="1" t="s">
        <v>3483</v>
      </c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1" t="s">
        <v>80</v>
      </c>
      <c r="B1036" s="1" t="s">
        <v>17</v>
      </c>
      <c r="C1036" s="1">
        <v>622.0</v>
      </c>
      <c r="D1036" s="1">
        <v>0.0</v>
      </c>
      <c r="E1036" s="1" t="s">
        <v>2686</v>
      </c>
      <c r="F1036" s="1" t="s">
        <v>81</v>
      </c>
      <c r="G1036" s="1" t="s">
        <v>20</v>
      </c>
      <c r="H1036" s="1" t="s">
        <v>3484</v>
      </c>
      <c r="I1036" s="1" t="s">
        <v>3485</v>
      </c>
      <c r="J1036" s="1" t="s">
        <v>3486</v>
      </c>
      <c r="K1036" s="1" t="s">
        <v>3487</v>
      </c>
      <c r="L1036" s="1">
        <v>0.0</v>
      </c>
      <c r="M1036" s="1">
        <v>0.010283333333333334</v>
      </c>
      <c r="N1036" s="1">
        <v>16.6643</v>
      </c>
      <c r="O1036" s="1" t="s">
        <v>86</v>
      </c>
      <c r="P1036" s="1" t="s">
        <v>3488</v>
      </c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1" t="s">
        <v>25</v>
      </c>
      <c r="B1037" s="1" t="s">
        <v>88</v>
      </c>
      <c r="C1037" s="1">
        <v>436.0</v>
      </c>
      <c r="D1037" s="1">
        <v>0.0</v>
      </c>
      <c r="E1037" s="2"/>
      <c r="F1037" s="1" t="s">
        <v>19</v>
      </c>
      <c r="G1037" s="1" t="s">
        <v>20</v>
      </c>
      <c r="H1037" s="1" t="s">
        <v>3489</v>
      </c>
      <c r="I1037" s="1" t="s">
        <v>3490</v>
      </c>
      <c r="J1037" s="1" t="s">
        <v>3490</v>
      </c>
      <c r="K1037" s="2"/>
      <c r="L1037" s="1">
        <v>-1.0</v>
      </c>
      <c r="M1037" s="1"/>
      <c r="N1037" s="1">
        <v>13.74165</v>
      </c>
      <c r="O1037" s="1" t="s">
        <v>23</v>
      </c>
      <c r="P1037" s="1" t="s">
        <v>3491</v>
      </c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1" t="s">
        <v>25</v>
      </c>
      <c r="B1038" s="1" t="s">
        <v>88</v>
      </c>
      <c r="C1038" s="1">
        <v>394.0</v>
      </c>
      <c r="D1038" s="1">
        <v>0.0</v>
      </c>
      <c r="E1038" s="2"/>
      <c r="F1038" s="1" t="s">
        <v>19</v>
      </c>
      <c r="G1038" s="1" t="s">
        <v>39</v>
      </c>
      <c r="H1038" s="1" t="s">
        <v>3492</v>
      </c>
      <c r="I1038" s="1" t="s">
        <v>3493</v>
      </c>
      <c r="J1038" s="1" t="s">
        <v>3493</v>
      </c>
      <c r="K1038" s="2"/>
      <c r="L1038" s="1">
        <v>-2.0</v>
      </c>
      <c r="M1038" s="1"/>
      <c r="N1038" s="1">
        <v>12.534783333333333</v>
      </c>
      <c r="O1038" s="1" t="s">
        <v>23</v>
      </c>
      <c r="P1038" s="1" t="s">
        <v>3494</v>
      </c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1" t="s">
        <v>29</v>
      </c>
      <c r="B1039" s="1" t="s">
        <v>88</v>
      </c>
      <c r="C1039" s="1">
        <v>329.0</v>
      </c>
      <c r="D1039" s="1">
        <v>0.0</v>
      </c>
      <c r="E1039" s="1" t="s">
        <v>3495</v>
      </c>
      <c r="F1039" s="1" t="s">
        <v>19</v>
      </c>
      <c r="G1039" s="1" t="s">
        <v>20</v>
      </c>
      <c r="H1039" s="1" t="s">
        <v>3496</v>
      </c>
      <c r="I1039" s="1" t="s">
        <v>3497</v>
      </c>
      <c r="J1039" s="1" t="s">
        <v>3497</v>
      </c>
      <c r="K1039" s="2"/>
      <c r="L1039" s="1">
        <v>-1.0</v>
      </c>
      <c r="M1039" s="1"/>
      <c r="N1039" s="1">
        <v>13.313033333333333</v>
      </c>
      <c r="O1039" s="1" t="s">
        <v>23</v>
      </c>
      <c r="P1039" s="1" t="s">
        <v>1415</v>
      </c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1" t="s">
        <v>16</v>
      </c>
      <c r="B1040" s="1" t="s">
        <v>17</v>
      </c>
      <c r="C1040" s="1">
        <v>453.0</v>
      </c>
      <c r="D1040" s="1">
        <v>0.0</v>
      </c>
      <c r="E1040" s="1" t="s">
        <v>18</v>
      </c>
      <c r="F1040" s="1" t="s">
        <v>19</v>
      </c>
      <c r="G1040" s="1" t="s">
        <v>20</v>
      </c>
      <c r="H1040" s="1" t="s">
        <v>3498</v>
      </c>
      <c r="I1040" s="1" t="s">
        <v>3499</v>
      </c>
      <c r="J1040" s="1" t="s">
        <v>3499</v>
      </c>
      <c r="K1040" s="2"/>
      <c r="L1040" s="1">
        <v>-1.0</v>
      </c>
      <c r="M1040" s="1"/>
      <c r="N1040" s="1">
        <v>13.7633</v>
      </c>
      <c r="O1040" s="1" t="s">
        <v>23</v>
      </c>
      <c r="P1040" s="1" t="s">
        <v>3500</v>
      </c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1" t="s">
        <v>80</v>
      </c>
      <c r="B1041" s="1" t="s">
        <v>17</v>
      </c>
      <c r="C1041" s="3">
        <v>446.0</v>
      </c>
      <c r="D1041" s="1">
        <v>112.0</v>
      </c>
      <c r="E1041" s="2"/>
      <c r="F1041" s="1" t="s">
        <v>38</v>
      </c>
      <c r="G1041" s="1" t="s">
        <v>162</v>
      </c>
      <c r="H1041" s="1" t="s">
        <v>3501</v>
      </c>
      <c r="I1041" s="1" t="s">
        <v>3502</v>
      </c>
      <c r="J1041" s="1" t="s">
        <v>3502</v>
      </c>
      <c r="K1041" s="2"/>
      <c r="L1041" s="1">
        <v>-5.0</v>
      </c>
      <c r="M1041" s="1"/>
      <c r="N1041" s="1">
        <v>14.522266666666667</v>
      </c>
      <c r="O1041" s="1" t="s">
        <v>86</v>
      </c>
      <c r="P1041" s="1" t="s">
        <v>3503</v>
      </c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1" t="s">
        <v>80</v>
      </c>
      <c r="B1042" s="1" t="s">
        <v>17</v>
      </c>
      <c r="C1042" s="1">
        <v>538.0</v>
      </c>
      <c r="D1042" s="1">
        <v>0.0</v>
      </c>
      <c r="E1042" s="1" t="s">
        <v>2686</v>
      </c>
      <c r="F1042" s="1" t="s">
        <v>81</v>
      </c>
      <c r="G1042" s="1" t="s">
        <v>20</v>
      </c>
      <c r="H1042" s="1" t="s">
        <v>3504</v>
      </c>
      <c r="I1042" s="1" t="s">
        <v>3505</v>
      </c>
      <c r="J1042" s="1" t="s">
        <v>3506</v>
      </c>
      <c r="K1042" s="1" t="s">
        <v>3507</v>
      </c>
      <c r="L1042" s="1">
        <v>12.0</v>
      </c>
      <c r="M1042" s="1">
        <v>0.00955</v>
      </c>
      <c r="N1042" s="1">
        <v>13.9674</v>
      </c>
      <c r="O1042" s="1" t="s">
        <v>86</v>
      </c>
      <c r="P1042" s="1" t="s">
        <v>3508</v>
      </c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1" t="s">
        <v>25</v>
      </c>
      <c r="B1043" s="1" t="s">
        <v>17</v>
      </c>
      <c r="C1043" s="1">
        <v>249.0</v>
      </c>
      <c r="D1043" s="1">
        <v>0.0</v>
      </c>
      <c r="E1043" s="2"/>
      <c r="F1043" s="1" t="s">
        <v>19</v>
      </c>
      <c r="G1043" s="1" t="s">
        <v>20</v>
      </c>
      <c r="H1043" s="1" t="s">
        <v>3509</v>
      </c>
      <c r="I1043" s="1" t="s">
        <v>3510</v>
      </c>
      <c r="J1043" s="1" t="s">
        <v>3510</v>
      </c>
      <c r="K1043" s="2"/>
      <c r="L1043" s="1">
        <v>-9.0</v>
      </c>
      <c r="M1043" s="1"/>
      <c r="N1043" s="1">
        <v>5.83925</v>
      </c>
      <c r="O1043" s="1" t="s">
        <v>23</v>
      </c>
      <c r="P1043" s="1" t="s">
        <v>3511</v>
      </c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1" t="s">
        <v>25</v>
      </c>
      <c r="B1044" s="1" t="s">
        <v>17</v>
      </c>
      <c r="C1044" s="1">
        <v>329.0</v>
      </c>
      <c r="D1044" s="1">
        <v>0.0</v>
      </c>
      <c r="E1044" s="2"/>
      <c r="F1044" s="1" t="s">
        <v>19</v>
      </c>
      <c r="G1044" s="1" t="s">
        <v>20</v>
      </c>
      <c r="H1044" s="1" t="s">
        <v>3512</v>
      </c>
      <c r="I1044" s="1" t="s">
        <v>3513</v>
      </c>
      <c r="J1044" s="1" t="s">
        <v>3513</v>
      </c>
      <c r="K1044" s="2"/>
      <c r="L1044" s="1">
        <v>-6.0</v>
      </c>
      <c r="M1044" s="1"/>
      <c r="N1044" s="1">
        <v>8.304466666666666</v>
      </c>
      <c r="O1044" s="1" t="s">
        <v>23</v>
      </c>
      <c r="P1044" s="1" t="s">
        <v>633</v>
      </c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1" t="s">
        <v>80</v>
      </c>
      <c r="B1045" s="1" t="s">
        <v>17</v>
      </c>
      <c r="C1045" s="1">
        <v>397.0</v>
      </c>
      <c r="D1045" s="1">
        <v>21.0</v>
      </c>
      <c r="E1045" s="1" t="s">
        <v>2686</v>
      </c>
      <c r="F1045" s="1" t="s">
        <v>81</v>
      </c>
      <c r="G1045" s="1" t="s">
        <v>20</v>
      </c>
      <c r="H1045" s="1" t="s">
        <v>3514</v>
      </c>
      <c r="I1045" s="1" t="s">
        <v>3515</v>
      </c>
      <c r="J1045" s="1" t="s">
        <v>3516</v>
      </c>
      <c r="K1045" s="1" t="s">
        <v>3517</v>
      </c>
      <c r="L1045" s="1">
        <v>-14.0</v>
      </c>
      <c r="M1045" s="1">
        <v>0.01245</v>
      </c>
      <c r="N1045" s="1">
        <v>10.844283333333333</v>
      </c>
      <c r="O1045" s="1" t="s">
        <v>86</v>
      </c>
      <c r="P1045" s="1" t="s">
        <v>3518</v>
      </c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1" t="s">
        <v>37</v>
      </c>
      <c r="B1046" s="1" t="s">
        <v>17</v>
      </c>
      <c r="C1046" s="1">
        <v>59.0</v>
      </c>
      <c r="D1046" s="1">
        <v>0.0</v>
      </c>
      <c r="E1046" s="2"/>
      <c r="F1046" s="1" t="s">
        <v>38</v>
      </c>
      <c r="G1046" s="1" t="s">
        <v>39</v>
      </c>
      <c r="H1046" s="1" t="s">
        <v>3519</v>
      </c>
      <c r="I1046" s="1" t="s">
        <v>3520</v>
      </c>
      <c r="J1046" s="1" t="s">
        <v>3520</v>
      </c>
      <c r="K1046" s="2"/>
      <c r="L1046" s="1">
        <v>-4.0</v>
      </c>
      <c r="M1046" s="1"/>
      <c r="N1046" s="1">
        <v>0.029333333333333333</v>
      </c>
      <c r="O1046" s="1" t="s">
        <v>42</v>
      </c>
      <c r="P1046" s="1" t="s">
        <v>3521</v>
      </c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1" t="s">
        <v>16</v>
      </c>
      <c r="B1047" s="1" t="s">
        <v>17</v>
      </c>
      <c r="C1047" s="1">
        <v>329.0</v>
      </c>
      <c r="D1047" s="1">
        <v>0.0</v>
      </c>
      <c r="E1047" s="1" t="s">
        <v>18</v>
      </c>
      <c r="F1047" s="1" t="s">
        <v>19</v>
      </c>
      <c r="G1047" s="1" t="s">
        <v>20</v>
      </c>
      <c r="H1047" s="1" t="s">
        <v>3522</v>
      </c>
      <c r="I1047" s="1" t="s">
        <v>3523</v>
      </c>
      <c r="J1047" s="1" t="s">
        <v>3523</v>
      </c>
      <c r="K1047" s="2"/>
      <c r="L1047" s="1">
        <v>-5.0</v>
      </c>
      <c r="M1047" s="1"/>
      <c r="N1047" s="1">
        <v>9.4741</v>
      </c>
      <c r="O1047" s="1" t="s">
        <v>23</v>
      </c>
      <c r="P1047" s="1" t="s">
        <v>2539</v>
      </c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1" t="s">
        <v>80</v>
      </c>
      <c r="B1048" s="1" t="s">
        <v>17</v>
      </c>
      <c r="C1048" s="1">
        <v>245.0</v>
      </c>
      <c r="D1048" s="1">
        <v>61.0</v>
      </c>
      <c r="E1048" s="2"/>
      <c r="F1048" s="1" t="s">
        <v>38</v>
      </c>
      <c r="G1048" s="1" t="s">
        <v>20</v>
      </c>
      <c r="H1048" s="1" t="s">
        <v>3524</v>
      </c>
      <c r="I1048" s="1" t="s">
        <v>3525</v>
      </c>
      <c r="J1048" s="1" t="s">
        <v>3525</v>
      </c>
      <c r="K1048" s="2"/>
      <c r="L1048" s="1">
        <v>-4.0</v>
      </c>
      <c r="M1048" s="1"/>
      <c r="N1048" s="1">
        <v>14.672033333333333</v>
      </c>
      <c r="O1048" s="1" t="s">
        <v>86</v>
      </c>
      <c r="P1048" s="1" t="s">
        <v>1558</v>
      </c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1" t="s">
        <v>29</v>
      </c>
      <c r="B1049" s="1" t="s">
        <v>17</v>
      </c>
      <c r="C1049" s="1">
        <v>528.0</v>
      </c>
      <c r="D1049" s="1">
        <v>0.0</v>
      </c>
      <c r="E1049" s="1" t="s">
        <v>2778</v>
      </c>
      <c r="F1049" s="1" t="s">
        <v>19</v>
      </c>
      <c r="G1049" s="1" t="s">
        <v>20</v>
      </c>
      <c r="H1049" s="1" t="s">
        <v>3526</v>
      </c>
      <c r="I1049" s="1" t="s">
        <v>3527</v>
      </c>
      <c r="J1049" s="1" t="s">
        <v>3527</v>
      </c>
      <c r="K1049" s="2"/>
      <c r="L1049" s="1">
        <v>0.0</v>
      </c>
      <c r="M1049" s="1"/>
      <c r="N1049" s="1">
        <v>14.009916666666667</v>
      </c>
      <c r="O1049" s="1" t="s">
        <v>23</v>
      </c>
      <c r="P1049" s="1" t="s">
        <v>3528</v>
      </c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1" t="s">
        <v>29</v>
      </c>
      <c r="B1050" s="1" t="s">
        <v>17</v>
      </c>
      <c r="C1050" s="1">
        <v>329.0</v>
      </c>
      <c r="D1050" s="1">
        <v>0.0</v>
      </c>
      <c r="E1050" s="1" t="s">
        <v>3529</v>
      </c>
      <c r="F1050" s="1" t="s">
        <v>19</v>
      </c>
      <c r="G1050" s="1" t="s">
        <v>20</v>
      </c>
      <c r="H1050" s="1" t="s">
        <v>3530</v>
      </c>
      <c r="I1050" s="1" t="s">
        <v>3531</v>
      </c>
      <c r="J1050" s="1" t="s">
        <v>3531</v>
      </c>
      <c r="K1050" s="2"/>
      <c r="L1050" s="1">
        <v>-4.0</v>
      </c>
      <c r="M1050" s="1"/>
      <c r="N1050" s="1">
        <v>10.282766666666667</v>
      </c>
      <c r="O1050" s="1" t="s">
        <v>23</v>
      </c>
      <c r="P1050" s="1" t="s">
        <v>3532</v>
      </c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1" t="s">
        <v>25</v>
      </c>
      <c r="B1051" s="1" t="s">
        <v>17</v>
      </c>
      <c r="C1051" s="1">
        <v>379.0</v>
      </c>
      <c r="D1051" s="1">
        <v>0.0</v>
      </c>
      <c r="E1051" s="2"/>
      <c r="F1051" s="1" t="s">
        <v>19</v>
      </c>
      <c r="G1051" s="1" t="s">
        <v>20</v>
      </c>
      <c r="H1051" s="1" t="s">
        <v>3533</v>
      </c>
      <c r="I1051" s="1" t="s">
        <v>3534</v>
      </c>
      <c r="J1051" s="1" t="s">
        <v>3534</v>
      </c>
      <c r="K1051" s="2"/>
      <c r="L1051" s="1">
        <v>-6.0</v>
      </c>
      <c r="M1051" s="1"/>
      <c r="N1051" s="1">
        <v>8.6733</v>
      </c>
      <c r="O1051" s="1" t="s">
        <v>23</v>
      </c>
      <c r="P1051" s="1" t="s">
        <v>3535</v>
      </c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1" t="s">
        <v>80</v>
      </c>
      <c r="B1052" s="1" t="s">
        <v>17</v>
      </c>
      <c r="C1052" s="1">
        <v>257.0</v>
      </c>
      <c r="D1052" s="1">
        <v>59.0</v>
      </c>
      <c r="E1052" s="2"/>
      <c r="F1052" s="1" t="s">
        <v>38</v>
      </c>
      <c r="G1052" s="1" t="s">
        <v>162</v>
      </c>
      <c r="H1052" s="1" t="s">
        <v>3536</v>
      </c>
      <c r="I1052" s="1" t="s">
        <v>3537</v>
      </c>
      <c r="J1052" s="1" t="s">
        <v>3537</v>
      </c>
      <c r="K1052" s="2"/>
      <c r="L1052" s="1">
        <v>-11.0</v>
      </c>
      <c r="M1052" s="1"/>
      <c r="N1052" s="1">
        <v>7.83165</v>
      </c>
      <c r="O1052" s="1" t="s">
        <v>86</v>
      </c>
      <c r="P1052" s="1" t="s">
        <v>3538</v>
      </c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1" t="s">
        <v>29</v>
      </c>
      <c r="B1053" s="1" t="s">
        <v>17</v>
      </c>
      <c r="C1053" s="1">
        <v>658.0</v>
      </c>
      <c r="D1053" s="1">
        <v>0.0</v>
      </c>
      <c r="E1053" s="1" t="s">
        <v>3539</v>
      </c>
      <c r="F1053" s="1" t="s">
        <v>19</v>
      </c>
      <c r="G1053" s="1" t="s">
        <v>20</v>
      </c>
      <c r="H1053" s="1" t="s">
        <v>3540</v>
      </c>
      <c r="I1053" s="1" t="s">
        <v>3541</v>
      </c>
      <c r="J1053" s="1" t="s">
        <v>3541</v>
      </c>
      <c r="K1053" s="2"/>
      <c r="L1053" s="1">
        <v>-2.0</v>
      </c>
      <c r="M1053" s="1"/>
      <c r="N1053" s="1">
        <v>12.40525</v>
      </c>
      <c r="O1053" s="1" t="s">
        <v>23</v>
      </c>
      <c r="P1053" s="1" t="s">
        <v>3542</v>
      </c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1" t="s">
        <v>29</v>
      </c>
      <c r="B1054" s="1" t="s">
        <v>17</v>
      </c>
      <c r="C1054" s="1">
        <v>433.0</v>
      </c>
      <c r="D1054" s="1">
        <v>0.0</v>
      </c>
      <c r="E1054" s="1" t="s">
        <v>2851</v>
      </c>
      <c r="F1054" s="1" t="s">
        <v>19</v>
      </c>
      <c r="G1054" s="1" t="s">
        <v>20</v>
      </c>
      <c r="H1054" s="1" t="s">
        <v>3543</v>
      </c>
      <c r="I1054" s="1" t="s">
        <v>3544</v>
      </c>
      <c r="J1054" s="1" t="s">
        <v>3544</v>
      </c>
      <c r="K1054" s="2"/>
      <c r="L1054" s="1">
        <v>1.0</v>
      </c>
      <c r="M1054" s="1"/>
      <c r="N1054" s="1">
        <v>16.784566666666667</v>
      </c>
      <c r="O1054" s="1" t="s">
        <v>23</v>
      </c>
      <c r="P1054" s="1" t="s">
        <v>3545</v>
      </c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1" t="s">
        <v>80</v>
      </c>
      <c r="B1055" s="1" t="s">
        <v>17</v>
      </c>
      <c r="C1055" s="1">
        <v>177.0</v>
      </c>
      <c r="D1055" s="1">
        <v>72.0</v>
      </c>
      <c r="E1055" s="2"/>
      <c r="F1055" s="1" t="s">
        <v>38</v>
      </c>
      <c r="G1055" s="1" t="s">
        <v>20</v>
      </c>
      <c r="H1055" s="1" t="s">
        <v>3546</v>
      </c>
      <c r="I1055" s="1" t="s">
        <v>3547</v>
      </c>
      <c r="J1055" s="1" t="s">
        <v>3547</v>
      </c>
      <c r="K1055" s="2"/>
      <c r="L1055" s="1">
        <v>-9.0</v>
      </c>
      <c r="M1055" s="1"/>
      <c r="N1055" s="1">
        <v>60.82646666666667</v>
      </c>
      <c r="O1055" s="1" t="s">
        <v>86</v>
      </c>
      <c r="P1055" s="1" t="s">
        <v>3548</v>
      </c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1" t="s">
        <v>16</v>
      </c>
      <c r="B1056" s="1" t="s">
        <v>17</v>
      </c>
      <c r="C1056" s="1">
        <v>274.0</v>
      </c>
      <c r="D1056" s="1">
        <v>0.0</v>
      </c>
      <c r="E1056" s="1" t="s">
        <v>18</v>
      </c>
      <c r="F1056" s="1" t="s">
        <v>19</v>
      </c>
      <c r="G1056" s="1" t="s">
        <v>20</v>
      </c>
      <c r="H1056" s="1" t="s">
        <v>3549</v>
      </c>
      <c r="I1056" s="1" t="s">
        <v>3550</v>
      </c>
      <c r="J1056" s="1" t="s">
        <v>3550</v>
      </c>
      <c r="K1056" s="2"/>
      <c r="L1056" s="1">
        <v>-7.0</v>
      </c>
      <c r="M1056" s="1"/>
      <c r="N1056" s="1">
        <v>7.1547833333333335</v>
      </c>
      <c r="O1056" s="1" t="s">
        <v>23</v>
      </c>
      <c r="P1056" s="1" t="s">
        <v>1880</v>
      </c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1" t="s">
        <v>37</v>
      </c>
      <c r="B1057" s="1" t="s">
        <v>17</v>
      </c>
      <c r="C1057" s="1">
        <v>249.0</v>
      </c>
      <c r="D1057" s="1">
        <v>0.0</v>
      </c>
      <c r="E1057" s="2"/>
      <c r="F1057" s="1" t="s">
        <v>38</v>
      </c>
      <c r="G1057" s="1" t="s">
        <v>39</v>
      </c>
      <c r="H1057" s="1" t="s">
        <v>3551</v>
      </c>
      <c r="I1057" s="1" t="s">
        <v>3552</v>
      </c>
      <c r="J1057" s="1" t="s">
        <v>3552</v>
      </c>
      <c r="K1057" s="2"/>
      <c r="L1057" s="1">
        <v>1.0</v>
      </c>
      <c r="M1057" s="1"/>
      <c r="N1057" s="1">
        <v>6.409216666666667</v>
      </c>
      <c r="O1057" s="1" t="s">
        <v>42</v>
      </c>
      <c r="P1057" s="1" t="s">
        <v>3553</v>
      </c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1" t="s">
        <v>80</v>
      </c>
      <c r="B1058" s="1" t="s">
        <v>17</v>
      </c>
      <c r="C1058" s="1">
        <v>308.0</v>
      </c>
      <c r="D1058" s="1">
        <v>0.0</v>
      </c>
      <c r="E1058" s="1" t="s">
        <v>2686</v>
      </c>
      <c r="F1058" s="1" t="s">
        <v>81</v>
      </c>
      <c r="G1058" s="1" t="s">
        <v>20</v>
      </c>
      <c r="H1058" s="1" t="s">
        <v>3554</v>
      </c>
      <c r="I1058" s="1" t="s">
        <v>3555</v>
      </c>
      <c r="J1058" s="1" t="s">
        <v>3556</v>
      </c>
      <c r="K1058" s="1" t="s">
        <v>3557</v>
      </c>
      <c r="L1058" s="1">
        <v>-1.0</v>
      </c>
      <c r="M1058" s="1">
        <v>0.01085</v>
      </c>
      <c r="N1058" s="1">
        <v>7.609866666666667</v>
      </c>
      <c r="O1058" s="1" t="s">
        <v>86</v>
      </c>
      <c r="P1058" s="1" t="s">
        <v>3558</v>
      </c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1" t="s">
        <v>80</v>
      </c>
      <c r="B1059" s="1" t="s">
        <v>17</v>
      </c>
      <c r="C1059" s="1">
        <v>250.0</v>
      </c>
      <c r="D1059" s="1">
        <v>0.0</v>
      </c>
      <c r="E1059" s="1" t="s">
        <v>2686</v>
      </c>
      <c r="F1059" s="1" t="s">
        <v>81</v>
      </c>
      <c r="G1059" s="1" t="s">
        <v>20</v>
      </c>
      <c r="H1059" s="1" t="s">
        <v>3559</v>
      </c>
      <c r="I1059" s="1" t="s">
        <v>3560</v>
      </c>
      <c r="J1059" s="1" t="s">
        <v>3561</v>
      </c>
      <c r="K1059" s="1" t="s">
        <v>3562</v>
      </c>
      <c r="L1059" s="1">
        <v>-8.0</v>
      </c>
      <c r="M1059" s="1">
        <v>0.017916666666666668</v>
      </c>
      <c r="N1059" s="1">
        <v>10.0196</v>
      </c>
      <c r="O1059" s="1" t="s">
        <v>86</v>
      </c>
      <c r="P1059" s="1" t="s">
        <v>2745</v>
      </c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1" t="s">
        <v>16</v>
      </c>
      <c r="B1060" s="1" t="s">
        <v>17</v>
      </c>
      <c r="C1060" s="1">
        <v>356.0</v>
      </c>
      <c r="D1060" s="1">
        <v>0.0</v>
      </c>
      <c r="E1060" s="1" t="s">
        <v>18</v>
      </c>
      <c r="F1060" s="1" t="s">
        <v>19</v>
      </c>
      <c r="G1060" s="1" t="s">
        <v>20</v>
      </c>
      <c r="H1060" s="1" t="s">
        <v>3563</v>
      </c>
      <c r="I1060" s="1" t="s">
        <v>3564</v>
      </c>
      <c r="J1060" s="1" t="s">
        <v>3564</v>
      </c>
      <c r="K1060" s="2"/>
      <c r="L1060" s="1">
        <v>-5.0</v>
      </c>
      <c r="M1060" s="1"/>
      <c r="N1060" s="1">
        <v>9.183933333333334</v>
      </c>
      <c r="O1060" s="1" t="s">
        <v>23</v>
      </c>
      <c r="P1060" s="1" t="s">
        <v>3565</v>
      </c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1" t="s">
        <v>80</v>
      </c>
      <c r="B1061" s="1" t="s">
        <v>17</v>
      </c>
      <c r="C1061" s="1">
        <v>267.0</v>
      </c>
      <c r="D1061" s="1">
        <v>62.0</v>
      </c>
      <c r="E1061" s="2"/>
      <c r="F1061" s="1" t="s">
        <v>38</v>
      </c>
      <c r="G1061" s="1" t="s">
        <v>162</v>
      </c>
      <c r="H1061" s="1" t="s">
        <v>3566</v>
      </c>
      <c r="I1061" s="1" t="s">
        <v>3567</v>
      </c>
      <c r="J1061" s="1" t="s">
        <v>3567</v>
      </c>
      <c r="K1061" s="2"/>
      <c r="L1061" s="1">
        <v>-11.0</v>
      </c>
      <c r="M1061" s="1"/>
      <c r="N1061" s="1">
        <v>7.574933333333333</v>
      </c>
      <c r="O1061" s="1" t="s">
        <v>86</v>
      </c>
      <c r="P1061" s="1" t="s">
        <v>3568</v>
      </c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1" t="s">
        <v>29</v>
      </c>
      <c r="B1062" s="3" t="s">
        <v>17</v>
      </c>
      <c r="C1062" s="1">
        <v>264.0</v>
      </c>
      <c r="D1062" s="1">
        <v>0.0</v>
      </c>
      <c r="E1062" s="1" t="s">
        <v>3569</v>
      </c>
      <c r="F1062" s="1" t="s">
        <v>19</v>
      </c>
      <c r="G1062" s="1" t="s">
        <v>20</v>
      </c>
      <c r="H1062" s="1" t="s">
        <v>3570</v>
      </c>
      <c r="I1062" s="1" t="s">
        <v>3571</v>
      </c>
      <c r="J1062" s="1" t="s">
        <v>3571</v>
      </c>
      <c r="K1062" s="2"/>
      <c r="L1062" s="1">
        <v>-6.0</v>
      </c>
      <c r="M1062" s="1"/>
      <c r="N1062" s="1">
        <v>8.714716666666666</v>
      </c>
      <c r="O1062" s="1" t="s">
        <v>23</v>
      </c>
      <c r="P1062" s="1" t="s">
        <v>1823</v>
      </c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1" t="s">
        <v>25</v>
      </c>
      <c r="B1063" s="1" t="s">
        <v>17</v>
      </c>
      <c r="C1063" s="1">
        <v>453.0</v>
      </c>
      <c r="D1063" s="1">
        <v>0.0</v>
      </c>
      <c r="E1063" s="2"/>
      <c r="F1063" s="1" t="s">
        <v>19</v>
      </c>
      <c r="G1063" s="1" t="s">
        <v>20</v>
      </c>
      <c r="H1063" s="1" t="s">
        <v>3572</v>
      </c>
      <c r="I1063" s="1" t="s">
        <v>3573</v>
      </c>
      <c r="J1063" s="1" t="s">
        <v>3573</v>
      </c>
      <c r="K1063" s="2"/>
      <c r="L1063" s="1">
        <v>-4.0</v>
      </c>
      <c r="M1063" s="1"/>
      <c r="N1063" s="1">
        <v>10.581866666666667</v>
      </c>
      <c r="O1063" s="1" t="s">
        <v>23</v>
      </c>
      <c r="P1063" s="1" t="s">
        <v>3574</v>
      </c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1" t="s">
        <v>80</v>
      </c>
      <c r="B1064" s="1" t="s">
        <v>17</v>
      </c>
      <c r="C1064" s="1">
        <v>498.0</v>
      </c>
      <c r="D1064" s="1">
        <v>0.0</v>
      </c>
      <c r="E1064" s="1" t="s">
        <v>2686</v>
      </c>
      <c r="F1064" s="1" t="s">
        <v>81</v>
      </c>
      <c r="G1064" s="1" t="s">
        <v>39</v>
      </c>
      <c r="H1064" s="1" t="s">
        <v>3575</v>
      </c>
      <c r="I1064" s="1" t="s">
        <v>3576</v>
      </c>
      <c r="J1064" s="1" t="s">
        <v>3577</v>
      </c>
      <c r="K1064" s="1" t="s">
        <v>3578</v>
      </c>
      <c r="L1064" s="1">
        <v>-8.0</v>
      </c>
      <c r="M1064" s="1">
        <v>0.01255</v>
      </c>
      <c r="N1064" s="1">
        <v>8.366883333333334</v>
      </c>
      <c r="O1064" s="1" t="s">
        <v>86</v>
      </c>
      <c r="P1064" s="1" t="s">
        <v>3579</v>
      </c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1" t="s">
        <v>80</v>
      </c>
      <c r="B1065" s="1" t="s">
        <v>17</v>
      </c>
      <c r="C1065" s="1">
        <v>276.0</v>
      </c>
      <c r="D1065" s="1">
        <v>13.0</v>
      </c>
      <c r="E1065" s="1" t="s">
        <v>2686</v>
      </c>
      <c r="F1065" s="1" t="s">
        <v>81</v>
      </c>
      <c r="G1065" s="1" t="s">
        <v>20</v>
      </c>
      <c r="H1065" s="1" t="s">
        <v>3580</v>
      </c>
      <c r="I1065" s="1" t="s">
        <v>3581</v>
      </c>
      <c r="J1065" s="1" t="s">
        <v>3582</v>
      </c>
      <c r="K1065" s="1" t="s">
        <v>3583</v>
      </c>
      <c r="L1065" s="1">
        <v>0.0</v>
      </c>
      <c r="M1065" s="1">
        <v>0.008766666666666667</v>
      </c>
      <c r="N1065" s="1">
        <v>18.799633333333333</v>
      </c>
      <c r="O1065" s="1" t="s">
        <v>86</v>
      </c>
      <c r="P1065" s="1" t="s">
        <v>1836</v>
      </c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1" t="s">
        <v>80</v>
      </c>
      <c r="B1066" s="1" t="s">
        <v>17</v>
      </c>
      <c r="C1066" s="1">
        <v>496.0</v>
      </c>
      <c r="D1066" s="1">
        <v>131.0</v>
      </c>
      <c r="E1066" s="2"/>
      <c r="F1066" s="1" t="s">
        <v>38</v>
      </c>
      <c r="G1066" s="1" t="s">
        <v>20</v>
      </c>
      <c r="H1066" s="1" t="s">
        <v>3584</v>
      </c>
      <c r="I1066" s="1" t="s">
        <v>3585</v>
      </c>
      <c r="J1066" s="1" t="s">
        <v>3585</v>
      </c>
      <c r="K1066" s="2"/>
      <c r="L1066" s="1">
        <v>-7.0</v>
      </c>
      <c r="M1066" s="1"/>
      <c r="N1066" s="1">
        <v>10.391466666666666</v>
      </c>
      <c r="O1066" s="1" t="s">
        <v>86</v>
      </c>
      <c r="P1066" s="1" t="s">
        <v>3586</v>
      </c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1" t="s">
        <v>16</v>
      </c>
      <c r="B1067" s="1" t="s">
        <v>17</v>
      </c>
      <c r="C1067" s="1">
        <v>474.0</v>
      </c>
      <c r="D1067" s="1">
        <v>0.0</v>
      </c>
      <c r="E1067" s="1" t="s">
        <v>18</v>
      </c>
      <c r="F1067" s="1" t="s">
        <v>19</v>
      </c>
      <c r="G1067" s="1" t="s">
        <v>20</v>
      </c>
      <c r="H1067" s="1" t="s">
        <v>3587</v>
      </c>
      <c r="I1067" s="1" t="s">
        <v>3588</v>
      </c>
      <c r="J1067" s="1" t="s">
        <v>3588</v>
      </c>
      <c r="K1067" s="2"/>
      <c r="L1067" s="1">
        <v>-10.0</v>
      </c>
      <c r="M1067" s="1"/>
      <c r="N1067" s="1">
        <v>9.274616666666667</v>
      </c>
      <c r="O1067" s="1" t="s">
        <v>23</v>
      </c>
      <c r="P1067" s="1" t="s">
        <v>3589</v>
      </c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1" t="s">
        <v>37</v>
      </c>
      <c r="B1068" s="1" t="s">
        <v>17</v>
      </c>
      <c r="C1068" s="1">
        <v>20.0</v>
      </c>
      <c r="D1068" s="1">
        <v>35.0</v>
      </c>
      <c r="E1068" s="2"/>
      <c r="F1068" s="1" t="s">
        <v>38</v>
      </c>
      <c r="G1068" s="1" t="s">
        <v>39</v>
      </c>
      <c r="H1068" s="1" t="s">
        <v>3590</v>
      </c>
      <c r="I1068" s="1" t="s">
        <v>3591</v>
      </c>
      <c r="J1068" s="1" t="s">
        <v>3591</v>
      </c>
      <c r="K1068" s="2"/>
      <c r="L1068" s="1">
        <v>-4.0</v>
      </c>
      <c r="M1068" s="1"/>
      <c r="N1068" s="1">
        <v>0.053066666666666665</v>
      </c>
      <c r="O1068" s="1" t="s">
        <v>42</v>
      </c>
      <c r="P1068" s="1" t="s">
        <v>3592</v>
      </c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1" t="s">
        <v>29</v>
      </c>
      <c r="B1069" s="1" t="s">
        <v>17</v>
      </c>
      <c r="C1069" s="1">
        <v>388.0</v>
      </c>
      <c r="D1069" s="1">
        <v>0.0</v>
      </c>
      <c r="E1069" s="1" t="s">
        <v>3593</v>
      </c>
      <c r="F1069" s="1" t="s">
        <v>19</v>
      </c>
      <c r="G1069" s="1" t="s">
        <v>20</v>
      </c>
      <c r="H1069" s="1" t="s">
        <v>3594</v>
      </c>
      <c r="I1069" s="1" t="s">
        <v>3595</v>
      </c>
      <c r="J1069" s="1" t="s">
        <v>3595</v>
      </c>
      <c r="K1069" s="2"/>
      <c r="L1069" s="1">
        <v>-2.0</v>
      </c>
      <c r="M1069" s="1"/>
      <c r="N1069" s="1">
        <v>12.694083333333333</v>
      </c>
      <c r="O1069" s="1" t="s">
        <v>23</v>
      </c>
      <c r="P1069" s="1" t="s">
        <v>3596</v>
      </c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1" t="s">
        <v>80</v>
      </c>
      <c r="B1070" s="1" t="s">
        <v>17</v>
      </c>
      <c r="C1070" s="1">
        <v>306.0</v>
      </c>
      <c r="D1070" s="1">
        <v>0.0</v>
      </c>
      <c r="E1070" s="1" t="s">
        <v>2686</v>
      </c>
      <c r="F1070" s="1" t="s">
        <v>81</v>
      </c>
      <c r="G1070" s="1" t="s">
        <v>20</v>
      </c>
      <c r="H1070" s="1" t="s">
        <v>3597</v>
      </c>
      <c r="I1070" s="1" t="s">
        <v>3598</v>
      </c>
      <c r="J1070" s="1" t="s">
        <v>3599</v>
      </c>
      <c r="K1070" s="1" t="s">
        <v>3600</v>
      </c>
      <c r="L1070" s="1">
        <v>4.0</v>
      </c>
      <c r="M1070" s="1">
        <v>0.013416666666666667</v>
      </c>
      <c r="N1070" s="1">
        <v>13.3352</v>
      </c>
      <c r="O1070" s="1" t="s">
        <v>86</v>
      </c>
      <c r="P1070" s="1" t="s">
        <v>3601</v>
      </c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1" t="s">
        <v>29</v>
      </c>
      <c r="B1071" s="1" t="s">
        <v>17</v>
      </c>
      <c r="C1071" s="1">
        <v>368.0</v>
      </c>
      <c r="D1071" s="1">
        <v>0.0</v>
      </c>
      <c r="E1071" s="1" t="s">
        <v>3602</v>
      </c>
      <c r="F1071" s="1" t="s">
        <v>19</v>
      </c>
      <c r="G1071" s="1" t="s">
        <v>20</v>
      </c>
      <c r="H1071" s="1" t="s">
        <v>3603</v>
      </c>
      <c r="I1071" s="1" t="s">
        <v>3604</v>
      </c>
      <c r="J1071" s="1" t="s">
        <v>3604</v>
      </c>
      <c r="K1071" s="2"/>
      <c r="L1071" s="1">
        <v>2.0</v>
      </c>
      <c r="M1071" s="1"/>
      <c r="N1071" s="1">
        <v>17.236433333333334</v>
      </c>
      <c r="O1071" s="1" t="s">
        <v>23</v>
      </c>
      <c r="P1071" s="1" t="s">
        <v>3605</v>
      </c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1" t="s">
        <v>29</v>
      </c>
      <c r="B1072" s="1" t="s">
        <v>17</v>
      </c>
      <c r="C1072" s="1">
        <v>264.0</v>
      </c>
      <c r="D1072" s="1">
        <v>0.0</v>
      </c>
      <c r="E1072" s="1" t="s">
        <v>659</v>
      </c>
      <c r="F1072" s="1" t="s">
        <v>19</v>
      </c>
      <c r="G1072" s="1" t="s">
        <v>20</v>
      </c>
      <c r="H1072" s="1" t="s">
        <v>3606</v>
      </c>
      <c r="I1072" s="1" t="s">
        <v>3607</v>
      </c>
      <c r="J1072" s="1" t="s">
        <v>3607</v>
      </c>
      <c r="K1072" s="2"/>
      <c r="L1072" s="1">
        <v>4.0</v>
      </c>
      <c r="M1072" s="1"/>
      <c r="N1072" s="1">
        <v>19.103983333333332</v>
      </c>
      <c r="O1072" s="1" t="s">
        <v>23</v>
      </c>
      <c r="P1072" s="1" t="s">
        <v>1823</v>
      </c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1" t="s">
        <v>25</v>
      </c>
      <c r="B1073" s="1" t="s">
        <v>17</v>
      </c>
      <c r="C1073" s="1">
        <v>567.0</v>
      </c>
      <c r="D1073" s="1">
        <v>0.0</v>
      </c>
      <c r="E1073" s="2"/>
      <c r="F1073" s="1" t="s">
        <v>19</v>
      </c>
      <c r="G1073" s="1" t="s">
        <v>20</v>
      </c>
      <c r="H1073" s="1" t="s">
        <v>3608</v>
      </c>
      <c r="I1073" s="1" t="s">
        <v>3609</v>
      </c>
      <c r="J1073" s="1" t="s">
        <v>3609</v>
      </c>
      <c r="K1073" s="2"/>
      <c r="L1073" s="1">
        <v>0.0</v>
      </c>
      <c r="M1073" s="1"/>
      <c r="N1073" s="1">
        <v>14.4811</v>
      </c>
      <c r="O1073" s="1" t="s">
        <v>23</v>
      </c>
      <c r="P1073" s="1" t="s">
        <v>3610</v>
      </c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1" t="s">
        <v>16</v>
      </c>
      <c r="B1074" s="1" t="s">
        <v>17</v>
      </c>
      <c r="C1074" s="1">
        <v>264.0</v>
      </c>
      <c r="D1074" s="1">
        <v>0.0</v>
      </c>
      <c r="E1074" s="1" t="s">
        <v>18</v>
      </c>
      <c r="F1074" s="1" t="s">
        <v>19</v>
      </c>
      <c r="G1074" s="1" t="s">
        <v>20</v>
      </c>
      <c r="H1074" s="1" t="s">
        <v>3611</v>
      </c>
      <c r="I1074" s="1" t="s">
        <v>3612</v>
      </c>
      <c r="J1074" s="1" t="s">
        <v>3612</v>
      </c>
      <c r="K1074" s="2"/>
      <c r="L1074" s="1">
        <v>-4.0</v>
      </c>
      <c r="M1074" s="1"/>
      <c r="N1074" s="1">
        <v>10.825716666666667</v>
      </c>
      <c r="O1074" s="1" t="s">
        <v>23</v>
      </c>
      <c r="P1074" s="1" t="s">
        <v>3613</v>
      </c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1" t="s">
        <v>80</v>
      </c>
      <c r="B1075" s="1" t="s">
        <v>17</v>
      </c>
      <c r="C1075" s="1">
        <v>327.0</v>
      </c>
      <c r="D1075" s="1">
        <v>400.0</v>
      </c>
      <c r="E1075" s="2"/>
      <c r="F1075" s="1" t="s">
        <v>38</v>
      </c>
      <c r="G1075" s="1" t="s">
        <v>162</v>
      </c>
      <c r="H1075" s="1" t="s">
        <v>3614</v>
      </c>
      <c r="I1075" s="1" t="s">
        <v>3615</v>
      </c>
      <c r="J1075" s="1" t="s">
        <v>3615</v>
      </c>
      <c r="K1075" s="2"/>
      <c r="L1075" s="1">
        <v>-15.0</v>
      </c>
      <c r="M1075" s="1"/>
      <c r="N1075" s="1">
        <v>17.667616666666667</v>
      </c>
      <c r="O1075" s="1" t="s">
        <v>86</v>
      </c>
      <c r="P1075" s="1" t="s">
        <v>3616</v>
      </c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1" t="s">
        <v>80</v>
      </c>
      <c r="B1076" s="1" t="s">
        <v>17</v>
      </c>
      <c r="C1076" s="1">
        <v>250.0</v>
      </c>
      <c r="D1076" s="1">
        <v>0.0</v>
      </c>
      <c r="E1076" s="1" t="s">
        <v>2686</v>
      </c>
      <c r="F1076" s="1" t="s">
        <v>81</v>
      </c>
      <c r="G1076" s="1" t="s">
        <v>20</v>
      </c>
      <c r="H1076" s="1" t="s">
        <v>3617</v>
      </c>
      <c r="I1076" s="1" t="s">
        <v>3618</v>
      </c>
      <c r="J1076" s="1" t="s">
        <v>3619</v>
      </c>
      <c r="K1076" s="1" t="s">
        <v>3620</v>
      </c>
      <c r="L1076" s="1">
        <v>5.0</v>
      </c>
      <c r="M1076" s="1">
        <v>0.0101</v>
      </c>
      <c r="N1076" s="1">
        <v>15.298283333333334</v>
      </c>
      <c r="O1076" s="1" t="s">
        <v>86</v>
      </c>
      <c r="P1076" s="1" t="s">
        <v>1255</v>
      </c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1" t="s">
        <v>16</v>
      </c>
      <c r="B1077" s="1" t="s">
        <v>17</v>
      </c>
      <c r="C1077" s="1">
        <v>553.0</v>
      </c>
      <c r="D1077" s="1">
        <v>0.0</v>
      </c>
      <c r="E1077" s="1" t="s">
        <v>18</v>
      </c>
      <c r="F1077" s="1" t="s">
        <v>19</v>
      </c>
      <c r="G1077" s="1" t="s">
        <v>20</v>
      </c>
      <c r="H1077" s="1" t="s">
        <v>3621</v>
      </c>
      <c r="I1077" s="1" t="s">
        <v>3622</v>
      </c>
      <c r="J1077" s="1" t="s">
        <v>3622</v>
      </c>
      <c r="K1077" s="2"/>
      <c r="L1077" s="1">
        <v>-3.0</v>
      </c>
      <c r="M1077" s="1"/>
      <c r="N1077" s="1">
        <v>11.68255</v>
      </c>
      <c r="O1077" s="1" t="s">
        <v>23</v>
      </c>
      <c r="P1077" s="1" t="s">
        <v>3623</v>
      </c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1" t="s">
        <v>80</v>
      </c>
      <c r="B1078" s="1" t="s">
        <v>17</v>
      </c>
      <c r="C1078" s="1">
        <v>620.0</v>
      </c>
      <c r="D1078" s="1">
        <v>0.0</v>
      </c>
      <c r="E1078" s="1" t="s">
        <v>2686</v>
      </c>
      <c r="F1078" s="1" t="s">
        <v>81</v>
      </c>
      <c r="G1078" s="1" t="s">
        <v>20</v>
      </c>
      <c r="H1078" s="1" t="s">
        <v>3624</v>
      </c>
      <c r="I1078" s="1" t="s">
        <v>3625</v>
      </c>
      <c r="J1078" s="1" t="s">
        <v>3626</v>
      </c>
      <c r="K1078" s="1" t="s">
        <v>3627</v>
      </c>
      <c r="L1078" s="1">
        <v>13.0</v>
      </c>
      <c r="M1078" s="1">
        <v>0.0126</v>
      </c>
      <c r="N1078" s="1">
        <v>42.29023333333333</v>
      </c>
      <c r="O1078" s="1" t="s">
        <v>86</v>
      </c>
      <c r="P1078" s="1" t="s">
        <v>3628</v>
      </c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1" t="s">
        <v>80</v>
      </c>
      <c r="B1079" s="1" t="s">
        <v>17</v>
      </c>
      <c r="C1079" s="1">
        <v>398.0</v>
      </c>
      <c r="D1079" s="1">
        <v>100.0</v>
      </c>
      <c r="E1079" s="2"/>
      <c r="F1079" s="1" t="s">
        <v>38</v>
      </c>
      <c r="G1079" s="1" t="s">
        <v>162</v>
      </c>
      <c r="H1079" s="1" t="s">
        <v>3629</v>
      </c>
      <c r="I1079" s="1" t="s">
        <v>3630</v>
      </c>
      <c r="J1079" s="1" t="s">
        <v>3630</v>
      </c>
      <c r="K1079" s="2"/>
      <c r="L1079" s="1">
        <v>-6.0</v>
      </c>
      <c r="M1079" s="1"/>
      <c r="N1079" s="1">
        <v>52.54555</v>
      </c>
      <c r="O1079" s="1" t="s">
        <v>86</v>
      </c>
      <c r="P1079" s="1" t="s">
        <v>3631</v>
      </c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4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autoFilter ref="$A$1:$N$114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3632</v>
      </c>
      <c r="B1" s="6"/>
      <c r="C1" s="6"/>
      <c r="D1" s="6"/>
      <c r="E1" s="7"/>
      <c r="F1" s="8" t="s">
        <v>3633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3634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3635</v>
      </c>
      <c r="D5" s="15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3636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3641</v>
      </c>
      <c r="B11" s="25">
        <v>21362.0</v>
      </c>
      <c r="C11" s="26">
        <v>4229.0</v>
      </c>
      <c r="D11" s="27">
        <f t="shared" ref="D11:D26" si="1">C11-B11</f>
        <v>-17133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3642</v>
      </c>
      <c r="B12" s="29">
        <v>39725.0</v>
      </c>
      <c r="C12" s="26">
        <v>39725.0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3643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3644</v>
      </c>
      <c r="B14" s="25">
        <v>3194.0</v>
      </c>
      <c r="C14" s="26">
        <v>8002.0</v>
      </c>
      <c r="D14" s="27">
        <f t="shared" si="1"/>
        <v>4808</v>
      </c>
      <c r="E14" s="28" t="s">
        <v>3645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3646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3647</v>
      </c>
      <c r="B16" s="29">
        <v>0.0</v>
      </c>
      <c r="C16" s="26">
        <v>11194.0</v>
      </c>
      <c r="D16" s="27">
        <f t="shared" si="1"/>
        <v>11194</v>
      </c>
      <c r="E16" s="28" t="s">
        <v>3648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3649</v>
      </c>
      <c r="B17" s="29">
        <v>610.0</v>
      </c>
      <c r="C17" s="26">
        <v>1194.0</v>
      </c>
      <c r="D17" s="27">
        <f t="shared" si="1"/>
        <v>584</v>
      </c>
      <c r="E17" s="28" t="s">
        <v>3650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3651</v>
      </c>
      <c r="B18" s="29">
        <v>7355.0</v>
      </c>
      <c r="C18" s="26">
        <v>7965.0</v>
      </c>
      <c r="D18" s="27">
        <f t="shared" si="1"/>
        <v>610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3652</v>
      </c>
      <c r="B19" s="29">
        <v>111055.70000000001</v>
      </c>
      <c r="C19" s="33">
        <f t="array" ref="C19">SUMIFS(INDIRECT(A1 &amp; " Restia!C:C"), INDIRECT(A1 &amp; " Restia!A:A"), A19, INDIRECT(A1 &amp; " Restia!B:B"), "&lt;&gt;cancele")</f>
        <v>111713.7</v>
      </c>
      <c r="D19" s="27">
        <f t="shared" si="1"/>
        <v>658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3653</v>
      </c>
      <c r="B20" s="29">
        <v>48959.0</v>
      </c>
      <c r="C20" s="9">
        <f t="array" ref="C20">SUMIFS( INDIRECT(A1 &amp; " Restia!C:C"), INDIRECT(A1 &amp; " Restia!A:A"), A20, INDIRECT(A1 &amp; " Restia!B:B"), "&lt;&gt;canceled" )</f>
        <v>48959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3654</v>
      </c>
      <c r="B21" s="29">
        <v>87405.0</v>
      </c>
      <c r="C21" s="9">
        <f t="array" ref="C21">SUMIFS( INDIRECT(A1 &amp; " Restia!C:C"), INDIRECT(A1 &amp; " Restia!A:A"), "damejidlo", INDIRECT(A1 &amp; " Restia!G:G"), "online", INDIRECT(A1 &amp; " Restia!B:B"), "&lt;&gt;canceled" )</f>
        <v>87405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3655</v>
      </c>
      <c r="B22" s="29">
        <v>126509.0</v>
      </c>
      <c r="C22" s="9">
        <f t="array" ref="C22">SUMIFS( INDIRECT(A1 &amp; " Restia!C:C"), INDIRECT(A1 &amp; " Restia!A:A"), "generic", INDIRECT(A1 &amp; " Restia!G:G"), "online", INDIRECT(A1 &amp; " Restia!B:B"), "&lt;&gt;canceled" )</f>
        <v>126509</v>
      </c>
      <c r="D22" s="27">
        <f t="shared" si="1"/>
        <v>0</v>
      </c>
      <c r="E22" s="34"/>
      <c r="F22" s="8" t="s">
        <v>3656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3657</v>
      </c>
      <c r="B23" s="29">
        <v>3068.0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3068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3658</v>
      </c>
      <c r="B24" s="29">
        <v>11223.0</v>
      </c>
      <c r="C24" s="9">
        <f t="array" ref="C24">SUMIFS( INDIRECT(A1 &amp; " Restia!C:C"), INDIRECT(A1 &amp; " Restia!A:A"), "damejidlo", INDIRECT(A1 &amp; " Restia!G:G"), "cash", INDIRECT(A1 &amp; " Restia!B:B"), "&lt;&gt;canceled")</f>
        <v>11223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3659</v>
      </c>
      <c r="B25" s="29">
        <v>449242.69999999995</v>
      </c>
      <c r="C25" s="9">
        <f t="array" ref="C25">SUM(INDIRECT(A1 &amp; " Restia!C:C")) - SUMIFS(INDIRECT(A1 &amp; " Restia!C:C"), INDIRECT(A1 &amp; " Restia!B:B"), "canceled")</f>
        <v>449242.7</v>
      </c>
      <c r="D25" s="27">
        <f t="shared" si="1"/>
        <v>0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3660</v>
      </c>
      <c r="B26" s="37">
        <v>0.0</v>
      </c>
      <c r="C26" s="27">
        <f>sum(C11:C23)-C25</f>
        <v>721</v>
      </c>
      <c r="D26" s="37">
        <f t="shared" si="1"/>
        <v>721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3661</v>
      </c>
      <c r="B1" s="6"/>
      <c r="C1" s="6"/>
      <c r="D1" s="6"/>
      <c r="E1" s="7"/>
      <c r="F1" s="8" t="s">
        <v>3633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3634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3635</v>
      </c>
      <c r="D5" s="15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3636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3641</v>
      </c>
      <c r="B11" s="25">
        <v>17668.0</v>
      </c>
      <c r="C11" s="26">
        <v>17668.0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3642</v>
      </c>
      <c r="B12" s="29">
        <v>24165.0</v>
      </c>
      <c r="C12" s="26">
        <v>24165.0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3643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3644</v>
      </c>
      <c r="B14" s="29">
        <v>0.0</v>
      </c>
      <c r="C14" s="26"/>
      <c r="D14" s="27">
        <f t="shared" si="1"/>
        <v>0</v>
      </c>
      <c r="E14" s="2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3646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3647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3649</v>
      </c>
      <c r="B17" s="25">
        <v>236.0</v>
      </c>
      <c r="C17" s="26">
        <v>236.0</v>
      </c>
      <c r="D17" s="27">
        <f t="shared" si="1"/>
        <v>0</v>
      </c>
      <c r="E17" s="28" t="s">
        <v>3662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3651</v>
      </c>
      <c r="B18" s="29">
        <v>2250.0</v>
      </c>
      <c r="C18" s="26">
        <v>2250.0</v>
      </c>
      <c r="D18" s="27">
        <f t="shared" si="1"/>
        <v>0</v>
      </c>
      <c r="E18" s="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3652</v>
      </c>
      <c r="B19" s="29">
        <v>28812.66</v>
      </c>
      <c r="C19" s="33">
        <f t="array" ref="C19">SUMIFS(INDIRECT(A1 &amp; " Restia!C:C"), INDIRECT(A1 &amp; " Restia!A:A"), A19, INDIRECT(A1 &amp; " Restia!B:B"), "&lt;&gt;cancele")</f>
        <v>28812.66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3653</v>
      </c>
      <c r="B20" s="29">
        <v>9207.0</v>
      </c>
      <c r="C20" s="9">
        <f t="array" ref="C20">SUMIFS( INDIRECT(A1 &amp; " Restia!C:C"), INDIRECT(A1 &amp; " Restia!A:A"), A20, INDIRECT(A1 &amp; " Restia!B:B"), "&lt;&gt;canceled" )</f>
        <v>9207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3654</v>
      </c>
      <c r="B21" s="29">
        <v>25690.5</v>
      </c>
      <c r="C21" s="9">
        <f t="array" ref="C21">SUMIFS( INDIRECT(A1 &amp; " Restia!C:C"), INDIRECT(A1 &amp; " Restia!A:A"), "damejidlo", INDIRECT(A1 &amp; " Restia!G:G"), "online", INDIRECT(A1 &amp; " Restia!B:B"), "&lt;&gt;canceled" )</f>
        <v>25690.5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3655</v>
      </c>
      <c r="B22" s="29">
        <v>9872.0</v>
      </c>
      <c r="C22" s="9">
        <f t="array" ref="C22">SUMIFS( INDIRECT(A1 &amp; " Restia!C:C"), INDIRECT(A1 &amp; " Restia!A:A"), "generic", INDIRECT(A1 &amp; " Restia!G:G"), "online", INDIRECT(A1 &amp; " Restia!B:B"), "&lt;&gt;canceled" )</f>
        <v>9872</v>
      </c>
      <c r="D22" s="27">
        <f t="shared" si="1"/>
        <v>0</v>
      </c>
      <c r="E22" s="34"/>
      <c r="F22" s="8" t="s">
        <v>3656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3657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3658</v>
      </c>
      <c r="B24" s="29">
        <v>7095.25</v>
      </c>
      <c r="C24" s="9">
        <f t="array" ref="C24">SUMIFS( INDIRECT(A1 &amp; " Restia!C:C"), INDIRECT(A1 &amp; " Restia!A:A"), "damejidlo", INDIRECT(A1 &amp; " Restia!G:G"), "cash", INDIRECT(A1 &amp; " Restia!B:B"), "&lt;&gt;canceled")</f>
        <v>7095.25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3659</v>
      </c>
      <c r="B25" s="29">
        <v>117900.91</v>
      </c>
      <c r="C25" s="9">
        <f t="array" ref="C25">SUM(INDIRECT(A1 &amp; " Restia!C:C")) - SUMIFS(INDIRECT(A1 &amp; " Restia!C:C"), INDIRECT(A1 &amp; " Restia!B:B"), "canceled")</f>
        <v>117900.91</v>
      </c>
      <c r="D25" s="37">
        <f t="shared" si="1"/>
        <v>0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3660</v>
      </c>
      <c r="B26" s="37">
        <v>0.250000000003638</v>
      </c>
      <c r="C26" s="27">
        <f>sum(C11:C23)-C25</f>
        <v>0.2499999999</v>
      </c>
      <c r="D26" s="37">
        <f t="shared" si="1"/>
        <v>0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3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3663</v>
      </c>
      <c r="B1" s="6"/>
      <c r="C1" s="6"/>
      <c r="D1" s="6"/>
      <c r="E1" s="7"/>
      <c r="F1" s="8" t="s">
        <v>3633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3634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3635</v>
      </c>
      <c r="D5" s="15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3636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3641</v>
      </c>
      <c r="B11" s="25">
        <v>38674.0</v>
      </c>
      <c r="C11" s="26">
        <v>38674.0</v>
      </c>
      <c r="D11" s="27">
        <f t="shared" ref="D11:D26" si="1">C11-B11</f>
        <v>0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3642</v>
      </c>
      <c r="B12" s="29">
        <v>28626.0</v>
      </c>
      <c r="C12" s="26">
        <v>28626.0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3643</v>
      </c>
      <c r="B13" s="29">
        <v>800.0</v>
      </c>
      <c r="C13" s="26">
        <v>800.0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3644</v>
      </c>
      <c r="B14" s="29">
        <v>0.0</v>
      </c>
      <c r="C14" s="26"/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3646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3647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3649</v>
      </c>
      <c r="B17" s="29">
        <v>315.0</v>
      </c>
      <c r="C17" s="26"/>
      <c r="D17" s="27">
        <f t="shared" si="1"/>
        <v>-315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3651</v>
      </c>
      <c r="B18" s="29">
        <v>7785.0</v>
      </c>
      <c r="C18" s="26">
        <v>8095.0</v>
      </c>
      <c r="D18" s="27">
        <f t="shared" si="1"/>
        <v>310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3652</v>
      </c>
      <c r="B19" s="29">
        <v>100758.0</v>
      </c>
      <c r="C19" s="33">
        <f t="array" ref="C19">SUMIFS(INDIRECT(A1 &amp; " Restia!C:C"), INDIRECT(A1 &amp; " Restia!A:A"), A19, INDIRECT(A1 &amp; " Restia!B:B"), "&lt;&gt;canceled")</f>
        <v>100758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3653</v>
      </c>
      <c r="B20" s="29">
        <v>33859.0</v>
      </c>
      <c r="C20" s="9">
        <f t="array" ref="C20">SUMIFS( INDIRECT(A1 &amp; " Restia!C:C"), INDIRECT(A1 &amp; " Restia!A:A"), A20, INDIRECT(A1 &amp; " Restia!B:B"), "&lt;&gt;canceled" )</f>
        <v>33859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3654</v>
      </c>
      <c r="B21" s="29">
        <v>122289.0</v>
      </c>
      <c r="C21" s="9">
        <f t="array" ref="C21">SUMIFS( INDIRECT(A1 &amp; " Restia!C:C"), INDIRECT(A1 &amp; " Restia!A:A"), "damejidlo", INDIRECT(A1 &amp; " Restia!G:G"), "online", INDIRECT(A1 &amp; " Restia!B:B"), "&lt;&gt;canceled" )</f>
        <v>121960</v>
      </c>
      <c r="D21" s="27">
        <f t="shared" si="1"/>
        <v>-329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3655</v>
      </c>
      <c r="B22" s="29">
        <v>116789.5</v>
      </c>
      <c r="C22" s="9">
        <f t="array" ref="C22">SUMIFS( INDIRECT(A1 &amp; " Restia!C:C"), INDIRECT(A1 &amp; " Restia!A:A"), "generic", INDIRECT(A1 &amp; " Restia!G:G"), "online", INDIRECT(A1 &amp; " Restia!B:B"), "&lt;&gt;canceled" )</f>
        <v>117058.5</v>
      </c>
      <c r="D22" s="27">
        <f t="shared" si="1"/>
        <v>269</v>
      </c>
      <c r="E22" s="41"/>
      <c r="F22" s="8" t="s">
        <v>3656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3657</v>
      </c>
      <c r="B23" s="29">
        <v>2344.0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2344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3658</v>
      </c>
      <c r="B24" s="29">
        <v>12089.0</v>
      </c>
      <c r="C24" s="9">
        <f t="array" ref="C24">SUMIFS( INDIRECT(A1 &amp; " Restia!C:C"), INDIRECT(A1 &amp; " Restia!A:A"), "damejidlo", INDIRECT(A1 &amp; " Restia!G:G"), "cash", INDIRECT(A1 &amp; " Restia!B:B"), "&lt;&gt;canceled")</f>
        <v>12089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3659</v>
      </c>
      <c r="B25" s="29">
        <v>452204.0</v>
      </c>
      <c r="C25" s="9">
        <f t="array" ref="C25">SUM(INDIRECT(A1 &amp; " Restia!C:C")) - SUMIFS(INDIRECT(A1 &amp; " Restia!C:C"), INDIRECT(A1 &amp; " Restia!B:B"), "canceled")</f>
        <v>452144</v>
      </c>
      <c r="D25" s="27">
        <f t="shared" si="1"/>
        <v>-60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3660</v>
      </c>
      <c r="B26" s="42">
        <v>35.5</v>
      </c>
      <c r="C26" s="43">
        <f>sum(C11:C23)-C25</f>
        <v>30.5</v>
      </c>
      <c r="D26" s="44">
        <f t="shared" si="1"/>
        <v>-5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25</v>
      </c>
      <c r="B2" s="1" t="s">
        <v>17</v>
      </c>
      <c r="C2" s="1">
        <v>384.0</v>
      </c>
      <c r="D2" s="1">
        <v>128.0</v>
      </c>
      <c r="E2" s="1" t="s">
        <v>3664</v>
      </c>
      <c r="F2" s="1" t="s">
        <v>81</v>
      </c>
      <c r="G2" s="1" t="s">
        <v>20</v>
      </c>
      <c r="H2" s="1" t="s">
        <v>3665</v>
      </c>
      <c r="I2" s="1" t="s">
        <v>3666</v>
      </c>
      <c r="J2" s="1" t="s">
        <v>3667</v>
      </c>
      <c r="K2" s="1" t="s">
        <v>3668</v>
      </c>
      <c r="L2" s="1">
        <v>-26.0</v>
      </c>
      <c r="M2" s="1">
        <v>13.263616666666667</v>
      </c>
      <c r="N2" s="1">
        <v>12.404</v>
      </c>
      <c r="O2" s="1" t="s">
        <v>3669</v>
      </c>
      <c r="P2" s="1" t="s">
        <v>3670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37</v>
      </c>
      <c r="B3" s="1" t="s">
        <v>17</v>
      </c>
      <c r="C3" s="1">
        <v>20.0</v>
      </c>
      <c r="D3" s="1">
        <v>35.0</v>
      </c>
      <c r="E3" s="2"/>
      <c r="F3" s="1" t="s">
        <v>38</v>
      </c>
      <c r="G3" s="1" t="s">
        <v>39</v>
      </c>
      <c r="H3" s="1" t="s">
        <v>3671</v>
      </c>
      <c r="I3" s="1" t="s">
        <v>3672</v>
      </c>
      <c r="J3" s="1" t="s">
        <v>3672</v>
      </c>
      <c r="K3" s="2"/>
      <c r="L3" s="1">
        <v>-4.0</v>
      </c>
      <c r="M3" s="1"/>
      <c r="N3" s="1">
        <v>0.45813333333333334</v>
      </c>
      <c r="O3" s="1" t="s">
        <v>42</v>
      </c>
      <c r="P3" s="1" t="s">
        <v>3673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29</v>
      </c>
      <c r="B4" s="1" t="s">
        <v>17</v>
      </c>
      <c r="C4" s="1">
        <v>319.0</v>
      </c>
      <c r="D4" s="1">
        <v>0.0</v>
      </c>
      <c r="E4" s="1" t="s">
        <v>3569</v>
      </c>
      <c r="F4" s="1" t="s">
        <v>19</v>
      </c>
      <c r="G4" s="1" t="s">
        <v>20</v>
      </c>
      <c r="H4" s="1" t="s">
        <v>3674</v>
      </c>
      <c r="I4" s="1" t="s">
        <v>3675</v>
      </c>
      <c r="J4" s="1" t="s">
        <v>3675</v>
      </c>
      <c r="K4" s="2"/>
      <c r="L4" s="1">
        <v>-6.0</v>
      </c>
      <c r="M4" s="1"/>
      <c r="N4" s="1">
        <v>8.017316666666666</v>
      </c>
      <c r="O4" s="1" t="s">
        <v>3676</v>
      </c>
      <c r="P4" s="1" t="s">
        <v>3677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16</v>
      </c>
      <c r="B5" s="1" t="s">
        <v>17</v>
      </c>
      <c r="C5" s="1">
        <v>195.91</v>
      </c>
      <c r="D5" s="1">
        <v>0.0</v>
      </c>
      <c r="E5" s="1" t="s">
        <v>18</v>
      </c>
      <c r="F5" s="1" t="s">
        <v>19</v>
      </c>
      <c r="G5" s="1" t="s">
        <v>20</v>
      </c>
      <c r="H5" s="1" t="s">
        <v>3678</v>
      </c>
      <c r="I5" s="1" t="s">
        <v>3679</v>
      </c>
      <c r="J5" s="1" t="s">
        <v>3679</v>
      </c>
      <c r="K5" s="2"/>
      <c r="L5" s="1">
        <v>-7.0</v>
      </c>
      <c r="M5" s="1"/>
      <c r="N5" s="1">
        <v>7.059866666666666</v>
      </c>
      <c r="O5" s="1" t="s">
        <v>3680</v>
      </c>
      <c r="P5" s="1" t="s">
        <v>3681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16</v>
      </c>
      <c r="B6" s="1" t="s">
        <v>17</v>
      </c>
      <c r="C6" s="1">
        <v>329.92</v>
      </c>
      <c r="D6" s="1">
        <v>0.0</v>
      </c>
      <c r="E6" s="1" t="s">
        <v>18</v>
      </c>
      <c r="F6" s="1" t="s">
        <v>19</v>
      </c>
      <c r="G6" s="1" t="s">
        <v>20</v>
      </c>
      <c r="H6" s="1" t="s">
        <v>3682</v>
      </c>
      <c r="I6" s="1" t="s">
        <v>3683</v>
      </c>
      <c r="J6" s="1" t="s">
        <v>3683</v>
      </c>
      <c r="K6" s="2"/>
      <c r="L6" s="1">
        <v>-7.0</v>
      </c>
      <c r="M6" s="1"/>
      <c r="N6" s="1">
        <v>7.306533333333333</v>
      </c>
      <c r="O6" s="1" t="s">
        <v>3680</v>
      </c>
      <c r="P6" s="1" t="s">
        <v>3684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29</v>
      </c>
      <c r="B7" s="1" t="s">
        <v>17</v>
      </c>
      <c r="C7" s="3">
        <v>354.0</v>
      </c>
      <c r="D7" s="1">
        <v>0.0</v>
      </c>
      <c r="E7" s="1" t="s">
        <v>3685</v>
      </c>
      <c r="F7" s="1" t="s">
        <v>19</v>
      </c>
      <c r="G7" s="1" t="s">
        <v>20</v>
      </c>
      <c r="H7" s="1" t="s">
        <v>3686</v>
      </c>
      <c r="I7" s="1" t="s">
        <v>3687</v>
      </c>
      <c r="J7" s="1" t="s">
        <v>3687</v>
      </c>
      <c r="K7" s="2"/>
      <c r="L7" s="1">
        <v>-7.0</v>
      </c>
      <c r="M7" s="1"/>
      <c r="N7" s="1">
        <v>7.8465</v>
      </c>
      <c r="O7" s="1" t="s">
        <v>3676</v>
      </c>
      <c r="P7" s="1" t="s">
        <v>3688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16</v>
      </c>
      <c r="B8" s="1" t="s">
        <v>17</v>
      </c>
      <c r="C8" s="1">
        <v>452.12</v>
      </c>
      <c r="D8" s="1">
        <v>0.0</v>
      </c>
      <c r="E8" s="1" t="s">
        <v>18</v>
      </c>
      <c r="F8" s="1" t="s">
        <v>19</v>
      </c>
      <c r="G8" s="1" t="s">
        <v>20</v>
      </c>
      <c r="H8" s="1" t="s">
        <v>3689</v>
      </c>
      <c r="I8" s="1" t="s">
        <v>3690</v>
      </c>
      <c r="J8" s="1" t="s">
        <v>3690</v>
      </c>
      <c r="K8" s="2"/>
      <c r="L8" s="1">
        <v>-3.0</v>
      </c>
      <c r="M8" s="1"/>
      <c r="N8" s="1">
        <v>11.8796</v>
      </c>
      <c r="O8" s="1" t="s">
        <v>3680</v>
      </c>
      <c r="P8" s="1" t="s">
        <v>3691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29</v>
      </c>
      <c r="B9" s="1" t="s">
        <v>17</v>
      </c>
      <c r="C9" s="1">
        <v>319.0</v>
      </c>
      <c r="D9" s="1">
        <v>0.0</v>
      </c>
      <c r="E9" s="1" t="s">
        <v>3692</v>
      </c>
      <c r="F9" s="1" t="s">
        <v>19</v>
      </c>
      <c r="G9" s="1" t="s">
        <v>20</v>
      </c>
      <c r="H9" s="1" t="s">
        <v>3693</v>
      </c>
      <c r="I9" s="1" t="s">
        <v>3694</v>
      </c>
      <c r="J9" s="1" t="s">
        <v>3694</v>
      </c>
      <c r="K9" s="2"/>
      <c r="L9" s="1">
        <v>-3.0</v>
      </c>
      <c r="M9" s="1"/>
      <c r="N9" s="1">
        <v>11.267483333333333</v>
      </c>
      <c r="O9" s="1" t="s">
        <v>3676</v>
      </c>
      <c r="P9" s="1" t="s">
        <v>3695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37</v>
      </c>
      <c r="B10" s="1" t="s">
        <v>17</v>
      </c>
      <c r="C10" s="3">
        <v>20.0</v>
      </c>
      <c r="D10" s="1">
        <v>35.0</v>
      </c>
      <c r="E10" s="2"/>
      <c r="F10" s="1" t="s">
        <v>38</v>
      </c>
      <c r="G10" s="1" t="s">
        <v>39</v>
      </c>
      <c r="H10" s="1" t="s">
        <v>3696</v>
      </c>
      <c r="I10" s="1" t="s">
        <v>3697</v>
      </c>
      <c r="J10" s="1" t="s">
        <v>3697</v>
      </c>
      <c r="K10" s="2"/>
      <c r="L10" s="1">
        <v>-4.0</v>
      </c>
      <c r="M10" s="1"/>
      <c r="N10" s="1">
        <v>0.0482</v>
      </c>
      <c r="O10" s="1" t="s">
        <v>42</v>
      </c>
      <c r="P10" s="1" t="s">
        <v>3698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16</v>
      </c>
      <c r="B11" s="1" t="s">
        <v>17</v>
      </c>
      <c r="C11" s="1">
        <v>287.01</v>
      </c>
      <c r="D11" s="1">
        <v>0.0</v>
      </c>
      <c r="E11" s="1" t="s">
        <v>18</v>
      </c>
      <c r="F11" s="1" t="s">
        <v>19</v>
      </c>
      <c r="G11" s="1" t="s">
        <v>20</v>
      </c>
      <c r="H11" s="1" t="s">
        <v>3699</v>
      </c>
      <c r="I11" s="1" t="s">
        <v>3700</v>
      </c>
      <c r="J11" s="1" t="s">
        <v>3700</v>
      </c>
      <c r="K11" s="2"/>
      <c r="L11" s="1">
        <v>-4.0</v>
      </c>
      <c r="M11" s="1"/>
      <c r="N11" s="1">
        <v>10.991683333333333</v>
      </c>
      <c r="O11" s="1" t="s">
        <v>3680</v>
      </c>
      <c r="P11" s="1" t="s">
        <v>3701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3">
        <v>236.98</v>
      </c>
      <c r="D12" s="1">
        <v>0.0</v>
      </c>
      <c r="E12" s="1" t="s">
        <v>18</v>
      </c>
      <c r="F12" s="1" t="s">
        <v>19</v>
      </c>
      <c r="G12" s="1" t="s">
        <v>20</v>
      </c>
      <c r="H12" s="1" t="s">
        <v>3702</v>
      </c>
      <c r="I12" s="1" t="s">
        <v>3703</v>
      </c>
      <c r="J12" s="1" t="s">
        <v>3703</v>
      </c>
      <c r="K12" s="2"/>
      <c r="L12" s="1">
        <v>-4.0</v>
      </c>
      <c r="M12" s="1"/>
      <c r="N12" s="1">
        <v>10.887883333333333</v>
      </c>
      <c r="O12" s="1" t="s">
        <v>3680</v>
      </c>
      <c r="P12" s="1" t="s">
        <v>3704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16</v>
      </c>
      <c r="B13" s="1" t="s">
        <v>17</v>
      </c>
      <c r="C13" s="1">
        <v>219.62</v>
      </c>
      <c r="D13" s="1">
        <v>0.0</v>
      </c>
      <c r="E13" s="1" t="s">
        <v>18</v>
      </c>
      <c r="F13" s="1" t="s">
        <v>19</v>
      </c>
      <c r="G13" s="1" t="s">
        <v>20</v>
      </c>
      <c r="H13" s="1" t="s">
        <v>3705</v>
      </c>
      <c r="I13" s="1" t="s">
        <v>3706</v>
      </c>
      <c r="J13" s="1" t="s">
        <v>3706</v>
      </c>
      <c r="K13" s="2"/>
      <c r="L13" s="1">
        <v>-8.0</v>
      </c>
      <c r="M13" s="1"/>
      <c r="N13" s="1">
        <v>6.076216666666666</v>
      </c>
      <c r="O13" s="1" t="s">
        <v>3680</v>
      </c>
      <c r="P13" s="1" t="s">
        <v>3707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80</v>
      </c>
      <c r="B14" s="1" t="s">
        <v>17</v>
      </c>
      <c r="C14" s="1">
        <v>279.0</v>
      </c>
      <c r="D14" s="1">
        <v>0.0</v>
      </c>
      <c r="E14" s="1" t="s">
        <v>3664</v>
      </c>
      <c r="F14" s="1" t="s">
        <v>81</v>
      </c>
      <c r="G14" s="1" t="s">
        <v>20</v>
      </c>
      <c r="H14" s="1" t="s">
        <v>3708</v>
      </c>
      <c r="I14" s="1" t="s">
        <v>3709</v>
      </c>
      <c r="J14" s="1" t="s">
        <v>3710</v>
      </c>
      <c r="K14" s="1" t="s">
        <v>3711</v>
      </c>
      <c r="L14" s="1">
        <v>-2.0</v>
      </c>
      <c r="M14" s="1">
        <v>27.954433333333334</v>
      </c>
      <c r="N14" s="1">
        <v>26.814933333333332</v>
      </c>
      <c r="O14" s="1" t="s">
        <v>86</v>
      </c>
      <c r="P14" s="1" t="s">
        <v>3712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25</v>
      </c>
      <c r="B15" s="1" t="s">
        <v>17</v>
      </c>
      <c r="C15" s="3">
        <v>454.5</v>
      </c>
      <c r="D15" s="1">
        <v>151.5</v>
      </c>
      <c r="E15" s="2"/>
      <c r="F15" s="1" t="s">
        <v>19</v>
      </c>
      <c r="G15" s="1" t="s">
        <v>20</v>
      </c>
      <c r="H15" s="1" t="s">
        <v>3713</v>
      </c>
      <c r="I15" s="1" t="s">
        <v>3714</v>
      </c>
      <c r="J15" s="1" t="s">
        <v>3714</v>
      </c>
      <c r="K15" s="2"/>
      <c r="L15" s="1">
        <v>-5.0</v>
      </c>
      <c r="M15" s="1"/>
      <c r="N15" s="1">
        <v>9.596883333333333</v>
      </c>
      <c r="O15" s="1" t="s">
        <v>3715</v>
      </c>
      <c r="P15" s="1" t="s">
        <v>3716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80</v>
      </c>
      <c r="B16" s="1" t="s">
        <v>17</v>
      </c>
      <c r="C16" s="1">
        <v>414.0</v>
      </c>
      <c r="D16" s="1">
        <v>104.0</v>
      </c>
      <c r="E16" s="2"/>
      <c r="F16" s="1" t="s">
        <v>38</v>
      </c>
      <c r="G16" s="1" t="s">
        <v>20</v>
      </c>
      <c r="H16" s="1" t="s">
        <v>3717</v>
      </c>
      <c r="I16" s="1" t="s">
        <v>3718</v>
      </c>
      <c r="J16" s="1" t="s">
        <v>3718</v>
      </c>
      <c r="K16" s="2"/>
      <c r="L16" s="1">
        <v>-3.0</v>
      </c>
      <c r="M16" s="1"/>
      <c r="N16" s="1">
        <v>16.005233333333333</v>
      </c>
      <c r="O16" s="1" t="s">
        <v>86</v>
      </c>
      <c r="P16" s="1" t="s">
        <v>3719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80</v>
      </c>
      <c r="B17" s="1" t="s">
        <v>17</v>
      </c>
      <c r="C17" s="1">
        <v>139.0</v>
      </c>
      <c r="D17" s="1">
        <v>0.0</v>
      </c>
      <c r="E17" s="2"/>
      <c r="F17" s="1" t="s">
        <v>38</v>
      </c>
      <c r="G17" s="1" t="s">
        <v>162</v>
      </c>
      <c r="H17" s="1" t="s">
        <v>3720</v>
      </c>
      <c r="I17" s="1" t="s">
        <v>3721</v>
      </c>
      <c r="J17" s="1" t="s">
        <v>3721</v>
      </c>
      <c r="K17" s="2"/>
      <c r="L17" s="1">
        <v>-7.0</v>
      </c>
      <c r="M17" s="1"/>
      <c r="N17" s="1">
        <v>12.21225</v>
      </c>
      <c r="O17" s="1" t="s">
        <v>86</v>
      </c>
      <c r="P17" s="1" t="s">
        <v>3722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25</v>
      </c>
      <c r="B18" s="1" t="s">
        <v>17</v>
      </c>
      <c r="C18" s="1">
        <v>347.25</v>
      </c>
      <c r="D18" s="1">
        <v>115.75</v>
      </c>
      <c r="E18" s="2"/>
      <c r="F18" s="1" t="s">
        <v>19</v>
      </c>
      <c r="G18" s="1" t="s">
        <v>20</v>
      </c>
      <c r="H18" s="1" t="s">
        <v>3723</v>
      </c>
      <c r="I18" s="1" t="s">
        <v>3724</v>
      </c>
      <c r="J18" s="1" t="s">
        <v>3724</v>
      </c>
      <c r="K18" s="2"/>
      <c r="L18" s="1">
        <v>-2.0</v>
      </c>
      <c r="M18" s="1"/>
      <c r="N18" s="1">
        <v>12.375416666666666</v>
      </c>
      <c r="O18" s="1" t="s">
        <v>3715</v>
      </c>
      <c r="P18" s="1" t="s">
        <v>3725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16</v>
      </c>
      <c r="B19" s="1" t="s">
        <v>17</v>
      </c>
      <c r="C19" s="3">
        <v>256.21</v>
      </c>
      <c r="D19" s="1">
        <v>0.0</v>
      </c>
      <c r="E19" s="1" t="s">
        <v>18</v>
      </c>
      <c r="F19" s="1" t="s">
        <v>19</v>
      </c>
      <c r="G19" s="1" t="s">
        <v>20</v>
      </c>
      <c r="H19" s="1" t="s">
        <v>3726</v>
      </c>
      <c r="I19" s="1" t="s">
        <v>3727</v>
      </c>
      <c r="J19" s="1" t="s">
        <v>3727</v>
      </c>
      <c r="K19" s="2"/>
      <c r="L19" s="1">
        <v>-5.0</v>
      </c>
      <c r="M19" s="1"/>
      <c r="N19" s="1">
        <v>9.027</v>
      </c>
      <c r="O19" s="1" t="s">
        <v>3680</v>
      </c>
      <c r="P19" s="1" t="s">
        <v>3728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16</v>
      </c>
      <c r="B20" s="1" t="s">
        <v>17</v>
      </c>
      <c r="C20" s="3">
        <v>195.91</v>
      </c>
      <c r="D20" s="1">
        <v>0.0</v>
      </c>
      <c r="E20" s="1" t="s">
        <v>18</v>
      </c>
      <c r="F20" s="1" t="s">
        <v>19</v>
      </c>
      <c r="G20" s="1" t="s">
        <v>20</v>
      </c>
      <c r="H20" s="1" t="s">
        <v>3729</v>
      </c>
      <c r="I20" s="1" t="s">
        <v>3730</v>
      </c>
      <c r="J20" s="1" t="s">
        <v>3730</v>
      </c>
      <c r="K20" s="2"/>
      <c r="L20" s="1">
        <v>-4.0</v>
      </c>
      <c r="M20" s="1"/>
      <c r="N20" s="1">
        <v>10.69525</v>
      </c>
      <c r="O20" s="1" t="s">
        <v>3680</v>
      </c>
      <c r="P20" s="1" t="s">
        <v>3731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80</v>
      </c>
      <c r="B21" s="1" t="s">
        <v>17</v>
      </c>
      <c r="C21" s="3">
        <v>230.0</v>
      </c>
      <c r="D21" s="1">
        <v>44.0</v>
      </c>
      <c r="E21" s="2"/>
      <c r="F21" s="1" t="s">
        <v>38</v>
      </c>
      <c r="G21" s="1" t="s">
        <v>20</v>
      </c>
      <c r="H21" s="1" t="s">
        <v>3732</v>
      </c>
      <c r="I21" s="1" t="s">
        <v>3733</v>
      </c>
      <c r="J21" s="1" t="s">
        <v>3733</v>
      </c>
      <c r="K21" s="2"/>
      <c r="L21" s="1">
        <v>-5.0</v>
      </c>
      <c r="M21" s="1"/>
      <c r="N21" s="1">
        <v>36.17035</v>
      </c>
      <c r="O21" s="1" t="s">
        <v>86</v>
      </c>
      <c r="P21" s="1" t="s">
        <v>3734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25</v>
      </c>
      <c r="B22" s="1" t="s">
        <v>17</v>
      </c>
      <c r="C22" s="3">
        <v>612.0</v>
      </c>
      <c r="D22" s="1">
        <v>204.0</v>
      </c>
      <c r="E22" s="2"/>
      <c r="F22" s="1" t="s">
        <v>19</v>
      </c>
      <c r="G22" s="1" t="s">
        <v>20</v>
      </c>
      <c r="H22" s="1" t="s">
        <v>3735</v>
      </c>
      <c r="I22" s="1" t="s">
        <v>3736</v>
      </c>
      <c r="J22" s="1" t="s">
        <v>3736</v>
      </c>
      <c r="K22" s="2"/>
      <c r="L22" s="1">
        <v>-2.0</v>
      </c>
      <c r="M22" s="1"/>
      <c r="N22" s="1">
        <v>12.227916666666667</v>
      </c>
      <c r="O22" s="1" t="s">
        <v>3715</v>
      </c>
      <c r="P22" s="1" t="s">
        <v>3737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16</v>
      </c>
      <c r="B23" s="1" t="s">
        <v>17</v>
      </c>
      <c r="C23" s="1">
        <v>472.92</v>
      </c>
      <c r="D23" s="1">
        <v>0.0</v>
      </c>
      <c r="E23" s="1" t="s">
        <v>18</v>
      </c>
      <c r="F23" s="1" t="s">
        <v>19</v>
      </c>
      <c r="G23" s="1" t="s">
        <v>20</v>
      </c>
      <c r="H23" s="1" t="s">
        <v>3738</v>
      </c>
      <c r="I23" s="1" t="s">
        <v>3739</v>
      </c>
      <c r="J23" s="1" t="s">
        <v>3739</v>
      </c>
      <c r="K23" s="2"/>
      <c r="L23" s="1">
        <v>-1.0</v>
      </c>
      <c r="M23" s="1"/>
      <c r="N23" s="1">
        <v>13.976466666666667</v>
      </c>
      <c r="O23" s="1" t="s">
        <v>3680</v>
      </c>
      <c r="P23" s="1" t="s">
        <v>3740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25</v>
      </c>
      <c r="B24" s="1" t="s">
        <v>17</v>
      </c>
      <c r="C24" s="3">
        <v>478.5</v>
      </c>
      <c r="D24" s="1">
        <v>159.5</v>
      </c>
      <c r="E24" s="2"/>
      <c r="F24" s="1" t="s">
        <v>19</v>
      </c>
      <c r="G24" s="1" t="s">
        <v>20</v>
      </c>
      <c r="H24" s="1" t="s">
        <v>3741</v>
      </c>
      <c r="I24" s="1" t="s">
        <v>3742</v>
      </c>
      <c r="J24" s="1" t="s">
        <v>3742</v>
      </c>
      <c r="K24" s="2"/>
      <c r="L24" s="1">
        <v>-1.0</v>
      </c>
      <c r="M24" s="1"/>
      <c r="N24" s="1">
        <v>13.543733333333334</v>
      </c>
      <c r="O24" s="1" t="s">
        <v>3715</v>
      </c>
      <c r="P24" s="1" t="s">
        <v>3743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80</v>
      </c>
      <c r="B25" s="1" t="s">
        <v>17</v>
      </c>
      <c r="C25" s="1">
        <v>301.0</v>
      </c>
      <c r="D25" s="1">
        <v>73.0</v>
      </c>
      <c r="E25" s="2"/>
      <c r="F25" s="1" t="s">
        <v>38</v>
      </c>
      <c r="G25" s="1" t="s">
        <v>20</v>
      </c>
      <c r="H25" s="1" t="s">
        <v>3744</v>
      </c>
      <c r="I25" s="1" t="s">
        <v>3745</v>
      </c>
      <c r="J25" s="1" t="s">
        <v>3745</v>
      </c>
      <c r="K25" s="2"/>
      <c r="L25" s="1">
        <v>-7.0</v>
      </c>
      <c r="M25" s="1"/>
      <c r="N25" s="1">
        <v>11.679083333333333</v>
      </c>
      <c r="O25" s="1" t="s">
        <v>86</v>
      </c>
      <c r="P25" s="1" t="s">
        <v>3746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16</v>
      </c>
      <c r="B26" s="1" t="s">
        <v>17</v>
      </c>
      <c r="C26" s="1">
        <v>287.01</v>
      </c>
      <c r="D26" s="1">
        <v>0.0</v>
      </c>
      <c r="E26" s="1" t="s">
        <v>18</v>
      </c>
      <c r="F26" s="1" t="s">
        <v>19</v>
      </c>
      <c r="G26" s="1" t="s">
        <v>20</v>
      </c>
      <c r="H26" s="1" t="s">
        <v>3747</v>
      </c>
      <c r="I26" s="1" t="s">
        <v>3748</v>
      </c>
      <c r="J26" s="1" t="s">
        <v>3748</v>
      </c>
      <c r="K26" s="2"/>
      <c r="L26" s="1">
        <v>-4.0</v>
      </c>
      <c r="M26" s="1"/>
      <c r="N26" s="1">
        <v>13.130716666666666</v>
      </c>
      <c r="O26" s="1" t="s">
        <v>3680</v>
      </c>
      <c r="P26" s="1" t="s">
        <v>3749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37</v>
      </c>
      <c r="B27" s="1" t="s">
        <v>17</v>
      </c>
      <c r="C27" s="1">
        <v>259.0</v>
      </c>
      <c r="D27" s="1">
        <v>0.0</v>
      </c>
      <c r="E27" s="2"/>
      <c r="F27" s="1" t="s">
        <v>38</v>
      </c>
      <c r="G27" s="1" t="s">
        <v>162</v>
      </c>
      <c r="H27" s="1" t="s">
        <v>3750</v>
      </c>
      <c r="I27" s="1" t="s">
        <v>3751</v>
      </c>
      <c r="J27" s="1" t="s">
        <v>3751</v>
      </c>
      <c r="K27" s="2"/>
      <c r="L27" s="1">
        <v>7.0</v>
      </c>
      <c r="M27" s="1"/>
      <c r="N27" s="1">
        <v>12.359066666666667</v>
      </c>
      <c r="O27" s="1" t="s">
        <v>42</v>
      </c>
      <c r="P27" s="1" t="s">
        <v>3752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16</v>
      </c>
      <c r="B28" s="1" t="s">
        <v>17</v>
      </c>
      <c r="C28" s="1">
        <v>846.33</v>
      </c>
      <c r="D28" s="1">
        <v>0.0</v>
      </c>
      <c r="E28" s="1" t="s">
        <v>18</v>
      </c>
      <c r="F28" s="1" t="s">
        <v>19</v>
      </c>
      <c r="G28" s="1" t="s">
        <v>20</v>
      </c>
      <c r="H28" s="1" t="s">
        <v>3753</v>
      </c>
      <c r="I28" s="1" t="s">
        <v>3754</v>
      </c>
      <c r="J28" s="1" t="s">
        <v>3754</v>
      </c>
      <c r="K28" s="2"/>
      <c r="L28" s="1">
        <v>-6.0</v>
      </c>
      <c r="M28" s="1"/>
      <c r="N28" s="1">
        <v>13.115933333333333</v>
      </c>
      <c r="O28" s="1" t="s">
        <v>3680</v>
      </c>
      <c r="P28" s="1" t="s">
        <v>3755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37</v>
      </c>
      <c r="B29" s="1" t="s">
        <v>17</v>
      </c>
      <c r="C29" s="1">
        <v>39.0</v>
      </c>
      <c r="D29" s="1">
        <v>0.0</v>
      </c>
      <c r="E29" s="2"/>
      <c r="F29" s="1" t="s">
        <v>38</v>
      </c>
      <c r="G29" s="1" t="s">
        <v>162</v>
      </c>
      <c r="H29" s="1" t="s">
        <v>3756</v>
      </c>
      <c r="I29" s="1" t="s">
        <v>3757</v>
      </c>
      <c r="J29" s="1" t="s">
        <v>3757</v>
      </c>
      <c r="K29" s="2"/>
      <c r="L29" s="1">
        <v>19.0</v>
      </c>
      <c r="M29" s="1"/>
      <c r="N29" s="1">
        <v>24.854066666666668</v>
      </c>
      <c r="O29" s="1" t="s">
        <v>42</v>
      </c>
      <c r="P29" s="1" t="s">
        <v>3758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3" t="s">
        <v>17</v>
      </c>
      <c r="C30" s="3">
        <v>256.21</v>
      </c>
      <c r="D30" s="1">
        <v>0.0</v>
      </c>
      <c r="E30" s="1" t="s">
        <v>18</v>
      </c>
      <c r="F30" s="1" t="s">
        <v>19</v>
      </c>
      <c r="G30" s="1" t="s">
        <v>20</v>
      </c>
      <c r="H30" s="1" t="s">
        <v>3759</v>
      </c>
      <c r="I30" s="1" t="s">
        <v>3760</v>
      </c>
      <c r="J30" s="1" t="s">
        <v>3760</v>
      </c>
      <c r="K30" s="2"/>
      <c r="L30" s="1">
        <v>-2.0</v>
      </c>
      <c r="M30" s="1"/>
      <c r="N30" s="1">
        <v>12.5012</v>
      </c>
      <c r="O30" s="1" t="s">
        <v>3680</v>
      </c>
      <c r="P30" s="1" t="s">
        <v>3761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25</v>
      </c>
      <c r="B31" s="3" t="s">
        <v>17</v>
      </c>
      <c r="C31" s="3">
        <v>399.75</v>
      </c>
      <c r="D31" s="1">
        <v>133.25</v>
      </c>
      <c r="E31" s="2"/>
      <c r="F31" s="1" t="s">
        <v>19</v>
      </c>
      <c r="G31" s="1" t="s">
        <v>20</v>
      </c>
      <c r="H31" s="1" t="s">
        <v>3762</v>
      </c>
      <c r="I31" s="1" t="s">
        <v>3763</v>
      </c>
      <c r="J31" s="1" t="s">
        <v>3763</v>
      </c>
      <c r="K31" s="2"/>
      <c r="L31" s="1">
        <v>0.0</v>
      </c>
      <c r="M31" s="1"/>
      <c r="N31" s="1">
        <v>14.773266666666666</v>
      </c>
      <c r="O31" s="1" t="s">
        <v>3715</v>
      </c>
      <c r="P31" s="1" t="s">
        <v>3764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16</v>
      </c>
      <c r="B32" s="1" t="s">
        <v>17</v>
      </c>
      <c r="C32" s="1">
        <v>495.41</v>
      </c>
      <c r="D32" s="1">
        <v>0.0</v>
      </c>
      <c r="E32" s="1" t="s">
        <v>18</v>
      </c>
      <c r="F32" s="1" t="s">
        <v>19</v>
      </c>
      <c r="G32" s="1" t="s">
        <v>20</v>
      </c>
      <c r="H32" s="1" t="s">
        <v>3765</v>
      </c>
      <c r="I32" s="1" t="s">
        <v>3766</v>
      </c>
      <c r="J32" s="1" t="s">
        <v>3766</v>
      </c>
      <c r="K32" s="2"/>
      <c r="L32" s="1">
        <v>-2.0</v>
      </c>
      <c r="M32" s="1"/>
      <c r="N32" s="1">
        <v>12.794233333333333</v>
      </c>
      <c r="O32" s="1" t="s">
        <v>3680</v>
      </c>
      <c r="P32" s="1" t="s">
        <v>3767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16</v>
      </c>
      <c r="B33" s="1" t="s">
        <v>17</v>
      </c>
      <c r="C33" s="1">
        <v>256.21</v>
      </c>
      <c r="D33" s="1">
        <v>0.0</v>
      </c>
      <c r="E33" s="1" t="s">
        <v>18</v>
      </c>
      <c r="F33" s="1" t="s">
        <v>19</v>
      </c>
      <c r="G33" s="1" t="s">
        <v>20</v>
      </c>
      <c r="H33" s="1" t="s">
        <v>3768</v>
      </c>
      <c r="I33" s="1" t="s">
        <v>3769</v>
      </c>
      <c r="J33" s="1" t="s">
        <v>3769</v>
      </c>
      <c r="K33" s="2"/>
      <c r="L33" s="1">
        <v>-3.0</v>
      </c>
      <c r="M33" s="1"/>
      <c r="N33" s="1">
        <v>11.7745</v>
      </c>
      <c r="O33" s="1" t="s">
        <v>3680</v>
      </c>
      <c r="P33" s="1" t="s">
        <v>3770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25</v>
      </c>
      <c r="B34" s="1" t="s">
        <v>17</v>
      </c>
      <c r="C34" s="1">
        <v>363.0</v>
      </c>
      <c r="D34" s="1">
        <v>125.0</v>
      </c>
      <c r="E34" s="2"/>
      <c r="F34" s="1" t="s">
        <v>19</v>
      </c>
      <c r="G34" s="1" t="s">
        <v>20</v>
      </c>
      <c r="H34" s="1" t="s">
        <v>3771</v>
      </c>
      <c r="I34" s="1" t="s">
        <v>3772</v>
      </c>
      <c r="J34" s="1" t="s">
        <v>3772</v>
      </c>
      <c r="K34" s="2"/>
      <c r="L34" s="1">
        <v>-5.0</v>
      </c>
      <c r="M34" s="1"/>
      <c r="N34" s="1">
        <v>9.835983333333333</v>
      </c>
      <c r="O34" s="1" t="s">
        <v>3715</v>
      </c>
      <c r="P34" s="1" t="s">
        <v>3773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80</v>
      </c>
      <c r="B35" s="1" t="s">
        <v>17</v>
      </c>
      <c r="C35" s="1">
        <v>207.0</v>
      </c>
      <c r="D35" s="1">
        <v>52.0</v>
      </c>
      <c r="E35" s="2"/>
      <c r="F35" s="1" t="s">
        <v>38</v>
      </c>
      <c r="G35" s="1" t="s">
        <v>20</v>
      </c>
      <c r="H35" s="1" t="s">
        <v>3774</v>
      </c>
      <c r="I35" s="1" t="s">
        <v>3775</v>
      </c>
      <c r="J35" s="1" t="s">
        <v>3775</v>
      </c>
      <c r="K35" s="2"/>
      <c r="L35" s="1">
        <v>-6.0</v>
      </c>
      <c r="M35" s="1"/>
      <c r="N35" s="1">
        <v>12.980283333333333</v>
      </c>
      <c r="O35" s="1" t="s">
        <v>86</v>
      </c>
      <c r="P35" s="1" t="s">
        <v>3776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16</v>
      </c>
      <c r="B36" s="1" t="s">
        <v>17</v>
      </c>
      <c r="C36" s="3">
        <v>561.13</v>
      </c>
      <c r="D36" s="1">
        <v>0.0</v>
      </c>
      <c r="E36" s="1" t="s">
        <v>18</v>
      </c>
      <c r="F36" s="1" t="s">
        <v>19</v>
      </c>
      <c r="G36" s="1" t="s">
        <v>20</v>
      </c>
      <c r="H36" s="1" t="s">
        <v>3777</v>
      </c>
      <c r="I36" s="1" t="s">
        <v>3778</v>
      </c>
      <c r="J36" s="1" t="s">
        <v>3778</v>
      </c>
      <c r="K36" s="2"/>
      <c r="L36" s="1">
        <v>1.0</v>
      </c>
      <c r="M36" s="1"/>
      <c r="N36" s="1">
        <v>17.268616666666667</v>
      </c>
      <c r="O36" s="1" t="s">
        <v>3680</v>
      </c>
      <c r="P36" s="1" t="s">
        <v>3779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37</v>
      </c>
      <c r="B37" s="1" t="s">
        <v>17</v>
      </c>
      <c r="C37" s="1">
        <v>900.8</v>
      </c>
      <c r="D37" s="1">
        <v>225.2</v>
      </c>
      <c r="E37" s="2"/>
      <c r="F37" s="1" t="s">
        <v>38</v>
      </c>
      <c r="G37" s="1" t="s">
        <v>39</v>
      </c>
      <c r="H37" s="1" t="s">
        <v>3780</v>
      </c>
      <c r="I37" s="1" t="s">
        <v>3781</v>
      </c>
      <c r="J37" s="1" t="s">
        <v>3781</v>
      </c>
      <c r="K37" s="2"/>
      <c r="L37" s="1">
        <v>18.0</v>
      </c>
      <c r="M37" s="1"/>
      <c r="N37" s="1">
        <v>23.836766666666666</v>
      </c>
      <c r="O37" s="1" t="s">
        <v>42</v>
      </c>
      <c r="P37" s="1" t="s">
        <v>3782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25</v>
      </c>
      <c r="B38" s="1" t="s">
        <v>17</v>
      </c>
      <c r="C38" s="1">
        <v>624.0</v>
      </c>
      <c r="D38" s="1">
        <v>208.0</v>
      </c>
      <c r="E38" s="2"/>
      <c r="F38" s="1" t="s">
        <v>19</v>
      </c>
      <c r="G38" s="1" t="s">
        <v>20</v>
      </c>
      <c r="H38" s="1" t="s">
        <v>3783</v>
      </c>
      <c r="I38" s="1" t="s">
        <v>3784</v>
      </c>
      <c r="J38" s="1" t="s">
        <v>3784</v>
      </c>
      <c r="K38" s="2"/>
      <c r="L38" s="1">
        <v>-4.0</v>
      </c>
      <c r="M38" s="1"/>
      <c r="N38" s="1">
        <v>10.882383333333333</v>
      </c>
      <c r="O38" s="1" t="s">
        <v>3715</v>
      </c>
      <c r="P38" s="1" t="s">
        <v>3785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37</v>
      </c>
      <c r="B39" s="1" t="s">
        <v>17</v>
      </c>
      <c r="C39" s="3">
        <v>329.0</v>
      </c>
      <c r="D39" s="1">
        <v>0.0</v>
      </c>
      <c r="E39" s="2"/>
      <c r="F39" s="1" t="s">
        <v>38</v>
      </c>
      <c r="G39" s="1" t="s">
        <v>162</v>
      </c>
      <c r="H39" s="1" t="s">
        <v>3786</v>
      </c>
      <c r="I39" s="1" t="s">
        <v>3787</v>
      </c>
      <c r="J39" s="1" t="s">
        <v>3787</v>
      </c>
      <c r="K39" s="2"/>
      <c r="L39" s="1">
        <v>44.0</v>
      </c>
      <c r="M39" s="1"/>
      <c r="N39" s="1">
        <v>49.14841666666667</v>
      </c>
      <c r="O39" s="1" t="s">
        <v>42</v>
      </c>
      <c r="P39" s="1" t="s">
        <v>3788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16</v>
      </c>
      <c r="B40" s="1" t="s">
        <v>17</v>
      </c>
      <c r="C40" s="1">
        <v>256.21</v>
      </c>
      <c r="D40" s="1">
        <v>0.0</v>
      </c>
      <c r="E40" s="1" t="s">
        <v>18</v>
      </c>
      <c r="F40" s="1" t="s">
        <v>19</v>
      </c>
      <c r="G40" s="1" t="s">
        <v>20</v>
      </c>
      <c r="H40" s="1" t="s">
        <v>3789</v>
      </c>
      <c r="I40" s="1" t="s">
        <v>3790</v>
      </c>
      <c r="J40" s="1" t="s">
        <v>3790</v>
      </c>
      <c r="K40" s="2"/>
      <c r="L40" s="1">
        <v>-8.0</v>
      </c>
      <c r="M40" s="1"/>
      <c r="N40" s="1">
        <v>6.822966666666667</v>
      </c>
      <c r="O40" s="1" t="s">
        <v>3680</v>
      </c>
      <c r="P40" s="1" t="s">
        <v>3791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25</v>
      </c>
      <c r="B41" s="1" t="s">
        <v>17</v>
      </c>
      <c r="C41" s="3">
        <v>273.75</v>
      </c>
      <c r="D41" s="1">
        <v>104.25</v>
      </c>
      <c r="E41" s="2"/>
      <c r="F41" s="1" t="s">
        <v>19</v>
      </c>
      <c r="G41" s="1" t="s">
        <v>20</v>
      </c>
      <c r="H41" s="1" t="s">
        <v>3792</v>
      </c>
      <c r="I41" s="1" t="s">
        <v>3793</v>
      </c>
      <c r="J41" s="1" t="s">
        <v>3793</v>
      </c>
      <c r="K41" s="2"/>
      <c r="L41" s="1">
        <v>-7.0</v>
      </c>
      <c r="M41" s="1"/>
      <c r="N41" s="1">
        <v>7.858366666666667</v>
      </c>
      <c r="O41" s="1" t="s">
        <v>3715</v>
      </c>
      <c r="P41" s="1" t="s">
        <v>3794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25</v>
      </c>
      <c r="B42" s="1" t="s">
        <v>17</v>
      </c>
      <c r="C42" s="3">
        <v>202.0</v>
      </c>
      <c r="D42" s="1">
        <v>82.0</v>
      </c>
      <c r="E42" s="2"/>
      <c r="F42" s="1" t="s">
        <v>19</v>
      </c>
      <c r="G42" s="1" t="s">
        <v>20</v>
      </c>
      <c r="H42" s="1" t="s">
        <v>3795</v>
      </c>
      <c r="I42" s="1" t="s">
        <v>3796</v>
      </c>
      <c r="J42" s="1" t="s">
        <v>3796</v>
      </c>
      <c r="K42" s="2"/>
      <c r="L42" s="1">
        <v>-9.0</v>
      </c>
      <c r="M42" s="1"/>
      <c r="N42" s="1">
        <v>5.4081166666666665</v>
      </c>
      <c r="O42" s="1" t="s">
        <v>3715</v>
      </c>
      <c r="P42" s="1" t="s">
        <v>3797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80</v>
      </c>
      <c r="B43" s="1" t="s">
        <v>17</v>
      </c>
      <c r="C43" s="1">
        <v>329.0</v>
      </c>
      <c r="D43" s="1">
        <v>0.0</v>
      </c>
      <c r="E43" s="1" t="s">
        <v>3664</v>
      </c>
      <c r="F43" s="1" t="s">
        <v>81</v>
      </c>
      <c r="G43" s="1" t="s">
        <v>20</v>
      </c>
      <c r="H43" s="1" t="s">
        <v>3798</v>
      </c>
      <c r="I43" s="1" t="s">
        <v>3799</v>
      </c>
      <c r="J43" s="1" t="s">
        <v>3800</v>
      </c>
      <c r="K43" s="1" t="s">
        <v>3801</v>
      </c>
      <c r="L43" s="1">
        <v>0.0</v>
      </c>
      <c r="M43" s="1">
        <v>7.447166666666667</v>
      </c>
      <c r="N43" s="1">
        <v>18.226566666666667</v>
      </c>
      <c r="O43" s="1" t="s">
        <v>86</v>
      </c>
      <c r="P43" s="1" t="s">
        <v>3802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25</v>
      </c>
      <c r="B44" s="1" t="s">
        <v>17</v>
      </c>
      <c r="C44" s="1">
        <v>254.0</v>
      </c>
      <c r="D44" s="1">
        <v>0.0</v>
      </c>
      <c r="E44" s="2"/>
      <c r="F44" s="1" t="s">
        <v>19</v>
      </c>
      <c r="G44" s="1" t="s">
        <v>20</v>
      </c>
      <c r="H44" s="1" t="s">
        <v>3803</v>
      </c>
      <c r="I44" s="1" t="s">
        <v>3804</v>
      </c>
      <c r="J44" s="1" t="s">
        <v>3804</v>
      </c>
      <c r="K44" s="2"/>
      <c r="L44" s="1">
        <v>0.0</v>
      </c>
      <c r="M44" s="1"/>
      <c r="N44" s="1">
        <v>14.237866666666667</v>
      </c>
      <c r="O44" s="1" t="s">
        <v>3715</v>
      </c>
      <c r="P44" s="1" t="s">
        <v>3805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25</v>
      </c>
      <c r="B45" s="1" t="s">
        <v>17</v>
      </c>
      <c r="C45" s="3">
        <v>288.0</v>
      </c>
      <c r="D45" s="1">
        <v>0.0</v>
      </c>
      <c r="E45" s="1" t="s">
        <v>3806</v>
      </c>
      <c r="F45" s="1" t="s">
        <v>81</v>
      </c>
      <c r="G45" s="1" t="s">
        <v>39</v>
      </c>
      <c r="H45" s="1" t="s">
        <v>3807</v>
      </c>
      <c r="I45" s="1" t="s">
        <v>3808</v>
      </c>
      <c r="J45" s="1" t="s">
        <v>3809</v>
      </c>
      <c r="K45" s="1" t="s">
        <v>3810</v>
      </c>
      <c r="L45" s="1">
        <v>-12.0</v>
      </c>
      <c r="M45" s="1">
        <v>12.6915</v>
      </c>
      <c r="N45" s="1">
        <v>11.23645</v>
      </c>
      <c r="O45" s="1" t="s">
        <v>3669</v>
      </c>
      <c r="P45" s="1" t="s">
        <v>3811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25</v>
      </c>
      <c r="B46" s="1" t="s">
        <v>17</v>
      </c>
      <c r="C46" s="1">
        <v>341.0</v>
      </c>
      <c r="D46" s="1">
        <v>106.75</v>
      </c>
      <c r="E46" s="1" t="s">
        <v>3806</v>
      </c>
      <c r="F46" s="1" t="s">
        <v>81</v>
      </c>
      <c r="G46" s="1" t="s">
        <v>39</v>
      </c>
      <c r="H46" s="1" t="s">
        <v>3812</v>
      </c>
      <c r="I46" s="1" t="s">
        <v>3813</v>
      </c>
      <c r="J46" s="1" t="s">
        <v>3814</v>
      </c>
      <c r="K46" s="1" t="s">
        <v>3815</v>
      </c>
      <c r="L46" s="1">
        <v>-29.0</v>
      </c>
      <c r="M46" s="1">
        <v>3.9445333333333332</v>
      </c>
      <c r="N46" s="1">
        <v>5.8196666666666665</v>
      </c>
      <c r="O46" s="1" t="s">
        <v>3669</v>
      </c>
      <c r="P46" s="1" t="s">
        <v>3816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29</v>
      </c>
      <c r="B47" s="1" t="s">
        <v>17</v>
      </c>
      <c r="C47" s="1">
        <v>388.0</v>
      </c>
      <c r="D47" s="1">
        <v>0.0</v>
      </c>
      <c r="E47" s="1" t="s">
        <v>3817</v>
      </c>
      <c r="F47" s="1" t="s">
        <v>19</v>
      </c>
      <c r="G47" s="1" t="s">
        <v>20</v>
      </c>
      <c r="H47" s="1" t="s">
        <v>3818</v>
      </c>
      <c r="I47" s="1" t="s">
        <v>3819</v>
      </c>
      <c r="J47" s="1" t="s">
        <v>3819</v>
      </c>
      <c r="K47" s="2"/>
      <c r="L47" s="1">
        <v>-8.0</v>
      </c>
      <c r="M47" s="1"/>
      <c r="N47" s="1">
        <v>6.691416666666667</v>
      </c>
      <c r="O47" s="1" t="s">
        <v>3676</v>
      </c>
      <c r="P47" s="1" t="s">
        <v>3820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25</v>
      </c>
      <c r="B48" s="1" t="s">
        <v>17</v>
      </c>
      <c r="C48" s="1">
        <v>489.0</v>
      </c>
      <c r="D48" s="1">
        <v>163.0</v>
      </c>
      <c r="E48" s="1" t="s">
        <v>3806</v>
      </c>
      <c r="F48" s="1" t="s">
        <v>81</v>
      </c>
      <c r="G48" s="1" t="s">
        <v>20</v>
      </c>
      <c r="H48" s="1" t="s">
        <v>3821</v>
      </c>
      <c r="I48" s="1" t="s">
        <v>3822</v>
      </c>
      <c r="J48" s="1" t="s">
        <v>3823</v>
      </c>
      <c r="K48" s="1" t="s">
        <v>3824</v>
      </c>
      <c r="L48" s="1">
        <v>-25.0</v>
      </c>
      <c r="M48" s="1">
        <v>1.0513333333333332</v>
      </c>
      <c r="N48" s="1">
        <v>6.5348</v>
      </c>
      <c r="O48" s="1" t="s">
        <v>3669</v>
      </c>
      <c r="P48" s="1" t="s">
        <v>3825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80</v>
      </c>
      <c r="B49" s="1" t="s">
        <v>17</v>
      </c>
      <c r="C49" s="1">
        <v>284.0</v>
      </c>
      <c r="D49" s="1">
        <v>0.0</v>
      </c>
      <c r="E49" s="1" t="s">
        <v>3806</v>
      </c>
      <c r="F49" s="1" t="s">
        <v>81</v>
      </c>
      <c r="G49" s="1" t="s">
        <v>39</v>
      </c>
      <c r="H49" s="1" t="s">
        <v>3826</v>
      </c>
      <c r="I49" s="1" t="s">
        <v>3827</v>
      </c>
      <c r="J49" s="1" t="s">
        <v>3828</v>
      </c>
      <c r="K49" s="1" t="s">
        <v>3829</v>
      </c>
      <c r="L49" s="1">
        <v>-13.0</v>
      </c>
      <c r="M49" s="1">
        <v>0.50995</v>
      </c>
      <c r="N49" s="1">
        <v>6.1170333333333335</v>
      </c>
      <c r="O49" s="1" t="s">
        <v>86</v>
      </c>
      <c r="P49" s="1" t="s">
        <v>3830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16</v>
      </c>
      <c r="B50" s="1" t="s">
        <v>17</v>
      </c>
      <c r="C50" s="1">
        <v>256.21</v>
      </c>
      <c r="D50" s="1">
        <v>0.0</v>
      </c>
      <c r="E50" s="1" t="s">
        <v>18</v>
      </c>
      <c r="F50" s="1" t="s">
        <v>19</v>
      </c>
      <c r="G50" s="1" t="s">
        <v>20</v>
      </c>
      <c r="H50" s="1" t="s">
        <v>3831</v>
      </c>
      <c r="I50" s="1" t="s">
        <v>3832</v>
      </c>
      <c r="J50" s="1" t="s">
        <v>3832</v>
      </c>
      <c r="K50" s="2"/>
      <c r="L50" s="1">
        <v>-9.0</v>
      </c>
      <c r="M50" s="1"/>
      <c r="N50" s="1">
        <v>5.035233333333333</v>
      </c>
      <c r="O50" s="1" t="s">
        <v>3680</v>
      </c>
      <c r="P50" s="1" t="s">
        <v>3833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16</v>
      </c>
      <c r="B51" s="1" t="s">
        <v>17</v>
      </c>
      <c r="C51" s="1">
        <v>302.82</v>
      </c>
      <c r="D51" s="1">
        <v>0.0</v>
      </c>
      <c r="E51" s="1" t="s">
        <v>18</v>
      </c>
      <c r="F51" s="1" t="s">
        <v>19</v>
      </c>
      <c r="G51" s="1" t="s">
        <v>20</v>
      </c>
      <c r="H51" s="1" t="s">
        <v>3834</v>
      </c>
      <c r="I51" s="1" t="s">
        <v>3835</v>
      </c>
      <c r="J51" s="1" t="s">
        <v>3835</v>
      </c>
      <c r="K51" s="2"/>
      <c r="L51" s="1">
        <v>-10.0</v>
      </c>
      <c r="M51" s="1"/>
      <c r="N51" s="1">
        <v>4.637866666666667</v>
      </c>
      <c r="O51" s="1" t="s">
        <v>3680</v>
      </c>
      <c r="P51" s="1" t="s">
        <v>3836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3">
        <v>201.43</v>
      </c>
      <c r="D52" s="1">
        <v>0.0</v>
      </c>
      <c r="E52" s="1" t="s">
        <v>18</v>
      </c>
      <c r="F52" s="1" t="s">
        <v>19</v>
      </c>
      <c r="G52" s="1" t="s">
        <v>20</v>
      </c>
      <c r="H52" s="1" t="s">
        <v>3837</v>
      </c>
      <c r="I52" s="1" t="s">
        <v>3838</v>
      </c>
      <c r="J52" s="1" t="s">
        <v>3838</v>
      </c>
      <c r="K52" s="2"/>
      <c r="L52" s="1">
        <v>-10.0</v>
      </c>
      <c r="M52" s="1"/>
      <c r="N52" s="1">
        <v>4.980166666666666</v>
      </c>
      <c r="O52" s="1" t="s">
        <v>3680</v>
      </c>
      <c r="P52" s="1" t="s">
        <v>3839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80</v>
      </c>
      <c r="B53" s="1" t="s">
        <v>17</v>
      </c>
      <c r="C53" s="3">
        <v>523.0</v>
      </c>
      <c r="D53" s="1">
        <v>0.0</v>
      </c>
      <c r="E53" s="1" t="s">
        <v>3806</v>
      </c>
      <c r="F53" s="1" t="s">
        <v>81</v>
      </c>
      <c r="G53" s="1" t="s">
        <v>39</v>
      </c>
      <c r="H53" s="1" t="s">
        <v>3840</v>
      </c>
      <c r="I53" s="1" t="s">
        <v>3841</v>
      </c>
      <c r="J53" s="1" t="s">
        <v>3842</v>
      </c>
      <c r="K53" s="1" t="s">
        <v>3843</v>
      </c>
      <c r="L53" s="1">
        <v>-1.0</v>
      </c>
      <c r="M53" s="1">
        <v>3.4682</v>
      </c>
      <c r="N53" s="1">
        <v>4.177466666666667</v>
      </c>
      <c r="O53" s="1" t="s">
        <v>86</v>
      </c>
      <c r="P53" s="1" t="s">
        <v>3844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29</v>
      </c>
      <c r="B54" s="1" t="s">
        <v>17</v>
      </c>
      <c r="C54" s="3">
        <v>244.0</v>
      </c>
      <c r="D54" s="1">
        <v>0.0</v>
      </c>
      <c r="E54" s="1" t="s">
        <v>3845</v>
      </c>
      <c r="F54" s="1" t="s">
        <v>19</v>
      </c>
      <c r="G54" s="1" t="s">
        <v>20</v>
      </c>
      <c r="H54" s="1" t="s">
        <v>3846</v>
      </c>
      <c r="I54" s="1" t="s">
        <v>3847</v>
      </c>
      <c r="J54" s="1" t="s">
        <v>3847</v>
      </c>
      <c r="K54" s="2"/>
      <c r="L54" s="1">
        <v>-4.0</v>
      </c>
      <c r="M54" s="1"/>
      <c r="N54" s="1">
        <v>10.683266666666666</v>
      </c>
      <c r="O54" s="1" t="s">
        <v>3676</v>
      </c>
      <c r="P54" s="1" t="s">
        <v>3848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E54" s="2"/>
      <c r="AF54" s="2"/>
    </row>
    <row r="55">
      <c r="A55" s="1" t="s">
        <v>16</v>
      </c>
      <c r="B55" s="1" t="s">
        <v>17</v>
      </c>
      <c r="C55" s="1">
        <v>256.21</v>
      </c>
      <c r="D55" s="1">
        <v>0.0</v>
      </c>
      <c r="E55" s="1" t="s">
        <v>18</v>
      </c>
      <c r="F55" s="1" t="s">
        <v>19</v>
      </c>
      <c r="G55" s="1" t="s">
        <v>20</v>
      </c>
      <c r="H55" s="1" t="s">
        <v>3849</v>
      </c>
      <c r="I55" s="1" t="s">
        <v>3850</v>
      </c>
      <c r="J55" s="1" t="s">
        <v>3850</v>
      </c>
      <c r="K55" s="2"/>
      <c r="L55" s="1">
        <v>-9.0</v>
      </c>
      <c r="M55" s="1"/>
      <c r="N55" s="1">
        <v>5.460116666666667</v>
      </c>
      <c r="O55" s="1" t="s">
        <v>3680</v>
      </c>
      <c r="P55" s="1" t="s">
        <v>3851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16</v>
      </c>
      <c r="B56" s="1" t="s">
        <v>17</v>
      </c>
      <c r="C56" s="1">
        <v>309.37</v>
      </c>
      <c r="D56" s="1">
        <v>0.0</v>
      </c>
      <c r="E56" s="1" t="s">
        <v>18</v>
      </c>
      <c r="F56" s="1" t="s">
        <v>19</v>
      </c>
      <c r="G56" s="1" t="s">
        <v>20</v>
      </c>
      <c r="H56" s="1" t="s">
        <v>3852</v>
      </c>
      <c r="I56" s="1" t="s">
        <v>3853</v>
      </c>
      <c r="J56" s="1" t="s">
        <v>3853</v>
      </c>
      <c r="K56" s="2"/>
      <c r="L56" s="1">
        <v>-7.0</v>
      </c>
      <c r="M56" s="1"/>
      <c r="N56" s="1">
        <v>7.767683333333333</v>
      </c>
      <c r="O56" s="1" t="s">
        <v>3680</v>
      </c>
      <c r="P56" s="1" t="s">
        <v>3854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16</v>
      </c>
      <c r="B57" s="1" t="s">
        <v>17</v>
      </c>
      <c r="C57" s="3">
        <v>256.21</v>
      </c>
      <c r="D57" s="1">
        <v>0.0</v>
      </c>
      <c r="E57" s="1" t="s">
        <v>18</v>
      </c>
      <c r="F57" s="1" t="s">
        <v>19</v>
      </c>
      <c r="G57" s="1" t="s">
        <v>20</v>
      </c>
      <c r="H57" s="1" t="s">
        <v>3855</v>
      </c>
      <c r="I57" s="1" t="s">
        <v>3856</v>
      </c>
      <c r="J57" s="1" t="s">
        <v>3856</v>
      </c>
      <c r="K57" s="2"/>
      <c r="L57" s="1">
        <v>-8.0</v>
      </c>
      <c r="M57" s="1"/>
      <c r="N57" s="1">
        <v>6.377633333333334</v>
      </c>
      <c r="O57" s="1" t="s">
        <v>3680</v>
      </c>
      <c r="P57" s="1" t="s">
        <v>3857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25</v>
      </c>
      <c r="B58" s="1" t="s">
        <v>17</v>
      </c>
      <c r="C58" s="1">
        <v>387.0</v>
      </c>
      <c r="D58" s="1">
        <v>129.0</v>
      </c>
      <c r="E58" s="2"/>
      <c r="F58" s="1" t="s">
        <v>19</v>
      </c>
      <c r="G58" s="1" t="s">
        <v>20</v>
      </c>
      <c r="H58" s="1" t="s">
        <v>3858</v>
      </c>
      <c r="I58" s="1" t="s">
        <v>3859</v>
      </c>
      <c r="J58" s="1" t="s">
        <v>3859</v>
      </c>
      <c r="K58" s="2"/>
      <c r="L58" s="1">
        <v>-9.0</v>
      </c>
      <c r="M58" s="1"/>
      <c r="N58" s="1">
        <v>5.635566666666667</v>
      </c>
      <c r="O58" s="1" t="s">
        <v>3715</v>
      </c>
      <c r="P58" s="1" t="s">
        <v>3860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80</v>
      </c>
      <c r="B59" s="1" t="s">
        <v>17</v>
      </c>
      <c r="C59" s="3">
        <v>869.0</v>
      </c>
      <c r="D59" s="1">
        <v>0.0</v>
      </c>
      <c r="E59" s="1" t="s">
        <v>3806</v>
      </c>
      <c r="F59" s="1" t="s">
        <v>81</v>
      </c>
      <c r="G59" s="1" t="s">
        <v>20</v>
      </c>
      <c r="H59" s="1" t="s">
        <v>3861</v>
      </c>
      <c r="I59" s="1" t="s">
        <v>3862</v>
      </c>
      <c r="J59" s="1" t="s">
        <v>3863</v>
      </c>
      <c r="K59" s="1" t="s">
        <v>3864</v>
      </c>
      <c r="L59" s="1">
        <v>-3.0</v>
      </c>
      <c r="M59" s="1">
        <v>0.22325</v>
      </c>
      <c r="N59" s="1">
        <v>8.738466666666667</v>
      </c>
      <c r="O59" s="1" t="s">
        <v>86</v>
      </c>
      <c r="P59" s="1" t="s">
        <v>3865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37</v>
      </c>
      <c r="B60" s="1" t="s">
        <v>17</v>
      </c>
      <c r="C60" s="1">
        <v>329.0</v>
      </c>
      <c r="D60" s="1">
        <v>0.0</v>
      </c>
      <c r="E60" s="2"/>
      <c r="F60" s="1" t="s">
        <v>38</v>
      </c>
      <c r="G60" s="1" t="s">
        <v>162</v>
      </c>
      <c r="H60" s="1" t="s">
        <v>3866</v>
      </c>
      <c r="I60" s="1" t="s">
        <v>3867</v>
      </c>
      <c r="J60" s="1" t="s">
        <v>3867</v>
      </c>
      <c r="K60" s="2"/>
      <c r="L60" s="1">
        <v>1.0</v>
      </c>
      <c r="M60" s="1"/>
      <c r="N60" s="1">
        <v>6.4634</v>
      </c>
      <c r="O60" s="1" t="s">
        <v>42</v>
      </c>
      <c r="P60" s="1" t="s">
        <v>3868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1">
        <v>543.23</v>
      </c>
      <c r="D61" s="1">
        <v>0.0</v>
      </c>
      <c r="E61" s="1" t="s">
        <v>18</v>
      </c>
      <c r="F61" s="1" t="s">
        <v>19</v>
      </c>
      <c r="G61" s="1" t="s">
        <v>20</v>
      </c>
      <c r="H61" s="1" t="s">
        <v>3869</v>
      </c>
      <c r="I61" s="1" t="s">
        <v>3870</v>
      </c>
      <c r="J61" s="1" t="s">
        <v>3870</v>
      </c>
      <c r="K61" s="2"/>
      <c r="L61" s="1">
        <v>-8.0</v>
      </c>
      <c r="M61" s="1"/>
      <c r="N61" s="1">
        <v>6.3248</v>
      </c>
      <c r="O61" s="1" t="s">
        <v>3680</v>
      </c>
      <c r="P61" s="1" t="s">
        <v>3871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25</v>
      </c>
      <c r="B62" s="1" t="s">
        <v>17</v>
      </c>
      <c r="C62" s="3">
        <v>310.5</v>
      </c>
      <c r="D62" s="1">
        <v>103.5</v>
      </c>
      <c r="E62" s="2"/>
      <c r="F62" s="1" t="s">
        <v>19</v>
      </c>
      <c r="G62" s="1" t="s">
        <v>20</v>
      </c>
      <c r="H62" s="1" t="s">
        <v>3872</v>
      </c>
      <c r="I62" s="1" t="s">
        <v>3873</v>
      </c>
      <c r="J62" s="1" t="s">
        <v>3873</v>
      </c>
      <c r="K62" s="2"/>
      <c r="L62" s="1">
        <v>-3.0</v>
      </c>
      <c r="M62" s="1"/>
      <c r="N62" s="1">
        <v>5.141283333333333</v>
      </c>
      <c r="O62" s="1" t="s">
        <v>3715</v>
      </c>
      <c r="P62" s="1" t="s">
        <v>3874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37</v>
      </c>
      <c r="B63" s="1" t="s">
        <v>17</v>
      </c>
      <c r="C63" s="1">
        <v>428.0</v>
      </c>
      <c r="D63" s="1">
        <v>0.0</v>
      </c>
      <c r="E63" s="2"/>
      <c r="F63" s="1" t="s">
        <v>38</v>
      </c>
      <c r="G63" s="1" t="s">
        <v>39</v>
      </c>
      <c r="H63" s="1" t="s">
        <v>3875</v>
      </c>
      <c r="I63" s="1" t="s">
        <v>3876</v>
      </c>
      <c r="J63" s="1" t="s">
        <v>3876</v>
      </c>
      <c r="K63" s="2"/>
      <c r="L63" s="1">
        <v>7.0</v>
      </c>
      <c r="M63" s="1"/>
      <c r="N63" s="1">
        <v>12.299683333333334</v>
      </c>
      <c r="O63" s="1" t="s">
        <v>42</v>
      </c>
      <c r="P63" s="1" t="s">
        <v>3877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E63" s="2"/>
      <c r="AF63" s="2"/>
    </row>
    <row r="64">
      <c r="A64" s="1" t="s">
        <v>80</v>
      </c>
      <c r="B64" s="1" t="s">
        <v>17</v>
      </c>
      <c r="C64" s="3">
        <v>318.0</v>
      </c>
      <c r="D64" s="1">
        <v>0.0</v>
      </c>
      <c r="E64" s="1" t="s">
        <v>3806</v>
      </c>
      <c r="F64" s="1" t="s">
        <v>81</v>
      </c>
      <c r="G64" s="1" t="s">
        <v>20</v>
      </c>
      <c r="H64" s="1" t="s">
        <v>3878</v>
      </c>
      <c r="I64" s="1" t="s">
        <v>3879</v>
      </c>
      <c r="J64" s="1" t="s">
        <v>3880</v>
      </c>
      <c r="K64" s="1" t="s">
        <v>3881</v>
      </c>
      <c r="L64" s="1">
        <v>-8.0</v>
      </c>
      <c r="M64" s="1">
        <v>0.11405</v>
      </c>
      <c r="N64" s="1">
        <v>5.2341</v>
      </c>
      <c r="O64" s="1" t="s">
        <v>86</v>
      </c>
      <c r="P64" s="1" t="s">
        <v>3882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16</v>
      </c>
      <c r="B65" s="1" t="s">
        <v>17</v>
      </c>
      <c r="C65" s="1">
        <v>257.52</v>
      </c>
      <c r="D65" s="1">
        <v>0.0</v>
      </c>
      <c r="E65" s="1" t="s">
        <v>18</v>
      </c>
      <c r="F65" s="1" t="s">
        <v>19</v>
      </c>
      <c r="G65" s="1" t="s">
        <v>20</v>
      </c>
      <c r="H65" s="1" t="s">
        <v>3883</v>
      </c>
      <c r="I65" s="1" t="s">
        <v>3884</v>
      </c>
      <c r="J65" s="1" t="s">
        <v>3884</v>
      </c>
      <c r="K65" s="2"/>
      <c r="L65" s="1">
        <v>-2.0</v>
      </c>
      <c r="M65" s="1"/>
      <c r="N65" s="1">
        <v>12.1709</v>
      </c>
      <c r="O65" s="1" t="s">
        <v>3680</v>
      </c>
      <c r="P65" s="1" t="s">
        <v>3885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16</v>
      </c>
      <c r="B66" s="1" t="s">
        <v>17</v>
      </c>
      <c r="C66" s="3">
        <v>256.21</v>
      </c>
      <c r="D66" s="1">
        <v>0.0</v>
      </c>
      <c r="E66" s="1" t="s">
        <v>18</v>
      </c>
      <c r="F66" s="1" t="s">
        <v>19</v>
      </c>
      <c r="G66" s="1" t="s">
        <v>20</v>
      </c>
      <c r="H66" s="1" t="s">
        <v>3886</v>
      </c>
      <c r="I66" s="1" t="s">
        <v>3887</v>
      </c>
      <c r="J66" s="1" t="s">
        <v>3887</v>
      </c>
      <c r="K66" s="2"/>
      <c r="L66" s="1">
        <v>-12.0</v>
      </c>
      <c r="M66" s="1"/>
      <c r="N66" s="1">
        <v>2.9491833333333335</v>
      </c>
      <c r="O66" s="1" t="s">
        <v>3680</v>
      </c>
      <c r="P66" s="1" t="s">
        <v>3770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29</v>
      </c>
      <c r="B67" s="1" t="s">
        <v>17</v>
      </c>
      <c r="C67" s="3">
        <v>319.0</v>
      </c>
      <c r="D67" s="1">
        <v>0.0</v>
      </c>
      <c r="E67" s="1" t="s">
        <v>3888</v>
      </c>
      <c r="F67" s="1" t="s">
        <v>19</v>
      </c>
      <c r="G67" s="1" t="s">
        <v>20</v>
      </c>
      <c r="H67" s="1" t="s">
        <v>3889</v>
      </c>
      <c r="I67" s="1" t="s">
        <v>3890</v>
      </c>
      <c r="J67" s="1" t="s">
        <v>3890</v>
      </c>
      <c r="K67" s="2"/>
      <c r="L67" s="1">
        <v>-10.0</v>
      </c>
      <c r="M67" s="1"/>
      <c r="N67" s="1">
        <v>4.8197833333333335</v>
      </c>
      <c r="O67" s="1" t="s">
        <v>3676</v>
      </c>
      <c r="P67" s="1" t="s">
        <v>3891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37</v>
      </c>
      <c r="B68" s="1" t="s">
        <v>17</v>
      </c>
      <c r="C68" s="3">
        <v>254.4</v>
      </c>
      <c r="D68" s="1">
        <v>63.6</v>
      </c>
      <c r="E68" s="2"/>
      <c r="F68" s="1" t="s">
        <v>38</v>
      </c>
      <c r="G68" s="1" t="s">
        <v>39</v>
      </c>
      <c r="H68" s="1" t="s">
        <v>3892</v>
      </c>
      <c r="I68" s="1" t="s">
        <v>3893</v>
      </c>
      <c r="J68" s="1" t="s">
        <v>3893</v>
      </c>
      <c r="K68" s="2"/>
      <c r="L68" s="1">
        <v>3.0</v>
      </c>
      <c r="M68" s="1"/>
      <c r="N68" s="1">
        <v>8.425283333333333</v>
      </c>
      <c r="O68" s="1" t="s">
        <v>42</v>
      </c>
      <c r="P68" s="1" t="s">
        <v>3894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37</v>
      </c>
      <c r="B69" s="1" t="s">
        <v>17</v>
      </c>
      <c r="C69" s="1">
        <v>130.0</v>
      </c>
      <c r="D69" s="1">
        <v>0.0</v>
      </c>
      <c r="E69" s="2"/>
      <c r="F69" s="1" t="s">
        <v>38</v>
      </c>
      <c r="G69" s="1" t="s">
        <v>162</v>
      </c>
      <c r="H69" s="1" t="s">
        <v>3895</v>
      </c>
      <c r="I69" s="1" t="s">
        <v>3896</v>
      </c>
      <c r="J69" s="1" t="s">
        <v>3896</v>
      </c>
      <c r="K69" s="2"/>
      <c r="L69" s="1">
        <v>-4.0</v>
      </c>
      <c r="M69" s="1"/>
      <c r="N69" s="1">
        <v>0.06731666666666666</v>
      </c>
      <c r="O69" s="1" t="s">
        <v>42</v>
      </c>
      <c r="P69" s="1" t="s">
        <v>3897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80</v>
      </c>
      <c r="B70" s="1" t="s">
        <v>17</v>
      </c>
      <c r="C70" s="1">
        <v>227.0</v>
      </c>
      <c r="D70" s="1">
        <v>52.0</v>
      </c>
      <c r="E70" s="2"/>
      <c r="F70" s="1" t="s">
        <v>38</v>
      </c>
      <c r="G70" s="1" t="s">
        <v>20</v>
      </c>
      <c r="H70" s="1" t="s">
        <v>3898</v>
      </c>
      <c r="I70" s="1" t="s">
        <v>3899</v>
      </c>
      <c r="J70" s="1" t="s">
        <v>3899</v>
      </c>
      <c r="K70" s="2"/>
      <c r="L70" s="1">
        <v>-10.0</v>
      </c>
      <c r="M70" s="1"/>
      <c r="N70" s="1">
        <v>8.160766666666667</v>
      </c>
      <c r="O70" s="1" t="s">
        <v>86</v>
      </c>
      <c r="P70" s="1" t="s">
        <v>3712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29</v>
      </c>
      <c r="B71" s="1" t="s">
        <v>17</v>
      </c>
      <c r="C71" s="3">
        <v>338.0</v>
      </c>
      <c r="D71" s="1">
        <v>0.0</v>
      </c>
      <c r="E71" s="1" t="s">
        <v>3900</v>
      </c>
      <c r="F71" s="1" t="s">
        <v>19</v>
      </c>
      <c r="G71" s="1" t="s">
        <v>20</v>
      </c>
      <c r="H71" s="1" t="s">
        <v>3901</v>
      </c>
      <c r="I71" s="1" t="s">
        <v>3902</v>
      </c>
      <c r="J71" s="1" t="s">
        <v>3902</v>
      </c>
      <c r="K71" s="2"/>
      <c r="L71" s="1">
        <v>-3.0</v>
      </c>
      <c r="M71" s="1"/>
      <c r="N71" s="1">
        <v>11.393733333333333</v>
      </c>
      <c r="O71" s="1" t="s">
        <v>3676</v>
      </c>
      <c r="P71" s="1" t="s">
        <v>3903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37</v>
      </c>
      <c r="B72" s="1" t="s">
        <v>17</v>
      </c>
      <c r="C72" s="1">
        <v>139.0</v>
      </c>
      <c r="D72" s="1">
        <v>0.0</v>
      </c>
      <c r="E72" s="2"/>
      <c r="F72" s="1" t="s">
        <v>38</v>
      </c>
      <c r="G72" s="1" t="s">
        <v>39</v>
      </c>
      <c r="H72" s="1" t="s">
        <v>3904</v>
      </c>
      <c r="I72" s="1" t="s">
        <v>3905</v>
      </c>
      <c r="J72" s="1" t="s">
        <v>3905</v>
      </c>
      <c r="K72" s="2"/>
      <c r="L72" s="1">
        <v>0.0</v>
      </c>
      <c r="M72" s="1"/>
      <c r="N72" s="1">
        <v>5.428333333333334</v>
      </c>
      <c r="O72" s="1" t="s">
        <v>42</v>
      </c>
      <c r="P72" s="1" t="s">
        <v>3906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25</v>
      </c>
      <c r="B73" s="1" t="s">
        <v>17</v>
      </c>
      <c r="C73" s="1">
        <v>324.0</v>
      </c>
      <c r="D73" s="1">
        <v>108.0</v>
      </c>
      <c r="E73" s="2"/>
      <c r="F73" s="1" t="s">
        <v>19</v>
      </c>
      <c r="G73" s="1" t="s">
        <v>20</v>
      </c>
      <c r="H73" s="1" t="s">
        <v>3907</v>
      </c>
      <c r="I73" s="1" t="s">
        <v>3908</v>
      </c>
      <c r="J73" s="1" t="s">
        <v>3908</v>
      </c>
      <c r="K73" s="2"/>
      <c r="L73" s="1">
        <v>-3.0</v>
      </c>
      <c r="M73" s="1"/>
      <c r="N73" s="1">
        <v>11.753383333333334</v>
      </c>
      <c r="O73" s="1" t="s">
        <v>3715</v>
      </c>
      <c r="P73" s="1" t="s">
        <v>3909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16</v>
      </c>
      <c r="B74" s="1" t="s">
        <v>17</v>
      </c>
      <c r="C74" s="1">
        <v>333.62</v>
      </c>
      <c r="D74" s="1">
        <v>0.0</v>
      </c>
      <c r="E74" s="1" t="s">
        <v>18</v>
      </c>
      <c r="F74" s="1" t="s">
        <v>19</v>
      </c>
      <c r="G74" s="1" t="s">
        <v>20</v>
      </c>
      <c r="H74" s="1" t="s">
        <v>3910</v>
      </c>
      <c r="I74" s="1" t="s">
        <v>3911</v>
      </c>
      <c r="J74" s="1" t="s">
        <v>3911</v>
      </c>
      <c r="K74" s="2"/>
      <c r="L74" s="1">
        <v>-8.0</v>
      </c>
      <c r="M74" s="1"/>
      <c r="N74" s="1">
        <v>6.937133333333334</v>
      </c>
      <c r="O74" s="1" t="s">
        <v>3680</v>
      </c>
      <c r="P74" s="1" t="s">
        <v>3912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80</v>
      </c>
      <c r="B75" s="1" t="s">
        <v>17</v>
      </c>
      <c r="C75" s="1">
        <v>518.0</v>
      </c>
      <c r="D75" s="1">
        <v>0.0</v>
      </c>
      <c r="E75" s="1" t="s">
        <v>3806</v>
      </c>
      <c r="F75" s="1" t="s">
        <v>81</v>
      </c>
      <c r="G75" s="1" t="s">
        <v>20</v>
      </c>
      <c r="H75" s="1" t="s">
        <v>3913</v>
      </c>
      <c r="I75" s="1" t="s">
        <v>3914</v>
      </c>
      <c r="J75" s="1" t="s">
        <v>3915</v>
      </c>
      <c r="K75" s="1" t="s">
        <v>3916</v>
      </c>
      <c r="L75" s="1">
        <v>-8.0</v>
      </c>
      <c r="M75" s="1">
        <v>2.3257833333333333</v>
      </c>
      <c r="N75" s="1">
        <v>5.2831</v>
      </c>
      <c r="O75" s="1" t="s">
        <v>86</v>
      </c>
      <c r="P75" s="1" t="s">
        <v>3917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80</v>
      </c>
      <c r="B76" s="1" t="s">
        <v>17</v>
      </c>
      <c r="C76" s="1">
        <v>172.0</v>
      </c>
      <c r="D76" s="1">
        <v>87.0</v>
      </c>
      <c r="E76" s="2"/>
      <c r="F76" s="1" t="s">
        <v>38</v>
      </c>
      <c r="G76" s="1" t="s">
        <v>20</v>
      </c>
      <c r="H76" s="1" t="s">
        <v>3918</v>
      </c>
      <c r="I76" s="1" t="s">
        <v>3919</v>
      </c>
      <c r="J76" s="1" t="s">
        <v>3919</v>
      </c>
      <c r="K76" s="2"/>
      <c r="L76" s="1">
        <v>-15.0</v>
      </c>
      <c r="M76" s="1"/>
      <c r="N76" s="1">
        <v>2.9421666666666666</v>
      </c>
      <c r="O76" s="1" t="s">
        <v>86</v>
      </c>
      <c r="P76" s="1" t="s">
        <v>3920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37</v>
      </c>
      <c r="B77" s="1" t="s">
        <v>17</v>
      </c>
      <c r="C77" s="1">
        <v>259.0</v>
      </c>
      <c r="D77" s="1">
        <v>0.0</v>
      </c>
      <c r="E77" s="2"/>
      <c r="F77" s="1" t="s">
        <v>38</v>
      </c>
      <c r="G77" s="1" t="s">
        <v>162</v>
      </c>
      <c r="H77" s="1" t="s">
        <v>3921</v>
      </c>
      <c r="I77" s="1" t="s">
        <v>3922</v>
      </c>
      <c r="J77" s="1" t="s">
        <v>3922</v>
      </c>
      <c r="K77" s="2"/>
      <c r="L77" s="1">
        <v>-2.0</v>
      </c>
      <c r="M77" s="1"/>
      <c r="N77" s="1">
        <v>2.5965833333333332</v>
      </c>
      <c r="O77" s="1" t="s">
        <v>42</v>
      </c>
      <c r="P77" s="1" t="s">
        <v>3923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29</v>
      </c>
      <c r="B78" s="1" t="s">
        <v>17</v>
      </c>
      <c r="C78" s="1">
        <v>328.0</v>
      </c>
      <c r="D78" s="1">
        <v>0.0</v>
      </c>
      <c r="E78" s="1" t="s">
        <v>3888</v>
      </c>
      <c r="F78" s="1" t="s">
        <v>19</v>
      </c>
      <c r="G78" s="1" t="s">
        <v>20</v>
      </c>
      <c r="H78" s="1" t="s">
        <v>3924</v>
      </c>
      <c r="I78" s="1" t="s">
        <v>3925</v>
      </c>
      <c r="J78" s="1" t="s">
        <v>3925</v>
      </c>
      <c r="K78" s="2"/>
      <c r="L78" s="1">
        <v>-8.0</v>
      </c>
      <c r="M78" s="1"/>
      <c r="N78" s="1">
        <v>6.980833333333333</v>
      </c>
      <c r="O78" s="1" t="s">
        <v>3676</v>
      </c>
      <c r="P78" s="1" t="s">
        <v>3926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25</v>
      </c>
      <c r="B79" s="1" t="s">
        <v>17</v>
      </c>
      <c r="C79" s="3">
        <v>456.0</v>
      </c>
      <c r="D79" s="1">
        <v>152.0</v>
      </c>
      <c r="E79" s="2"/>
      <c r="F79" s="1" t="s">
        <v>19</v>
      </c>
      <c r="G79" s="1" t="s">
        <v>20</v>
      </c>
      <c r="H79" s="1" t="s">
        <v>3927</v>
      </c>
      <c r="I79" s="1" t="s">
        <v>3928</v>
      </c>
      <c r="J79" s="1" t="s">
        <v>3928</v>
      </c>
      <c r="K79" s="2"/>
      <c r="L79" s="1">
        <v>-8.0</v>
      </c>
      <c r="M79" s="1"/>
      <c r="N79" s="1">
        <v>6.8626</v>
      </c>
      <c r="O79" s="1" t="s">
        <v>3715</v>
      </c>
      <c r="P79" s="1" t="s">
        <v>3929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16</v>
      </c>
      <c r="B80" s="1" t="s">
        <v>17</v>
      </c>
      <c r="C80" s="3">
        <v>658.03</v>
      </c>
      <c r="D80" s="1">
        <v>0.0</v>
      </c>
      <c r="E80" s="1" t="s">
        <v>18</v>
      </c>
      <c r="F80" s="1" t="s">
        <v>19</v>
      </c>
      <c r="G80" s="1" t="s">
        <v>20</v>
      </c>
      <c r="H80" s="1" t="s">
        <v>3930</v>
      </c>
      <c r="I80" s="1" t="s">
        <v>3931</v>
      </c>
      <c r="J80" s="1" t="s">
        <v>3931</v>
      </c>
      <c r="K80" s="2"/>
      <c r="L80" s="1">
        <v>-5.0</v>
      </c>
      <c r="M80" s="1"/>
      <c r="N80" s="1">
        <v>9.154033333333333</v>
      </c>
      <c r="O80" s="1" t="s">
        <v>3680</v>
      </c>
      <c r="P80" s="1" t="s">
        <v>3932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37</v>
      </c>
      <c r="B81" s="1" t="s">
        <v>17</v>
      </c>
      <c r="C81" s="3">
        <v>329.0</v>
      </c>
      <c r="D81" s="1">
        <v>0.0</v>
      </c>
      <c r="E81" s="2"/>
      <c r="F81" s="1" t="s">
        <v>38</v>
      </c>
      <c r="G81" s="1" t="s">
        <v>162</v>
      </c>
      <c r="H81" s="1" t="s">
        <v>3933</v>
      </c>
      <c r="I81" s="1" t="s">
        <v>3934</v>
      </c>
      <c r="J81" s="1" t="s">
        <v>3934</v>
      </c>
      <c r="K81" s="2"/>
      <c r="L81" s="1">
        <v>0.0</v>
      </c>
      <c r="M81" s="1"/>
      <c r="N81" s="1">
        <v>5.4008666666666665</v>
      </c>
      <c r="O81" s="1" t="s">
        <v>42</v>
      </c>
      <c r="P81" s="1" t="s">
        <v>3935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16</v>
      </c>
      <c r="B82" s="1" t="s">
        <v>17</v>
      </c>
      <c r="C82" s="1">
        <v>357.32</v>
      </c>
      <c r="D82" s="1">
        <v>0.0</v>
      </c>
      <c r="E82" s="1" t="s">
        <v>18</v>
      </c>
      <c r="F82" s="1" t="s">
        <v>19</v>
      </c>
      <c r="G82" s="1" t="s">
        <v>20</v>
      </c>
      <c r="H82" s="1" t="s">
        <v>3936</v>
      </c>
      <c r="I82" s="1" t="s">
        <v>3937</v>
      </c>
      <c r="J82" s="1" t="s">
        <v>3937</v>
      </c>
      <c r="K82" s="2"/>
      <c r="L82" s="1">
        <v>-11.0</v>
      </c>
      <c r="M82" s="1"/>
      <c r="N82" s="1">
        <v>3.6614666666666666</v>
      </c>
      <c r="O82" s="1" t="s">
        <v>3680</v>
      </c>
      <c r="P82" s="1" t="s">
        <v>3938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37</v>
      </c>
      <c r="B83" s="1" t="s">
        <v>17</v>
      </c>
      <c r="C83" s="3">
        <v>735.0</v>
      </c>
      <c r="D83" s="1">
        <v>0.0</v>
      </c>
      <c r="E83" s="2"/>
      <c r="F83" s="1" t="s">
        <v>38</v>
      </c>
      <c r="G83" s="1" t="s">
        <v>162</v>
      </c>
      <c r="H83" s="1" t="s">
        <v>3939</v>
      </c>
      <c r="I83" s="1" t="s">
        <v>3940</v>
      </c>
      <c r="J83" s="1" t="s">
        <v>3940</v>
      </c>
      <c r="K83" s="2"/>
      <c r="L83" s="1">
        <v>1.0</v>
      </c>
      <c r="M83" s="1"/>
      <c r="N83" s="1">
        <v>6.19045</v>
      </c>
      <c r="O83" s="1" t="s">
        <v>42</v>
      </c>
      <c r="P83" s="1" t="s">
        <v>3941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17</v>
      </c>
      <c r="C84" s="3">
        <v>267.52</v>
      </c>
      <c r="D84" s="1">
        <v>0.0</v>
      </c>
      <c r="E84" s="1" t="s">
        <v>18</v>
      </c>
      <c r="F84" s="1" t="s">
        <v>19</v>
      </c>
      <c r="G84" s="1" t="s">
        <v>20</v>
      </c>
      <c r="H84" s="1" t="s">
        <v>3942</v>
      </c>
      <c r="I84" s="1" t="s">
        <v>3943</v>
      </c>
      <c r="J84" s="1" t="s">
        <v>3943</v>
      </c>
      <c r="K84" s="2"/>
      <c r="L84" s="1">
        <v>-9.0</v>
      </c>
      <c r="M84" s="1"/>
      <c r="N84" s="1">
        <v>5.67885</v>
      </c>
      <c r="O84" s="1" t="s">
        <v>3680</v>
      </c>
      <c r="P84" s="1" t="s">
        <v>3944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37</v>
      </c>
      <c r="B85" s="1" t="s">
        <v>17</v>
      </c>
      <c r="C85" s="1">
        <v>150.0</v>
      </c>
      <c r="D85" s="1">
        <v>0.0</v>
      </c>
      <c r="E85" s="2"/>
      <c r="F85" s="1" t="s">
        <v>38</v>
      </c>
      <c r="G85" s="1" t="s">
        <v>162</v>
      </c>
      <c r="H85" s="1" t="s">
        <v>3945</v>
      </c>
      <c r="I85" s="1" t="s">
        <v>3946</v>
      </c>
      <c r="J85" s="1" t="s">
        <v>3946</v>
      </c>
      <c r="K85" s="2"/>
      <c r="L85" s="1">
        <v>-2.0</v>
      </c>
      <c r="M85" s="1"/>
      <c r="N85" s="1">
        <v>2.7961833333333335</v>
      </c>
      <c r="O85" s="1" t="s">
        <v>42</v>
      </c>
      <c r="P85" s="1" t="s">
        <v>3947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80</v>
      </c>
      <c r="B86" s="1" t="s">
        <v>17</v>
      </c>
      <c r="C86" s="1">
        <v>1053.0</v>
      </c>
      <c r="D86" s="1">
        <v>263.0</v>
      </c>
      <c r="E86" s="2"/>
      <c r="F86" s="1" t="s">
        <v>38</v>
      </c>
      <c r="G86" s="1" t="s">
        <v>162</v>
      </c>
      <c r="H86" s="1" t="s">
        <v>3948</v>
      </c>
      <c r="I86" s="1" t="s">
        <v>3949</v>
      </c>
      <c r="J86" s="1" t="s">
        <v>3949</v>
      </c>
      <c r="K86" s="2"/>
      <c r="L86" s="1">
        <v>-9.0</v>
      </c>
      <c r="M86" s="1"/>
      <c r="N86" s="1">
        <v>9.74865</v>
      </c>
      <c r="O86" s="1" t="s">
        <v>86</v>
      </c>
      <c r="P86" s="1" t="s">
        <v>3950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37</v>
      </c>
      <c r="B87" s="1" t="s">
        <v>17</v>
      </c>
      <c r="C87" s="3">
        <v>304.0</v>
      </c>
      <c r="D87" s="1">
        <v>0.0</v>
      </c>
      <c r="E87" s="2"/>
      <c r="F87" s="1" t="s">
        <v>38</v>
      </c>
      <c r="G87" s="1" t="s">
        <v>162</v>
      </c>
      <c r="H87" s="1" t="s">
        <v>3951</v>
      </c>
      <c r="I87" s="1" t="s">
        <v>3952</v>
      </c>
      <c r="J87" s="1" t="s">
        <v>3952</v>
      </c>
      <c r="K87" s="2"/>
      <c r="L87" s="1">
        <v>4.0</v>
      </c>
      <c r="M87" s="1"/>
      <c r="N87" s="1">
        <v>9.946766666666667</v>
      </c>
      <c r="O87" s="1" t="s">
        <v>42</v>
      </c>
      <c r="P87" s="1" t="s">
        <v>3953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25</v>
      </c>
      <c r="B88" s="1" t="s">
        <v>17</v>
      </c>
      <c r="C88" s="3">
        <v>440.25</v>
      </c>
      <c r="D88" s="1">
        <v>146.75</v>
      </c>
      <c r="E88" s="2"/>
      <c r="F88" s="1" t="s">
        <v>19</v>
      </c>
      <c r="G88" s="1" t="s">
        <v>20</v>
      </c>
      <c r="H88" s="1" t="s">
        <v>3954</v>
      </c>
      <c r="I88" s="1" t="s">
        <v>3955</v>
      </c>
      <c r="J88" s="1" t="s">
        <v>3955</v>
      </c>
      <c r="K88" s="2"/>
      <c r="L88" s="1">
        <v>-8.0</v>
      </c>
      <c r="M88" s="1"/>
      <c r="N88" s="1">
        <v>6.939766666666666</v>
      </c>
      <c r="O88" s="1" t="s">
        <v>3715</v>
      </c>
      <c r="P88" s="1" t="s">
        <v>3956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80</v>
      </c>
      <c r="B89" s="1" t="s">
        <v>17</v>
      </c>
      <c r="C89" s="3">
        <v>231.0</v>
      </c>
      <c r="D89" s="1">
        <v>58.0</v>
      </c>
      <c r="E89" s="2"/>
      <c r="F89" s="1" t="s">
        <v>38</v>
      </c>
      <c r="G89" s="1" t="s">
        <v>162</v>
      </c>
      <c r="H89" s="1" t="s">
        <v>3957</v>
      </c>
      <c r="I89" s="1" t="s">
        <v>3958</v>
      </c>
      <c r="J89" s="1" t="s">
        <v>3958</v>
      </c>
      <c r="K89" s="2"/>
      <c r="L89" s="1">
        <v>-8.0</v>
      </c>
      <c r="M89" s="1"/>
      <c r="N89" s="1">
        <v>10.957383333333333</v>
      </c>
      <c r="O89" s="1" t="s">
        <v>86</v>
      </c>
      <c r="P89" s="1" t="s">
        <v>3959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25</v>
      </c>
      <c r="B90" s="1" t="s">
        <v>17</v>
      </c>
      <c r="C90" s="1">
        <v>1136.25</v>
      </c>
      <c r="D90" s="1">
        <v>378.75</v>
      </c>
      <c r="E90" s="2"/>
      <c r="F90" s="1" t="s">
        <v>19</v>
      </c>
      <c r="G90" s="1" t="s">
        <v>20</v>
      </c>
      <c r="H90" s="1" t="s">
        <v>3960</v>
      </c>
      <c r="I90" s="1" t="s">
        <v>3961</v>
      </c>
      <c r="J90" s="1" t="s">
        <v>3961</v>
      </c>
      <c r="K90" s="2"/>
      <c r="L90" s="1">
        <v>-4.0</v>
      </c>
      <c r="M90" s="1"/>
      <c r="N90" s="1">
        <v>10.511116666666666</v>
      </c>
      <c r="O90" s="1" t="s">
        <v>3715</v>
      </c>
      <c r="P90" s="1" t="s">
        <v>3962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25</v>
      </c>
      <c r="B91" s="1" t="s">
        <v>17</v>
      </c>
      <c r="C91" s="1">
        <v>183.25</v>
      </c>
      <c r="D91" s="1">
        <v>85.75</v>
      </c>
      <c r="E91" s="2"/>
      <c r="F91" s="1" t="s">
        <v>19</v>
      </c>
      <c r="G91" s="1" t="s">
        <v>20</v>
      </c>
      <c r="H91" s="1" t="s">
        <v>3963</v>
      </c>
      <c r="I91" s="1" t="s">
        <v>3964</v>
      </c>
      <c r="J91" s="1" t="s">
        <v>3964</v>
      </c>
      <c r="K91" s="2"/>
      <c r="L91" s="1">
        <v>-9.0</v>
      </c>
      <c r="M91" s="1"/>
      <c r="N91" s="1">
        <v>5.4512</v>
      </c>
      <c r="O91" s="1" t="s">
        <v>3715</v>
      </c>
      <c r="P91" s="1" t="s">
        <v>3965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29</v>
      </c>
      <c r="B92" s="1" t="s">
        <v>17</v>
      </c>
      <c r="C92" s="3">
        <v>354.0</v>
      </c>
      <c r="D92" s="1">
        <v>0.0</v>
      </c>
      <c r="E92" s="1" t="s">
        <v>3966</v>
      </c>
      <c r="F92" s="1" t="s">
        <v>19</v>
      </c>
      <c r="G92" s="1" t="s">
        <v>20</v>
      </c>
      <c r="H92" s="1" t="s">
        <v>3967</v>
      </c>
      <c r="I92" s="1" t="s">
        <v>3968</v>
      </c>
      <c r="J92" s="1" t="s">
        <v>3968</v>
      </c>
      <c r="K92" s="2"/>
      <c r="L92" s="1">
        <v>-7.0</v>
      </c>
      <c r="M92" s="1"/>
      <c r="N92" s="1">
        <v>7.28645</v>
      </c>
      <c r="O92" s="1" t="s">
        <v>3676</v>
      </c>
      <c r="P92" s="1" t="s">
        <v>3969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37</v>
      </c>
      <c r="B93" s="1" t="s">
        <v>17</v>
      </c>
      <c r="C93" s="3">
        <v>259.0</v>
      </c>
      <c r="D93" s="1">
        <v>0.0</v>
      </c>
      <c r="E93" s="2"/>
      <c r="F93" s="1" t="s">
        <v>38</v>
      </c>
      <c r="G93" s="1" t="s">
        <v>39</v>
      </c>
      <c r="H93" s="1" t="s">
        <v>3970</v>
      </c>
      <c r="I93" s="1" t="s">
        <v>3971</v>
      </c>
      <c r="J93" s="1" t="s">
        <v>3971</v>
      </c>
      <c r="K93" s="2"/>
      <c r="L93" s="1">
        <v>1.0</v>
      </c>
      <c r="M93" s="1"/>
      <c r="N93" s="1">
        <v>6.522866666666666</v>
      </c>
      <c r="O93" s="1" t="s">
        <v>42</v>
      </c>
      <c r="P93" s="1" t="s">
        <v>3972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37</v>
      </c>
      <c r="B94" s="1" t="s">
        <v>17</v>
      </c>
      <c r="C94" s="1">
        <v>125.0</v>
      </c>
      <c r="D94" s="1">
        <v>0.0</v>
      </c>
      <c r="E94" s="2"/>
      <c r="F94" s="1" t="s">
        <v>38</v>
      </c>
      <c r="G94" s="1" t="s">
        <v>162</v>
      </c>
      <c r="H94" s="1" t="s">
        <v>3973</v>
      </c>
      <c r="I94" s="1" t="s">
        <v>3974</v>
      </c>
      <c r="J94" s="1" t="s">
        <v>3974</v>
      </c>
      <c r="K94" s="2"/>
      <c r="L94" s="1">
        <v>-4.0</v>
      </c>
      <c r="M94" s="1"/>
      <c r="N94" s="1">
        <v>0.14741666666666667</v>
      </c>
      <c r="O94" s="1" t="s">
        <v>42</v>
      </c>
      <c r="P94" s="1" t="s">
        <v>3975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80</v>
      </c>
      <c r="B95" s="1" t="s">
        <v>17</v>
      </c>
      <c r="C95" s="3">
        <v>329.0</v>
      </c>
      <c r="D95" s="1">
        <v>0.0</v>
      </c>
      <c r="E95" s="1" t="s">
        <v>3976</v>
      </c>
      <c r="F95" s="1" t="s">
        <v>81</v>
      </c>
      <c r="G95" s="1" t="s">
        <v>20</v>
      </c>
      <c r="H95" s="1" t="s">
        <v>3977</v>
      </c>
      <c r="I95" s="1" t="s">
        <v>3978</v>
      </c>
      <c r="J95" s="1" t="s">
        <v>3979</v>
      </c>
      <c r="K95" s="1" t="s">
        <v>3980</v>
      </c>
      <c r="L95" s="1">
        <v>-13.0</v>
      </c>
      <c r="M95" s="1">
        <v>4.230083333333333</v>
      </c>
      <c r="N95" s="1">
        <v>6.512783333333333</v>
      </c>
      <c r="O95" s="1" t="s">
        <v>86</v>
      </c>
      <c r="P95" s="1" t="s">
        <v>3981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25</v>
      </c>
      <c r="B96" s="1" t="s">
        <v>17</v>
      </c>
      <c r="C96" s="1">
        <v>398.0</v>
      </c>
      <c r="D96" s="1">
        <v>125.0</v>
      </c>
      <c r="E96" s="2"/>
      <c r="F96" s="1" t="s">
        <v>19</v>
      </c>
      <c r="G96" s="1" t="s">
        <v>20</v>
      </c>
      <c r="H96" s="1" t="s">
        <v>3982</v>
      </c>
      <c r="I96" s="1" t="s">
        <v>3983</v>
      </c>
      <c r="J96" s="1" t="s">
        <v>3983</v>
      </c>
      <c r="K96" s="2"/>
      <c r="L96" s="1">
        <v>0.0</v>
      </c>
      <c r="M96" s="1"/>
      <c r="N96" s="1">
        <v>14.47185</v>
      </c>
      <c r="O96" s="1" t="s">
        <v>3715</v>
      </c>
      <c r="P96" s="1" t="s">
        <v>3984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E96" s="2"/>
      <c r="AF96" s="2"/>
    </row>
    <row r="97">
      <c r="A97" s="1" t="s">
        <v>16</v>
      </c>
      <c r="B97" s="1" t="s">
        <v>17</v>
      </c>
      <c r="C97" s="1">
        <v>234.62</v>
      </c>
      <c r="D97" s="1">
        <v>0.0</v>
      </c>
      <c r="E97" s="1" t="s">
        <v>18</v>
      </c>
      <c r="F97" s="1" t="s">
        <v>19</v>
      </c>
      <c r="G97" s="1" t="s">
        <v>20</v>
      </c>
      <c r="H97" s="1" t="s">
        <v>3985</v>
      </c>
      <c r="I97" s="1" t="s">
        <v>3986</v>
      </c>
      <c r="J97" s="1" t="s">
        <v>3986</v>
      </c>
      <c r="K97" s="2"/>
      <c r="L97" s="1">
        <v>-1.0</v>
      </c>
      <c r="M97" s="1"/>
      <c r="N97" s="1">
        <v>13.044283333333333</v>
      </c>
      <c r="O97" s="1" t="s">
        <v>3680</v>
      </c>
      <c r="P97" s="1" t="s">
        <v>3987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25</v>
      </c>
      <c r="B98" s="1" t="s">
        <v>17</v>
      </c>
      <c r="C98" s="3">
        <v>261.75</v>
      </c>
      <c r="D98" s="1">
        <v>87.25</v>
      </c>
      <c r="E98" s="2"/>
      <c r="F98" s="1" t="s">
        <v>19</v>
      </c>
      <c r="G98" s="1" t="s">
        <v>20</v>
      </c>
      <c r="H98" s="1" t="s">
        <v>3988</v>
      </c>
      <c r="I98" s="1" t="s">
        <v>3989</v>
      </c>
      <c r="J98" s="1" t="s">
        <v>3989</v>
      </c>
      <c r="K98" s="2"/>
      <c r="L98" s="1">
        <v>-2.0</v>
      </c>
      <c r="M98" s="1"/>
      <c r="N98" s="1">
        <v>12.751416666666668</v>
      </c>
      <c r="O98" s="1" t="s">
        <v>3715</v>
      </c>
      <c r="P98" s="1" t="s">
        <v>3990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25</v>
      </c>
      <c r="B99" s="1" t="s">
        <v>17</v>
      </c>
      <c r="C99" s="3">
        <v>351.0</v>
      </c>
      <c r="D99" s="1">
        <v>117.0</v>
      </c>
      <c r="E99" s="2"/>
      <c r="F99" s="1" t="s">
        <v>19</v>
      </c>
      <c r="G99" s="1" t="s">
        <v>20</v>
      </c>
      <c r="H99" s="1" t="s">
        <v>3991</v>
      </c>
      <c r="I99" s="1" t="s">
        <v>3992</v>
      </c>
      <c r="J99" s="1" t="s">
        <v>3992</v>
      </c>
      <c r="K99" s="2"/>
      <c r="L99" s="1">
        <v>-4.0</v>
      </c>
      <c r="M99" s="1"/>
      <c r="N99" s="1">
        <v>10.065833333333334</v>
      </c>
      <c r="O99" s="1" t="s">
        <v>3715</v>
      </c>
      <c r="P99" s="1" t="s">
        <v>3993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80</v>
      </c>
      <c r="B100" s="1" t="s">
        <v>17</v>
      </c>
      <c r="C100" s="3">
        <v>543.0</v>
      </c>
      <c r="D100" s="1">
        <v>0.0</v>
      </c>
      <c r="E100" s="1" t="s">
        <v>3976</v>
      </c>
      <c r="F100" s="1" t="s">
        <v>81</v>
      </c>
      <c r="G100" s="1" t="s">
        <v>39</v>
      </c>
      <c r="H100" s="1" t="s">
        <v>3994</v>
      </c>
      <c r="I100" s="1" t="s">
        <v>3995</v>
      </c>
      <c r="J100" s="1" t="s">
        <v>3996</v>
      </c>
      <c r="K100" s="1" t="s">
        <v>3997</v>
      </c>
      <c r="L100" s="1">
        <v>-10.0</v>
      </c>
      <c r="M100" s="1">
        <v>5.071766666666667</v>
      </c>
      <c r="N100" s="1">
        <v>7.391733333333334</v>
      </c>
      <c r="O100" s="1" t="s">
        <v>86</v>
      </c>
      <c r="P100" s="1" t="s">
        <v>3998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25</v>
      </c>
      <c r="B101" s="3" t="s">
        <v>17</v>
      </c>
      <c r="C101" s="1">
        <v>363.0</v>
      </c>
      <c r="D101" s="1">
        <v>125.0</v>
      </c>
      <c r="E101" s="2"/>
      <c r="F101" s="1" t="s">
        <v>19</v>
      </c>
      <c r="G101" s="1" t="s">
        <v>20</v>
      </c>
      <c r="H101" s="1" t="s">
        <v>3999</v>
      </c>
      <c r="I101" s="1" t="s">
        <v>4000</v>
      </c>
      <c r="J101" s="1" t="s">
        <v>4000</v>
      </c>
      <c r="K101" s="2"/>
      <c r="L101" s="1">
        <v>-5.0</v>
      </c>
      <c r="M101" s="1"/>
      <c r="N101" s="1">
        <v>9.785233333333334</v>
      </c>
      <c r="O101" s="1" t="s">
        <v>3715</v>
      </c>
      <c r="P101" s="1" t="s">
        <v>4001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16</v>
      </c>
      <c r="B102" s="1" t="s">
        <v>17</v>
      </c>
      <c r="C102" s="1">
        <v>317.82</v>
      </c>
      <c r="D102" s="1">
        <v>0.0</v>
      </c>
      <c r="E102" s="1" t="s">
        <v>18</v>
      </c>
      <c r="F102" s="1" t="s">
        <v>19</v>
      </c>
      <c r="G102" s="1" t="s">
        <v>20</v>
      </c>
      <c r="H102" s="1" t="s">
        <v>4002</v>
      </c>
      <c r="I102" s="1" t="s">
        <v>4003</v>
      </c>
      <c r="J102" s="1" t="s">
        <v>4003</v>
      </c>
      <c r="K102" s="2"/>
      <c r="L102" s="1">
        <v>-6.0</v>
      </c>
      <c r="M102" s="1"/>
      <c r="N102" s="1">
        <v>34.36333333333334</v>
      </c>
      <c r="O102" s="1" t="s">
        <v>3680</v>
      </c>
      <c r="P102" s="1" t="s">
        <v>4004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29</v>
      </c>
      <c r="B103" s="1" t="s">
        <v>17</v>
      </c>
      <c r="C103" s="1">
        <v>303.0</v>
      </c>
      <c r="D103" s="1">
        <v>0.0</v>
      </c>
      <c r="E103" s="1" t="s">
        <v>3569</v>
      </c>
      <c r="F103" s="1" t="s">
        <v>19</v>
      </c>
      <c r="G103" s="1" t="s">
        <v>20</v>
      </c>
      <c r="H103" s="1" t="s">
        <v>4005</v>
      </c>
      <c r="I103" s="1" t="s">
        <v>4006</v>
      </c>
      <c r="J103" s="1" t="s">
        <v>4006</v>
      </c>
      <c r="K103" s="2"/>
      <c r="L103" s="1">
        <v>-4.0</v>
      </c>
      <c r="M103" s="1"/>
      <c r="N103" s="1">
        <v>10.35255</v>
      </c>
      <c r="O103" s="1" t="s">
        <v>3676</v>
      </c>
      <c r="P103" s="1" t="s">
        <v>4007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80</v>
      </c>
      <c r="B104" s="1" t="s">
        <v>17</v>
      </c>
      <c r="C104" s="3">
        <v>443.0</v>
      </c>
      <c r="D104" s="1">
        <v>134.0</v>
      </c>
      <c r="E104" s="2"/>
      <c r="F104" s="1" t="s">
        <v>38</v>
      </c>
      <c r="G104" s="1" t="s">
        <v>39</v>
      </c>
      <c r="H104" s="1" t="s">
        <v>4008</v>
      </c>
      <c r="I104" s="1" t="s">
        <v>4009</v>
      </c>
      <c r="J104" s="1" t="s">
        <v>4009</v>
      </c>
      <c r="K104" s="2"/>
      <c r="L104" s="1">
        <v>-6.0</v>
      </c>
      <c r="M104" s="1"/>
      <c r="N104" s="1">
        <v>12.603166666666667</v>
      </c>
      <c r="O104" s="1" t="s">
        <v>86</v>
      </c>
      <c r="P104" s="1" t="s">
        <v>4010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37</v>
      </c>
      <c r="B105" s="1" t="s">
        <v>17</v>
      </c>
      <c r="C105" s="1">
        <v>329.0</v>
      </c>
      <c r="D105" s="1">
        <v>0.0</v>
      </c>
      <c r="E105" s="2"/>
      <c r="F105" s="1" t="s">
        <v>38</v>
      </c>
      <c r="G105" s="1" t="s">
        <v>162</v>
      </c>
      <c r="H105" s="1" t="s">
        <v>4011</v>
      </c>
      <c r="I105" s="1" t="s">
        <v>4012</v>
      </c>
      <c r="J105" s="1" t="s">
        <v>4012</v>
      </c>
      <c r="K105" s="2"/>
      <c r="L105" s="1">
        <v>2.0</v>
      </c>
      <c r="M105" s="1"/>
      <c r="N105" s="1">
        <v>7.125016666666666</v>
      </c>
      <c r="O105" s="1" t="s">
        <v>42</v>
      </c>
      <c r="P105" s="1" t="s">
        <v>4013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29</v>
      </c>
      <c r="B106" s="1" t="s">
        <v>17</v>
      </c>
      <c r="C106" s="1">
        <v>319.0</v>
      </c>
      <c r="D106" s="1">
        <v>0.0</v>
      </c>
      <c r="E106" s="2"/>
      <c r="F106" s="1" t="s">
        <v>38</v>
      </c>
      <c r="G106" s="1" t="s">
        <v>20</v>
      </c>
      <c r="H106" s="1" t="s">
        <v>4014</v>
      </c>
      <c r="I106" s="1" t="s">
        <v>4015</v>
      </c>
      <c r="J106" s="1" t="s">
        <v>4015</v>
      </c>
      <c r="K106" s="2"/>
      <c r="L106" s="1">
        <v>-10.0</v>
      </c>
      <c r="M106" s="1"/>
      <c r="N106" s="1">
        <v>4.9809833333333335</v>
      </c>
      <c r="O106" s="1" t="s">
        <v>3676</v>
      </c>
      <c r="P106" s="1" t="s">
        <v>4016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16</v>
      </c>
      <c r="B107" s="1" t="s">
        <v>17</v>
      </c>
      <c r="C107" s="1">
        <v>552.44</v>
      </c>
      <c r="D107" s="1">
        <v>0.0</v>
      </c>
      <c r="E107" s="1" t="s">
        <v>18</v>
      </c>
      <c r="F107" s="1" t="s">
        <v>19</v>
      </c>
      <c r="G107" s="1" t="s">
        <v>20</v>
      </c>
      <c r="H107" s="1" t="s">
        <v>4017</v>
      </c>
      <c r="I107" s="1" t="s">
        <v>4018</v>
      </c>
      <c r="J107" s="1" t="s">
        <v>4018</v>
      </c>
      <c r="K107" s="2"/>
      <c r="L107" s="1">
        <v>-4.0</v>
      </c>
      <c r="M107" s="1"/>
      <c r="N107" s="1">
        <v>10.44235</v>
      </c>
      <c r="O107" s="1" t="s">
        <v>3680</v>
      </c>
      <c r="P107" s="1" t="s">
        <v>4019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25</v>
      </c>
      <c r="B108" s="1" t="s">
        <v>17</v>
      </c>
      <c r="C108" s="1">
        <v>306.0</v>
      </c>
      <c r="D108" s="1">
        <v>102.0</v>
      </c>
      <c r="E108" s="1" t="s">
        <v>3806</v>
      </c>
      <c r="F108" s="1" t="s">
        <v>81</v>
      </c>
      <c r="G108" s="1" t="s">
        <v>20</v>
      </c>
      <c r="H108" s="1" t="s">
        <v>4020</v>
      </c>
      <c r="I108" s="1" t="s">
        <v>4021</v>
      </c>
      <c r="J108" s="1" t="s">
        <v>4022</v>
      </c>
      <c r="K108" s="1" t="s">
        <v>4023</v>
      </c>
      <c r="L108" s="1">
        <v>-25.0</v>
      </c>
      <c r="M108" s="1">
        <v>0.4196166666666667</v>
      </c>
      <c r="N108" s="1">
        <v>5.0696666666666665</v>
      </c>
      <c r="O108" s="1" t="s">
        <v>3669</v>
      </c>
      <c r="P108" s="1" t="s">
        <v>4024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25</v>
      </c>
      <c r="B109" s="1" t="s">
        <v>17</v>
      </c>
      <c r="C109" s="3">
        <v>341.0</v>
      </c>
      <c r="D109" s="1">
        <v>106.75</v>
      </c>
      <c r="E109" s="1" t="s">
        <v>3806</v>
      </c>
      <c r="F109" s="1" t="s">
        <v>81</v>
      </c>
      <c r="G109" s="1" t="s">
        <v>39</v>
      </c>
      <c r="H109" s="1" t="s">
        <v>4025</v>
      </c>
      <c r="I109" s="1" t="s">
        <v>4026</v>
      </c>
      <c r="J109" s="1" t="s">
        <v>4027</v>
      </c>
      <c r="K109" s="1" t="s">
        <v>4028</v>
      </c>
      <c r="L109" s="1">
        <v>-17.0</v>
      </c>
      <c r="M109" s="1">
        <v>0.8010666666666667</v>
      </c>
      <c r="N109" s="1">
        <v>7.03805</v>
      </c>
      <c r="O109" s="1" t="s">
        <v>3669</v>
      </c>
      <c r="P109" s="1" t="s">
        <v>3816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80</v>
      </c>
      <c r="B110" s="1" t="s">
        <v>17</v>
      </c>
      <c r="C110" s="3">
        <v>969.0</v>
      </c>
      <c r="D110" s="1">
        <v>47.0</v>
      </c>
      <c r="E110" s="1" t="s">
        <v>3806</v>
      </c>
      <c r="F110" s="1" t="s">
        <v>81</v>
      </c>
      <c r="G110" s="1" t="s">
        <v>39</v>
      </c>
      <c r="H110" s="1" t="s">
        <v>4029</v>
      </c>
      <c r="I110" s="1" t="s">
        <v>4030</v>
      </c>
      <c r="J110" s="1" t="s">
        <v>4031</v>
      </c>
      <c r="K110" s="1" t="s">
        <v>4032</v>
      </c>
      <c r="L110" s="1">
        <v>-4.0</v>
      </c>
      <c r="M110" s="1">
        <v>0.9890666666666666</v>
      </c>
      <c r="N110" s="1">
        <v>8.298766666666667</v>
      </c>
      <c r="O110" s="1" t="s">
        <v>86</v>
      </c>
      <c r="P110" s="1" t="s">
        <v>4033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29</v>
      </c>
      <c r="B111" s="1" t="s">
        <v>17</v>
      </c>
      <c r="C111" s="1">
        <v>354.0</v>
      </c>
      <c r="D111" s="1">
        <v>0.0</v>
      </c>
      <c r="E111" s="1" t="s">
        <v>4034</v>
      </c>
      <c r="F111" s="1" t="s">
        <v>19</v>
      </c>
      <c r="G111" s="1" t="s">
        <v>20</v>
      </c>
      <c r="H111" s="1" t="s">
        <v>4035</v>
      </c>
      <c r="I111" s="1" t="s">
        <v>4036</v>
      </c>
      <c r="J111" s="1" t="s">
        <v>4036</v>
      </c>
      <c r="K111" s="2"/>
      <c r="L111" s="1">
        <v>-8.0</v>
      </c>
      <c r="M111" s="1"/>
      <c r="N111" s="1">
        <v>6.297316666666666</v>
      </c>
      <c r="O111" s="1" t="s">
        <v>3676</v>
      </c>
      <c r="P111" s="1" t="s">
        <v>4037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16</v>
      </c>
      <c r="B112" s="1" t="s">
        <v>17</v>
      </c>
      <c r="C112" s="3">
        <v>256.21</v>
      </c>
      <c r="D112" s="1">
        <v>0.0</v>
      </c>
      <c r="E112" s="1" t="s">
        <v>18</v>
      </c>
      <c r="F112" s="1" t="s">
        <v>19</v>
      </c>
      <c r="G112" s="1" t="s">
        <v>20</v>
      </c>
      <c r="H112" s="1" t="s">
        <v>4038</v>
      </c>
      <c r="I112" s="1" t="s">
        <v>4039</v>
      </c>
      <c r="J112" s="1" t="s">
        <v>4039</v>
      </c>
      <c r="K112" s="2"/>
      <c r="L112" s="1">
        <v>-6.0</v>
      </c>
      <c r="M112" s="1"/>
      <c r="N112" s="1">
        <v>8.377133333333333</v>
      </c>
      <c r="O112" s="1" t="s">
        <v>3680</v>
      </c>
      <c r="P112" s="1" t="s">
        <v>4040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E112" s="2"/>
      <c r="AF112" s="2"/>
    </row>
    <row r="113">
      <c r="A113" s="1" t="s">
        <v>29</v>
      </c>
      <c r="B113" s="1" t="s">
        <v>17</v>
      </c>
      <c r="C113" s="3">
        <v>319.0</v>
      </c>
      <c r="D113" s="1">
        <v>0.0</v>
      </c>
      <c r="E113" s="1" t="s">
        <v>4041</v>
      </c>
      <c r="F113" s="1" t="s">
        <v>19</v>
      </c>
      <c r="G113" s="1" t="s">
        <v>20</v>
      </c>
      <c r="H113" s="1" t="s">
        <v>4042</v>
      </c>
      <c r="I113" s="1" t="s">
        <v>4043</v>
      </c>
      <c r="J113" s="1" t="s">
        <v>4043</v>
      </c>
      <c r="K113" s="2"/>
      <c r="L113" s="1">
        <v>-6.0</v>
      </c>
      <c r="M113" s="1"/>
      <c r="N113" s="1">
        <v>8.329783333333333</v>
      </c>
      <c r="O113" s="1" t="s">
        <v>3676</v>
      </c>
      <c r="P113" s="1" t="s">
        <v>3695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37</v>
      </c>
      <c r="B114" s="1" t="s">
        <v>17</v>
      </c>
      <c r="C114" s="1">
        <v>39.0</v>
      </c>
      <c r="D114" s="1">
        <v>0.0</v>
      </c>
      <c r="E114" s="2"/>
      <c r="F114" s="1" t="s">
        <v>38</v>
      </c>
      <c r="G114" s="1" t="s">
        <v>39</v>
      </c>
      <c r="H114" s="1" t="s">
        <v>4044</v>
      </c>
      <c r="I114" s="1" t="s">
        <v>4045</v>
      </c>
      <c r="J114" s="1" t="s">
        <v>4045</v>
      </c>
      <c r="K114" s="2"/>
      <c r="L114" s="1">
        <v>-4.0</v>
      </c>
      <c r="M114" s="1"/>
      <c r="N114" s="1">
        <v>0.7075666666666667</v>
      </c>
      <c r="O114" s="1" t="s">
        <v>42</v>
      </c>
      <c r="P114" s="1" t="s">
        <v>4046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80</v>
      </c>
      <c r="B115" s="1" t="s">
        <v>17</v>
      </c>
      <c r="C115" s="1">
        <v>798.0</v>
      </c>
      <c r="D115" s="1">
        <v>157.0</v>
      </c>
      <c r="E115" s="2"/>
      <c r="F115" s="1" t="s">
        <v>38</v>
      </c>
      <c r="G115" s="1" t="s">
        <v>20</v>
      </c>
      <c r="H115" s="1" t="s">
        <v>4047</v>
      </c>
      <c r="I115" s="1" t="s">
        <v>4048</v>
      </c>
      <c r="J115" s="1" t="s">
        <v>4048</v>
      </c>
      <c r="K115" s="2"/>
      <c r="L115" s="1">
        <v>-9.0</v>
      </c>
      <c r="M115" s="1"/>
      <c r="N115" s="1">
        <v>9.541683333333333</v>
      </c>
      <c r="O115" s="1" t="s">
        <v>86</v>
      </c>
      <c r="P115" s="1" t="s">
        <v>4049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16</v>
      </c>
      <c r="B116" s="1" t="s">
        <v>17</v>
      </c>
      <c r="C116" s="1">
        <v>341.77</v>
      </c>
      <c r="D116" s="1">
        <v>0.0</v>
      </c>
      <c r="E116" s="1" t="s">
        <v>18</v>
      </c>
      <c r="F116" s="1" t="s">
        <v>19</v>
      </c>
      <c r="G116" s="1" t="s">
        <v>20</v>
      </c>
      <c r="H116" s="1" t="s">
        <v>4050</v>
      </c>
      <c r="I116" s="1" t="s">
        <v>4051</v>
      </c>
      <c r="J116" s="1" t="s">
        <v>4051</v>
      </c>
      <c r="K116" s="2"/>
      <c r="L116" s="1">
        <v>-7.0</v>
      </c>
      <c r="M116" s="1"/>
      <c r="N116" s="1">
        <v>7.0062</v>
      </c>
      <c r="O116" s="1" t="s">
        <v>3680</v>
      </c>
      <c r="P116" s="1" t="s">
        <v>4052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29</v>
      </c>
      <c r="B117" s="1" t="s">
        <v>17</v>
      </c>
      <c r="C117" s="1">
        <v>961.0</v>
      </c>
      <c r="D117" s="1">
        <v>0.0</v>
      </c>
      <c r="E117" s="1" t="s">
        <v>4034</v>
      </c>
      <c r="F117" s="1" t="s">
        <v>19</v>
      </c>
      <c r="G117" s="1" t="s">
        <v>20</v>
      </c>
      <c r="H117" s="1" t="s">
        <v>4053</v>
      </c>
      <c r="I117" s="1" t="s">
        <v>4054</v>
      </c>
      <c r="J117" s="1" t="s">
        <v>4054</v>
      </c>
      <c r="K117" s="2"/>
      <c r="L117" s="1">
        <v>-5.0</v>
      </c>
      <c r="M117" s="1"/>
      <c r="N117" s="1">
        <v>9.431466666666667</v>
      </c>
      <c r="O117" s="1" t="s">
        <v>3676</v>
      </c>
      <c r="P117" s="1" t="s">
        <v>4055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3">
        <v>512.42</v>
      </c>
      <c r="D118" s="1">
        <v>0.0</v>
      </c>
      <c r="E118" s="1" t="s">
        <v>18</v>
      </c>
      <c r="F118" s="1" t="s">
        <v>19</v>
      </c>
      <c r="G118" s="1" t="s">
        <v>20</v>
      </c>
      <c r="H118" s="1" t="s">
        <v>4056</v>
      </c>
      <c r="I118" s="1" t="s">
        <v>4057</v>
      </c>
      <c r="J118" s="1" t="s">
        <v>4057</v>
      </c>
      <c r="K118" s="2"/>
      <c r="L118" s="1">
        <v>-8.0</v>
      </c>
      <c r="M118" s="1"/>
      <c r="N118" s="1">
        <v>6.510583333333333</v>
      </c>
      <c r="O118" s="1" t="s">
        <v>3680</v>
      </c>
      <c r="P118" s="1" t="s">
        <v>4058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16</v>
      </c>
      <c r="B119" s="1" t="s">
        <v>17</v>
      </c>
      <c r="C119" s="1">
        <v>257.51</v>
      </c>
      <c r="D119" s="1">
        <v>0.0</v>
      </c>
      <c r="E119" s="1" t="s">
        <v>18</v>
      </c>
      <c r="F119" s="1" t="s">
        <v>19</v>
      </c>
      <c r="G119" s="1" t="s">
        <v>20</v>
      </c>
      <c r="H119" s="1" t="s">
        <v>4059</v>
      </c>
      <c r="I119" s="1" t="s">
        <v>4060</v>
      </c>
      <c r="J119" s="1" t="s">
        <v>4060</v>
      </c>
      <c r="K119" s="2"/>
      <c r="L119" s="1">
        <v>-10.0</v>
      </c>
      <c r="M119" s="1"/>
      <c r="N119" s="1">
        <v>4.0981</v>
      </c>
      <c r="O119" s="1" t="s">
        <v>3680</v>
      </c>
      <c r="P119" s="1" t="s">
        <v>4061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17</v>
      </c>
      <c r="C120" s="1">
        <v>256.21</v>
      </c>
      <c r="D120" s="1">
        <v>0.0</v>
      </c>
      <c r="E120" s="1" t="s">
        <v>18</v>
      </c>
      <c r="F120" s="1" t="s">
        <v>19</v>
      </c>
      <c r="G120" s="1" t="s">
        <v>20</v>
      </c>
      <c r="H120" s="1" t="s">
        <v>4062</v>
      </c>
      <c r="I120" s="1" t="s">
        <v>4063</v>
      </c>
      <c r="J120" s="1" t="s">
        <v>4063</v>
      </c>
      <c r="K120" s="2"/>
      <c r="L120" s="1">
        <v>-9.0</v>
      </c>
      <c r="M120" s="1"/>
      <c r="N120" s="1">
        <v>5.073016666666667</v>
      </c>
      <c r="O120" s="1" t="s">
        <v>3680</v>
      </c>
      <c r="P120" s="1" t="s">
        <v>4064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25</v>
      </c>
      <c r="B121" s="1" t="s">
        <v>17</v>
      </c>
      <c r="C121" s="1">
        <v>244.0</v>
      </c>
      <c r="D121" s="1">
        <v>0.0</v>
      </c>
      <c r="E121" s="2"/>
      <c r="F121" s="1" t="s">
        <v>19</v>
      </c>
      <c r="G121" s="1" t="s">
        <v>20</v>
      </c>
      <c r="H121" s="1" t="s">
        <v>4065</v>
      </c>
      <c r="I121" s="1" t="s">
        <v>4066</v>
      </c>
      <c r="J121" s="1" t="s">
        <v>4066</v>
      </c>
      <c r="K121" s="2"/>
      <c r="L121" s="1">
        <v>-7.0</v>
      </c>
      <c r="M121" s="1"/>
      <c r="N121" s="1">
        <v>7.360666666666667</v>
      </c>
      <c r="O121" s="1" t="s">
        <v>3715</v>
      </c>
      <c r="P121" s="1" t="s">
        <v>4067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1">
        <v>302.82</v>
      </c>
      <c r="D122" s="1">
        <v>0.0</v>
      </c>
      <c r="E122" s="1" t="s">
        <v>18</v>
      </c>
      <c r="F122" s="1" t="s">
        <v>19</v>
      </c>
      <c r="G122" s="1" t="s">
        <v>20</v>
      </c>
      <c r="H122" s="1" t="s">
        <v>4068</v>
      </c>
      <c r="I122" s="1" t="s">
        <v>4069</v>
      </c>
      <c r="J122" s="1" t="s">
        <v>4069</v>
      </c>
      <c r="K122" s="2"/>
      <c r="L122" s="1">
        <v>-17.0</v>
      </c>
      <c r="M122" s="1"/>
      <c r="N122" s="1">
        <v>5.12375</v>
      </c>
      <c r="O122" s="1" t="s">
        <v>3680</v>
      </c>
      <c r="P122" s="1" t="s">
        <v>4070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25</v>
      </c>
      <c r="B123" s="1" t="s">
        <v>17</v>
      </c>
      <c r="C123" s="3">
        <v>519.0</v>
      </c>
      <c r="D123" s="1">
        <v>173.0</v>
      </c>
      <c r="E123" s="2"/>
      <c r="F123" s="1" t="s">
        <v>19</v>
      </c>
      <c r="G123" s="1" t="s">
        <v>20</v>
      </c>
      <c r="H123" s="1" t="s">
        <v>4071</v>
      </c>
      <c r="I123" s="1" t="s">
        <v>4072</v>
      </c>
      <c r="J123" s="1" t="s">
        <v>4072</v>
      </c>
      <c r="K123" s="2"/>
      <c r="L123" s="1">
        <v>-6.0</v>
      </c>
      <c r="M123" s="1"/>
      <c r="N123" s="1">
        <v>8.185916666666667</v>
      </c>
      <c r="O123" s="1" t="s">
        <v>3715</v>
      </c>
      <c r="P123" s="1" t="s">
        <v>4073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80</v>
      </c>
      <c r="B124" s="1" t="s">
        <v>17</v>
      </c>
      <c r="C124" s="3">
        <v>207.0</v>
      </c>
      <c r="D124" s="1">
        <v>52.0</v>
      </c>
      <c r="E124" s="2"/>
      <c r="F124" s="1" t="s">
        <v>38</v>
      </c>
      <c r="G124" s="1" t="s">
        <v>162</v>
      </c>
      <c r="H124" s="1" t="s">
        <v>4074</v>
      </c>
      <c r="I124" s="1" t="s">
        <v>4075</v>
      </c>
      <c r="J124" s="1" t="s">
        <v>4075</v>
      </c>
      <c r="K124" s="2"/>
      <c r="L124" s="1">
        <v>-11.0</v>
      </c>
      <c r="M124" s="1"/>
      <c r="N124" s="1">
        <v>8.135183333333334</v>
      </c>
      <c r="O124" s="1" t="s">
        <v>86</v>
      </c>
      <c r="P124" s="1" t="s">
        <v>3712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29</v>
      </c>
      <c r="B125" s="1" t="s">
        <v>17</v>
      </c>
      <c r="C125" s="3">
        <v>373.0</v>
      </c>
      <c r="D125" s="1">
        <v>0.0</v>
      </c>
      <c r="E125" s="1" t="s">
        <v>4076</v>
      </c>
      <c r="F125" s="1" t="s">
        <v>19</v>
      </c>
      <c r="G125" s="1" t="s">
        <v>20</v>
      </c>
      <c r="H125" s="1" t="s">
        <v>4077</v>
      </c>
      <c r="I125" s="1" t="s">
        <v>4078</v>
      </c>
      <c r="J125" s="1" t="s">
        <v>4078</v>
      </c>
      <c r="K125" s="2"/>
      <c r="L125" s="1">
        <v>-2.0</v>
      </c>
      <c r="M125" s="1"/>
      <c r="N125" s="1">
        <v>12.315633333333333</v>
      </c>
      <c r="O125" s="1" t="s">
        <v>3676</v>
      </c>
      <c r="P125" s="1" t="s">
        <v>4079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37</v>
      </c>
      <c r="B126" s="1" t="s">
        <v>17</v>
      </c>
      <c r="C126" s="1">
        <v>35.0</v>
      </c>
      <c r="D126" s="1">
        <v>0.0</v>
      </c>
      <c r="E126" s="2"/>
      <c r="F126" s="1" t="s">
        <v>38</v>
      </c>
      <c r="G126" s="1" t="s">
        <v>162</v>
      </c>
      <c r="H126" s="1" t="s">
        <v>4080</v>
      </c>
      <c r="I126" s="1" t="s">
        <v>4081</v>
      </c>
      <c r="J126" s="1" t="s">
        <v>4081</v>
      </c>
      <c r="K126" s="2"/>
      <c r="L126" s="1">
        <v>-4.0</v>
      </c>
      <c r="M126" s="1"/>
      <c r="N126" s="1">
        <v>0.11271666666666667</v>
      </c>
      <c r="O126" s="1" t="s">
        <v>42</v>
      </c>
      <c r="P126" s="1" t="s">
        <v>4082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17</v>
      </c>
      <c r="C127" s="3">
        <v>256.21</v>
      </c>
      <c r="D127" s="1">
        <v>0.0</v>
      </c>
      <c r="E127" s="1" t="s">
        <v>18</v>
      </c>
      <c r="F127" s="1" t="s">
        <v>19</v>
      </c>
      <c r="G127" s="1" t="s">
        <v>20</v>
      </c>
      <c r="H127" s="1" t="s">
        <v>4083</v>
      </c>
      <c r="I127" s="1" t="s">
        <v>4084</v>
      </c>
      <c r="J127" s="1" t="s">
        <v>4084</v>
      </c>
      <c r="K127" s="2"/>
      <c r="L127" s="1">
        <v>-5.0</v>
      </c>
      <c r="M127" s="1"/>
      <c r="N127" s="1">
        <v>9.495516666666667</v>
      </c>
      <c r="O127" s="1" t="s">
        <v>3680</v>
      </c>
      <c r="P127" s="1" t="s">
        <v>4040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3">
        <v>287.01</v>
      </c>
      <c r="D128" s="1">
        <v>0.0</v>
      </c>
      <c r="E128" s="1" t="s">
        <v>18</v>
      </c>
      <c r="F128" s="1" t="s">
        <v>19</v>
      </c>
      <c r="G128" s="1" t="s">
        <v>20</v>
      </c>
      <c r="H128" s="1" t="s">
        <v>4085</v>
      </c>
      <c r="I128" s="1" t="s">
        <v>4086</v>
      </c>
      <c r="J128" s="1" t="s">
        <v>4086</v>
      </c>
      <c r="K128" s="2"/>
      <c r="L128" s="1">
        <v>-4.0</v>
      </c>
      <c r="M128" s="1"/>
      <c r="N128" s="1">
        <v>10.512183333333333</v>
      </c>
      <c r="O128" s="1" t="s">
        <v>3680</v>
      </c>
      <c r="P128" s="1" t="s">
        <v>4087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25</v>
      </c>
      <c r="B129" s="1" t="s">
        <v>17</v>
      </c>
      <c r="C129" s="1">
        <v>319.0</v>
      </c>
      <c r="D129" s="1">
        <v>0.0</v>
      </c>
      <c r="E129" s="2"/>
      <c r="F129" s="1" t="s">
        <v>19</v>
      </c>
      <c r="G129" s="1" t="s">
        <v>39</v>
      </c>
      <c r="H129" s="1" t="s">
        <v>4088</v>
      </c>
      <c r="I129" s="1" t="s">
        <v>4089</v>
      </c>
      <c r="J129" s="1" t="s">
        <v>4089</v>
      </c>
      <c r="K129" s="2"/>
      <c r="L129" s="1">
        <v>-7.0</v>
      </c>
      <c r="M129" s="1"/>
      <c r="N129" s="1">
        <v>7.9017333333333335</v>
      </c>
      <c r="O129" s="1" t="s">
        <v>3715</v>
      </c>
      <c r="P129" s="1" t="s">
        <v>4090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25</v>
      </c>
      <c r="B130" s="1" t="s">
        <v>17</v>
      </c>
      <c r="C130" s="1">
        <v>478.5</v>
      </c>
      <c r="D130" s="1">
        <v>159.5</v>
      </c>
      <c r="E130" s="2"/>
      <c r="F130" s="1" t="s">
        <v>19</v>
      </c>
      <c r="G130" s="1" t="s">
        <v>20</v>
      </c>
      <c r="H130" s="1" t="s">
        <v>4091</v>
      </c>
      <c r="I130" s="1" t="s">
        <v>4092</v>
      </c>
      <c r="J130" s="1" t="s">
        <v>4092</v>
      </c>
      <c r="K130" s="2"/>
      <c r="L130" s="1">
        <v>-7.0</v>
      </c>
      <c r="M130" s="1"/>
      <c r="N130" s="1">
        <v>7.596466666666666</v>
      </c>
      <c r="O130" s="1" t="s">
        <v>3715</v>
      </c>
      <c r="P130" s="1" t="s">
        <v>4093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37</v>
      </c>
      <c r="B131" s="1" t="s">
        <v>17</v>
      </c>
      <c r="C131" s="1">
        <v>65.0</v>
      </c>
      <c r="D131" s="1">
        <v>0.0</v>
      </c>
      <c r="E131" s="2"/>
      <c r="F131" s="1" t="s">
        <v>38</v>
      </c>
      <c r="G131" s="1" t="s">
        <v>162</v>
      </c>
      <c r="H131" s="1" t="s">
        <v>4094</v>
      </c>
      <c r="I131" s="1" t="s">
        <v>4095</v>
      </c>
      <c r="J131" s="1" t="s">
        <v>4095</v>
      </c>
      <c r="K131" s="2"/>
      <c r="L131" s="1">
        <v>-4.0</v>
      </c>
      <c r="M131" s="1"/>
      <c r="N131" s="1">
        <v>0.5936</v>
      </c>
      <c r="O131" s="1" t="s">
        <v>42</v>
      </c>
      <c r="P131" s="1" t="s">
        <v>4096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80</v>
      </c>
      <c r="B132" s="1" t="s">
        <v>17</v>
      </c>
      <c r="C132" s="3">
        <v>294.0</v>
      </c>
      <c r="D132" s="1">
        <v>104.0</v>
      </c>
      <c r="E132" s="2"/>
      <c r="F132" s="1" t="s">
        <v>38</v>
      </c>
      <c r="G132" s="1" t="s">
        <v>162</v>
      </c>
      <c r="H132" s="1" t="s">
        <v>4097</v>
      </c>
      <c r="I132" s="1" t="s">
        <v>4098</v>
      </c>
      <c r="J132" s="1" t="s">
        <v>4098</v>
      </c>
      <c r="K132" s="2"/>
      <c r="L132" s="1">
        <v>-7.0</v>
      </c>
      <c r="M132" s="1"/>
      <c r="N132" s="1">
        <v>11.885966666666667</v>
      </c>
      <c r="O132" s="1" t="s">
        <v>86</v>
      </c>
      <c r="P132" s="1" t="s">
        <v>4099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29</v>
      </c>
      <c r="B133" s="1" t="s">
        <v>17</v>
      </c>
      <c r="C133" s="3">
        <v>899.0</v>
      </c>
      <c r="D133" s="1">
        <v>0.0</v>
      </c>
      <c r="E133" s="1" t="s">
        <v>3685</v>
      </c>
      <c r="F133" s="1" t="s">
        <v>19</v>
      </c>
      <c r="G133" s="1" t="s">
        <v>20</v>
      </c>
      <c r="H133" s="1" t="s">
        <v>4100</v>
      </c>
      <c r="I133" s="1" t="s">
        <v>4101</v>
      </c>
      <c r="J133" s="1" t="s">
        <v>4101</v>
      </c>
      <c r="K133" s="2"/>
      <c r="L133" s="1">
        <v>-3.0</v>
      </c>
      <c r="M133" s="1"/>
      <c r="N133" s="1">
        <v>11.05935</v>
      </c>
      <c r="O133" s="1" t="s">
        <v>3676</v>
      </c>
      <c r="P133" s="1" t="s">
        <v>4102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16</v>
      </c>
      <c r="B134" s="1" t="s">
        <v>17</v>
      </c>
      <c r="C134" s="3">
        <v>256.21</v>
      </c>
      <c r="D134" s="1">
        <v>0.0</v>
      </c>
      <c r="E134" s="1" t="s">
        <v>18</v>
      </c>
      <c r="F134" s="1" t="s">
        <v>19</v>
      </c>
      <c r="G134" s="1" t="s">
        <v>20</v>
      </c>
      <c r="H134" s="1" t="s">
        <v>4103</v>
      </c>
      <c r="I134" s="1" t="s">
        <v>4104</v>
      </c>
      <c r="J134" s="1" t="s">
        <v>4104</v>
      </c>
      <c r="K134" s="2"/>
      <c r="L134" s="1">
        <v>-12.0</v>
      </c>
      <c r="M134" s="1"/>
      <c r="N134" s="1">
        <v>5.6355</v>
      </c>
      <c r="O134" s="1" t="s">
        <v>3680</v>
      </c>
      <c r="P134" s="1" t="s">
        <v>3770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16</v>
      </c>
      <c r="B135" s="1" t="s">
        <v>17</v>
      </c>
      <c r="C135" s="1">
        <v>291.21</v>
      </c>
      <c r="D135" s="1">
        <v>0.0</v>
      </c>
      <c r="E135" s="1" t="s">
        <v>18</v>
      </c>
      <c r="F135" s="1" t="s">
        <v>19</v>
      </c>
      <c r="G135" s="1" t="s">
        <v>20</v>
      </c>
      <c r="H135" s="1" t="s">
        <v>4105</v>
      </c>
      <c r="I135" s="1" t="s">
        <v>4106</v>
      </c>
      <c r="J135" s="1" t="s">
        <v>4106</v>
      </c>
      <c r="K135" s="2"/>
      <c r="L135" s="1">
        <v>-18.0</v>
      </c>
      <c r="M135" s="1"/>
      <c r="N135" s="1">
        <v>8.79975</v>
      </c>
      <c r="O135" s="1" t="s">
        <v>3680</v>
      </c>
      <c r="P135" s="1" t="s">
        <v>4107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80</v>
      </c>
      <c r="B136" s="1" t="s">
        <v>17</v>
      </c>
      <c r="C136" s="1">
        <v>1454.0</v>
      </c>
      <c r="D136" s="1">
        <v>363.0</v>
      </c>
      <c r="E136" s="2"/>
      <c r="F136" s="1" t="s">
        <v>38</v>
      </c>
      <c r="G136" s="1" t="s">
        <v>162</v>
      </c>
      <c r="H136" s="1" t="s">
        <v>4108</v>
      </c>
      <c r="I136" s="1" t="s">
        <v>4109</v>
      </c>
      <c r="J136" s="1" t="s">
        <v>4109</v>
      </c>
      <c r="K136" s="2"/>
      <c r="L136" s="1">
        <v>-4.0</v>
      </c>
      <c r="M136" s="1"/>
      <c r="N136" s="1">
        <v>15.339566666666666</v>
      </c>
      <c r="O136" s="1" t="s">
        <v>86</v>
      </c>
      <c r="P136" s="1" t="s">
        <v>4110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25</v>
      </c>
      <c r="B137" s="1" t="s">
        <v>17</v>
      </c>
      <c r="C137" s="3">
        <v>354.0</v>
      </c>
      <c r="D137" s="1">
        <v>0.0</v>
      </c>
      <c r="E137" s="2"/>
      <c r="F137" s="1" t="s">
        <v>19</v>
      </c>
      <c r="G137" s="1" t="s">
        <v>39</v>
      </c>
      <c r="H137" s="1" t="s">
        <v>4111</v>
      </c>
      <c r="I137" s="1" t="s">
        <v>4112</v>
      </c>
      <c r="J137" s="1" t="s">
        <v>4112</v>
      </c>
      <c r="K137" s="2"/>
      <c r="L137" s="1">
        <v>-8.0</v>
      </c>
      <c r="M137" s="1"/>
      <c r="N137" s="1">
        <v>6.214283333333333</v>
      </c>
      <c r="O137" s="1" t="s">
        <v>3715</v>
      </c>
      <c r="P137" s="1" t="s">
        <v>4113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25</v>
      </c>
      <c r="B138" s="1" t="s">
        <v>17</v>
      </c>
      <c r="C138" s="1">
        <v>707.0</v>
      </c>
      <c r="D138" s="1">
        <v>125.0</v>
      </c>
      <c r="E138" s="2"/>
      <c r="F138" s="1" t="s">
        <v>19</v>
      </c>
      <c r="G138" s="1" t="s">
        <v>20</v>
      </c>
      <c r="H138" s="1" t="s">
        <v>4114</v>
      </c>
      <c r="I138" s="1" t="s">
        <v>4115</v>
      </c>
      <c r="J138" s="1" t="s">
        <v>4115</v>
      </c>
      <c r="K138" s="2"/>
      <c r="L138" s="1">
        <v>-4.0</v>
      </c>
      <c r="M138" s="1"/>
      <c r="N138" s="1">
        <v>10.130733333333334</v>
      </c>
      <c r="O138" s="1" t="s">
        <v>3715</v>
      </c>
      <c r="P138" s="1" t="s">
        <v>4116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25</v>
      </c>
      <c r="B139" s="1" t="s">
        <v>17</v>
      </c>
      <c r="C139" s="1">
        <v>319.0</v>
      </c>
      <c r="D139" s="1">
        <v>0.0</v>
      </c>
      <c r="E139" s="2"/>
      <c r="F139" s="1" t="s">
        <v>19</v>
      </c>
      <c r="G139" s="1" t="s">
        <v>20</v>
      </c>
      <c r="H139" s="1" t="s">
        <v>4117</v>
      </c>
      <c r="I139" s="1" t="s">
        <v>4118</v>
      </c>
      <c r="J139" s="1" t="s">
        <v>4118</v>
      </c>
      <c r="K139" s="2"/>
      <c r="L139" s="1">
        <v>-4.0</v>
      </c>
      <c r="M139" s="1"/>
      <c r="N139" s="1">
        <v>4.1838</v>
      </c>
      <c r="O139" s="1" t="s">
        <v>3715</v>
      </c>
      <c r="P139" s="1" t="s">
        <v>4119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17</v>
      </c>
      <c r="C140" s="1">
        <v>803.63</v>
      </c>
      <c r="D140" s="1">
        <v>0.0</v>
      </c>
      <c r="E140" s="1" t="s">
        <v>18</v>
      </c>
      <c r="F140" s="1" t="s">
        <v>19</v>
      </c>
      <c r="G140" s="1" t="s">
        <v>20</v>
      </c>
      <c r="H140" s="1" t="s">
        <v>4120</v>
      </c>
      <c r="I140" s="1" t="s">
        <v>4121</v>
      </c>
      <c r="J140" s="1" t="s">
        <v>4121</v>
      </c>
      <c r="K140" s="2"/>
      <c r="L140" s="1">
        <v>-5.0</v>
      </c>
      <c r="M140" s="1"/>
      <c r="N140" s="1">
        <v>9.842616666666666</v>
      </c>
      <c r="O140" s="1" t="s">
        <v>3680</v>
      </c>
      <c r="P140" s="1" t="s">
        <v>4122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25</v>
      </c>
      <c r="B141" s="1" t="s">
        <v>17</v>
      </c>
      <c r="C141" s="3">
        <v>338.0</v>
      </c>
      <c r="D141" s="1">
        <v>125.0</v>
      </c>
      <c r="E141" s="2"/>
      <c r="F141" s="1" t="s">
        <v>19</v>
      </c>
      <c r="G141" s="1" t="s">
        <v>20</v>
      </c>
      <c r="H141" s="1" t="s">
        <v>4123</v>
      </c>
      <c r="I141" s="1" t="s">
        <v>4124</v>
      </c>
      <c r="J141" s="1" t="s">
        <v>4124</v>
      </c>
      <c r="K141" s="2"/>
      <c r="L141" s="1">
        <v>-6.0</v>
      </c>
      <c r="M141" s="1"/>
      <c r="N141" s="1">
        <v>8.41</v>
      </c>
      <c r="O141" s="1" t="s">
        <v>3715</v>
      </c>
      <c r="P141" s="1" t="s">
        <v>4125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37</v>
      </c>
      <c r="B142" s="1" t="s">
        <v>17</v>
      </c>
      <c r="C142" s="3">
        <v>260.0</v>
      </c>
      <c r="D142" s="1">
        <v>0.0</v>
      </c>
      <c r="E142" s="2"/>
      <c r="F142" s="1" t="s">
        <v>38</v>
      </c>
      <c r="G142" s="1" t="s">
        <v>39</v>
      </c>
      <c r="H142" s="1" t="s">
        <v>4126</v>
      </c>
      <c r="I142" s="1" t="s">
        <v>4127</v>
      </c>
      <c r="J142" s="1" t="s">
        <v>4127</v>
      </c>
      <c r="K142" s="2"/>
      <c r="L142" s="1">
        <v>-1.0</v>
      </c>
      <c r="M142" s="1"/>
      <c r="N142" s="1">
        <v>3.790383333333333</v>
      </c>
      <c r="O142" s="1" t="s">
        <v>42</v>
      </c>
      <c r="P142" s="1" t="s">
        <v>4128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80</v>
      </c>
      <c r="B143" s="1" t="s">
        <v>17</v>
      </c>
      <c r="C143" s="1">
        <v>329.0</v>
      </c>
      <c r="D143" s="1">
        <v>0.0</v>
      </c>
      <c r="E143" s="1" t="s">
        <v>3976</v>
      </c>
      <c r="F143" s="1" t="s">
        <v>81</v>
      </c>
      <c r="G143" s="1" t="s">
        <v>20</v>
      </c>
      <c r="H143" s="1" t="s">
        <v>4129</v>
      </c>
      <c r="I143" s="1" t="s">
        <v>4130</v>
      </c>
      <c r="J143" s="1" t="s">
        <v>4131</v>
      </c>
      <c r="K143" s="1" t="s">
        <v>4132</v>
      </c>
      <c r="L143" s="1">
        <v>-13.0</v>
      </c>
      <c r="M143" s="1">
        <v>0.85765</v>
      </c>
      <c r="N143" s="1">
        <v>4.072</v>
      </c>
      <c r="O143" s="1" t="s">
        <v>86</v>
      </c>
      <c r="P143" s="1" t="s">
        <v>4133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25</v>
      </c>
      <c r="B144" s="1" t="s">
        <v>17</v>
      </c>
      <c r="C144" s="3">
        <v>244.0</v>
      </c>
      <c r="D144" s="1">
        <v>0.0</v>
      </c>
      <c r="E144" s="2"/>
      <c r="F144" s="1" t="s">
        <v>19</v>
      </c>
      <c r="G144" s="1" t="s">
        <v>20</v>
      </c>
      <c r="H144" s="1" t="s">
        <v>4134</v>
      </c>
      <c r="I144" s="1" t="s">
        <v>4135</v>
      </c>
      <c r="J144" s="1" t="s">
        <v>4135</v>
      </c>
      <c r="K144" s="2"/>
      <c r="L144" s="1">
        <v>1.0</v>
      </c>
      <c r="M144" s="1"/>
      <c r="N144" s="1">
        <v>9.138683333333333</v>
      </c>
      <c r="O144" s="1" t="s">
        <v>3715</v>
      </c>
      <c r="P144" s="1" t="s">
        <v>4136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37</v>
      </c>
      <c r="B145" s="1" t="s">
        <v>17</v>
      </c>
      <c r="C145" s="3">
        <v>318.0</v>
      </c>
      <c r="D145" s="1">
        <v>0.0</v>
      </c>
      <c r="E145" s="2"/>
      <c r="F145" s="1" t="s">
        <v>38</v>
      </c>
      <c r="G145" s="1" t="s">
        <v>162</v>
      </c>
      <c r="H145" s="1" t="s">
        <v>4137</v>
      </c>
      <c r="I145" s="1" t="s">
        <v>4138</v>
      </c>
      <c r="J145" s="1" t="s">
        <v>4138</v>
      </c>
      <c r="K145" s="2"/>
      <c r="L145" s="1">
        <v>6.0</v>
      </c>
      <c r="M145" s="1"/>
      <c r="N145" s="1">
        <v>11.16705</v>
      </c>
      <c r="O145" s="1" t="s">
        <v>42</v>
      </c>
      <c r="P145" s="1" t="s">
        <v>4139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37</v>
      </c>
      <c r="B146" s="1" t="s">
        <v>17</v>
      </c>
      <c r="C146" s="3">
        <v>612.0</v>
      </c>
      <c r="D146" s="1">
        <v>0.0</v>
      </c>
      <c r="E146" s="2"/>
      <c r="F146" s="1" t="s">
        <v>38</v>
      </c>
      <c r="G146" s="1" t="s">
        <v>162</v>
      </c>
      <c r="H146" s="1" t="s">
        <v>4140</v>
      </c>
      <c r="I146" s="1" t="s">
        <v>4141</v>
      </c>
      <c r="J146" s="1" t="s">
        <v>4141</v>
      </c>
      <c r="K146" s="2"/>
      <c r="L146" s="1">
        <v>8.0</v>
      </c>
      <c r="M146" s="1"/>
      <c r="N146" s="1">
        <v>13.465133333333334</v>
      </c>
      <c r="O146" s="1" t="s">
        <v>42</v>
      </c>
      <c r="P146" s="1" t="s">
        <v>4142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25</v>
      </c>
      <c r="B147" s="1" t="s">
        <v>17</v>
      </c>
      <c r="C147" s="3">
        <v>235.75</v>
      </c>
      <c r="D147" s="1">
        <v>83.25</v>
      </c>
      <c r="E147" s="2"/>
      <c r="F147" s="1" t="s">
        <v>19</v>
      </c>
      <c r="G147" s="1" t="s">
        <v>20</v>
      </c>
      <c r="H147" s="1" t="s">
        <v>4143</v>
      </c>
      <c r="I147" s="1" t="s">
        <v>4144</v>
      </c>
      <c r="J147" s="1" t="s">
        <v>4144</v>
      </c>
      <c r="K147" s="2"/>
      <c r="L147" s="1">
        <v>-7.0</v>
      </c>
      <c r="M147" s="1"/>
      <c r="N147" s="1">
        <v>7.4266</v>
      </c>
      <c r="O147" s="1" t="s">
        <v>3715</v>
      </c>
      <c r="P147" s="1" t="s">
        <v>4119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37</v>
      </c>
      <c r="B148" s="1" t="s">
        <v>17</v>
      </c>
      <c r="C148" s="1">
        <v>336.5</v>
      </c>
      <c r="D148" s="1">
        <v>0.0</v>
      </c>
      <c r="E148" s="2"/>
      <c r="F148" s="1" t="s">
        <v>38</v>
      </c>
      <c r="G148" s="1" t="s">
        <v>162</v>
      </c>
      <c r="H148" s="1" t="s">
        <v>4145</v>
      </c>
      <c r="I148" s="1" t="s">
        <v>4146</v>
      </c>
      <c r="J148" s="1" t="s">
        <v>4146</v>
      </c>
      <c r="K148" s="2"/>
      <c r="L148" s="1">
        <v>4.0</v>
      </c>
      <c r="M148" s="1"/>
      <c r="N148" s="1">
        <v>9.3023</v>
      </c>
      <c r="O148" s="1" t="s">
        <v>42</v>
      </c>
      <c r="P148" s="1" t="s">
        <v>4147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80</v>
      </c>
      <c r="B149" s="1" t="s">
        <v>17</v>
      </c>
      <c r="C149" s="1">
        <v>279.0</v>
      </c>
      <c r="D149" s="1">
        <v>0.0</v>
      </c>
      <c r="E149" s="1" t="s">
        <v>3976</v>
      </c>
      <c r="F149" s="1" t="s">
        <v>81</v>
      </c>
      <c r="G149" s="1" t="s">
        <v>20</v>
      </c>
      <c r="H149" s="1" t="s">
        <v>4148</v>
      </c>
      <c r="I149" s="1" t="s">
        <v>4149</v>
      </c>
      <c r="J149" s="1" t="s">
        <v>4150</v>
      </c>
      <c r="K149" s="1" t="s">
        <v>4151</v>
      </c>
      <c r="L149" s="1">
        <v>-12.0</v>
      </c>
      <c r="M149" s="1">
        <v>31.15005</v>
      </c>
      <c r="N149" s="1">
        <v>36.44513333333333</v>
      </c>
      <c r="O149" s="1" t="s">
        <v>86</v>
      </c>
      <c r="P149" s="1" t="s">
        <v>4152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25</v>
      </c>
      <c r="B150" s="1" t="s">
        <v>17</v>
      </c>
      <c r="C150" s="1">
        <v>366.0</v>
      </c>
      <c r="D150" s="1">
        <v>122.0</v>
      </c>
      <c r="E150" s="2"/>
      <c r="F150" s="1" t="s">
        <v>19</v>
      </c>
      <c r="G150" s="1" t="s">
        <v>20</v>
      </c>
      <c r="H150" s="1" t="s">
        <v>4153</v>
      </c>
      <c r="I150" s="1" t="s">
        <v>4154</v>
      </c>
      <c r="J150" s="1" t="s">
        <v>4154</v>
      </c>
      <c r="K150" s="2"/>
      <c r="L150" s="1">
        <v>1.0</v>
      </c>
      <c r="M150" s="1"/>
      <c r="N150" s="1">
        <v>16.55735</v>
      </c>
      <c r="O150" s="1" t="s">
        <v>3715</v>
      </c>
      <c r="P150" s="1" t="s">
        <v>4155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25</v>
      </c>
      <c r="B151" s="1" t="s">
        <v>17</v>
      </c>
      <c r="C151" s="1">
        <v>630.75</v>
      </c>
      <c r="D151" s="1">
        <v>210.25</v>
      </c>
      <c r="E151" s="2"/>
      <c r="F151" s="1" t="s">
        <v>19</v>
      </c>
      <c r="G151" s="1" t="s">
        <v>39</v>
      </c>
      <c r="H151" s="1" t="s">
        <v>4156</v>
      </c>
      <c r="I151" s="1" t="s">
        <v>4157</v>
      </c>
      <c r="J151" s="1" t="s">
        <v>4157</v>
      </c>
      <c r="K151" s="2"/>
      <c r="L151" s="1">
        <v>-1.0</v>
      </c>
      <c r="M151" s="1"/>
      <c r="N151" s="1">
        <v>13.209333333333333</v>
      </c>
      <c r="O151" s="1" t="s">
        <v>3715</v>
      </c>
      <c r="P151" s="1" t="s">
        <v>4158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80</v>
      </c>
      <c r="B152" s="1" t="s">
        <v>17</v>
      </c>
      <c r="C152" s="1">
        <v>373.0</v>
      </c>
      <c r="D152" s="1">
        <v>108.0</v>
      </c>
      <c r="E152" s="2"/>
      <c r="F152" s="1" t="s">
        <v>38</v>
      </c>
      <c r="G152" s="1" t="s">
        <v>162</v>
      </c>
      <c r="H152" s="1" t="s">
        <v>4159</v>
      </c>
      <c r="I152" s="1" t="s">
        <v>4160</v>
      </c>
      <c r="J152" s="1" t="s">
        <v>4160</v>
      </c>
      <c r="K152" s="2"/>
      <c r="L152" s="1">
        <v>-12.0</v>
      </c>
      <c r="M152" s="1"/>
      <c r="N152" s="1">
        <v>7.217466666666667</v>
      </c>
      <c r="O152" s="1" t="s">
        <v>86</v>
      </c>
      <c r="P152" s="1" t="s">
        <v>4161</v>
      </c>
      <c r="Q152" s="2"/>
      <c r="S152" s="2"/>
      <c r="T152" s="2"/>
      <c r="U152" s="2"/>
      <c r="V152" s="2"/>
      <c r="W152" s="2"/>
      <c r="X152" s="2"/>
      <c r="Y152" s="2"/>
      <c r="Z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3">
        <v>195.91</v>
      </c>
      <c r="D153" s="1">
        <v>0.0</v>
      </c>
      <c r="E153" s="1" t="s">
        <v>18</v>
      </c>
      <c r="F153" s="1" t="s">
        <v>19</v>
      </c>
      <c r="G153" s="1" t="s">
        <v>20</v>
      </c>
      <c r="H153" s="1" t="s">
        <v>4162</v>
      </c>
      <c r="I153" s="1" t="s">
        <v>4163</v>
      </c>
      <c r="J153" s="1" t="s">
        <v>4163</v>
      </c>
      <c r="K153" s="2"/>
      <c r="L153" s="1">
        <v>-8.0</v>
      </c>
      <c r="M153" s="1"/>
      <c r="N153" s="1">
        <v>6.109633333333333</v>
      </c>
      <c r="O153" s="1" t="s">
        <v>3680</v>
      </c>
      <c r="P153" s="1" t="s">
        <v>4164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37</v>
      </c>
      <c r="B154" s="1" t="s">
        <v>17</v>
      </c>
      <c r="C154" s="3">
        <v>39.0</v>
      </c>
      <c r="D154" s="1">
        <v>0.0</v>
      </c>
      <c r="E154" s="2"/>
      <c r="F154" s="1" t="s">
        <v>38</v>
      </c>
      <c r="G154" s="1" t="s">
        <v>162</v>
      </c>
      <c r="H154" s="1" t="s">
        <v>4165</v>
      </c>
      <c r="I154" s="1" t="s">
        <v>4166</v>
      </c>
      <c r="J154" s="1" t="s">
        <v>4166</v>
      </c>
      <c r="K154" s="2"/>
      <c r="L154" s="1">
        <v>-2.0</v>
      </c>
      <c r="M154" s="1"/>
      <c r="N154" s="1">
        <v>2.333283333333333</v>
      </c>
      <c r="O154" s="1" t="s">
        <v>42</v>
      </c>
      <c r="P154" s="1" t="s">
        <v>4167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E154" s="2"/>
      <c r="AF154" s="2"/>
    </row>
    <row r="155">
      <c r="A155" s="1" t="s">
        <v>37</v>
      </c>
      <c r="B155" s="1" t="s">
        <v>17</v>
      </c>
      <c r="C155" s="3">
        <v>219.0</v>
      </c>
      <c r="D155" s="1">
        <v>0.0</v>
      </c>
      <c r="E155" s="2"/>
      <c r="F155" s="1" t="s">
        <v>38</v>
      </c>
      <c r="G155" s="1" t="s">
        <v>162</v>
      </c>
      <c r="H155" s="1" t="s">
        <v>4168</v>
      </c>
      <c r="I155" s="1" t="s">
        <v>4169</v>
      </c>
      <c r="J155" s="1" t="s">
        <v>4169</v>
      </c>
      <c r="K155" s="2"/>
      <c r="L155" s="1">
        <v>5.0</v>
      </c>
      <c r="M155" s="1"/>
      <c r="N155" s="1">
        <v>10.47535</v>
      </c>
      <c r="O155" s="1" t="s">
        <v>42</v>
      </c>
      <c r="P155" s="1" t="s">
        <v>4170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80</v>
      </c>
      <c r="B156" s="1" t="s">
        <v>17</v>
      </c>
      <c r="C156" s="3">
        <v>259.0</v>
      </c>
      <c r="D156" s="1">
        <v>0.0</v>
      </c>
      <c r="E156" s="1" t="s">
        <v>3664</v>
      </c>
      <c r="F156" s="1" t="s">
        <v>81</v>
      </c>
      <c r="G156" s="1" t="s">
        <v>39</v>
      </c>
      <c r="H156" s="1" t="s">
        <v>4171</v>
      </c>
      <c r="I156" s="1" t="s">
        <v>4172</v>
      </c>
      <c r="J156" s="1" t="s">
        <v>4173</v>
      </c>
      <c r="K156" s="1" t="s">
        <v>4174</v>
      </c>
      <c r="L156" s="1">
        <v>-4.0</v>
      </c>
      <c r="M156" s="1">
        <v>0.19381666666666666</v>
      </c>
      <c r="N156" s="1">
        <v>8.901366666666666</v>
      </c>
      <c r="O156" s="1" t="s">
        <v>86</v>
      </c>
      <c r="P156" s="1" t="s">
        <v>4175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16</v>
      </c>
      <c r="B157" s="1" t="s">
        <v>17</v>
      </c>
      <c r="C157" s="1">
        <v>226.71</v>
      </c>
      <c r="D157" s="1">
        <v>0.0</v>
      </c>
      <c r="E157" s="1" t="s">
        <v>18</v>
      </c>
      <c r="F157" s="1" t="s">
        <v>19</v>
      </c>
      <c r="G157" s="1" t="s">
        <v>20</v>
      </c>
      <c r="H157" s="1" t="s">
        <v>4176</v>
      </c>
      <c r="I157" s="1" t="s">
        <v>4177</v>
      </c>
      <c r="J157" s="1" t="s">
        <v>4177</v>
      </c>
      <c r="K157" s="2"/>
      <c r="L157" s="1">
        <v>-9.0</v>
      </c>
      <c r="M157" s="1"/>
      <c r="N157" s="1">
        <v>5.1620333333333335</v>
      </c>
      <c r="O157" s="1" t="s">
        <v>3680</v>
      </c>
      <c r="P157" s="1" t="s">
        <v>4178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25</v>
      </c>
      <c r="B158" s="1" t="s">
        <v>17</v>
      </c>
      <c r="C158" s="1">
        <v>178.25</v>
      </c>
      <c r="D158" s="1">
        <v>65.75</v>
      </c>
      <c r="E158" s="2"/>
      <c r="F158" s="1" t="s">
        <v>19</v>
      </c>
      <c r="G158" s="1" t="s">
        <v>20</v>
      </c>
      <c r="H158" s="1" t="s">
        <v>4179</v>
      </c>
      <c r="I158" s="1" t="s">
        <v>4180</v>
      </c>
      <c r="J158" s="1" t="s">
        <v>4180</v>
      </c>
      <c r="K158" s="2"/>
      <c r="L158" s="1">
        <v>-7.0</v>
      </c>
      <c r="M158" s="1"/>
      <c r="N158" s="1">
        <v>7.58985</v>
      </c>
      <c r="O158" s="1" t="s">
        <v>3715</v>
      </c>
      <c r="P158" s="1" t="s">
        <v>4181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25</v>
      </c>
      <c r="B159" s="1" t="s">
        <v>17</v>
      </c>
      <c r="C159" s="1">
        <v>243.75</v>
      </c>
      <c r="D159" s="1">
        <v>94.25</v>
      </c>
      <c r="E159" s="2"/>
      <c r="F159" s="1" t="s">
        <v>19</v>
      </c>
      <c r="G159" s="1" t="s">
        <v>20</v>
      </c>
      <c r="H159" s="1" t="s">
        <v>4182</v>
      </c>
      <c r="I159" s="1" t="s">
        <v>4183</v>
      </c>
      <c r="J159" s="1" t="s">
        <v>4183</v>
      </c>
      <c r="K159" s="2"/>
      <c r="L159" s="1">
        <v>-5.0</v>
      </c>
      <c r="M159" s="1"/>
      <c r="N159" s="1">
        <v>9.247666666666667</v>
      </c>
      <c r="O159" s="1" t="s">
        <v>3715</v>
      </c>
      <c r="P159" s="1" t="s">
        <v>4184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37</v>
      </c>
      <c r="B160" s="1" t="s">
        <v>17</v>
      </c>
      <c r="C160" s="3">
        <v>502.4</v>
      </c>
      <c r="D160" s="1">
        <v>103.6</v>
      </c>
      <c r="E160" s="2"/>
      <c r="F160" s="1" t="s">
        <v>38</v>
      </c>
      <c r="G160" s="1" t="s">
        <v>162</v>
      </c>
      <c r="H160" s="1" t="s">
        <v>4185</v>
      </c>
      <c r="I160" s="1" t="s">
        <v>4186</v>
      </c>
      <c r="J160" s="1" t="s">
        <v>4186</v>
      </c>
      <c r="K160" s="2"/>
      <c r="L160" s="1">
        <v>-2.0</v>
      </c>
      <c r="M160" s="1"/>
      <c r="N160" s="1">
        <v>2.8672333333333335</v>
      </c>
      <c r="O160" s="1" t="s">
        <v>42</v>
      </c>
      <c r="P160" s="1" t="s">
        <v>4187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37</v>
      </c>
      <c r="B161" s="1" t="s">
        <v>17</v>
      </c>
      <c r="C161" s="1">
        <v>55.0</v>
      </c>
      <c r="D161" s="1">
        <v>0.0</v>
      </c>
      <c r="E161" s="2"/>
      <c r="F161" s="1" t="s">
        <v>38</v>
      </c>
      <c r="G161" s="1" t="s">
        <v>39</v>
      </c>
      <c r="H161" s="1" t="s">
        <v>4188</v>
      </c>
      <c r="I161" s="1" t="s">
        <v>4189</v>
      </c>
      <c r="J161" s="1" t="s">
        <v>4189</v>
      </c>
      <c r="K161" s="2"/>
      <c r="L161" s="1">
        <v>-2.0</v>
      </c>
      <c r="M161" s="1"/>
      <c r="N161" s="1">
        <v>2.9057</v>
      </c>
      <c r="O161" s="1" t="s">
        <v>42</v>
      </c>
      <c r="P161" s="1" t="s">
        <v>4190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37</v>
      </c>
      <c r="B162" s="1" t="s">
        <v>471</v>
      </c>
      <c r="C162" s="3">
        <v>518.0</v>
      </c>
      <c r="D162" s="1">
        <v>0.0</v>
      </c>
      <c r="E162" s="2"/>
      <c r="F162" s="1" t="s">
        <v>38</v>
      </c>
      <c r="G162" s="1" t="s">
        <v>39</v>
      </c>
      <c r="H162" s="1" t="s">
        <v>4191</v>
      </c>
      <c r="I162" s="2"/>
      <c r="J162" s="2"/>
      <c r="K162" s="2"/>
      <c r="L162" s="1">
        <v>0.0</v>
      </c>
      <c r="M162" s="1"/>
      <c r="N162" s="2"/>
      <c r="O162" s="1" t="s">
        <v>42</v>
      </c>
      <c r="P162" s="1" t="s">
        <v>4192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25</v>
      </c>
      <c r="B163" s="1" t="s">
        <v>17</v>
      </c>
      <c r="C163" s="3">
        <v>541.0</v>
      </c>
      <c r="D163" s="1">
        <v>170.5</v>
      </c>
      <c r="E163" s="1" t="s">
        <v>3664</v>
      </c>
      <c r="F163" s="1" t="s">
        <v>81</v>
      </c>
      <c r="G163" s="1" t="s">
        <v>39</v>
      </c>
      <c r="H163" s="1" t="s">
        <v>4193</v>
      </c>
      <c r="I163" s="1" t="s">
        <v>4194</v>
      </c>
      <c r="J163" s="1" t="s">
        <v>4195</v>
      </c>
      <c r="K163" s="1" t="s">
        <v>4196</v>
      </c>
      <c r="L163" s="1">
        <v>-11.0</v>
      </c>
      <c r="M163" s="1">
        <v>25.86795</v>
      </c>
      <c r="N163" s="1">
        <v>9.798783333333333</v>
      </c>
      <c r="O163" s="1" t="s">
        <v>3669</v>
      </c>
      <c r="P163" s="1" t="s">
        <v>4197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25</v>
      </c>
      <c r="B164" s="1" t="s">
        <v>17</v>
      </c>
      <c r="C164" s="1">
        <v>335.25</v>
      </c>
      <c r="D164" s="1">
        <v>111.75</v>
      </c>
      <c r="E164" s="1" t="s">
        <v>3664</v>
      </c>
      <c r="F164" s="1" t="s">
        <v>81</v>
      </c>
      <c r="G164" s="1" t="s">
        <v>20</v>
      </c>
      <c r="H164" s="1" t="s">
        <v>4198</v>
      </c>
      <c r="I164" s="1" t="s">
        <v>4199</v>
      </c>
      <c r="J164" s="1" t="s">
        <v>4200</v>
      </c>
      <c r="K164" s="1" t="s">
        <v>4201</v>
      </c>
      <c r="L164" s="1">
        <v>-30.0</v>
      </c>
      <c r="M164" s="1">
        <v>0.8415333333333334</v>
      </c>
      <c r="N164" s="1">
        <v>6.040666666666667</v>
      </c>
      <c r="O164" s="1" t="s">
        <v>3669</v>
      </c>
      <c r="P164" s="1" t="s">
        <v>4202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25</v>
      </c>
      <c r="B165" s="1" t="s">
        <v>17</v>
      </c>
      <c r="C165" s="3">
        <v>350.0</v>
      </c>
      <c r="D165" s="1">
        <v>0.0</v>
      </c>
      <c r="E165" s="1" t="s">
        <v>3664</v>
      </c>
      <c r="F165" s="1" t="s">
        <v>81</v>
      </c>
      <c r="G165" s="1" t="s">
        <v>39</v>
      </c>
      <c r="H165" s="1" t="s">
        <v>4203</v>
      </c>
      <c r="I165" s="1" t="s">
        <v>4204</v>
      </c>
      <c r="J165" s="1" t="s">
        <v>4205</v>
      </c>
      <c r="K165" s="1" t="s">
        <v>4206</v>
      </c>
      <c r="L165" s="1">
        <v>-20.0</v>
      </c>
      <c r="M165" s="1">
        <v>0.5930166666666666</v>
      </c>
      <c r="N165" s="1">
        <v>6.0631</v>
      </c>
      <c r="O165" s="1" t="s">
        <v>3669</v>
      </c>
      <c r="P165" s="1" t="s">
        <v>4207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25</v>
      </c>
      <c r="B166" s="1" t="s">
        <v>17</v>
      </c>
      <c r="C166" s="1">
        <v>411.0</v>
      </c>
      <c r="D166" s="1">
        <v>137.0</v>
      </c>
      <c r="E166" s="1" t="s">
        <v>3664</v>
      </c>
      <c r="F166" s="1" t="s">
        <v>81</v>
      </c>
      <c r="G166" s="1" t="s">
        <v>20</v>
      </c>
      <c r="H166" s="1" t="s">
        <v>4208</v>
      </c>
      <c r="I166" s="1" t="s">
        <v>4209</v>
      </c>
      <c r="J166" s="1" t="s">
        <v>4210</v>
      </c>
      <c r="K166" s="1" t="s">
        <v>4211</v>
      </c>
      <c r="L166" s="1">
        <v>-10.0</v>
      </c>
      <c r="M166" s="1">
        <v>0.3265166666666667</v>
      </c>
      <c r="N166" s="1">
        <v>8.169066666666666</v>
      </c>
      <c r="O166" s="1" t="s">
        <v>3669</v>
      </c>
      <c r="P166" s="1" t="s">
        <v>4212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16</v>
      </c>
      <c r="B167" s="1" t="s">
        <v>17</v>
      </c>
      <c r="C167" s="1">
        <v>220.11</v>
      </c>
      <c r="D167" s="1">
        <v>0.0</v>
      </c>
      <c r="E167" s="1" t="s">
        <v>18</v>
      </c>
      <c r="F167" s="1" t="s">
        <v>19</v>
      </c>
      <c r="G167" s="1" t="s">
        <v>20</v>
      </c>
      <c r="H167" s="1" t="s">
        <v>4213</v>
      </c>
      <c r="I167" s="1" t="s">
        <v>4214</v>
      </c>
      <c r="J167" s="1" t="s">
        <v>4214</v>
      </c>
      <c r="K167" s="2"/>
      <c r="L167" s="1">
        <v>-9.0</v>
      </c>
      <c r="M167" s="1"/>
      <c r="N167" s="1">
        <v>5.346933333333333</v>
      </c>
      <c r="O167" s="1" t="s">
        <v>3680</v>
      </c>
      <c r="P167" s="1" t="s">
        <v>4215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16</v>
      </c>
      <c r="B168" s="1" t="s">
        <v>17</v>
      </c>
      <c r="C168" s="1">
        <v>256.21</v>
      </c>
      <c r="D168" s="1">
        <v>0.0</v>
      </c>
      <c r="E168" s="1" t="s">
        <v>18</v>
      </c>
      <c r="F168" s="1" t="s">
        <v>19</v>
      </c>
      <c r="G168" s="1" t="s">
        <v>20</v>
      </c>
      <c r="H168" s="1" t="s">
        <v>4216</v>
      </c>
      <c r="I168" s="1" t="s">
        <v>4217</v>
      </c>
      <c r="J168" s="1" t="s">
        <v>4217</v>
      </c>
      <c r="K168" s="2"/>
      <c r="L168" s="1">
        <v>-4.0</v>
      </c>
      <c r="M168" s="1"/>
      <c r="N168" s="1">
        <v>10.1428</v>
      </c>
      <c r="O168" s="1" t="s">
        <v>3680</v>
      </c>
      <c r="P168" s="1" t="s">
        <v>4064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25</v>
      </c>
      <c r="B169" s="1" t="s">
        <v>17</v>
      </c>
      <c r="C169" s="1">
        <v>414.0</v>
      </c>
      <c r="D169" s="1">
        <v>138.0</v>
      </c>
      <c r="E169" s="1" t="s">
        <v>3664</v>
      </c>
      <c r="F169" s="1" t="s">
        <v>81</v>
      </c>
      <c r="G169" s="1" t="s">
        <v>20</v>
      </c>
      <c r="H169" s="1" t="s">
        <v>4218</v>
      </c>
      <c r="I169" s="1" t="s">
        <v>4219</v>
      </c>
      <c r="J169" s="1" t="s">
        <v>4220</v>
      </c>
      <c r="K169" s="1" t="s">
        <v>4221</v>
      </c>
      <c r="L169" s="1">
        <v>-27.0</v>
      </c>
      <c r="M169" s="1">
        <v>1.0130333333333332</v>
      </c>
      <c r="N169" s="1">
        <v>9.096966666666667</v>
      </c>
      <c r="O169" s="1" t="s">
        <v>3669</v>
      </c>
      <c r="P169" s="1" t="s">
        <v>4222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3">
        <v>195.91</v>
      </c>
      <c r="D170" s="1">
        <v>0.0</v>
      </c>
      <c r="E170" s="1" t="s">
        <v>18</v>
      </c>
      <c r="F170" s="1" t="s">
        <v>19</v>
      </c>
      <c r="G170" s="1" t="s">
        <v>20</v>
      </c>
      <c r="H170" s="1" t="s">
        <v>4223</v>
      </c>
      <c r="I170" s="1" t="s">
        <v>4224</v>
      </c>
      <c r="J170" s="1" t="s">
        <v>4224</v>
      </c>
      <c r="K170" s="2"/>
      <c r="L170" s="1">
        <v>-18.0</v>
      </c>
      <c r="M170" s="1"/>
      <c r="N170" s="1">
        <v>3.77585</v>
      </c>
      <c r="O170" s="1" t="s">
        <v>3680</v>
      </c>
      <c r="P170" s="1" t="s">
        <v>4225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E170" s="2"/>
      <c r="AF170" s="2"/>
    </row>
    <row r="171">
      <c r="A171" s="1" t="s">
        <v>16</v>
      </c>
      <c r="B171" s="1" t="s">
        <v>17</v>
      </c>
      <c r="C171" s="3">
        <v>247.51</v>
      </c>
      <c r="D171" s="1">
        <v>0.0</v>
      </c>
      <c r="E171" s="1" t="s">
        <v>18</v>
      </c>
      <c r="F171" s="1" t="s">
        <v>19</v>
      </c>
      <c r="G171" s="1" t="s">
        <v>20</v>
      </c>
      <c r="H171" s="1" t="s">
        <v>4226</v>
      </c>
      <c r="I171" s="1" t="s">
        <v>4227</v>
      </c>
      <c r="J171" s="1" t="s">
        <v>4227</v>
      </c>
      <c r="K171" s="2"/>
      <c r="L171" s="1">
        <v>-9.0</v>
      </c>
      <c r="M171" s="1"/>
      <c r="N171" s="1">
        <v>5.3339</v>
      </c>
      <c r="O171" s="1" t="s">
        <v>3680</v>
      </c>
      <c r="P171" s="1" t="s">
        <v>4228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25</v>
      </c>
      <c r="B172" s="1" t="s">
        <v>17</v>
      </c>
      <c r="C172" s="3">
        <v>341.0</v>
      </c>
      <c r="D172" s="1">
        <v>106.75</v>
      </c>
      <c r="E172" s="1" t="s">
        <v>3664</v>
      </c>
      <c r="F172" s="1" t="s">
        <v>81</v>
      </c>
      <c r="G172" s="1" t="s">
        <v>39</v>
      </c>
      <c r="H172" s="1" t="s">
        <v>4229</v>
      </c>
      <c r="I172" s="1" t="s">
        <v>4230</v>
      </c>
      <c r="J172" s="1" t="s">
        <v>4231</v>
      </c>
      <c r="K172" s="1" t="s">
        <v>4232</v>
      </c>
      <c r="L172" s="1">
        <v>-33.0</v>
      </c>
      <c r="M172" s="1">
        <v>6.614066666666667</v>
      </c>
      <c r="N172" s="1">
        <v>4.339033333333333</v>
      </c>
      <c r="O172" s="1" t="s">
        <v>3669</v>
      </c>
      <c r="P172" s="1" t="s">
        <v>4233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25</v>
      </c>
      <c r="B173" s="1" t="s">
        <v>17</v>
      </c>
      <c r="C173" s="1">
        <v>349.0</v>
      </c>
      <c r="D173" s="1">
        <v>0.0</v>
      </c>
      <c r="E173" s="1" t="s">
        <v>3664</v>
      </c>
      <c r="F173" s="1" t="s">
        <v>81</v>
      </c>
      <c r="G173" s="1" t="s">
        <v>20</v>
      </c>
      <c r="H173" s="1" t="s">
        <v>4234</v>
      </c>
      <c r="I173" s="1" t="s">
        <v>4235</v>
      </c>
      <c r="J173" s="1" t="s">
        <v>4236</v>
      </c>
      <c r="K173" s="1" t="s">
        <v>4237</v>
      </c>
      <c r="L173" s="1">
        <v>-32.0</v>
      </c>
      <c r="M173" s="1">
        <v>1.1419</v>
      </c>
      <c r="N173" s="1">
        <v>5.973233333333333</v>
      </c>
      <c r="O173" s="1" t="s">
        <v>3669</v>
      </c>
      <c r="P173" s="1" t="s">
        <v>4238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16</v>
      </c>
      <c r="B174" s="1" t="s">
        <v>17</v>
      </c>
      <c r="C174" s="1">
        <v>426.83</v>
      </c>
      <c r="D174" s="1">
        <v>0.0</v>
      </c>
      <c r="E174" s="1" t="s">
        <v>18</v>
      </c>
      <c r="F174" s="1" t="s">
        <v>19</v>
      </c>
      <c r="G174" s="1" t="s">
        <v>20</v>
      </c>
      <c r="H174" s="1" t="s">
        <v>4239</v>
      </c>
      <c r="I174" s="1" t="s">
        <v>4240</v>
      </c>
      <c r="J174" s="1" t="s">
        <v>4240</v>
      </c>
      <c r="K174" s="2"/>
      <c r="L174" s="1">
        <v>-5.0</v>
      </c>
      <c r="M174" s="1"/>
      <c r="N174" s="1">
        <v>9.011366666666667</v>
      </c>
      <c r="O174" s="1" t="s">
        <v>3680</v>
      </c>
      <c r="P174" s="1" t="s">
        <v>4241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16</v>
      </c>
      <c r="B175" s="1" t="s">
        <v>17</v>
      </c>
      <c r="C175" s="1">
        <v>275.96</v>
      </c>
      <c r="D175" s="1">
        <v>0.0</v>
      </c>
      <c r="E175" s="1" t="s">
        <v>18</v>
      </c>
      <c r="F175" s="1" t="s">
        <v>19</v>
      </c>
      <c r="G175" s="1" t="s">
        <v>20</v>
      </c>
      <c r="H175" s="1" t="s">
        <v>4242</v>
      </c>
      <c r="I175" s="1" t="s">
        <v>4243</v>
      </c>
      <c r="J175" s="1" t="s">
        <v>4243</v>
      </c>
      <c r="K175" s="2"/>
      <c r="L175" s="1">
        <v>-8.0</v>
      </c>
      <c r="M175" s="1"/>
      <c r="N175" s="1">
        <v>6.4648</v>
      </c>
      <c r="O175" s="1" t="s">
        <v>3680</v>
      </c>
      <c r="P175" s="1" t="s">
        <v>4244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16</v>
      </c>
      <c r="B176" s="1" t="s">
        <v>17</v>
      </c>
      <c r="C176" s="3">
        <v>542.92</v>
      </c>
      <c r="D176" s="1">
        <v>0.0</v>
      </c>
      <c r="E176" s="1" t="s">
        <v>18</v>
      </c>
      <c r="F176" s="1" t="s">
        <v>19</v>
      </c>
      <c r="G176" s="1" t="s">
        <v>20</v>
      </c>
      <c r="H176" s="1" t="s">
        <v>4245</v>
      </c>
      <c r="I176" s="1" t="s">
        <v>4246</v>
      </c>
      <c r="J176" s="1" t="s">
        <v>4246</v>
      </c>
      <c r="K176" s="2"/>
      <c r="L176" s="1">
        <v>-6.0</v>
      </c>
      <c r="M176" s="1"/>
      <c r="N176" s="1">
        <v>8.48605</v>
      </c>
      <c r="O176" s="1" t="s">
        <v>3680</v>
      </c>
      <c r="P176" s="1" t="s">
        <v>4247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25</v>
      </c>
      <c r="B177" s="1" t="s">
        <v>17</v>
      </c>
      <c r="C177" s="3">
        <v>274.0</v>
      </c>
      <c r="D177" s="1">
        <v>0.0</v>
      </c>
      <c r="E177" s="1" t="s">
        <v>3664</v>
      </c>
      <c r="F177" s="1" t="s">
        <v>81</v>
      </c>
      <c r="G177" s="1" t="s">
        <v>20</v>
      </c>
      <c r="H177" s="1" t="s">
        <v>4248</v>
      </c>
      <c r="I177" s="1" t="s">
        <v>4249</v>
      </c>
      <c r="J177" s="1" t="s">
        <v>4250</v>
      </c>
      <c r="K177" s="1" t="s">
        <v>4251</v>
      </c>
      <c r="L177" s="1">
        <v>-35.0</v>
      </c>
      <c r="M177" s="1">
        <v>3.47845</v>
      </c>
      <c r="N177" s="1">
        <v>7.222383333333333</v>
      </c>
      <c r="O177" s="1" t="s">
        <v>3669</v>
      </c>
      <c r="P177" s="1" t="s">
        <v>3811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287.01</v>
      </c>
      <c r="D178" s="1">
        <v>0.0</v>
      </c>
      <c r="E178" s="1" t="s">
        <v>18</v>
      </c>
      <c r="F178" s="1" t="s">
        <v>19</v>
      </c>
      <c r="G178" s="1" t="s">
        <v>20</v>
      </c>
      <c r="H178" s="1" t="s">
        <v>4252</v>
      </c>
      <c r="I178" s="1" t="s">
        <v>4253</v>
      </c>
      <c r="J178" s="1" t="s">
        <v>4253</v>
      </c>
      <c r="K178" s="2"/>
      <c r="L178" s="1">
        <v>-5.0</v>
      </c>
      <c r="M178" s="1"/>
      <c r="N178" s="1">
        <v>9.82305</v>
      </c>
      <c r="O178" s="1" t="s">
        <v>3680</v>
      </c>
      <c r="P178" s="1" t="s">
        <v>4254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16</v>
      </c>
      <c r="B179" s="1" t="s">
        <v>17</v>
      </c>
      <c r="C179" s="3">
        <v>621.43</v>
      </c>
      <c r="D179" s="1">
        <v>0.0</v>
      </c>
      <c r="E179" s="1" t="s">
        <v>18</v>
      </c>
      <c r="F179" s="1" t="s">
        <v>19</v>
      </c>
      <c r="G179" s="1" t="s">
        <v>20</v>
      </c>
      <c r="H179" s="1" t="s">
        <v>4255</v>
      </c>
      <c r="I179" s="1" t="s">
        <v>4256</v>
      </c>
      <c r="J179" s="1" t="s">
        <v>4256</v>
      </c>
      <c r="K179" s="2"/>
      <c r="L179" s="1">
        <v>-4.0</v>
      </c>
      <c r="M179" s="1"/>
      <c r="N179" s="1">
        <v>10.72805</v>
      </c>
      <c r="O179" s="1" t="s">
        <v>3680</v>
      </c>
      <c r="P179" s="1" t="s">
        <v>4257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29</v>
      </c>
      <c r="B180" s="1" t="s">
        <v>17</v>
      </c>
      <c r="C180" s="1">
        <v>992.0</v>
      </c>
      <c r="D180" s="1">
        <v>0.0</v>
      </c>
      <c r="E180" s="1" t="s">
        <v>1681</v>
      </c>
      <c r="F180" s="1" t="s">
        <v>19</v>
      </c>
      <c r="G180" s="1" t="s">
        <v>20</v>
      </c>
      <c r="H180" s="1" t="s">
        <v>4258</v>
      </c>
      <c r="I180" s="1" t="s">
        <v>4259</v>
      </c>
      <c r="J180" s="1" t="s">
        <v>4259</v>
      </c>
      <c r="K180" s="2"/>
      <c r="L180" s="1">
        <v>-3.0</v>
      </c>
      <c r="M180" s="1"/>
      <c r="N180" s="1">
        <v>11.440466666666667</v>
      </c>
      <c r="O180" s="1" t="s">
        <v>3676</v>
      </c>
      <c r="P180" s="1" t="s">
        <v>4260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37</v>
      </c>
      <c r="B181" s="3" t="s">
        <v>17</v>
      </c>
      <c r="C181" s="1">
        <v>236.0</v>
      </c>
      <c r="D181" s="1">
        <v>0.0</v>
      </c>
      <c r="E181" s="2"/>
      <c r="F181" s="1" t="s">
        <v>38</v>
      </c>
      <c r="G181" s="1" t="s">
        <v>39</v>
      </c>
      <c r="H181" s="1" t="s">
        <v>4261</v>
      </c>
      <c r="I181" s="1" t="s">
        <v>4262</v>
      </c>
      <c r="J181" s="1" t="s">
        <v>4262</v>
      </c>
      <c r="K181" s="2"/>
      <c r="L181" s="1">
        <v>7.0</v>
      </c>
      <c r="M181" s="1"/>
      <c r="N181" s="1">
        <v>12.657916666666667</v>
      </c>
      <c r="O181" s="1" t="s">
        <v>42</v>
      </c>
      <c r="P181" s="1" t="s">
        <v>4263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37</v>
      </c>
      <c r="B182" s="1" t="s">
        <v>17</v>
      </c>
      <c r="C182" s="3">
        <v>259.0</v>
      </c>
      <c r="D182" s="1">
        <v>0.0</v>
      </c>
      <c r="E182" s="2"/>
      <c r="F182" s="1" t="s">
        <v>38</v>
      </c>
      <c r="G182" s="1" t="s">
        <v>39</v>
      </c>
      <c r="H182" s="1" t="s">
        <v>4264</v>
      </c>
      <c r="I182" s="1" t="s">
        <v>4265</v>
      </c>
      <c r="J182" s="1" t="s">
        <v>4265</v>
      </c>
      <c r="K182" s="2"/>
      <c r="L182" s="1">
        <v>8.0</v>
      </c>
      <c r="M182" s="1"/>
      <c r="N182" s="1">
        <v>13.3911</v>
      </c>
      <c r="O182" s="1" t="s">
        <v>42</v>
      </c>
      <c r="P182" s="1" t="s">
        <v>4266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37</v>
      </c>
      <c r="B183" s="1" t="s">
        <v>17</v>
      </c>
      <c r="C183" s="3">
        <v>139.0</v>
      </c>
      <c r="D183" s="1">
        <v>0.0</v>
      </c>
      <c r="E183" s="2"/>
      <c r="F183" s="1" t="s">
        <v>38</v>
      </c>
      <c r="G183" s="1" t="s">
        <v>39</v>
      </c>
      <c r="H183" s="1" t="s">
        <v>4267</v>
      </c>
      <c r="I183" s="1" t="s">
        <v>4268</v>
      </c>
      <c r="J183" s="1" t="s">
        <v>4268</v>
      </c>
      <c r="K183" s="2"/>
      <c r="L183" s="1">
        <v>9.0</v>
      </c>
      <c r="M183" s="1"/>
      <c r="N183" s="1">
        <v>14.0777</v>
      </c>
      <c r="O183" s="1" t="s">
        <v>42</v>
      </c>
      <c r="P183" s="1" t="s">
        <v>4269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37</v>
      </c>
      <c r="B184" s="1" t="s">
        <v>17</v>
      </c>
      <c r="C184" s="3">
        <v>329.0</v>
      </c>
      <c r="D184" s="1">
        <v>0.0</v>
      </c>
      <c r="E184" s="2"/>
      <c r="F184" s="1" t="s">
        <v>38</v>
      </c>
      <c r="G184" s="1" t="s">
        <v>39</v>
      </c>
      <c r="H184" s="1" t="s">
        <v>4270</v>
      </c>
      <c r="I184" s="1" t="s">
        <v>4271</v>
      </c>
      <c r="J184" s="1" t="s">
        <v>4271</v>
      </c>
      <c r="K184" s="2"/>
      <c r="L184" s="1">
        <v>9.0</v>
      </c>
      <c r="M184" s="1"/>
      <c r="N184" s="1">
        <v>14.908116666666666</v>
      </c>
      <c r="O184" s="1" t="s">
        <v>42</v>
      </c>
      <c r="P184" s="1" t="s">
        <v>4272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37</v>
      </c>
      <c r="B185" s="3" t="s">
        <v>17</v>
      </c>
      <c r="C185" s="1">
        <v>259.0</v>
      </c>
      <c r="D185" s="1">
        <v>0.0</v>
      </c>
      <c r="E185" s="2"/>
      <c r="F185" s="1" t="s">
        <v>38</v>
      </c>
      <c r="G185" s="1" t="s">
        <v>39</v>
      </c>
      <c r="H185" s="1" t="s">
        <v>4273</v>
      </c>
      <c r="I185" s="1" t="s">
        <v>4274</v>
      </c>
      <c r="J185" s="1" t="s">
        <v>4274</v>
      </c>
      <c r="K185" s="2"/>
      <c r="L185" s="1">
        <v>10.0</v>
      </c>
      <c r="M185" s="1"/>
      <c r="N185" s="1">
        <v>15.548266666666667</v>
      </c>
      <c r="O185" s="1" t="s">
        <v>42</v>
      </c>
      <c r="P185" s="1" t="s">
        <v>4275</v>
      </c>
      <c r="Q185" s="2"/>
      <c r="S185" s="2"/>
      <c r="T185" s="2"/>
      <c r="U185" s="2"/>
      <c r="V185" s="2"/>
      <c r="W185" s="2"/>
      <c r="X185" s="2"/>
      <c r="Y185" s="2"/>
      <c r="Z185" s="2"/>
      <c r="AB185" s="2"/>
      <c r="AC185" s="2"/>
      <c r="AD185" s="2"/>
      <c r="AE185" s="2"/>
      <c r="AF185" s="2"/>
    </row>
    <row r="186">
      <c r="A186" s="1" t="s">
        <v>16</v>
      </c>
      <c r="B186" s="1" t="s">
        <v>17</v>
      </c>
      <c r="C186" s="3">
        <v>256.21</v>
      </c>
      <c r="D186" s="1">
        <v>0.0</v>
      </c>
      <c r="E186" s="1" t="s">
        <v>18</v>
      </c>
      <c r="F186" s="1" t="s">
        <v>19</v>
      </c>
      <c r="G186" s="1" t="s">
        <v>20</v>
      </c>
      <c r="H186" s="1" t="s">
        <v>4276</v>
      </c>
      <c r="I186" s="1" t="s">
        <v>4277</v>
      </c>
      <c r="J186" s="1" t="s">
        <v>4277</v>
      </c>
      <c r="K186" s="2"/>
      <c r="L186" s="1">
        <v>-10.0</v>
      </c>
      <c r="M186" s="1"/>
      <c r="N186" s="1">
        <v>4.900183333333334</v>
      </c>
      <c r="O186" s="1" t="s">
        <v>3680</v>
      </c>
      <c r="P186" s="1" t="s">
        <v>4064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25</v>
      </c>
      <c r="B187" s="1" t="s">
        <v>17</v>
      </c>
      <c r="C187" s="3">
        <v>343.5</v>
      </c>
      <c r="D187" s="1">
        <v>114.5</v>
      </c>
      <c r="E187" s="2"/>
      <c r="F187" s="1" t="s">
        <v>19</v>
      </c>
      <c r="G187" s="1" t="s">
        <v>20</v>
      </c>
      <c r="H187" s="1" t="s">
        <v>4278</v>
      </c>
      <c r="I187" s="1" t="s">
        <v>4279</v>
      </c>
      <c r="J187" s="1" t="s">
        <v>4279</v>
      </c>
      <c r="K187" s="2"/>
      <c r="L187" s="1">
        <v>-6.0</v>
      </c>
      <c r="M187" s="1"/>
      <c r="N187" s="1">
        <v>8.382916666666667</v>
      </c>
      <c r="O187" s="1" t="s">
        <v>3715</v>
      </c>
      <c r="P187" s="1" t="s">
        <v>4280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37</v>
      </c>
      <c r="B188" s="1" t="s">
        <v>17</v>
      </c>
      <c r="C188" s="3">
        <v>376.0</v>
      </c>
      <c r="D188" s="1">
        <v>0.0</v>
      </c>
      <c r="E188" s="2"/>
      <c r="F188" s="1" t="s">
        <v>38</v>
      </c>
      <c r="G188" s="1" t="s">
        <v>162</v>
      </c>
      <c r="H188" s="1" t="s">
        <v>4281</v>
      </c>
      <c r="I188" s="1" t="s">
        <v>4282</v>
      </c>
      <c r="J188" s="1" t="s">
        <v>4282</v>
      </c>
      <c r="K188" s="2"/>
      <c r="L188" s="1">
        <v>1.0</v>
      </c>
      <c r="M188" s="1"/>
      <c r="N188" s="1">
        <v>6.044816666666667</v>
      </c>
      <c r="O188" s="1" t="s">
        <v>42</v>
      </c>
      <c r="P188" s="1" t="s">
        <v>4283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37</v>
      </c>
      <c r="B189" s="1" t="s">
        <v>17</v>
      </c>
      <c r="C189" s="1">
        <v>518.0</v>
      </c>
      <c r="D189" s="1">
        <v>0.0</v>
      </c>
      <c r="E189" s="2"/>
      <c r="F189" s="1" t="s">
        <v>38</v>
      </c>
      <c r="G189" s="1" t="s">
        <v>39</v>
      </c>
      <c r="H189" s="1" t="s">
        <v>4284</v>
      </c>
      <c r="I189" s="1" t="s">
        <v>4285</v>
      </c>
      <c r="J189" s="1" t="s">
        <v>4285</v>
      </c>
      <c r="K189" s="2"/>
      <c r="L189" s="1">
        <v>7.0</v>
      </c>
      <c r="M189" s="1"/>
      <c r="N189" s="1">
        <v>12.631966666666667</v>
      </c>
      <c r="O189" s="1" t="s">
        <v>42</v>
      </c>
      <c r="P189" s="1" t="s">
        <v>4286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25</v>
      </c>
      <c r="B190" s="1" t="s">
        <v>17</v>
      </c>
      <c r="C190" s="1">
        <v>173.25</v>
      </c>
      <c r="D190" s="1">
        <v>70.75</v>
      </c>
      <c r="E190" s="2"/>
      <c r="F190" s="1" t="s">
        <v>19</v>
      </c>
      <c r="G190" s="1" t="s">
        <v>20</v>
      </c>
      <c r="H190" s="1" t="s">
        <v>4287</v>
      </c>
      <c r="I190" s="1" t="s">
        <v>4288</v>
      </c>
      <c r="J190" s="1" t="s">
        <v>4288</v>
      </c>
      <c r="K190" s="2"/>
      <c r="L190" s="1">
        <v>-10.0</v>
      </c>
      <c r="M190" s="1"/>
      <c r="N190" s="1">
        <v>4.6100666666666665</v>
      </c>
      <c r="O190" s="1" t="s">
        <v>3715</v>
      </c>
      <c r="P190" s="1" t="s">
        <v>4136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37</v>
      </c>
      <c r="B191" s="1" t="s">
        <v>17</v>
      </c>
      <c r="C191" s="3">
        <v>437.0</v>
      </c>
      <c r="D191" s="1">
        <v>0.0</v>
      </c>
      <c r="E191" s="2"/>
      <c r="F191" s="1" t="s">
        <v>38</v>
      </c>
      <c r="G191" s="1" t="s">
        <v>162</v>
      </c>
      <c r="H191" s="1" t="s">
        <v>4289</v>
      </c>
      <c r="I191" s="1" t="s">
        <v>4290</v>
      </c>
      <c r="J191" s="1" t="s">
        <v>4290</v>
      </c>
      <c r="K191" s="2"/>
      <c r="L191" s="1">
        <v>18.0</v>
      </c>
      <c r="M191" s="1"/>
      <c r="N191" s="1">
        <v>23.909433333333332</v>
      </c>
      <c r="O191" s="1" t="s">
        <v>42</v>
      </c>
      <c r="P191" s="1" t="s">
        <v>4291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E191" s="2"/>
      <c r="AF191" s="2"/>
    </row>
    <row r="192">
      <c r="A192" s="1" t="s">
        <v>80</v>
      </c>
      <c r="B192" s="1" t="s">
        <v>17</v>
      </c>
      <c r="C192" s="3">
        <v>288.0</v>
      </c>
      <c r="D192" s="1">
        <v>66.0</v>
      </c>
      <c r="E192" s="2"/>
      <c r="F192" s="1" t="s">
        <v>38</v>
      </c>
      <c r="G192" s="1" t="s">
        <v>162</v>
      </c>
      <c r="H192" s="1" t="s">
        <v>4292</v>
      </c>
      <c r="I192" s="1" t="s">
        <v>4293</v>
      </c>
      <c r="J192" s="1" t="s">
        <v>4293</v>
      </c>
      <c r="K192" s="2"/>
      <c r="L192" s="1">
        <v>-6.0</v>
      </c>
      <c r="M192" s="1"/>
      <c r="N192" s="1">
        <v>33.69031666666667</v>
      </c>
      <c r="O192" s="1" t="s">
        <v>86</v>
      </c>
      <c r="P192" s="1" t="s">
        <v>4294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16</v>
      </c>
      <c r="B193" s="1" t="s">
        <v>17</v>
      </c>
      <c r="C193" s="3">
        <v>512.42</v>
      </c>
      <c r="D193" s="1">
        <v>0.0</v>
      </c>
      <c r="E193" s="1" t="s">
        <v>18</v>
      </c>
      <c r="F193" s="1" t="s">
        <v>19</v>
      </c>
      <c r="G193" s="1" t="s">
        <v>20</v>
      </c>
      <c r="H193" s="1" t="s">
        <v>4295</v>
      </c>
      <c r="I193" s="1" t="s">
        <v>4296</v>
      </c>
      <c r="J193" s="1" t="s">
        <v>4296</v>
      </c>
      <c r="K193" s="2"/>
      <c r="L193" s="1">
        <v>-13.0</v>
      </c>
      <c r="M193" s="1"/>
      <c r="N193" s="1">
        <v>6.567866666666666</v>
      </c>
      <c r="O193" s="1" t="s">
        <v>3680</v>
      </c>
      <c r="P193" s="1" t="s">
        <v>4297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37</v>
      </c>
      <c r="B194" s="1" t="s">
        <v>17</v>
      </c>
      <c r="C194" s="1">
        <v>259.0</v>
      </c>
      <c r="D194" s="1">
        <v>0.0</v>
      </c>
      <c r="E194" s="2"/>
      <c r="F194" s="1" t="s">
        <v>38</v>
      </c>
      <c r="G194" s="1" t="s">
        <v>162</v>
      </c>
      <c r="H194" s="1" t="s">
        <v>4298</v>
      </c>
      <c r="I194" s="1" t="s">
        <v>4299</v>
      </c>
      <c r="J194" s="1" t="s">
        <v>4299</v>
      </c>
      <c r="K194" s="2"/>
      <c r="L194" s="1">
        <v>4.0</v>
      </c>
      <c r="M194" s="1"/>
      <c r="N194" s="1">
        <v>9.795566666666666</v>
      </c>
      <c r="O194" s="1" t="s">
        <v>42</v>
      </c>
      <c r="P194" s="1" t="s">
        <v>4300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16</v>
      </c>
      <c r="B195" s="1" t="s">
        <v>17</v>
      </c>
      <c r="C195" s="1">
        <v>195.91</v>
      </c>
      <c r="D195" s="1">
        <v>0.0</v>
      </c>
      <c r="E195" s="1" t="s">
        <v>18</v>
      </c>
      <c r="F195" s="1" t="s">
        <v>19</v>
      </c>
      <c r="G195" s="1" t="s">
        <v>20</v>
      </c>
      <c r="H195" s="1" t="s">
        <v>4301</v>
      </c>
      <c r="I195" s="1" t="s">
        <v>4302</v>
      </c>
      <c r="J195" s="1" t="s">
        <v>4302</v>
      </c>
      <c r="K195" s="2"/>
      <c r="L195" s="1">
        <v>-10.0</v>
      </c>
      <c r="M195" s="1"/>
      <c r="N195" s="1">
        <v>4.058366666666666</v>
      </c>
      <c r="O195" s="1" t="s">
        <v>3680</v>
      </c>
      <c r="P195" s="1" t="s">
        <v>4303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25</v>
      </c>
      <c r="B196" s="1" t="s">
        <v>17</v>
      </c>
      <c r="C196" s="3">
        <v>462.0</v>
      </c>
      <c r="D196" s="1">
        <v>125.0</v>
      </c>
      <c r="E196" s="2"/>
      <c r="F196" s="1" t="s">
        <v>19</v>
      </c>
      <c r="G196" s="1" t="s">
        <v>20</v>
      </c>
      <c r="H196" s="1" t="s">
        <v>4304</v>
      </c>
      <c r="I196" s="1" t="s">
        <v>4305</v>
      </c>
      <c r="J196" s="1" t="s">
        <v>4305</v>
      </c>
      <c r="K196" s="2"/>
      <c r="L196" s="1">
        <v>-5.0</v>
      </c>
      <c r="M196" s="1"/>
      <c r="N196" s="1">
        <v>9.557383333333334</v>
      </c>
      <c r="O196" s="1" t="s">
        <v>3715</v>
      </c>
      <c r="P196" s="1" t="s">
        <v>4306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1">
        <v>220.91</v>
      </c>
      <c r="D197" s="1">
        <v>0.0</v>
      </c>
      <c r="E197" s="1" t="s">
        <v>18</v>
      </c>
      <c r="F197" s="1" t="s">
        <v>19</v>
      </c>
      <c r="G197" s="1" t="s">
        <v>20</v>
      </c>
      <c r="H197" s="1" t="s">
        <v>4307</v>
      </c>
      <c r="I197" s="1" t="s">
        <v>4308</v>
      </c>
      <c r="J197" s="1" t="s">
        <v>4308</v>
      </c>
      <c r="K197" s="2"/>
      <c r="L197" s="1">
        <v>-10.0</v>
      </c>
      <c r="M197" s="1"/>
      <c r="N197" s="1">
        <v>5.479633333333333</v>
      </c>
      <c r="O197" s="1" t="s">
        <v>3680</v>
      </c>
      <c r="P197" s="1" t="s">
        <v>4309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37</v>
      </c>
      <c r="B198" s="1" t="s">
        <v>17</v>
      </c>
      <c r="C198" s="3">
        <v>49.0</v>
      </c>
      <c r="D198" s="1">
        <v>0.0</v>
      </c>
      <c r="E198" s="2"/>
      <c r="F198" s="1" t="s">
        <v>38</v>
      </c>
      <c r="G198" s="1" t="s">
        <v>162</v>
      </c>
      <c r="H198" s="1" t="s">
        <v>4310</v>
      </c>
      <c r="I198" s="1" t="s">
        <v>4311</v>
      </c>
      <c r="J198" s="1" t="s">
        <v>4311</v>
      </c>
      <c r="K198" s="2"/>
      <c r="L198" s="1">
        <v>1.0</v>
      </c>
      <c r="M198" s="1"/>
      <c r="N198" s="1">
        <v>6.52295</v>
      </c>
      <c r="O198" s="1" t="s">
        <v>42</v>
      </c>
      <c r="P198" s="1" t="s">
        <v>4312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37</v>
      </c>
      <c r="B199" s="1" t="s">
        <v>17</v>
      </c>
      <c r="C199" s="3">
        <v>259.0</v>
      </c>
      <c r="D199" s="1">
        <v>0.0</v>
      </c>
      <c r="E199" s="2"/>
      <c r="F199" s="1" t="s">
        <v>38</v>
      </c>
      <c r="G199" s="1" t="s">
        <v>162</v>
      </c>
      <c r="H199" s="1" t="s">
        <v>4313</v>
      </c>
      <c r="I199" s="1" t="s">
        <v>4314</v>
      </c>
      <c r="J199" s="1" t="s">
        <v>4314</v>
      </c>
      <c r="K199" s="2"/>
      <c r="L199" s="1">
        <v>11.0</v>
      </c>
      <c r="M199" s="1"/>
      <c r="N199" s="1">
        <v>16.11375</v>
      </c>
      <c r="O199" s="1" t="s">
        <v>42</v>
      </c>
      <c r="P199" s="1" t="s">
        <v>4315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16</v>
      </c>
      <c r="B200" s="1" t="s">
        <v>17</v>
      </c>
      <c r="C200" s="1">
        <v>449.23</v>
      </c>
      <c r="D200" s="1">
        <v>0.0</v>
      </c>
      <c r="E200" s="1" t="s">
        <v>18</v>
      </c>
      <c r="F200" s="1" t="s">
        <v>19</v>
      </c>
      <c r="G200" s="1" t="s">
        <v>20</v>
      </c>
      <c r="H200" s="1" t="s">
        <v>4316</v>
      </c>
      <c r="I200" s="1" t="s">
        <v>4317</v>
      </c>
      <c r="J200" s="1" t="s">
        <v>4317</v>
      </c>
      <c r="K200" s="2"/>
      <c r="L200" s="1">
        <v>-12.0</v>
      </c>
      <c r="M200" s="1"/>
      <c r="N200" s="1">
        <v>12.97545</v>
      </c>
      <c r="O200" s="1" t="s">
        <v>3680</v>
      </c>
      <c r="P200" s="1" t="s">
        <v>4318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80</v>
      </c>
      <c r="B201" s="1" t="s">
        <v>17</v>
      </c>
      <c r="C201" s="1">
        <v>414.0</v>
      </c>
      <c r="D201" s="1">
        <v>104.0</v>
      </c>
      <c r="E201" s="2"/>
      <c r="F201" s="1" t="s">
        <v>38</v>
      </c>
      <c r="G201" s="1" t="s">
        <v>20</v>
      </c>
      <c r="H201" s="1" t="s">
        <v>4319</v>
      </c>
      <c r="I201" s="1" t="s">
        <v>4320</v>
      </c>
      <c r="J201" s="1" t="s">
        <v>4320</v>
      </c>
      <c r="K201" s="2"/>
      <c r="L201" s="1">
        <v>-6.0</v>
      </c>
      <c r="M201" s="1"/>
      <c r="N201" s="1">
        <v>22.339216666666665</v>
      </c>
      <c r="O201" s="1" t="s">
        <v>86</v>
      </c>
      <c r="P201" s="1" t="s">
        <v>4321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25</v>
      </c>
      <c r="B202" s="1" t="s">
        <v>17</v>
      </c>
      <c r="C202" s="3">
        <v>244.0</v>
      </c>
      <c r="D202" s="1">
        <v>0.0</v>
      </c>
      <c r="E202" s="2"/>
      <c r="F202" s="1" t="s">
        <v>19</v>
      </c>
      <c r="G202" s="1" t="s">
        <v>20</v>
      </c>
      <c r="H202" s="1" t="s">
        <v>4322</v>
      </c>
      <c r="I202" s="1" t="s">
        <v>4323</v>
      </c>
      <c r="J202" s="1" t="s">
        <v>4323</v>
      </c>
      <c r="K202" s="2"/>
      <c r="L202" s="1">
        <v>-7.0</v>
      </c>
      <c r="M202" s="1"/>
      <c r="N202" s="1">
        <v>7.592533333333333</v>
      </c>
      <c r="O202" s="1" t="s">
        <v>3715</v>
      </c>
      <c r="P202" s="1" t="s">
        <v>4324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37</v>
      </c>
      <c r="B203" s="1" t="s">
        <v>17</v>
      </c>
      <c r="C203" s="1">
        <v>139.0</v>
      </c>
      <c r="D203" s="1">
        <v>0.0</v>
      </c>
      <c r="E203" s="2"/>
      <c r="F203" s="1" t="s">
        <v>38</v>
      </c>
      <c r="G203" s="1" t="s">
        <v>162</v>
      </c>
      <c r="H203" s="1" t="s">
        <v>4325</v>
      </c>
      <c r="I203" s="1" t="s">
        <v>4326</v>
      </c>
      <c r="J203" s="1" t="s">
        <v>4326</v>
      </c>
      <c r="K203" s="2"/>
      <c r="L203" s="1">
        <v>5.0</v>
      </c>
      <c r="M203" s="1"/>
      <c r="N203" s="1">
        <v>10.190683333333334</v>
      </c>
      <c r="O203" s="1" t="s">
        <v>42</v>
      </c>
      <c r="P203" s="1" t="s">
        <v>4327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80</v>
      </c>
      <c r="B204" s="1" t="s">
        <v>17</v>
      </c>
      <c r="C204" s="3">
        <v>207.0</v>
      </c>
      <c r="D204" s="1">
        <v>52.0</v>
      </c>
      <c r="E204" s="2"/>
      <c r="F204" s="1" t="s">
        <v>38</v>
      </c>
      <c r="G204" s="1" t="s">
        <v>162</v>
      </c>
      <c r="H204" s="1" t="s">
        <v>4328</v>
      </c>
      <c r="I204" s="1" t="s">
        <v>4329</v>
      </c>
      <c r="J204" s="1" t="s">
        <v>4329</v>
      </c>
      <c r="K204" s="2"/>
      <c r="L204" s="1">
        <v>-5.0</v>
      </c>
      <c r="M204" s="1"/>
      <c r="N204" s="1">
        <v>14.5621</v>
      </c>
      <c r="O204" s="1" t="s">
        <v>86</v>
      </c>
      <c r="P204" s="1" t="s">
        <v>4330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25</v>
      </c>
      <c r="B205" s="1" t="s">
        <v>17</v>
      </c>
      <c r="C205" s="1">
        <v>233.25</v>
      </c>
      <c r="D205" s="1">
        <v>85.75</v>
      </c>
      <c r="E205" s="2"/>
      <c r="F205" s="1" t="s">
        <v>19</v>
      </c>
      <c r="G205" s="1" t="s">
        <v>39</v>
      </c>
      <c r="H205" s="1" t="s">
        <v>4331</v>
      </c>
      <c r="I205" s="1" t="s">
        <v>4332</v>
      </c>
      <c r="J205" s="1" t="s">
        <v>4332</v>
      </c>
      <c r="K205" s="2"/>
      <c r="L205" s="1">
        <v>-6.0</v>
      </c>
      <c r="M205" s="1"/>
      <c r="N205" s="1">
        <v>8.730683333333333</v>
      </c>
      <c r="O205" s="1" t="s">
        <v>3715</v>
      </c>
      <c r="P205" s="1" t="s">
        <v>4333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37</v>
      </c>
      <c r="B206" s="1" t="s">
        <v>17</v>
      </c>
      <c r="C206" s="1">
        <v>284.0</v>
      </c>
      <c r="D206" s="1">
        <v>0.0</v>
      </c>
      <c r="E206" s="2"/>
      <c r="F206" s="1" t="s">
        <v>38</v>
      </c>
      <c r="G206" s="1" t="s">
        <v>162</v>
      </c>
      <c r="H206" s="1" t="s">
        <v>4334</v>
      </c>
      <c r="I206" s="1" t="s">
        <v>4335</v>
      </c>
      <c r="J206" s="1" t="s">
        <v>4335</v>
      </c>
      <c r="K206" s="2"/>
      <c r="L206" s="1">
        <v>-4.0</v>
      </c>
      <c r="M206" s="1"/>
      <c r="N206" s="1">
        <v>0.11558333333333333</v>
      </c>
      <c r="O206" s="1" t="s">
        <v>42</v>
      </c>
      <c r="P206" s="1" t="s">
        <v>4336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37</v>
      </c>
      <c r="B207" s="1" t="s">
        <v>17</v>
      </c>
      <c r="C207" s="1">
        <v>414.4</v>
      </c>
      <c r="D207" s="1">
        <v>103.6</v>
      </c>
      <c r="E207" s="2"/>
      <c r="F207" s="1" t="s">
        <v>38</v>
      </c>
      <c r="G207" s="1" t="s">
        <v>39</v>
      </c>
      <c r="H207" s="1" t="s">
        <v>4337</v>
      </c>
      <c r="I207" s="1" t="s">
        <v>4338</v>
      </c>
      <c r="J207" s="1" t="s">
        <v>4338</v>
      </c>
      <c r="K207" s="2"/>
      <c r="L207" s="1">
        <v>-1.0</v>
      </c>
      <c r="M207" s="1"/>
      <c r="N207" s="1">
        <v>3.3545166666666666</v>
      </c>
      <c r="O207" s="1" t="s">
        <v>42</v>
      </c>
      <c r="P207" s="1" t="s">
        <v>4339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80</v>
      </c>
      <c r="B208" s="1" t="s">
        <v>17</v>
      </c>
      <c r="C208" s="3">
        <v>207.0</v>
      </c>
      <c r="D208" s="1">
        <v>52.0</v>
      </c>
      <c r="E208" s="2"/>
      <c r="F208" s="1" t="s">
        <v>38</v>
      </c>
      <c r="G208" s="1" t="s">
        <v>162</v>
      </c>
      <c r="H208" s="1" t="s">
        <v>4340</v>
      </c>
      <c r="I208" s="1" t="s">
        <v>4341</v>
      </c>
      <c r="J208" s="1" t="s">
        <v>4341</v>
      </c>
      <c r="K208" s="2"/>
      <c r="L208" s="1">
        <v>-3.0</v>
      </c>
      <c r="M208" s="1"/>
      <c r="N208" s="1">
        <v>18.255966666666666</v>
      </c>
      <c r="O208" s="1" t="s">
        <v>86</v>
      </c>
      <c r="P208" s="1" t="s">
        <v>4342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25</v>
      </c>
      <c r="B209" s="1" t="s">
        <v>17</v>
      </c>
      <c r="C209" s="1">
        <v>399.0</v>
      </c>
      <c r="D209" s="1">
        <v>0.0</v>
      </c>
      <c r="E209" s="1" t="s">
        <v>3664</v>
      </c>
      <c r="F209" s="1" t="s">
        <v>81</v>
      </c>
      <c r="G209" s="1" t="s">
        <v>20</v>
      </c>
      <c r="H209" s="1" t="s">
        <v>4343</v>
      </c>
      <c r="I209" s="1" t="s">
        <v>4344</v>
      </c>
      <c r="J209" s="1" t="s">
        <v>4345</v>
      </c>
      <c r="K209" s="1" t="s">
        <v>4346</v>
      </c>
      <c r="L209" s="1">
        <v>-27.0</v>
      </c>
      <c r="M209" s="1">
        <v>7.859183333333333</v>
      </c>
      <c r="N209" s="1">
        <v>7.420616666666667</v>
      </c>
      <c r="O209" s="1" t="s">
        <v>3669</v>
      </c>
      <c r="P209" s="1" t="s">
        <v>4347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25</v>
      </c>
      <c r="B210" s="1" t="s">
        <v>17</v>
      </c>
      <c r="C210" s="1">
        <v>330.0</v>
      </c>
      <c r="D210" s="1">
        <v>103.0</v>
      </c>
      <c r="E210" s="1" t="s">
        <v>3664</v>
      </c>
      <c r="F210" s="1" t="s">
        <v>81</v>
      </c>
      <c r="G210" s="1" t="s">
        <v>39</v>
      </c>
      <c r="H210" s="1" t="s">
        <v>4348</v>
      </c>
      <c r="I210" s="1" t="s">
        <v>4349</v>
      </c>
      <c r="J210" s="1" t="s">
        <v>4350</v>
      </c>
      <c r="K210" s="1" t="s">
        <v>4351</v>
      </c>
      <c r="L210" s="1">
        <v>-15.0</v>
      </c>
      <c r="M210" s="1">
        <v>14.4798</v>
      </c>
      <c r="N210" s="1">
        <v>12.991716666666667</v>
      </c>
      <c r="O210" s="1" t="s">
        <v>3669</v>
      </c>
      <c r="P210" s="1" t="s">
        <v>4352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37</v>
      </c>
      <c r="B211" s="1" t="s">
        <v>17</v>
      </c>
      <c r="C211" s="1">
        <v>94.0</v>
      </c>
      <c r="D211" s="1">
        <v>0.0</v>
      </c>
      <c r="E211" s="2"/>
      <c r="F211" s="1" t="s">
        <v>38</v>
      </c>
      <c r="G211" s="1" t="s">
        <v>39</v>
      </c>
      <c r="H211" s="1" t="s">
        <v>4353</v>
      </c>
      <c r="I211" s="1" t="s">
        <v>4354</v>
      </c>
      <c r="J211" s="1" t="s">
        <v>4354</v>
      </c>
      <c r="K211" s="2"/>
      <c r="L211" s="1">
        <v>-4.0</v>
      </c>
      <c r="M211" s="1"/>
      <c r="N211" s="1">
        <v>0.34823333333333334</v>
      </c>
      <c r="O211" s="1" t="s">
        <v>42</v>
      </c>
      <c r="P211" s="1" t="s">
        <v>4355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37</v>
      </c>
      <c r="B212" s="1" t="s">
        <v>17</v>
      </c>
      <c r="C212" s="1">
        <v>329.0</v>
      </c>
      <c r="D212" s="1">
        <v>0.0</v>
      </c>
      <c r="E212" s="2"/>
      <c r="F212" s="1" t="s">
        <v>38</v>
      </c>
      <c r="G212" s="1" t="s">
        <v>39</v>
      </c>
      <c r="H212" s="1" t="s">
        <v>4356</v>
      </c>
      <c r="I212" s="1" t="s">
        <v>4357</v>
      </c>
      <c r="J212" s="1" t="s">
        <v>4357</v>
      </c>
      <c r="K212" s="2"/>
      <c r="L212" s="1">
        <v>2.0</v>
      </c>
      <c r="M212" s="1"/>
      <c r="N212" s="1">
        <v>7.72275</v>
      </c>
      <c r="O212" s="1" t="s">
        <v>42</v>
      </c>
      <c r="P212" s="1" t="s">
        <v>4358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16</v>
      </c>
      <c r="B213" s="1" t="s">
        <v>17</v>
      </c>
      <c r="C213" s="1">
        <v>220.91</v>
      </c>
      <c r="D213" s="1">
        <v>0.0</v>
      </c>
      <c r="E213" s="1" t="s">
        <v>18</v>
      </c>
      <c r="F213" s="1" t="s">
        <v>19</v>
      </c>
      <c r="G213" s="1" t="s">
        <v>20</v>
      </c>
      <c r="H213" s="1" t="s">
        <v>4359</v>
      </c>
      <c r="I213" s="1" t="s">
        <v>4360</v>
      </c>
      <c r="J213" s="1" t="s">
        <v>4360</v>
      </c>
      <c r="K213" s="2"/>
      <c r="L213" s="1">
        <v>-3.0</v>
      </c>
      <c r="M213" s="1"/>
      <c r="N213" s="1">
        <v>11.624516666666667</v>
      </c>
      <c r="O213" s="1" t="s">
        <v>3680</v>
      </c>
      <c r="P213" s="1" t="s">
        <v>4361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37</v>
      </c>
      <c r="B214" s="1" t="s">
        <v>17</v>
      </c>
      <c r="C214" s="3">
        <v>259.0</v>
      </c>
      <c r="D214" s="1">
        <v>0.0</v>
      </c>
      <c r="E214" s="1" t="s">
        <v>3664</v>
      </c>
      <c r="F214" s="1" t="s">
        <v>81</v>
      </c>
      <c r="G214" s="1" t="s">
        <v>39</v>
      </c>
      <c r="H214" s="1" t="s">
        <v>4362</v>
      </c>
      <c r="I214" s="1" t="s">
        <v>4363</v>
      </c>
      <c r="J214" s="1" t="s">
        <v>4364</v>
      </c>
      <c r="K214" s="1" t="s">
        <v>4365</v>
      </c>
      <c r="L214" s="1">
        <v>2.0</v>
      </c>
      <c r="M214" s="1">
        <v>9.746733333333333</v>
      </c>
      <c r="N214" s="1">
        <v>16.27725</v>
      </c>
      <c r="O214" s="1" t="s">
        <v>42</v>
      </c>
      <c r="P214" s="1" t="s">
        <v>4366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37</v>
      </c>
      <c r="B215" s="1" t="s">
        <v>17</v>
      </c>
      <c r="C215" s="3">
        <v>89.0</v>
      </c>
      <c r="D215" s="1">
        <v>0.0</v>
      </c>
      <c r="E215" s="2"/>
      <c r="F215" s="1" t="s">
        <v>38</v>
      </c>
      <c r="G215" s="1" t="s">
        <v>39</v>
      </c>
      <c r="H215" s="1" t="s">
        <v>4367</v>
      </c>
      <c r="I215" s="1" t="s">
        <v>4368</v>
      </c>
      <c r="J215" s="1" t="s">
        <v>4368</v>
      </c>
      <c r="K215" s="2"/>
      <c r="L215" s="1">
        <v>15.0</v>
      </c>
      <c r="M215" s="1"/>
      <c r="N215" s="1">
        <v>20.618316666666665</v>
      </c>
      <c r="O215" s="1" t="s">
        <v>42</v>
      </c>
      <c r="P215" s="1" t="s">
        <v>4369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16</v>
      </c>
      <c r="B216" s="1" t="s">
        <v>17</v>
      </c>
      <c r="C216" s="1">
        <v>351.53</v>
      </c>
      <c r="D216" s="1">
        <v>0.0</v>
      </c>
      <c r="E216" s="1" t="s">
        <v>18</v>
      </c>
      <c r="F216" s="1" t="s">
        <v>19</v>
      </c>
      <c r="G216" s="1" t="s">
        <v>20</v>
      </c>
      <c r="H216" s="1" t="s">
        <v>4370</v>
      </c>
      <c r="I216" s="1" t="s">
        <v>4371</v>
      </c>
      <c r="J216" s="1" t="s">
        <v>4371</v>
      </c>
      <c r="K216" s="2"/>
      <c r="L216" s="1">
        <v>-1.0</v>
      </c>
      <c r="M216" s="1"/>
      <c r="N216" s="1">
        <v>13.396</v>
      </c>
      <c r="O216" s="1" t="s">
        <v>3680</v>
      </c>
      <c r="P216" s="1" t="s">
        <v>4372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16</v>
      </c>
      <c r="B217" s="1" t="s">
        <v>17</v>
      </c>
      <c r="C217" s="1">
        <v>242.52</v>
      </c>
      <c r="D217" s="1">
        <v>0.0</v>
      </c>
      <c r="E217" s="1" t="s">
        <v>18</v>
      </c>
      <c r="F217" s="1" t="s">
        <v>19</v>
      </c>
      <c r="G217" s="1" t="s">
        <v>20</v>
      </c>
      <c r="H217" s="1" t="s">
        <v>4373</v>
      </c>
      <c r="I217" s="1" t="s">
        <v>4374</v>
      </c>
      <c r="J217" s="1" t="s">
        <v>4374</v>
      </c>
      <c r="K217" s="2"/>
      <c r="L217" s="1">
        <v>-5.0</v>
      </c>
      <c r="M217" s="1"/>
      <c r="N217" s="1">
        <v>9.933266666666666</v>
      </c>
      <c r="O217" s="1" t="s">
        <v>3680</v>
      </c>
      <c r="P217" s="1" t="s">
        <v>4375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1" t="s">
        <v>17</v>
      </c>
      <c r="C218" s="1">
        <v>256.21</v>
      </c>
      <c r="D218" s="1">
        <v>0.0</v>
      </c>
      <c r="E218" s="1" t="s">
        <v>18</v>
      </c>
      <c r="F218" s="1" t="s">
        <v>19</v>
      </c>
      <c r="G218" s="1" t="s">
        <v>20</v>
      </c>
      <c r="H218" s="1" t="s">
        <v>4376</v>
      </c>
      <c r="I218" s="1" t="s">
        <v>4377</v>
      </c>
      <c r="J218" s="1" t="s">
        <v>4377</v>
      </c>
      <c r="K218" s="2"/>
      <c r="L218" s="1">
        <v>-7.0</v>
      </c>
      <c r="M218" s="1"/>
      <c r="N218" s="1">
        <v>7.877083333333333</v>
      </c>
      <c r="O218" s="1" t="s">
        <v>3680</v>
      </c>
      <c r="P218" s="1" t="s">
        <v>4378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25</v>
      </c>
      <c r="B219" s="1" t="s">
        <v>17</v>
      </c>
      <c r="C219" s="1">
        <v>313.5</v>
      </c>
      <c r="D219" s="1">
        <v>104.5</v>
      </c>
      <c r="E219" s="1" t="s">
        <v>3664</v>
      </c>
      <c r="F219" s="1" t="s">
        <v>81</v>
      </c>
      <c r="G219" s="1" t="s">
        <v>20</v>
      </c>
      <c r="H219" s="1" t="s">
        <v>4379</v>
      </c>
      <c r="I219" s="1" t="s">
        <v>4380</v>
      </c>
      <c r="J219" s="1" t="s">
        <v>4381</v>
      </c>
      <c r="K219" s="1" t="s">
        <v>4382</v>
      </c>
      <c r="L219" s="1">
        <v>-17.0</v>
      </c>
      <c r="M219" s="1">
        <v>18.997483333333335</v>
      </c>
      <c r="N219" s="1">
        <v>23.447366666666667</v>
      </c>
      <c r="O219" s="1" t="s">
        <v>3669</v>
      </c>
      <c r="P219" s="1" t="s">
        <v>4383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25</v>
      </c>
      <c r="B220" s="1" t="s">
        <v>17</v>
      </c>
      <c r="C220" s="3">
        <v>544.5</v>
      </c>
      <c r="D220" s="1">
        <v>181.5</v>
      </c>
      <c r="E220" s="1" t="s">
        <v>3664</v>
      </c>
      <c r="F220" s="1" t="s">
        <v>81</v>
      </c>
      <c r="G220" s="1" t="s">
        <v>20</v>
      </c>
      <c r="H220" s="1" t="s">
        <v>4384</v>
      </c>
      <c r="I220" s="1" t="s">
        <v>4385</v>
      </c>
      <c r="J220" s="1" t="s">
        <v>4386</v>
      </c>
      <c r="K220" s="1" t="s">
        <v>4387</v>
      </c>
      <c r="L220" s="1">
        <v>-9.0</v>
      </c>
      <c r="M220" s="1">
        <v>30.627033333333333</v>
      </c>
      <c r="N220" s="1">
        <v>30.381566666666668</v>
      </c>
      <c r="O220" s="1" t="s">
        <v>3669</v>
      </c>
      <c r="P220" s="1" t="s">
        <v>4388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25</v>
      </c>
      <c r="B221" s="1" t="s">
        <v>17</v>
      </c>
      <c r="C221" s="1">
        <v>409.75</v>
      </c>
      <c r="D221" s="1">
        <v>128.25</v>
      </c>
      <c r="E221" s="1" t="s">
        <v>3664</v>
      </c>
      <c r="F221" s="1" t="s">
        <v>81</v>
      </c>
      <c r="G221" s="1" t="s">
        <v>20</v>
      </c>
      <c r="H221" s="1" t="s">
        <v>4389</v>
      </c>
      <c r="I221" s="1" t="s">
        <v>4390</v>
      </c>
      <c r="J221" s="1" t="s">
        <v>4391</v>
      </c>
      <c r="K221" s="1" t="s">
        <v>4392</v>
      </c>
      <c r="L221" s="1">
        <v>-29.0</v>
      </c>
      <c r="M221" s="1">
        <v>0.80395</v>
      </c>
      <c r="N221" s="1">
        <v>10.39835</v>
      </c>
      <c r="O221" s="1" t="s">
        <v>3669</v>
      </c>
      <c r="P221" s="1" t="s">
        <v>4393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25</v>
      </c>
      <c r="B222" s="1" t="s">
        <v>17</v>
      </c>
      <c r="C222" s="1">
        <v>341.0</v>
      </c>
      <c r="D222" s="1">
        <v>106.75</v>
      </c>
      <c r="E222" s="1" t="s">
        <v>3664</v>
      </c>
      <c r="F222" s="1" t="s">
        <v>81</v>
      </c>
      <c r="G222" s="1" t="s">
        <v>39</v>
      </c>
      <c r="H222" s="1" t="s">
        <v>4394</v>
      </c>
      <c r="I222" s="1" t="s">
        <v>4395</v>
      </c>
      <c r="J222" s="1" t="s">
        <v>4396</v>
      </c>
      <c r="K222" s="1" t="s">
        <v>4397</v>
      </c>
      <c r="L222" s="1">
        <v>-24.0</v>
      </c>
      <c r="M222" s="1">
        <v>2.00795</v>
      </c>
      <c r="N222" s="1">
        <v>12.629433333333333</v>
      </c>
      <c r="O222" s="1" t="s">
        <v>3669</v>
      </c>
      <c r="P222" s="1" t="s">
        <v>4233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16</v>
      </c>
      <c r="B223" s="1" t="s">
        <v>17</v>
      </c>
      <c r="C223" s="1">
        <v>348.35</v>
      </c>
      <c r="D223" s="1">
        <v>0.0</v>
      </c>
      <c r="E223" s="1" t="s">
        <v>18</v>
      </c>
      <c r="F223" s="1" t="s">
        <v>19</v>
      </c>
      <c r="G223" s="1" t="s">
        <v>20</v>
      </c>
      <c r="H223" s="1" t="s">
        <v>4398</v>
      </c>
      <c r="I223" s="1" t="s">
        <v>4399</v>
      </c>
      <c r="J223" s="1" t="s">
        <v>4399</v>
      </c>
      <c r="K223" s="2"/>
      <c r="L223" s="1">
        <v>0.0</v>
      </c>
      <c r="M223" s="1"/>
      <c r="N223" s="1">
        <v>14.565</v>
      </c>
      <c r="O223" s="1" t="s">
        <v>3680</v>
      </c>
      <c r="P223" s="1" t="s">
        <v>4400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37</v>
      </c>
      <c r="B224" s="1" t="s">
        <v>17</v>
      </c>
      <c r="C224" s="3">
        <v>717.0</v>
      </c>
      <c r="D224" s="1">
        <v>0.0</v>
      </c>
      <c r="E224" s="1" t="s">
        <v>3664</v>
      </c>
      <c r="F224" s="1" t="s">
        <v>81</v>
      </c>
      <c r="G224" s="1" t="s">
        <v>39</v>
      </c>
      <c r="H224" s="1" t="s">
        <v>4401</v>
      </c>
      <c r="I224" s="1" t="s">
        <v>4402</v>
      </c>
      <c r="J224" s="1" t="s">
        <v>4403</v>
      </c>
      <c r="K224" s="1" t="s">
        <v>4404</v>
      </c>
      <c r="L224" s="1">
        <v>-5.0</v>
      </c>
      <c r="M224" s="1">
        <v>5.456466666666667</v>
      </c>
      <c r="N224" s="1">
        <v>10.45955</v>
      </c>
      <c r="O224" s="1" t="s">
        <v>42</v>
      </c>
      <c r="P224" s="1" t="s">
        <v>4405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80</v>
      </c>
      <c r="B225" s="1" t="s">
        <v>17</v>
      </c>
      <c r="C225" s="3">
        <v>325.0</v>
      </c>
      <c r="D225" s="1">
        <v>52.0</v>
      </c>
      <c r="E225" s="2"/>
      <c r="F225" s="1" t="s">
        <v>38</v>
      </c>
      <c r="G225" s="1" t="s">
        <v>20</v>
      </c>
      <c r="H225" s="1" t="s">
        <v>4406</v>
      </c>
      <c r="I225" s="1" t="s">
        <v>4407</v>
      </c>
      <c r="J225" s="1" t="s">
        <v>4407</v>
      </c>
      <c r="K225" s="2"/>
      <c r="L225" s="1">
        <v>-13.0</v>
      </c>
      <c r="M225" s="1"/>
      <c r="N225" s="1">
        <v>4.876616666666667</v>
      </c>
      <c r="O225" s="1" t="s">
        <v>86</v>
      </c>
      <c r="P225" s="1" t="s">
        <v>4408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16</v>
      </c>
      <c r="B226" s="1" t="s">
        <v>17</v>
      </c>
      <c r="C226" s="1">
        <v>230.91</v>
      </c>
      <c r="D226" s="1">
        <v>0.0</v>
      </c>
      <c r="E226" s="1" t="s">
        <v>18</v>
      </c>
      <c r="F226" s="1" t="s">
        <v>19</v>
      </c>
      <c r="G226" s="1" t="s">
        <v>20</v>
      </c>
      <c r="H226" s="1" t="s">
        <v>4409</v>
      </c>
      <c r="I226" s="1" t="s">
        <v>4410</v>
      </c>
      <c r="J226" s="1" t="s">
        <v>4410</v>
      </c>
      <c r="K226" s="2"/>
      <c r="L226" s="1">
        <v>-8.0</v>
      </c>
      <c r="M226" s="1"/>
      <c r="N226" s="1">
        <v>6.052266666666666</v>
      </c>
      <c r="O226" s="1" t="s">
        <v>3680</v>
      </c>
      <c r="P226" s="1" t="s">
        <v>4411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37</v>
      </c>
      <c r="B227" s="1" t="s">
        <v>17</v>
      </c>
      <c r="C227" s="3">
        <v>207.2</v>
      </c>
      <c r="D227" s="1">
        <v>51.8</v>
      </c>
      <c r="E227" s="2"/>
      <c r="F227" s="1" t="s">
        <v>38</v>
      </c>
      <c r="G227" s="1" t="s">
        <v>39</v>
      </c>
      <c r="H227" s="1" t="s">
        <v>4412</v>
      </c>
      <c r="I227" s="1" t="s">
        <v>4413</v>
      </c>
      <c r="J227" s="1" t="s">
        <v>4413</v>
      </c>
      <c r="K227" s="2"/>
      <c r="L227" s="1">
        <v>5.0</v>
      </c>
      <c r="M227" s="1"/>
      <c r="N227" s="1">
        <v>10.98245</v>
      </c>
      <c r="O227" s="1" t="s">
        <v>42</v>
      </c>
      <c r="P227" s="1" t="s">
        <v>4414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16</v>
      </c>
      <c r="B228" s="1" t="s">
        <v>17</v>
      </c>
      <c r="C228" s="1">
        <v>458.95</v>
      </c>
      <c r="D228" s="1">
        <v>0.0</v>
      </c>
      <c r="E228" s="1" t="s">
        <v>18</v>
      </c>
      <c r="F228" s="1" t="s">
        <v>19</v>
      </c>
      <c r="G228" s="1" t="s">
        <v>20</v>
      </c>
      <c r="H228" s="1" t="s">
        <v>4415</v>
      </c>
      <c r="I228" s="1" t="s">
        <v>4416</v>
      </c>
      <c r="J228" s="1" t="s">
        <v>4416</v>
      </c>
      <c r="K228" s="2"/>
      <c r="L228" s="1">
        <v>-3.0</v>
      </c>
      <c r="M228" s="1"/>
      <c r="N228" s="1">
        <v>11.5963</v>
      </c>
      <c r="O228" s="1" t="s">
        <v>3680</v>
      </c>
      <c r="P228" s="1" t="s">
        <v>4417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25</v>
      </c>
      <c r="B229" s="1" t="s">
        <v>17</v>
      </c>
      <c r="C229" s="3">
        <v>244.0</v>
      </c>
      <c r="D229" s="1">
        <v>0.0</v>
      </c>
      <c r="E229" s="2"/>
      <c r="F229" s="1" t="s">
        <v>19</v>
      </c>
      <c r="G229" s="1" t="s">
        <v>20</v>
      </c>
      <c r="H229" s="1" t="s">
        <v>4418</v>
      </c>
      <c r="I229" s="1" t="s">
        <v>4419</v>
      </c>
      <c r="J229" s="1" t="s">
        <v>4419</v>
      </c>
      <c r="K229" s="2"/>
      <c r="L229" s="1">
        <v>-7.0</v>
      </c>
      <c r="M229" s="1"/>
      <c r="N229" s="1">
        <v>7.214416666666667</v>
      </c>
      <c r="O229" s="1" t="s">
        <v>3715</v>
      </c>
      <c r="P229" s="1" t="s">
        <v>4420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37</v>
      </c>
      <c r="B230" s="1" t="s">
        <v>17</v>
      </c>
      <c r="C230" s="3">
        <v>259.0</v>
      </c>
      <c r="D230" s="1">
        <v>0.0</v>
      </c>
      <c r="E230" s="2"/>
      <c r="F230" s="1" t="s">
        <v>38</v>
      </c>
      <c r="G230" s="1" t="s">
        <v>162</v>
      </c>
      <c r="H230" s="1" t="s">
        <v>4421</v>
      </c>
      <c r="I230" s="1" t="s">
        <v>4422</v>
      </c>
      <c r="J230" s="1" t="s">
        <v>4422</v>
      </c>
      <c r="K230" s="2"/>
      <c r="L230" s="1">
        <v>3.0</v>
      </c>
      <c r="M230" s="1"/>
      <c r="N230" s="1">
        <v>8.97675</v>
      </c>
      <c r="O230" s="1" t="s">
        <v>42</v>
      </c>
      <c r="P230" s="1" t="s">
        <v>4423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16</v>
      </c>
      <c r="B231" s="1" t="s">
        <v>17</v>
      </c>
      <c r="C231" s="3">
        <v>325.21</v>
      </c>
      <c r="D231" s="1">
        <v>0.0</v>
      </c>
      <c r="E231" s="1" t="s">
        <v>18</v>
      </c>
      <c r="F231" s="1" t="s">
        <v>19</v>
      </c>
      <c r="G231" s="1" t="s">
        <v>20</v>
      </c>
      <c r="H231" s="1" t="s">
        <v>4424</v>
      </c>
      <c r="I231" s="1" t="s">
        <v>4425</v>
      </c>
      <c r="J231" s="1" t="s">
        <v>4425</v>
      </c>
      <c r="K231" s="2"/>
      <c r="L231" s="1">
        <v>4.0</v>
      </c>
      <c r="M231" s="1"/>
      <c r="N231" s="1">
        <v>19.12415</v>
      </c>
      <c r="O231" s="1" t="s">
        <v>3680</v>
      </c>
      <c r="P231" s="1" t="s">
        <v>4426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37</v>
      </c>
      <c r="B232" s="1" t="s">
        <v>17</v>
      </c>
      <c r="C232" s="3">
        <v>55.0</v>
      </c>
      <c r="D232" s="1">
        <v>0.0</v>
      </c>
      <c r="E232" s="2"/>
      <c r="F232" s="1" t="s">
        <v>38</v>
      </c>
      <c r="G232" s="1" t="s">
        <v>162</v>
      </c>
      <c r="H232" s="1" t="s">
        <v>4427</v>
      </c>
      <c r="I232" s="1" t="s">
        <v>4428</v>
      </c>
      <c r="J232" s="1" t="s">
        <v>4428</v>
      </c>
      <c r="K232" s="2"/>
      <c r="L232" s="1">
        <v>19.0</v>
      </c>
      <c r="M232" s="1"/>
      <c r="N232" s="1">
        <v>24.981416666666668</v>
      </c>
      <c r="O232" s="1" t="s">
        <v>42</v>
      </c>
      <c r="P232" s="1" t="s">
        <v>4429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1" t="s">
        <v>80</v>
      </c>
      <c r="B233" s="1" t="s">
        <v>17</v>
      </c>
      <c r="C233" s="3">
        <v>227.0</v>
      </c>
      <c r="D233" s="1">
        <v>57.0</v>
      </c>
      <c r="E233" s="2"/>
      <c r="F233" s="1" t="s">
        <v>38</v>
      </c>
      <c r="G233" s="1" t="s">
        <v>162</v>
      </c>
      <c r="H233" s="1" t="s">
        <v>4430</v>
      </c>
      <c r="I233" s="1" t="s">
        <v>4431</v>
      </c>
      <c r="J233" s="1" t="s">
        <v>4432</v>
      </c>
      <c r="K233" s="2"/>
      <c r="L233" s="1">
        <v>-11.0</v>
      </c>
      <c r="M233" s="1"/>
      <c r="N233" s="1">
        <v>7.494016666666667</v>
      </c>
      <c r="O233" s="1" t="s">
        <v>86</v>
      </c>
      <c r="P233" s="1" t="s">
        <v>4433</v>
      </c>
      <c r="Q233" s="2"/>
      <c r="S233" s="2"/>
      <c r="T233" s="2"/>
      <c r="U233" s="2"/>
      <c r="V233" s="2"/>
      <c r="W233" s="2"/>
      <c r="X233" s="2"/>
      <c r="Y233" s="2"/>
      <c r="Z233" s="2"/>
      <c r="AB233" s="2"/>
      <c r="AC233" s="2"/>
      <c r="AD233" s="2"/>
      <c r="AE233" s="2"/>
      <c r="AF233" s="2"/>
    </row>
    <row r="234">
      <c r="A234" s="1" t="s">
        <v>16</v>
      </c>
      <c r="B234" s="1" t="s">
        <v>17</v>
      </c>
      <c r="C234" s="3">
        <v>354.0</v>
      </c>
      <c r="D234" s="1">
        <v>0.0</v>
      </c>
      <c r="E234" s="1" t="s">
        <v>18</v>
      </c>
      <c r="F234" s="1" t="s">
        <v>19</v>
      </c>
      <c r="G234" s="1" t="s">
        <v>20</v>
      </c>
      <c r="H234" s="1" t="s">
        <v>4434</v>
      </c>
      <c r="I234" s="1" t="s">
        <v>4435</v>
      </c>
      <c r="J234" s="1" t="s">
        <v>4435</v>
      </c>
      <c r="K234" s="2"/>
      <c r="L234" s="1">
        <v>-5.0</v>
      </c>
      <c r="M234" s="1"/>
      <c r="N234" s="1">
        <v>15.080016666666667</v>
      </c>
      <c r="O234" s="1" t="s">
        <v>3680</v>
      </c>
      <c r="P234" s="1" t="s">
        <v>4436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37</v>
      </c>
      <c r="B235" s="1" t="s">
        <v>17</v>
      </c>
      <c r="C235" s="1">
        <v>259.0</v>
      </c>
      <c r="D235" s="1">
        <v>0.0</v>
      </c>
      <c r="E235" s="2"/>
      <c r="F235" s="1" t="s">
        <v>38</v>
      </c>
      <c r="G235" s="1" t="s">
        <v>162</v>
      </c>
      <c r="H235" s="1" t="s">
        <v>4437</v>
      </c>
      <c r="I235" s="1" t="s">
        <v>4438</v>
      </c>
      <c r="J235" s="1" t="s">
        <v>4438</v>
      </c>
      <c r="K235" s="2"/>
      <c r="L235" s="1">
        <v>20.0</v>
      </c>
      <c r="M235" s="1"/>
      <c r="N235" s="1">
        <v>25.2773</v>
      </c>
      <c r="O235" s="1" t="s">
        <v>42</v>
      </c>
      <c r="P235" s="1" t="s">
        <v>4439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1" t="s">
        <v>37</v>
      </c>
      <c r="B236" s="1" t="s">
        <v>17</v>
      </c>
      <c r="C236" s="1">
        <v>388.0</v>
      </c>
      <c r="D236" s="1">
        <v>0.0</v>
      </c>
      <c r="E236" s="1" t="s">
        <v>3976</v>
      </c>
      <c r="F236" s="1" t="s">
        <v>81</v>
      </c>
      <c r="G236" s="1" t="s">
        <v>39</v>
      </c>
      <c r="H236" s="1" t="s">
        <v>4440</v>
      </c>
      <c r="I236" s="1" t="s">
        <v>4441</v>
      </c>
      <c r="J236" s="1" t="s">
        <v>4442</v>
      </c>
      <c r="K236" s="1" t="s">
        <v>4443</v>
      </c>
      <c r="L236" s="1">
        <v>-5.0</v>
      </c>
      <c r="M236" s="1">
        <v>5.847816666666667</v>
      </c>
      <c r="N236" s="1">
        <v>10.618333333333334</v>
      </c>
      <c r="O236" s="1" t="s">
        <v>42</v>
      </c>
      <c r="P236" s="1" t="s">
        <v>4444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1" t="s">
        <v>37</v>
      </c>
      <c r="B237" s="1" t="s">
        <v>17</v>
      </c>
      <c r="C237" s="3">
        <v>127.0</v>
      </c>
      <c r="D237" s="1">
        <v>0.0</v>
      </c>
      <c r="E237" s="2"/>
      <c r="F237" s="1" t="s">
        <v>38</v>
      </c>
      <c r="G237" s="1" t="s">
        <v>162</v>
      </c>
      <c r="H237" s="1" t="s">
        <v>4445</v>
      </c>
      <c r="I237" s="1" t="s">
        <v>4446</v>
      </c>
      <c r="J237" s="1" t="s">
        <v>4446</v>
      </c>
      <c r="K237" s="2"/>
      <c r="L237" s="1">
        <v>10.0</v>
      </c>
      <c r="M237" s="1"/>
      <c r="N237" s="1">
        <v>15.205383333333334</v>
      </c>
      <c r="O237" s="1" t="s">
        <v>42</v>
      </c>
      <c r="P237" s="1" t="s">
        <v>4447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37</v>
      </c>
      <c r="B238" s="1" t="s">
        <v>17</v>
      </c>
      <c r="C238" s="1">
        <v>139.0</v>
      </c>
      <c r="D238" s="1">
        <v>0.0</v>
      </c>
      <c r="E238" s="2"/>
      <c r="F238" s="1" t="s">
        <v>38</v>
      </c>
      <c r="G238" s="1" t="s">
        <v>162</v>
      </c>
      <c r="H238" s="1" t="s">
        <v>4448</v>
      </c>
      <c r="I238" s="1" t="s">
        <v>4449</v>
      </c>
      <c r="J238" s="1" t="s">
        <v>4449</v>
      </c>
      <c r="K238" s="2"/>
      <c r="L238" s="1">
        <v>11.0</v>
      </c>
      <c r="M238" s="1"/>
      <c r="N238" s="1">
        <v>16.63768333333333</v>
      </c>
      <c r="O238" s="1" t="s">
        <v>42</v>
      </c>
      <c r="P238" s="1" t="s">
        <v>4450</v>
      </c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1" t="s">
        <v>37</v>
      </c>
      <c r="B239" s="1" t="s">
        <v>17</v>
      </c>
      <c r="C239" s="1">
        <v>588.0</v>
      </c>
      <c r="D239" s="1">
        <v>0.0</v>
      </c>
      <c r="E239" s="2"/>
      <c r="F239" s="1" t="s">
        <v>38</v>
      </c>
      <c r="G239" s="1" t="s">
        <v>162</v>
      </c>
      <c r="H239" s="1" t="s">
        <v>4451</v>
      </c>
      <c r="I239" s="1" t="s">
        <v>4452</v>
      </c>
      <c r="J239" s="1" t="s">
        <v>4452</v>
      </c>
      <c r="K239" s="2"/>
      <c r="L239" s="1">
        <v>13.0</v>
      </c>
      <c r="M239" s="1"/>
      <c r="N239" s="1">
        <v>18.525866666666666</v>
      </c>
      <c r="O239" s="1" t="s">
        <v>42</v>
      </c>
      <c r="P239" s="1" t="s">
        <v>4453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37</v>
      </c>
      <c r="B240" s="1" t="s">
        <v>17</v>
      </c>
      <c r="C240" s="1">
        <v>110.0</v>
      </c>
      <c r="D240" s="1">
        <v>0.0</v>
      </c>
      <c r="E240" s="2"/>
      <c r="F240" s="1" t="s">
        <v>38</v>
      </c>
      <c r="G240" s="1" t="s">
        <v>162</v>
      </c>
      <c r="H240" s="1" t="s">
        <v>4454</v>
      </c>
      <c r="I240" s="1" t="s">
        <v>4455</v>
      </c>
      <c r="J240" s="1" t="s">
        <v>4455</v>
      </c>
      <c r="K240" s="2"/>
      <c r="L240" s="1">
        <v>7.0</v>
      </c>
      <c r="M240" s="1"/>
      <c r="N240" s="1">
        <v>12.644966666666667</v>
      </c>
      <c r="O240" s="1" t="s">
        <v>42</v>
      </c>
      <c r="P240" s="1" t="s">
        <v>4456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1" t="s">
        <v>25</v>
      </c>
      <c r="B241" s="1" t="s">
        <v>17</v>
      </c>
      <c r="C241" s="3">
        <v>724.5</v>
      </c>
      <c r="D241" s="1">
        <v>241.5</v>
      </c>
      <c r="E241" s="2"/>
      <c r="F241" s="1" t="s">
        <v>19</v>
      </c>
      <c r="G241" s="1" t="s">
        <v>20</v>
      </c>
      <c r="H241" s="1" t="s">
        <v>4457</v>
      </c>
      <c r="I241" s="1" t="s">
        <v>4458</v>
      </c>
      <c r="J241" s="1" t="s">
        <v>4458</v>
      </c>
      <c r="K241" s="2"/>
      <c r="L241" s="1">
        <v>-2.0</v>
      </c>
      <c r="M241" s="1"/>
      <c r="N241" s="1">
        <v>12.446183333333334</v>
      </c>
      <c r="O241" s="1" t="s">
        <v>3715</v>
      </c>
      <c r="P241" s="1" t="s">
        <v>4459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37</v>
      </c>
      <c r="B242" s="1" t="s">
        <v>17</v>
      </c>
      <c r="C242" s="1">
        <v>587.0</v>
      </c>
      <c r="D242" s="1">
        <v>0.0</v>
      </c>
      <c r="E242" s="2"/>
      <c r="F242" s="1" t="s">
        <v>38</v>
      </c>
      <c r="G242" s="1" t="s">
        <v>162</v>
      </c>
      <c r="H242" s="1" t="s">
        <v>4460</v>
      </c>
      <c r="I242" s="1" t="s">
        <v>4461</v>
      </c>
      <c r="J242" s="1" t="s">
        <v>4461</v>
      </c>
      <c r="K242" s="2"/>
      <c r="L242" s="1">
        <v>42.0</v>
      </c>
      <c r="M242" s="1"/>
      <c r="N242" s="1">
        <v>47.14426666666667</v>
      </c>
      <c r="O242" s="1" t="s">
        <v>42</v>
      </c>
      <c r="P242" s="1" t="s">
        <v>4462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16</v>
      </c>
      <c r="B243" s="1" t="s">
        <v>17</v>
      </c>
      <c r="C243" s="1">
        <v>686.99</v>
      </c>
      <c r="D243" s="1">
        <v>0.0</v>
      </c>
      <c r="E243" s="1" t="s">
        <v>18</v>
      </c>
      <c r="F243" s="1" t="s">
        <v>19</v>
      </c>
      <c r="G243" s="1" t="s">
        <v>20</v>
      </c>
      <c r="H243" s="1" t="s">
        <v>4463</v>
      </c>
      <c r="I243" s="1" t="s">
        <v>4464</v>
      </c>
      <c r="J243" s="1" t="s">
        <v>4464</v>
      </c>
      <c r="K243" s="2"/>
      <c r="L243" s="1">
        <v>-6.0</v>
      </c>
      <c r="M243" s="1"/>
      <c r="N243" s="1">
        <v>26.64275</v>
      </c>
      <c r="O243" s="1" t="s">
        <v>3680</v>
      </c>
      <c r="P243" s="1" t="s">
        <v>4465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E243" s="2"/>
      <c r="AF243" s="2"/>
    </row>
    <row r="244">
      <c r="A244" s="1" t="s">
        <v>16</v>
      </c>
      <c r="B244" s="1" t="s">
        <v>17</v>
      </c>
      <c r="C244" s="1">
        <v>403.93</v>
      </c>
      <c r="D244" s="1">
        <v>0.0</v>
      </c>
      <c r="E244" s="1" t="s">
        <v>18</v>
      </c>
      <c r="F244" s="1" t="s">
        <v>19</v>
      </c>
      <c r="G244" s="1" t="s">
        <v>20</v>
      </c>
      <c r="H244" s="1" t="s">
        <v>4466</v>
      </c>
      <c r="I244" s="1" t="s">
        <v>4467</v>
      </c>
      <c r="J244" s="1" t="s">
        <v>4467</v>
      </c>
      <c r="K244" s="2"/>
      <c r="L244" s="1">
        <v>-9.0</v>
      </c>
      <c r="M244" s="1"/>
      <c r="N244" s="1">
        <v>5.976166666666667</v>
      </c>
      <c r="O244" s="1" t="s">
        <v>3680</v>
      </c>
      <c r="P244" s="1" t="s">
        <v>4468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80</v>
      </c>
      <c r="B245" s="1" t="s">
        <v>17</v>
      </c>
      <c r="C245" s="1">
        <v>124.0</v>
      </c>
      <c r="D245" s="1">
        <v>15.0</v>
      </c>
      <c r="E245" s="2"/>
      <c r="F245" s="1" t="s">
        <v>38</v>
      </c>
      <c r="G245" s="1" t="s">
        <v>20</v>
      </c>
      <c r="H245" s="1" t="s">
        <v>4469</v>
      </c>
      <c r="I245" s="1" t="s">
        <v>4470</v>
      </c>
      <c r="J245" s="1" t="s">
        <v>4470</v>
      </c>
      <c r="K245" s="2"/>
      <c r="L245" s="1">
        <v>-19.0</v>
      </c>
      <c r="M245" s="1"/>
      <c r="N245" s="1">
        <v>0.2121</v>
      </c>
      <c r="O245" s="1" t="s">
        <v>86</v>
      </c>
      <c r="P245" s="1" t="s">
        <v>4471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1" t="s">
        <v>37</v>
      </c>
      <c r="B246" s="1" t="s">
        <v>17</v>
      </c>
      <c r="C246" s="1">
        <v>468.6</v>
      </c>
      <c r="D246" s="1">
        <v>107.4</v>
      </c>
      <c r="E246" s="2"/>
      <c r="F246" s="1" t="s">
        <v>38</v>
      </c>
      <c r="G246" s="1" t="s">
        <v>162</v>
      </c>
      <c r="H246" s="1" t="s">
        <v>4472</v>
      </c>
      <c r="I246" s="1" t="s">
        <v>4473</v>
      </c>
      <c r="J246" s="1" t="s">
        <v>4473</v>
      </c>
      <c r="K246" s="2"/>
      <c r="L246" s="1">
        <v>-4.0</v>
      </c>
      <c r="M246" s="1"/>
      <c r="N246" s="1">
        <v>0.9696166666666667</v>
      </c>
      <c r="O246" s="1" t="s">
        <v>42</v>
      </c>
      <c r="P246" s="1" t="s">
        <v>4474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37</v>
      </c>
      <c r="B247" s="1" t="s">
        <v>471</v>
      </c>
      <c r="C247" s="1">
        <v>586.0</v>
      </c>
      <c r="D247" s="1">
        <v>0.0</v>
      </c>
      <c r="E247" s="2"/>
      <c r="F247" s="1" t="s">
        <v>38</v>
      </c>
      <c r="G247" s="1" t="s">
        <v>162</v>
      </c>
      <c r="H247" s="1" t="s">
        <v>4475</v>
      </c>
      <c r="I247" s="2"/>
      <c r="J247" s="2"/>
      <c r="K247" s="2"/>
      <c r="L247" s="1">
        <v>0.0</v>
      </c>
      <c r="M247" s="1"/>
      <c r="N247" s="2"/>
      <c r="O247" s="1" t="s">
        <v>42</v>
      </c>
      <c r="P247" s="1" t="s">
        <v>4476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25</v>
      </c>
      <c r="B248" s="1" t="s">
        <v>17</v>
      </c>
      <c r="C248" s="1">
        <v>306.0</v>
      </c>
      <c r="D248" s="1">
        <v>102.0</v>
      </c>
      <c r="E248" s="2"/>
      <c r="F248" s="1" t="s">
        <v>19</v>
      </c>
      <c r="G248" s="1" t="s">
        <v>20</v>
      </c>
      <c r="H248" s="1" t="s">
        <v>4477</v>
      </c>
      <c r="I248" s="1" t="s">
        <v>4478</v>
      </c>
      <c r="J248" s="1" t="s">
        <v>4478</v>
      </c>
      <c r="K248" s="2"/>
      <c r="L248" s="1">
        <v>-4.0</v>
      </c>
      <c r="M248" s="1"/>
      <c r="N248" s="1">
        <v>10.51035</v>
      </c>
      <c r="O248" s="1" t="s">
        <v>3715</v>
      </c>
      <c r="P248" s="1" t="s">
        <v>4479</v>
      </c>
      <c r="Q248" s="2"/>
      <c r="S248" s="2"/>
      <c r="T248" s="2"/>
      <c r="U248" s="2"/>
      <c r="V248" s="2"/>
      <c r="W248" s="2"/>
      <c r="X248" s="2"/>
      <c r="Y248" s="2"/>
      <c r="Z248" s="2"/>
      <c r="AB248" s="2"/>
      <c r="AC248" s="2"/>
      <c r="AE248" s="2"/>
      <c r="AF248" s="2"/>
    </row>
    <row r="249">
      <c r="A249" s="1" t="s">
        <v>25</v>
      </c>
      <c r="B249" s="1" t="s">
        <v>17</v>
      </c>
      <c r="C249" s="1">
        <v>228.25</v>
      </c>
      <c r="D249" s="1">
        <v>90.75</v>
      </c>
      <c r="E249" s="2"/>
      <c r="F249" s="1" t="s">
        <v>19</v>
      </c>
      <c r="G249" s="1" t="s">
        <v>39</v>
      </c>
      <c r="H249" s="1" t="s">
        <v>4480</v>
      </c>
      <c r="I249" s="1" t="s">
        <v>4481</v>
      </c>
      <c r="J249" s="1" t="s">
        <v>4481</v>
      </c>
      <c r="K249" s="2"/>
      <c r="L249" s="1">
        <v>-7.0</v>
      </c>
      <c r="M249" s="1"/>
      <c r="N249" s="1">
        <v>7.202583333333333</v>
      </c>
      <c r="O249" s="1" t="s">
        <v>3715</v>
      </c>
      <c r="P249" s="1" t="s">
        <v>4482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37</v>
      </c>
      <c r="B250" s="1" t="s">
        <v>17</v>
      </c>
      <c r="C250" s="3">
        <v>383.0</v>
      </c>
      <c r="D250" s="1">
        <v>0.0</v>
      </c>
      <c r="E250" s="2"/>
      <c r="F250" s="1" t="s">
        <v>38</v>
      </c>
      <c r="G250" s="1" t="s">
        <v>162</v>
      </c>
      <c r="H250" s="1" t="s">
        <v>4483</v>
      </c>
      <c r="I250" s="1" t="s">
        <v>4484</v>
      </c>
      <c r="J250" s="1" t="s">
        <v>4484</v>
      </c>
      <c r="K250" s="2"/>
      <c r="L250" s="1">
        <v>7.0</v>
      </c>
      <c r="M250" s="1"/>
      <c r="N250" s="1">
        <v>12.1724</v>
      </c>
      <c r="O250" s="1" t="s">
        <v>42</v>
      </c>
      <c r="P250" s="1" t="s">
        <v>4485</v>
      </c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1" t="s">
        <v>25</v>
      </c>
      <c r="B251" s="1" t="s">
        <v>17</v>
      </c>
      <c r="C251" s="1">
        <v>258.0</v>
      </c>
      <c r="D251" s="1">
        <v>100.0</v>
      </c>
      <c r="E251" s="2"/>
      <c r="F251" s="1" t="s">
        <v>19</v>
      </c>
      <c r="G251" s="1" t="s">
        <v>20</v>
      </c>
      <c r="H251" s="1" t="s">
        <v>4486</v>
      </c>
      <c r="I251" s="1" t="s">
        <v>4487</v>
      </c>
      <c r="J251" s="1" t="s">
        <v>4487</v>
      </c>
      <c r="K251" s="2"/>
      <c r="L251" s="1">
        <v>-1.0</v>
      </c>
      <c r="M251" s="1"/>
      <c r="N251" s="1">
        <v>13.75565</v>
      </c>
      <c r="O251" s="1" t="s">
        <v>3715</v>
      </c>
      <c r="P251" s="1" t="s">
        <v>4488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37</v>
      </c>
      <c r="B252" s="1" t="s">
        <v>17</v>
      </c>
      <c r="C252" s="3">
        <v>259.0</v>
      </c>
      <c r="D252" s="1">
        <v>0.0</v>
      </c>
      <c r="E252" s="2"/>
      <c r="F252" s="1" t="s">
        <v>38</v>
      </c>
      <c r="G252" s="1" t="s">
        <v>39</v>
      </c>
      <c r="H252" s="1" t="s">
        <v>4489</v>
      </c>
      <c r="I252" s="1" t="s">
        <v>4490</v>
      </c>
      <c r="J252" s="1" t="s">
        <v>4490</v>
      </c>
      <c r="K252" s="2"/>
      <c r="L252" s="1">
        <v>2.0</v>
      </c>
      <c r="M252" s="1"/>
      <c r="N252" s="1">
        <v>7.1202</v>
      </c>
      <c r="O252" s="1" t="s">
        <v>42</v>
      </c>
      <c r="P252" s="1" t="s">
        <v>4491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37</v>
      </c>
      <c r="B253" s="1" t="s">
        <v>17</v>
      </c>
      <c r="C253" s="1">
        <v>329.0</v>
      </c>
      <c r="D253" s="1">
        <v>0.0</v>
      </c>
      <c r="E253" s="1" t="s">
        <v>3664</v>
      </c>
      <c r="F253" s="1" t="s">
        <v>81</v>
      </c>
      <c r="G253" s="1" t="s">
        <v>39</v>
      </c>
      <c r="H253" s="1" t="s">
        <v>4492</v>
      </c>
      <c r="I253" s="1" t="s">
        <v>4493</v>
      </c>
      <c r="J253" s="1" t="s">
        <v>4494</v>
      </c>
      <c r="K253" s="1" t="s">
        <v>4495</v>
      </c>
      <c r="L253" s="1">
        <v>-4.0</v>
      </c>
      <c r="M253" s="1">
        <v>13.501383333333333</v>
      </c>
      <c r="N253" s="1">
        <v>14.807183333333333</v>
      </c>
      <c r="O253" s="1" t="s">
        <v>42</v>
      </c>
      <c r="P253" s="1" t="s">
        <v>4496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37</v>
      </c>
      <c r="B254" s="1" t="s">
        <v>17</v>
      </c>
      <c r="C254" s="3">
        <v>150.0</v>
      </c>
      <c r="D254" s="1">
        <v>0.0</v>
      </c>
      <c r="E254" s="2"/>
      <c r="F254" s="1" t="s">
        <v>38</v>
      </c>
      <c r="G254" s="1" t="s">
        <v>39</v>
      </c>
      <c r="H254" s="1" t="s">
        <v>4497</v>
      </c>
      <c r="I254" s="1" t="s">
        <v>4498</v>
      </c>
      <c r="J254" s="1" t="s">
        <v>4498</v>
      </c>
      <c r="K254" s="2"/>
      <c r="L254" s="1">
        <v>-4.0</v>
      </c>
      <c r="M254" s="1"/>
      <c r="N254" s="1">
        <v>0.2015</v>
      </c>
      <c r="O254" s="1" t="s">
        <v>42</v>
      </c>
      <c r="P254" s="1" t="s">
        <v>4499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25</v>
      </c>
      <c r="B255" s="3" t="s">
        <v>17</v>
      </c>
      <c r="C255" s="3">
        <v>179.5</v>
      </c>
      <c r="D255" s="1">
        <v>64.5</v>
      </c>
      <c r="E255" s="2"/>
      <c r="F255" s="1" t="s">
        <v>19</v>
      </c>
      <c r="G255" s="1" t="s">
        <v>20</v>
      </c>
      <c r="H255" s="1" t="s">
        <v>4500</v>
      </c>
      <c r="I255" s="1" t="s">
        <v>4501</v>
      </c>
      <c r="J255" s="1" t="s">
        <v>4501</v>
      </c>
      <c r="K255" s="2"/>
      <c r="L255" s="1">
        <v>-4.0</v>
      </c>
      <c r="M255" s="1"/>
      <c r="N255" s="1">
        <v>10.746316666666667</v>
      </c>
      <c r="O255" s="1" t="s">
        <v>3715</v>
      </c>
      <c r="P255" s="1" t="s">
        <v>4136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80</v>
      </c>
      <c r="B256" s="1" t="s">
        <v>17</v>
      </c>
      <c r="C256" s="3">
        <v>379.0</v>
      </c>
      <c r="D256" s="1">
        <v>0.0</v>
      </c>
      <c r="E256" s="1" t="s">
        <v>3664</v>
      </c>
      <c r="F256" s="1" t="s">
        <v>81</v>
      </c>
      <c r="G256" s="1" t="s">
        <v>20</v>
      </c>
      <c r="H256" s="1" t="s">
        <v>4502</v>
      </c>
      <c r="I256" s="1" t="s">
        <v>4503</v>
      </c>
      <c r="J256" s="1" t="s">
        <v>4504</v>
      </c>
      <c r="K256" s="1" t="s">
        <v>4505</v>
      </c>
      <c r="L256" s="1">
        <v>-3.0</v>
      </c>
      <c r="M256" s="1">
        <v>18.392316666666666</v>
      </c>
      <c r="N256" s="1">
        <v>13.324583333333333</v>
      </c>
      <c r="O256" s="1" t="s">
        <v>86</v>
      </c>
      <c r="P256" s="1" t="s">
        <v>4506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1" t="s">
        <v>16</v>
      </c>
      <c r="B257" s="1" t="s">
        <v>17</v>
      </c>
      <c r="C257" s="3">
        <v>522.12</v>
      </c>
      <c r="D257" s="1">
        <v>0.0</v>
      </c>
      <c r="E257" s="1" t="s">
        <v>18</v>
      </c>
      <c r="F257" s="1" t="s">
        <v>19</v>
      </c>
      <c r="G257" s="1" t="s">
        <v>20</v>
      </c>
      <c r="H257" s="1" t="s">
        <v>4507</v>
      </c>
      <c r="I257" s="1" t="s">
        <v>4508</v>
      </c>
      <c r="J257" s="1" t="s">
        <v>4508</v>
      </c>
      <c r="K257" s="2"/>
      <c r="L257" s="1">
        <v>-4.0</v>
      </c>
      <c r="M257" s="1"/>
      <c r="N257" s="1">
        <v>10.408783333333334</v>
      </c>
      <c r="O257" s="1" t="s">
        <v>3680</v>
      </c>
      <c r="P257" s="1" t="s">
        <v>4509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16</v>
      </c>
      <c r="B258" s="1" t="s">
        <v>17</v>
      </c>
      <c r="C258" s="1">
        <v>512.42</v>
      </c>
      <c r="D258" s="1">
        <v>0.0</v>
      </c>
      <c r="E258" s="1" t="s">
        <v>18</v>
      </c>
      <c r="F258" s="1" t="s">
        <v>19</v>
      </c>
      <c r="G258" s="1" t="s">
        <v>20</v>
      </c>
      <c r="H258" s="1" t="s">
        <v>4510</v>
      </c>
      <c r="I258" s="1" t="s">
        <v>4511</v>
      </c>
      <c r="J258" s="1" t="s">
        <v>4511</v>
      </c>
      <c r="K258" s="2"/>
      <c r="L258" s="1">
        <v>-3.0</v>
      </c>
      <c r="M258" s="1"/>
      <c r="N258" s="1">
        <v>11.986883333333333</v>
      </c>
      <c r="O258" s="1" t="s">
        <v>3680</v>
      </c>
      <c r="P258" s="1" t="s">
        <v>4512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29</v>
      </c>
      <c r="B259" s="1" t="s">
        <v>17</v>
      </c>
      <c r="C259" s="3">
        <v>244.0</v>
      </c>
      <c r="D259" s="1">
        <v>0.0</v>
      </c>
      <c r="E259" s="1" t="s">
        <v>4513</v>
      </c>
      <c r="F259" s="1" t="s">
        <v>19</v>
      </c>
      <c r="G259" s="1" t="s">
        <v>20</v>
      </c>
      <c r="H259" s="1" t="s">
        <v>4514</v>
      </c>
      <c r="I259" s="1" t="s">
        <v>4515</v>
      </c>
      <c r="J259" s="1" t="s">
        <v>4515</v>
      </c>
      <c r="K259" s="2"/>
      <c r="L259" s="1">
        <v>-6.0</v>
      </c>
      <c r="M259" s="1"/>
      <c r="N259" s="1">
        <v>8.638866666666667</v>
      </c>
      <c r="O259" s="1" t="s">
        <v>3676</v>
      </c>
      <c r="P259" s="1" t="s">
        <v>4516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25</v>
      </c>
      <c r="B260" s="1" t="s">
        <v>17</v>
      </c>
      <c r="C260" s="1">
        <v>572.0</v>
      </c>
      <c r="D260" s="1">
        <v>125.0</v>
      </c>
      <c r="E260" s="2"/>
      <c r="F260" s="1" t="s">
        <v>19</v>
      </c>
      <c r="G260" s="1" t="s">
        <v>20</v>
      </c>
      <c r="H260" s="1" t="s">
        <v>4517</v>
      </c>
      <c r="I260" s="1" t="s">
        <v>4518</v>
      </c>
      <c r="J260" s="1" t="s">
        <v>4518</v>
      </c>
      <c r="K260" s="2"/>
      <c r="L260" s="1">
        <v>-3.0</v>
      </c>
      <c r="M260" s="1"/>
      <c r="N260" s="1">
        <v>11.933583333333333</v>
      </c>
      <c r="O260" s="1" t="s">
        <v>3715</v>
      </c>
      <c r="P260" s="1" t="s">
        <v>4519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37</v>
      </c>
      <c r="B261" s="1" t="s">
        <v>17</v>
      </c>
      <c r="C261" s="1">
        <v>204.0</v>
      </c>
      <c r="D261" s="1">
        <v>0.0</v>
      </c>
      <c r="E261" s="2"/>
      <c r="F261" s="1" t="s">
        <v>38</v>
      </c>
      <c r="G261" s="1" t="s">
        <v>162</v>
      </c>
      <c r="H261" s="1" t="s">
        <v>4520</v>
      </c>
      <c r="I261" s="1" t="s">
        <v>4521</v>
      </c>
      <c r="J261" s="1" t="s">
        <v>4521</v>
      </c>
      <c r="K261" s="2"/>
      <c r="L261" s="1">
        <v>27.0</v>
      </c>
      <c r="M261" s="1"/>
      <c r="N261" s="1">
        <v>32.66688333333333</v>
      </c>
      <c r="O261" s="1" t="s">
        <v>42</v>
      </c>
      <c r="P261" s="1" t="s">
        <v>4522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E261" s="2"/>
      <c r="AF261" s="2"/>
    </row>
    <row r="262">
      <c r="A262" s="1" t="s">
        <v>37</v>
      </c>
      <c r="B262" s="3" t="s">
        <v>17</v>
      </c>
      <c r="C262" s="3">
        <v>65.0</v>
      </c>
      <c r="D262" s="1">
        <v>0.0</v>
      </c>
      <c r="E262" s="2"/>
      <c r="F262" s="1" t="s">
        <v>38</v>
      </c>
      <c r="G262" s="1" t="s">
        <v>162</v>
      </c>
      <c r="H262" s="1" t="s">
        <v>4523</v>
      </c>
      <c r="I262" s="1" t="s">
        <v>4524</v>
      </c>
      <c r="J262" s="1" t="s">
        <v>4524</v>
      </c>
      <c r="K262" s="2"/>
      <c r="L262" s="1">
        <v>-4.0</v>
      </c>
      <c r="M262" s="1"/>
      <c r="N262" s="1">
        <v>0.18118333333333334</v>
      </c>
      <c r="O262" s="1" t="s">
        <v>42</v>
      </c>
      <c r="P262" s="1" t="s">
        <v>4525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37</v>
      </c>
      <c r="B263" s="1" t="s">
        <v>17</v>
      </c>
      <c r="C263" s="1">
        <v>518.0</v>
      </c>
      <c r="D263" s="1">
        <v>0.0</v>
      </c>
      <c r="E263" s="1" t="s">
        <v>3664</v>
      </c>
      <c r="F263" s="1" t="s">
        <v>81</v>
      </c>
      <c r="G263" s="1" t="s">
        <v>39</v>
      </c>
      <c r="H263" s="1" t="s">
        <v>4526</v>
      </c>
      <c r="I263" s="1" t="s">
        <v>4527</v>
      </c>
      <c r="J263" s="1" t="s">
        <v>4528</v>
      </c>
      <c r="K263" s="1" t="s">
        <v>4529</v>
      </c>
      <c r="L263" s="1">
        <v>-5.0</v>
      </c>
      <c r="M263" s="1">
        <v>5.5841</v>
      </c>
      <c r="N263" s="1">
        <v>18.28855</v>
      </c>
      <c r="O263" s="1" t="s">
        <v>42</v>
      </c>
      <c r="P263" s="1" t="s">
        <v>4530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80</v>
      </c>
      <c r="B264" s="1" t="s">
        <v>17</v>
      </c>
      <c r="C264" s="1">
        <v>207.0</v>
      </c>
      <c r="D264" s="1">
        <v>52.0</v>
      </c>
      <c r="E264" s="2"/>
      <c r="F264" s="1" t="s">
        <v>38</v>
      </c>
      <c r="G264" s="1" t="s">
        <v>39</v>
      </c>
      <c r="H264" s="1" t="s">
        <v>4531</v>
      </c>
      <c r="I264" s="1" t="s">
        <v>4532</v>
      </c>
      <c r="J264" s="1" t="s">
        <v>4532</v>
      </c>
      <c r="K264" s="2"/>
      <c r="L264" s="1">
        <v>-5.0</v>
      </c>
      <c r="M264" s="1"/>
      <c r="N264" s="1">
        <v>213.56935</v>
      </c>
      <c r="O264" s="1" t="s">
        <v>86</v>
      </c>
      <c r="P264" s="1" t="s">
        <v>4533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37</v>
      </c>
      <c r="B265" s="1" t="s">
        <v>17</v>
      </c>
      <c r="C265" s="1">
        <v>207.2</v>
      </c>
      <c r="D265" s="1">
        <v>51.8</v>
      </c>
      <c r="E265" s="2"/>
      <c r="F265" s="1" t="s">
        <v>38</v>
      </c>
      <c r="G265" s="1" t="s">
        <v>162</v>
      </c>
      <c r="H265" s="1" t="s">
        <v>4534</v>
      </c>
      <c r="I265" s="1" t="s">
        <v>4535</v>
      </c>
      <c r="J265" s="1" t="s">
        <v>4535</v>
      </c>
      <c r="K265" s="2"/>
      <c r="L265" s="1">
        <v>-1.0</v>
      </c>
      <c r="M265" s="1"/>
      <c r="N265" s="1">
        <v>3.7739</v>
      </c>
      <c r="O265" s="1" t="s">
        <v>42</v>
      </c>
      <c r="P265" s="1" t="s">
        <v>4536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E265" s="2"/>
      <c r="AF265" s="2"/>
    </row>
    <row r="266">
      <c r="A266" s="1" t="s">
        <v>37</v>
      </c>
      <c r="B266" s="1" t="s">
        <v>17</v>
      </c>
      <c r="C266" s="1">
        <v>207.2</v>
      </c>
      <c r="D266" s="1">
        <v>51.8</v>
      </c>
      <c r="E266" s="2"/>
      <c r="F266" s="1" t="s">
        <v>38</v>
      </c>
      <c r="G266" s="1" t="s">
        <v>162</v>
      </c>
      <c r="H266" s="1" t="s">
        <v>4537</v>
      </c>
      <c r="I266" s="1" t="s">
        <v>4538</v>
      </c>
      <c r="J266" s="1" t="s">
        <v>4538</v>
      </c>
      <c r="K266" s="2"/>
      <c r="L266" s="1">
        <v>0.0</v>
      </c>
      <c r="M266" s="1"/>
      <c r="N266" s="1">
        <v>4.449633333333334</v>
      </c>
      <c r="O266" s="1" t="s">
        <v>42</v>
      </c>
      <c r="P266" s="1" t="s">
        <v>4539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80</v>
      </c>
      <c r="B267" s="1" t="s">
        <v>17</v>
      </c>
      <c r="C267" s="1">
        <v>329.0</v>
      </c>
      <c r="D267" s="1">
        <v>0.0</v>
      </c>
      <c r="E267" s="1" t="s">
        <v>3664</v>
      </c>
      <c r="F267" s="1" t="s">
        <v>81</v>
      </c>
      <c r="G267" s="1" t="s">
        <v>20</v>
      </c>
      <c r="H267" s="1" t="s">
        <v>4540</v>
      </c>
      <c r="I267" s="1" t="s">
        <v>4541</v>
      </c>
      <c r="J267" s="1" t="s">
        <v>4542</v>
      </c>
      <c r="K267" s="1" t="s">
        <v>4543</v>
      </c>
      <c r="L267" s="1">
        <v>-12.0</v>
      </c>
      <c r="M267" s="1">
        <v>8.728316666666666</v>
      </c>
      <c r="N267" s="1">
        <v>8.513916666666667</v>
      </c>
      <c r="O267" s="1" t="s">
        <v>86</v>
      </c>
      <c r="P267" s="1" t="s">
        <v>4544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25</v>
      </c>
      <c r="B268" s="1" t="s">
        <v>17</v>
      </c>
      <c r="C268" s="1">
        <v>877.0</v>
      </c>
      <c r="D268" s="1">
        <v>136.75</v>
      </c>
      <c r="E268" s="1" t="s">
        <v>3664</v>
      </c>
      <c r="F268" s="1" t="s">
        <v>81</v>
      </c>
      <c r="G268" s="1" t="s">
        <v>39</v>
      </c>
      <c r="H268" s="1" t="s">
        <v>4545</v>
      </c>
      <c r="I268" s="1" t="s">
        <v>4546</v>
      </c>
      <c r="J268" s="1" t="s">
        <v>4547</v>
      </c>
      <c r="K268" s="1" t="s">
        <v>4548</v>
      </c>
      <c r="L268" s="1">
        <v>-14.0</v>
      </c>
      <c r="M268" s="1">
        <v>0.5589333333333333</v>
      </c>
      <c r="N268" s="1">
        <v>8.757033333333334</v>
      </c>
      <c r="O268" s="1" t="s">
        <v>3669</v>
      </c>
      <c r="P268" s="1" t="s">
        <v>4549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25</v>
      </c>
      <c r="B269" s="1" t="s">
        <v>17</v>
      </c>
      <c r="C269" s="1">
        <v>519.0</v>
      </c>
      <c r="D269" s="1">
        <v>163.25</v>
      </c>
      <c r="E269" s="1" t="s">
        <v>3664</v>
      </c>
      <c r="F269" s="1" t="s">
        <v>81</v>
      </c>
      <c r="G269" s="1" t="s">
        <v>39</v>
      </c>
      <c r="H269" s="1" t="s">
        <v>4550</v>
      </c>
      <c r="I269" s="1" t="s">
        <v>4551</v>
      </c>
      <c r="J269" s="1" t="s">
        <v>4552</v>
      </c>
      <c r="K269" s="1" t="s">
        <v>4553</v>
      </c>
      <c r="L269" s="1">
        <v>-30.0</v>
      </c>
      <c r="M269" s="1">
        <v>1.4215333333333333</v>
      </c>
      <c r="N269" s="1">
        <v>9.483216666666667</v>
      </c>
      <c r="O269" s="1" t="s">
        <v>3669</v>
      </c>
      <c r="P269" s="1" t="s">
        <v>4554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29</v>
      </c>
      <c r="B270" s="1" t="s">
        <v>17</v>
      </c>
      <c r="C270" s="1">
        <v>638.0</v>
      </c>
      <c r="D270" s="1">
        <v>0.0</v>
      </c>
      <c r="E270" s="1" t="s">
        <v>1681</v>
      </c>
      <c r="F270" s="1" t="s">
        <v>19</v>
      </c>
      <c r="G270" s="1" t="s">
        <v>20</v>
      </c>
      <c r="H270" s="1" t="s">
        <v>4555</v>
      </c>
      <c r="I270" s="1" t="s">
        <v>4556</v>
      </c>
      <c r="J270" s="1" t="s">
        <v>4556</v>
      </c>
      <c r="K270" s="2"/>
      <c r="L270" s="1">
        <v>-4.0</v>
      </c>
      <c r="M270" s="1"/>
      <c r="N270" s="1">
        <v>10.7684</v>
      </c>
      <c r="O270" s="1" t="s">
        <v>3676</v>
      </c>
      <c r="P270" s="1" t="s">
        <v>4557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E270" s="2"/>
      <c r="AF270" s="2"/>
    </row>
    <row r="271">
      <c r="A271" s="1" t="s">
        <v>16</v>
      </c>
      <c r="B271" s="1" t="s">
        <v>17</v>
      </c>
      <c r="C271" s="1">
        <v>574.02</v>
      </c>
      <c r="D271" s="1">
        <v>0.0</v>
      </c>
      <c r="E271" s="1" t="s">
        <v>18</v>
      </c>
      <c r="F271" s="1" t="s">
        <v>19</v>
      </c>
      <c r="G271" s="1" t="s">
        <v>20</v>
      </c>
      <c r="H271" s="1" t="s">
        <v>4558</v>
      </c>
      <c r="I271" s="1" t="s">
        <v>4559</v>
      </c>
      <c r="J271" s="1" t="s">
        <v>4559</v>
      </c>
      <c r="K271" s="2"/>
      <c r="L271" s="1">
        <v>-8.0</v>
      </c>
      <c r="M271" s="1"/>
      <c r="N271" s="1">
        <v>6.693666666666667</v>
      </c>
      <c r="O271" s="1" t="s">
        <v>3680</v>
      </c>
      <c r="P271" s="1" t="s">
        <v>4560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E271" s="2"/>
      <c r="AF271" s="2"/>
    </row>
    <row r="272">
      <c r="A272" s="1" t="s">
        <v>16</v>
      </c>
      <c r="B272" s="1" t="s">
        <v>17</v>
      </c>
      <c r="C272" s="1">
        <v>302.82</v>
      </c>
      <c r="D272" s="1">
        <v>0.0</v>
      </c>
      <c r="E272" s="1" t="s">
        <v>18</v>
      </c>
      <c r="F272" s="1" t="s">
        <v>19</v>
      </c>
      <c r="G272" s="1" t="s">
        <v>20</v>
      </c>
      <c r="H272" s="1" t="s">
        <v>4561</v>
      </c>
      <c r="I272" s="1" t="s">
        <v>4562</v>
      </c>
      <c r="J272" s="1" t="s">
        <v>4562</v>
      </c>
      <c r="K272" s="2"/>
      <c r="L272" s="1">
        <v>-9.0</v>
      </c>
      <c r="M272" s="1"/>
      <c r="N272" s="1">
        <v>5.17515</v>
      </c>
      <c r="O272" s="1" t="s">
        <v>3680</v>
      </c>
      <c r="P272" s="1" t="s">
        <v>4563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1" t="s">
        <v>16</v>
      </c>
      <c r="B273" s="1" t="s">
        <v>17</v>
      </c>
      <c r="C273" s="3">
        <v>287.01</v>
      </c>
      <c r="D273" s="1">
        <v>0.0</v>
      </c>
      <c r="E273" s="1" t="s">
        <v>18</v>
      </c>
      <c r="F273" s="1" t="s">
        <v>19</v>
      </c>
      <c r="G273" s="1" t="s">
        <v>20</v>
      </c>
      <c r="H273" s="1" t="s">
        <v>4564</v>
      </c>
      <c r="I273" s="1" t="s">
        <v>4565</v>
      </c>
      <c r="J273" s="1" t="s">
        <v>4565</v>
      </c>
      <c r="K273" s="2"/>
      <c r="L273" s="1">
        <v>-5.0</v>
      </c>
      <c r="M273" s="1"/>
      <c r="N273" s="1">
        <v>9.6679</v>
      </c>
      <c r="O273" s="1" t="s">
        <v>3680</v>
      </c>
      <c r="P273" s="1" t="s">
        <v>4566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E273" s="2"/>
      <c r="AF273" s="2"/>
    </row>
    <row r="274">
      <c r="A274" s="1" t="s">
        <v>25</v>
      </c>
      <c r="B274" s="1" t="s">
        <v>17</v>
      </c>
      <c r="C274" s="1">
        <v>244.0</v>
      </c>
      <c r="D274" s="1">
        <v>0.0</v>
      </c>
      <c r="E274" s="2"/>
      <c r="F274" s="1" t="s">
        <v>19</v>
      </c>
      <c r="G274" s="1" t="s">
        <v>20</v>
      </c>
      <c r="H274" s="1" t="s">
        <v>4567</v>
      </c>
      <c r="I274" s="1" t="s">
        <v>4568</v>
      </c>
      <c r="J274" s="1" t="s">
        <v>4568</v>
      </c>
      <c r="K274" s="2"/>
      <c r="L274" s="1">
        <v>-9.0</v>
      </c>
      <c r="M274" s="1"/>
      <c r="N274" s="1">
        <v>5.631483333333334</v>
      </c>
      <c r="O274" s="1" t="s">
        <v>3715</v>
      </c>
      <c r="P274" s="1" t="s">
        <v>4569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1" t="s">
        <v>25</v>
      </c>
      <c r="B275" s="1" t="s">
        <v>17</v>
      </c>
      <c r="C275" s="3">
        <v>361.5</v>
      </c>
      <c r="D275" s="1">
        <v>120.5</v>
      </c>
      <c r="E275" s="2"/>
      <c r="F275" s="1" t="s">
        <v>19</v>
      </c>
      <c r="G275" s="1" t="s">
        <v>20</v>
      </c>
      <c r="H275" s="1" t="s">
        <v>4570</v>
      </c>
      <c r="I275" s="1" t="s">
        <v>4571</v>
      </c>
      <c r="J275" s="1" t="s">
        <v>4571</v>
      </c>
      <c r="K275" s="2"/>
      <c r="L275" s="1">
        <v>-6.0</v>
      </c>
      <c r="M275" s="1"/>
      <c r="N275" s="1">
        <v>8.39545</v>
      </c>
      <c r="O275" s="1" t="s">
        <v>3715</v>
      </c>
      <c r="P275" s="1" t="s">
        <v>4572</v>
      </c>
      <c r="Q275" s="2"/>
      <c r="S275" s="2"/>
      <c r="T275" s="2"/>
      <c r="U275" s="2"/>
      <c r="V275" s="2"/>
      <c r="W275" s="2"/>
      <c r="X275" s="2"/>
      <c r="Y275" s="2"/>
      <c r="Z275" s="2"/>
      <c r="AB275" s="2"/>
      <c r="AC275" s="2"/>
      <c r="AE275" s="2"/>
      <c r="AF275" s="2"/>
    </row>
    <row r="276">
      <c r="A276" s="1" t="s">
        <v>16</v>
      </c>
      <c r="B276" s="1" t="s">
        <v>17</v>
      </c>
      <c r="C276" s="1">
        <v>365.22</v>
      </c>
      <c r="D276" s="1">
        <v>0.0</v>
      </c>
      <c r="E276" s="1" t="s">
        <v>18</v>
      </c>
      <c r="F276" s="1" t="s">
        <v>19</v>
      </c>
      <c r="G276" s="1" t="s">
        <v>20</v>
      </c>
      <c r="H276" s="1" t="s">
        <v>4573</v>
      </c>
      <c r="I276" s="1" t="s">
        <v>4574</v>
      </c>
      <c r="J276" s="1" t="s">
        <v>4574</v>
      </c>
      <c r="K276" s="2"/>
      <c r="L276" s="1">
        <v>-8.0</v>
      </c>
      <c r="M276" s="1"/>
      <c r="N276" s="1">
        <v>6.99255</v>
      </c>
      <c r="O276" s="1" t="s">
        <v>3680</v>
      </c>
      <c r="P276" s="1" t="s">
        <v>4575</v>
      </c>
      <c r="Q276" s="2"/>
      <c r="S276" s="2"/>
      <c r="T276" s="2"/>
      <c r="U276" s="2"/>
      <c r="V276" s="2"/>
      <c r="W276" s="2"/>
      <c r="X276" s="2"/>
      <c r="Y276" s="2"/>
      <c r="Z276" s="2"/>
      <c r="AB276" s="2"/>
      <c r="AC276" s="2"/>
      <c r="AE276" s="2"/>
      <c r="AF276" s="2"/>
    </row>
    <row r="277">
      <c r="A277" s="1" t="s">
        <v>16</v>
      </c>
      <c r="B277" s="1" t="s">
        <v>17</v>
      </c>
      <c r="C277" s="1">
        <v>304.0</v>
      </c>
      <c r="D277" s="1">
        <v>0.0</v>
      </c>
      <c r="E277" s="1" t="s">
        <v>18</v>
      </c>
      <c r="F277" s="1" t="s">
        <v>19</v>
      </c>
      <c r="G277" s="1" t="s">
        <v>20</v>
      </c>
      <c r="H277" s="1" t="s">
        <v>4576</v>
      </c>
      <c r="I277" s="1" t="s">
        <v>4577</v>
      </c>
      <c r="J277" s="1" t="s">
        <v>4577</v>
      </c>
      <c r="K277" s="2"/>
      <c r="L277" s="1">
        <v>-10.0</v>
      </c>
      <c r="M277" s="1"/>
      <c r="N277" s="1">
        <v>4.132233333333334</v>
      </c>
      <c r="O277" s="1" t="s">
        <v>3680</v>
      </c>
      <c r="P277" s="1" t="s">
        <v>4578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E277" s="2"/>
      <c r="AF277" s="2"/>
    </row>
    <row r="278">
      <c r="A278" s="1" t="s">
        <v>37</v>
      </c>
      <c r="B278" s="1" t="s">
        <v>17</v>
      </c>
      <c r="C278" s="1">
        <v>259.0</v>
      </c>
      <c r="D278" s="1">
        <v>0.0</v>
      </c>
      <c r="E278" s="2"/>
      <c r="F278" s="1" t="s">
        <v>38</v>
      </c>
      <c r="G278" s="1" t="s">
        <v>162</v>
      </c>
      <c r="H278" s="1" t="s">
        <v>4579</v>
      </c>
      <c r="I278" s="1" t="s">
        <v>4580</v>
      </c>
      <c r="J278" s="1" t="s">
        <v>4580</v>
      </c>
      <c r="K278" s="2"/>
      <c r="L278" s="1">
        <v>-2.0</v>
      </c>
      <c r="M278" s="1"/>
      <c r="N278" s="1">
        <v>2.9867166666666667</v>
      </c>
      <c r="O278" s="1" t="s">
        <v>42</v>
      </c>
      <c r="P278" s="1" t="s">
        <v>4581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1" t="s">
        <v>16</v>
      </c>
      <c r="B279" s="1" t="s">
        <v>17</v>
      </c>
      <c r="C279" s="3">
        <v>195.91</v>
      </c>
      <c r="D279" s="1">
        <v>0.0</v>
      </c>
      <c r="E279" s="1" t="s">
        <v>18</v>
      </c>
      <c r="F279" s="1" t="s">
        <v>19</v>
      </c>
      <c r="G279" s="1" t="s">
        <v>20</v>
      </c>
      <c r="H279" s="1" t="s">
        <v>4582</v>
      </c>
      <c r="I279" s="1" t="s">
        <v>4583</v>
      </c>
      <c r="J279" s="1" t="s">
        <v>4583</v>
      </c>
      <c r="K279" s="2"/>
      <c r="L279" s="1">
        <v>-8.0</v>
      </c>
      <c r="M279" s="1"/>
      <c r="N279" s="1">
        <v>6.418733333333333</v>
      </c>
      <c r="O279" s="1" t="s">
        <v>3680</v>
      </c>
      <c r="P279" s="1" t="s">
        <v>3731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37</v>
      </c>
      <c r="B280" s="1" t="s">
        <v>17</v>
      </c>
      <c r="C280" s="1">
        <v>39.0</v>
      </c>
      <c r="D280" s="1">
        <v>0.0</v>
      </c>
      <c r="E280" s="2"/>
      <c r="F280" s="1" t="s">
        <v>38</v>
      </c>
      <c r="G280" s="1" t="s">
        <v>162</v>
      </c>
      <c r="H280" s="1" t="s">
        <v>4584</v>
      </c>
      <c r="I280" s="1" t="s">
        <v>4585</v>
      </c>
      <c r="J280" s="1" t="s">
        <v>4585</v>
      </c>
      <c r="K280" s="2"/>
      <c r="L280" s="1">
        <v>-4.0</v>
      </c>
      <c r="M280" s="1"/>
      <c r="N280" s="1">
        <v>0.12395</v>
      </c>
      <c r="O280" s="1" t="s">
        <v>42</v>
      </c>
      <c r="P280" s="1" t="s">
        <v>4586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37</v>
      </c>
      <c r="B281" s="1" t="s">
        <v>17</v>
      </c>
      <c r="C281" s="1">
        <v>259.0</v>
      </c>
      <c r="D281" s="1">
        <v>0.0</v>
      </c>
      <c r="E281" s="2"/>
      <c r="F281" s="1" t="s">
        <v>38</v>
      </c>
      <c r="G281" s="1" t="s">
        <v>162</v>
      </c>
      <c r="H281" s="1" t="s">
        <v>4587</v>
      </c>
      <c r="I281" s="1" t="s">
        <v>4588</v>
      </c>
      <c r="J281" s="1" t="s">
        <v>4588</v>
      </c>
      <c r="K281" s="2"/>
      <c r="L281" s="1">
        <v>0.0</v>
      </c>
      <c r="M281" s="1"/>
      <c r="N281" s="1">
        <v>5.414083333333333</v>
      </c>
      <c r="O281" s="1" t="s">
        <v>42</v>
      </c>
      <c r="P281" s="1" t="s">
        <v>4589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1" t="s">
        <v>37</v>
      </c>
      <c r="B282" s="1" t="s">
        <v>17</v>
      </c>
      <c r="C282" s="1">
        <v>422.0</v>
      </c>
      <c r="D282" s="1">
        <v>0.0</v>
      </c>
      <c r="E282" s="2"/>
      <c r="F282" s="1" t="s">
        <v>38</v>
      </c>
      <c r="G282" s="1" t="s">
        <v>162</v>
      </c>
      <c r="H282" s="1" t="s">
        <v>4590</v>
      </c>
      <c r="I282" s="1" t="s">
        <v>4591</v>
      </c>
      <c r="J282" s="1" t="s">
        <v>4591</v>
      </c>
      <c r="K282" s="2"/>
      <c r="L282" s="1">
        <v>9.0</v>
      </c>
      <c r="M282" s="1"/>
      <c r="N282" s="1">
        <v>14.810416666666667</v>
      </c>
      <c r="O282" s="1" t="s">
        <v>42</v>
      </c>
      <c r="P282" s="1" t="s">
        <v>4592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16</v>
      </c>
      <c r="B283" s="1" t="s">
        <v>17</v>
      </c>
      <c r="C283" s="3">
        <v>512.42</v>
      </c>
      <c r="D283" s="1">
        <v>0.0</v>
      </c>
      <c r="E283" s="1" t="s">
        <v>18</v>
      </c>
      <c r="F283" s="1" t="s">
        <v>19</v>
      </c>
      <c r="G283" s="1" t="s">
        <v>20</v>
      </c>
      <c r="H283" s="1" t="s">
        <v>4593</v>
      </c>
      <c r="I283" s="1" t="s">
        <v>4594</v>
      </c>
      <c r="J283" s="1" t="s">
        <v>4594</v>
      </c>
      <c r="K283" s="2"/>
      <c r="L283" s="1">
        <v>-5.0</v>
      </c>
      <c r="M283" s="1"/>
      <c r="N283" s="1">
        <v>9.326366666666667</v>
      </c>
      <c r="O283" s="1" t="s">
        <v>3680</v>
      </c>
      <c r="P283" s="1" t="s">
        <v>4595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80</v>
      </c>
      <c r="B284" s="1" t="s">
        <v>17</v>
      </c>
      <c r="C284" s="3">
        <v>658.0</v>
      </c>
      <c r="D284" s="1">
        <v>0.0</v>
      </c>
      <c r="E284" s="1" t="s">
        <v>3664</v>
      </c>
      <c r="F284" s="1" t="s">
        <v>81</v>
      </c>
      <c r="G284" s="1" t="s">
        <v>20</v>
      </c>
      <c r="H284" s="1" t="s">
        <v>4596</v>
      </c>
      <c r="I284" s="1" t="s">
        <v>4597</v>
      </c>
      <c r="J284" s="1" t="s">
        <v>4598</v>
      </c>
      <c r="K284" s="1" t="s">
        <v>4599</v>
      </c>
      <c r="L284" s="1">
        <v>-10.0</v>
      </c>
      <c r="M284" s="1">
        <v>0.1155</v>
      </c>
      <c r="N284" s="1">
        <v>7.53395</v>
      </c>
      <c r="O284" s="1" t="s">
        <v>86</v>
      </c>
      <c r="P284" s="1" t="s">
        <v>4600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1" t="s">
        <v>16</v>
      </c>
      <c r="B285" s="1" t="s">
        <v>17</v>
      </c>
      <c r="C285" s="1">
        <v>256.21</v>
      </c>
      <c r="D285" s="1">
        <v>0.0</v>
      </c>
      <c r="E285" s="1" t="s">
        <v>18</v>
      </c>
      <c r="F285" s="1" t="s">
        <v>19</v>
      </c>
      <c r="G285" s="1" t="s">
        <v>20</v>
      </c>
      <c r="H285" s="1" t="s">
        <v>4601</v>
      </c>
      <c r="I285" s="1" t="s">
        <v>4602</v>
      </c>
      <c r="J285" s="1" t="s">
        <v>4602</v>
      </c>
      <c r="K285" s="2"/>
      <c r="L285" s="1">
        <v>-11.0</v>
      </c>
      <c r="M285" s="1"/>
      <c r="N285" s="1">
        <v>7.479716666666667</v>
      </c>
      <c r="O285" s="1" t="s">
        <v>3680</v>
      </c>
      <c r="P285" s="1" t="s">
        <v>3770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E285" s="2"/>
      <c r="AF285" s="2"/>
    </row>
    <row r="286">
      <c r="A286" s="1" t="s">
        <v>80</v>
      </c>
      <c r="B286" s="1" t="s">
        <v>17</v>
      </c>
      <c r="C286" s="1">
        <v>263.0</v>
      </c>
      <c r="D286" s="1">
        <v>66.0</v>
      </c>
      <c r="E286" s="2"/>
      <c r="F286" s="1" t="s">
        <v>38</v>
      </c>
      <c r="G286" s="1" t="s">
        <v>39</v>
      </c>
      <c r="H286" s="1" t="s">
        <v>4603</v>
      </c>
      <c r="I286" s="1" t="s">
        <v>4604</v>
      </c>
      <c r="J286" s="1" t="s">
        <v>4604</v>
      </c>
      <c r="K286" s="2"/>
      <c r="L286" s="1">
        <v>-4.0</v>
      </c>
      <c r="M286" s="1"/>
      <c r="N286" s="1">
        <v>51.84936666666667</v>
      </c>
      <c r="O286" s="1" t="s">
        <v>86</v>
      </c>
      <c r="P286" s="1" t="s">
        <v>4605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E286" s="2"/>
      <c r="AF286" s="2"/>
    </row>
    <row r="287">
      <c r="A287" s="1" t="s">
        <v>16</v>
      </c>
      <c r="B287" s="1" t="s">
        <v>17</v>
      </c>
      <c r="C287" s="1">
        <v>195.91</v>
      </c>
      <c r="D287" s="1">
        <v>0.0</v>
      </c>
      <c r="E287" s="1" t="s">
        <v>18</v>
      </c>
      <c r="F287" s="1" t="s">
        <v>19</v>
      </c>
      <c r="G287" s="1" t="s">
        <v>20</v>
      </c>
      <c r="H287" s="1" t="s">
        <v>4606</v>
      </c>
      <c r="I287" s="1" t="s">
        <v>4607</v>
      </c>
      <c r="J287" s="1" t="s">
        <v>4607</v>
      </c>
      <c r="K287" s="2"/>
      <c r="L287" s="1">
        <v>-10.0</v>
      </c>
      <c r="M287" s="1"/>
      <c r="N287" s="1">
        <v>4.868033333333333</v>
      </c>
      <c r="O287" s="1" t="s">
        <v>3680</v>
      </c>
      <c r="P287" s="1" t="s">
        <v>4225</v>
      </c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1" t="s">
        <v>37</v>
      </c>
      <c r="B288" s="1" t="s">
        <v>17</v>
      </c>
      <c r="C288" s="1">
        <v>518.0</v>
      </c>
      <c r="D288" s="1">
        <v>0.0</v>
      </c>
      <c r="E288" s="2"/>
      <c r="F288" s="1" t="s">
        <v>38</v>
      </c>
      <c r="G288" s="1" t="s">
        <v>162</v>
      </c>
      <c r="H288" s="1" t="s">
        <v>4608</v>
      </c>
      <c r="I288" s="1" t="s">
        <v>4609</v>
      </c>
      <c r="J288" s="1" t="s">
        <v>4609</v>
      </c>
      <c r="K288" s="2"/>
      <c r="L288" s="1">
        <v>4.0</v>
      </c>
      <c r="M288" s="1"/>
      <c r="N288" s="1">
        <v>9.656916666666667</v>
      </c>
      <c r="O288" s="1" t="s">
        <v>42</v>
      </c>
      <c r="P288" s="1" t="s">
        <v>4610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1" t="s">
        <v>37</v>
      </c>
      <c r="B289" s="1" t="s">
        <v>17</v>
      </c>
      <c r="C289" s="1">
        <v>259.0</v>
      </c>
      <c r="D289" s="1">
        <v>0.0</v>
      </c>
      <c r="E289" s="2"/>
      <c r="F289" s="1" t="s">
        <v>38</v>
      </c>
      <c r="G289" s="1" t="s">
        <v>162</v>
      </c>
      <c r="H289" s="1" t="s">
        <v>4611</v>
      </c>
      <c r="I289" s="1" t="s">
        <v>4612</v>
      </c>
      <c r="J289" s="1" t="s">
        <v>4612</v>
      </c>
      <c r="K289" s="2"/>
      <c r="L289" s="1">
        <v>8.0</v>
      </c>
      <c r="M289" s="1"/>
      <c r="N289" s="1">
        <v>13.825066666666666</v>
      </c>
      <c r="O289" s="1" t="s">
        <v>42</v>
      </c>
      <c r="P289" s="1" t="s">
        <v>4613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37</v>
      </c>
      <c r="B290" s="1" t="s">
        <v>17</v>
      </c>
      <c r="C290" s="1">
        <v>518.0</v>
      </c>
      <c r="D290" s="1">
        <v>0.0</v>
      </c>
      <c r="E290" s="2"/>
      <c r="F290" s="1" t="s">
        <v>38</v>
      </c>
      <c r="G290" s="1" t="s">
        <v>162</v>
      </c>
      <c r="H290" s="1" t="s">
        <v>4614</v>
      </c>
      <c r="I290" s="1" t="s">
        <v>4615</v>
      </c>
      <c r="J290" s="1" t="s">
        <v>4615</v>
      </c>
      <c r="K290" s="2"/>
      <c r="L290" s="1">
        <v>11.0</v>
      </c>
      <c r="M290" s="1"/>
      <c r="N290" s="1">
        <v>16.846616666666666</v>
      </c>
      <c r="O290" s="1" t="s">
        <v>42</v>
      </c>
      <c r="P290" s="1" t="s">
        <v>4616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E290" s="2"/>
      <c r="AF290" s="2"/>
    </row>
    <row r="291">
      <c r="A291" s="1" t="s">
        <v>80</v>
      </c>
      <c r="B291" s="1" t="s">
        <v>17</v>
      </c>
      <c r="C291" s="3">
        <v>563.0</v>
      </c>
      <c r="D291" s="1">
        <v>0.0</v>
      </c>
      <c r="E291" s="1" t="s">
        <v>3664</v>
      </c>
      <c r="F291" s="1" t="s">
        <v>81</v>
      </c>
      <c r="G291" s="1" t="s">
        <v>20</v>
      </c>
      <c r="H291" s="1" t="s">
        <v>4617</v>
      </c>
      <c r="I291" s="1" t="s">
        <v>4618</v>
      </c>
      <c r="J291" s="1" t="s">
        <v>4619</v>
      </c>
      <c r="K291" s="1" t="s">
        <v>4620</v>
      </c>
      <c r="L291" s="1">
        <v>0.0</v>
      </c>
      <c r="M291" s="1">
        <v>16.678416666666667</v>
      </c>
      <c r="N291" s="1">
        <v>14.248616666666667</v>
      </c>
      <c r="O291" s="1" t="s">
        <v>86</v>
      </c>
      <c r="P291" s="1" t="s">
        <v>4621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80</v>
      </c>
      <c r="B292" s="1" t="s">
        <v>17</v>
      </c>
      <c r="C292" s="1">
        <v>400.0</v>
      </c>
      <c r="D292" s="1">
        <v>108.0</v>
      </c>
      <c r="E292" s="2"/>
      <c r="F292" s="1" t="s">
        <v>38</v>
      </c>
      <c r="G292" s="1" t="s">
        <v>39</v>
      </c>
      <c r="H292" s="1" t="s">
        <v>4622</v>
      </c>
      <c r="I292" s="1" t="s">
        <v>4623</v>
      </c>
      <c r="J292" s="1" t="s">
        <v>4623</v>
      </c>
      <c r="K292" s="2"/>
      <c r="L292" s="1">
        <v>-6.0</v>
      </c>
      <c r="M292" s="1"/>
      <c r="N292" s="1">
        <v>137.82593333333332</v>
      </c>
      <c r="O292" s="1" t="s">
        <v>86</v>
      </c>
      <c r="P292" s="1" t="s">
        <v>4624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29</v>
      </c>
      <c r="B293" s="1" t="s">
        <v>17</v>
      </c>
      <c r="C293" s="3">
        <v>354.0</v>
      </c>
      <c r="D293" s="1">
        <v>0.0</v>
      </c>
      <c r="E293" s="1" t="s">
        <v>1656</v>
      </c>
      <c r="F293" s="1" t="s">
        <v>19</v>
      </c>
      <c r="G293" s="1" t="s">
        <v>20</v>
      </c>
      <c r="H293" s="1" t="s">
        <v>4625</v>
      </c>
      <c r="I293" s="1" t="s">
        <v>4626</v>
      </c>
      <c r="J293" s="1" t="s">
        <v>4626</v>
      </c>
      <c r="K293" s="2"/>
      <c r="L293" s="1">
        <v>-9.0</v>
      </c>
      <c r="M293" s="1"/>
      <c r="N293" s="1">
        <v>5.6163</v>
      </c>
      <c r="O293" s="1" t="s">
        <v>3676</v>
      </c>
      <c r="P293" s="1" t="s">
        <v>4627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80</v>
      </c>
      <c r="B294" s="1" t="s">
        <v>17</v>
      </c>
      <c r="C294" s="1">
        <v>409.0</v>
      </c>
      <c r="D294" s="1">
        <v>0.0</v>
      </c>
      <c r="E294" s="1" t="s">
        <v>3664</v>
      </c>
      <c r="F294" s="1" t="s">
        <v>81</v>
      </c>
      <c r="G294" s="1" t="s">
        <v>20</v>
      </c>
      <c r="H294" s="1" t="s">
        <v>4628</v>
      </c>
      <c r="I294" s="1" t="s">
        <v>4629</v>
      </c>
      <c r="J294" s="1" t="s">
        <v>4630</v>
      </c>
      <c r="K294" s="1" t="s">
        <v>4631</v>
      </c>
      <c r="L294" s="1">
        <v>-3.0</v>
      </c>
      <c r="M294" s="1">
        <v>12.16525</v>
      </c>
      <c r="N294" s="1">
        <v>11.022516666666666</v>
      </c>
      <c r="O294" s="1" t="s">
        <v>86</v>
      </c>
      <c r="P294" s="1" t="s">
        <v>4632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37</v>
      </c>
      <c r="B295" s="1" t="s">
        <v>17</v>
      </c>
      <c r="C295" s="1">
        <v>55.0</v>
      </c>
      <c r="D295" s="1">
        <v>0.0</v>
      </c>
      <c r="E295" s="2"/>
      <c r="F295" s="1" t="s">
        <v>38</v>
      </c>
      <c r="G295" s="1" t="s">
        <v>39</v>
      </c>
      <c r="H295" s="1" t="s">
        <v>4633</v>
      </c>
      <c r="I295" s="1" t="s">
        <v>4634</v>
      </c>
      <c r="J295" s="1" t="s">
        <v>4634</v>
      </c>
      <c r="K295" s="2"/>
      <c r="L295" s="1">
        <v>-3.0</v>
      </c>
      <c r="M295" s="1"/>
      <c r="N295" s="1">
        <v>1.55695</v>
      </c>
      <c r="O295" s="1" t="s">
        <v>42</v>
      </c>
      <c r="P295" s="1" t="s">
        <v>4635</v>
      </c>
      <c r="Q295" s="2"/>
      <c r="S295" s="2"/>
      <c r="T295" s="2"/>
      <c r="U295" s="2"/>
      <c r="V295" s="2"/>
      <c r="W295" s="2"/>
      <c r="X295" s="2"/>
      <c r="Y295" s="2"/>
      <c r="Z295" s="2"/>
      <c r="AB295" s="2"/>
      <c r="AC295" s="2"/>
      <c r="AD295" s="2"/>
      <c r="AE295" s="2"/>
      <c r="AF295" s="2"/>
    </row>
    <row r="296">
      <c r="A296" s="1" t="s">
        <v>37</v>
      </c>
      <c r="B296" s="1" t="s">
        <v>17</v>
      </c>
      <c r="C296" s="1">
        <v>55.0</v>
      </c>
      <c r="D296" s="1">
        <v>0.0</v>
      </c>
      <c r="E296" s="2"/>
      <c r="F296" s="1" t="s">
        <v>38</v>
      </c>
      <c r="G296" s="1" t="s">
        <v>39</v>
      </c>
      <c r="H296" s="1" t="s">
        <v>4636</v>
      </c>
      <c r="I296" s="1" t="s">
        <v>4637</v>
      </c>
      <c r="J296" s="1" t="s">
        <v>4637</v>
      </c>
      <c r="K296" s="2"/>
      <c r="L296" s="1">
        <v>-2.0</v>
      </c>
      <c r="M296" s="1"/>
      <c r="N296" s="1">
        <v>2.3200333333333334</v>
      </c>
      <c r="O296" s="1" t="s">
        <v>42</v>
      </c>
      <c r="P296" s="1" t="s">
        <v>4638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1" t="s">
        <v>37</v>
      </c>
      <c r="B297" s="1" t="s">
        <v>17</v>
      </c>
      <c r="C297" s="1">
        <v>347.0</v>
      </c>
      <c r="D297" s="1">
        <v>0.0</v>
      </c>
      <c r="E297" s="2"/>
      <c r="F297" s="1" t="s">
        <v>38</v>
      </c>
      <c r="G297" s="1" t="s">
        <v>162</v>
      </c>
      <c r="H297" s="1" t="s">
        <v>4639</v>
      </c>
      <c r="I297" s="1" t="s">
        <v>4640</v>
      </c>
      <c r="J297" s="1" t="s">
        <v>4640</v>
      </c>
      <c r="K297" s="2"/>
      <c r="L297" s="1">
        <v>4.0</v>
      </c>
      <c r="M297" s="1"/>
      <c r="N297" s="1">
        <v>108.70628333333333</v>
      </c>
      <c r="O297" s="1" t="s">
        <v>42</v>
      </c>
      <c r="P297" s="1" t="s">
        <v>4641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E297" s="2"/>
      <c r="AF297" s="2"/>
    </row>
    <row r="298">
      <c r="A298" s="1" t="s">
        <v>25</v>
      </c>
      <c r="B298" s="1" t="s">
        <v>17</v>
      </c>
      <c r="C298" s="1">
        <v>273.75</v>
      </c>
      <c r="D298" s="1">
        <v>114.25</v>
      </c>
      <c r="E298" s="2"/>
      <c r="F298" s="1" t="s">
        <v>19</v>
      </c>
      <c r="G298" s="1" t="s">
        <v>20</v>
      </c>
      <c r="H298" s="1" t="s">
        <v>4642</v>
      </c>
      <c r="I298" s="1" t="s">
        <v>4643</v>
      </c>
      <c r="J298" s="1" t="s">
        <v>4643</v>
      </c>
      <c r="K298" s="2"/>
      <c r="L298" s="1">
        <v>-7.0</v>
      </c>
      <c r="M298" s="1"/>
      <c r="N298" s="1">
        <v>7.901833333333333</v>
      </c>
      <c r="O298" s="1" t="s">
        <v>3715</v>
      </c>
      <c r="P298" s="1" t="s">
        <v>4644</v>
      </c>
      <c r="Q298" s="2"/>
      <c r="S298" s="2"/>
      <c r="T298" s="2"/>
      <c r="U298" s="2"/>
      <c r="V298" s="2"/>
      <c r="W298" s="2"/>
      <c r="X298" s="2"/>
      <c r="Y298" s="2"/>
      <c r="Z298" s="2"/>
      <c r="AB298" s="2"/>
      <c r="AC298" s="2"/>
      <c r="AE298" s="2"/>
      <c r="AF298" s="2"/>
    </row>
    <row r="299">
      <c r="A299" s="1" t="s">
        <v>25</v>
      </c>
      <c r="B299" s="1" t="s">
        <v>17</v>
      </c>
      <c r="C299" s="1">
        <v>306.0</v>
      </c>
      <c r="D299" s="1">
        <v>102.0</v>
      </c>
      <c r="E299" s="2"/>
      <c r="F299" s="1" t="s">
        <v>19</v>
      </c>
      <c r="G299" s="1" t="s">
        <v>20</v>
      </c>
      <c r="H299" s="1" t="s">
        <v>4645</v>
      </c>
      <c r="I299" s="1" t="s">
        <v>4646</v>
      </c>
      <c r="J299" s="1" t="s">
        <v>4646</v>
      </c>
      <c r="K299" s="2"/>
      <c r="L299" s="1">
        <v>-8.0</v>
      </c>
      <c r="M299" s="1"/>
      <c r="N299" s="1">
        <v>6.172</v>
      </c>
      <c r="O299" s="1" t="s">
        <v>3715</v>
      </c>
      <c r="P299" s="1" t="s">
        <v>4647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37</v>
      </c>
      <c r="B300" s="1" t="s">
        <v>17</v>
      </c>
      <c r="C300" s="1">
        <v>139.0</v>
      </c>
      <c r="D300" s="1">
        <v>0.0</v>
      </c>
      <c r="E300" s="2"/>
      <c r="F300" s="1" t="s">
        <v>38</v>
      </c>
      <c r="G300" s="1" t="s">
        <v>162</v>
      </c>
      <c r="H300" s="1" t="s">
        <v>4648</v>
      </c>
      <c r="I300" s="1" t="s">
        <v>4649</v>
      </c>
      <c r="J300" s="1" t="s">
        <v>4649</v>
      </c>
      <c r="K300" s="2"/>
      <c r="L300" s="1">
        <v>1.0</v>
      </c>
      <c r="M300" s="1"/>
      <c r="N300" s="1">
        <v>6.045883333333333</v>
      </c>
      <c r="O300" s="1" t="s">
        <v>42</v>
      </c>
      <c r="P300" s="1" t="s">
        <v>4650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E300" s="2"/>
      <c r="AF300" s="2"/>
    </row>
    <row r="301">
      <c r="A301" s="1" t="s">
        <v>37</v>
      </c>
      <c r="B301" s="1" t="s">
        <v>17</v>
      </c>
      <c r="C301" s="1">
        <v>329.0</v>
      </c>
      <c r="D301" s="1">
        <v>0.0</v>
      </c>
      <c r="E301" s="2"/>
      <c r="F301" s="1" t="s">
        <v>38</v>
      </c>
      <c r="G301" s="1" t="s">
        <v>162</v>
      </c>
      <c r="H301" s="1" t="s">
        <v>4651</v>
      </c>
      <c r="I301" s="1" t="s">
        <v>4652</v>
      </c>
      <c r="J301" s="1" t="s">
        <v>4652</v>
      </c>
      <c r="K301" s="2"/>
      <c r="L301" s="1">
        <v>6.0</v>
      </c>
      <c r="M301" s="1"/>
      <c r="N301" s="1">
        <v>11.347333333333333</v>
      </c>
      <c r="O301" s="1" t="s">
        <v>42</v>
      </c>
      <c r="P301" s="1" t="s">
        <v>4653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E301" s="2"/>
      <c r="AF301" s="2"/>
    </row>
    <row r="302">
      <c r="A302" s="1" t="s">
        <v>37</v>
      </c>
      <c r="B302" s="1" t="s">
        <v>17</v>
      </c>
      <c r="C302" s="3">
        <v>124.0</v>
      </c>
      <c r="D302" s="1">
        <v>0.0</v>
      </c>
      <c r="E302" s="2"/>
      <c r="F302" s="1" t="s">
        <v>38</v>
      </c>
      <c r="G302" s="1" t="s">
        <v>162</v>
      </c>
      <c r="H302" s="1" t="s">
        <v>4654</v>
      </c>
      <c r="I302" s="1" t="s">
        <v>4655</v>
      </c>
      <c r="J302" s="1" t="s">
        <v>4655</v>
      </c>
      <c r="K302" s="2"/>
      <c r="L302" s="1">
        <v>-4.0</v>
      </c>
      <c r="M302" s="1"/>
      <c r="N302" s="1">
        <v>0.07295</v>
      </c>
      <c r="O302" s="1" t="s">
        <v>42</v>
      </c>
      <c r="P302" s="1" t="s">
        <v>4656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1" t="s">
        <v>37</v>
      </c>
      <c r="B303" s="1" t="s">
        <v>17</v>
      </c>
      <c r="C303" s="1">
        <v>334.0</v>
      </c>
      <c r="D303" s="1">
        <v>0.0</v>
      </c>
      <c r="E303" s="2"/>
      <c r="F303" s="1" t="s">
        <v>38</v>
      </c>
      <c r="G303" s="1" t="s">
        <v>162</v>
      </c>
      <c r="H303" s="1" t="s">
        <v>4657</v>
      </c>
      <c r="I303" s="1" t="s">
        <v>4658</v>
      </c>
      <c r="J303" s="1" t="s">
        <v>4658</v>
      </c>
      <c r="K303" s="2"/>
      <c r="L303" s="1">
        <v>3.0</v>
      </c>
      <c r="M303" s="1"/>
      <c r="N303" s="1">
        <v>8.177916666666667</v>
      </c>
      <c r="O303" s="1" t="s">
        <v>42</v>
      </c>
      <c r="P303" s="1" t="s">
        <v>4659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1" t="s">
        <v>37</v>
      </c>
      <c r="B304" s="1" t="s">
        <v>17</v>
      </c>
      <c r="C304" s="1">
        <v>130.0</v>
      </c>
      <c r="D304" s="1">
        <v>0.0</v>
      </c>
      <c r="E304" s="2"/>
      <c r="F304" s="1" t="s">
        <v>38</v>
      </c>
      <c r="G304" s="1" t="s">
        <v>162</v>
      </c>
      <c r="H304" s="1" t="s">
        <v>4660</v>
      </c>
      <c r="I304" s="1" t="s">
        <v>4661</v>
      </c>
      <c r="J304" s="1" t="s">
        <v>4661</v>
      </c>
      <c r="K304" s="2"/>
      <c r="L304" s="1">
        <v>2.0</v>
      </c>
      <c r="M304" s="1"/>
      <c r="N304" s="1">
        <v>7.781483333333333</v>
      </c>
      <c r="O304" s="1" t="s">
        <v>42</v>
      </c>
      <c r="P304" s="1" t="s">
        <v>4662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E304" s="2"/>
      <c r="AF304" s="2"/>
    </row>
    <row r="305">
      <c r="A305" s="1" t="s">
        <v>37</v>
      </c>
      <c r="B305" s="1" t="s">
        <v>17</v>
      </c>
      <c r="C305" s="1">
        <v>39.0</v>
      </c>
      <c r="D305" s="1">
        <v>0.0</v>
      </c>
      <c r="E305" s="2"/>
      <c r="F305" s="1" t="s">
        <v>38</v>
      </c>
      <c r="G305" s="1" t="s">
        <v>162</v>
      </c>
      <c r="H305" s="1" t="s">
        <v>4663</v>
      </c>
      <c r="I305" s="1" t="s">
        <v>4664</v>
      </c>
      <c r="J305" s="1" t="s">
        <v>4664</v>
      </c>
      <c r="K305" s="2"/>
      <c r="L305" s="1">
        <v>-4.0</v>
      </c>
      <c r="M305" s="1"/>
      <c r="N305" s="1">
        <v>0.07345</v>
      </c>
      <c r="O305" s="1" t="s">
        <v>42</v>
      </c>
      <c r="P305" s="1" t="s">
        <v>4665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1" t="s">
        <v>37</v>
      </c>
      <c r="B306" s="1" t="s">
        <v>17</v>
      </c>
      <c r="C306" s="1">
        <v>100.0</v>
      </c>
      <c r="D306" s="1">
        <v>0.0</v>
      </c>
      <c r="E306" s="2"/>
      <c r="F306" s="1" t="s">
        <v>38</v>
      </c>
      <c r="G306" s="1" t="s">
        <v>162</v>
      </c>
      <c r="H306" s="1" t="s">
        <v>4666</v>
      </c>
      <c r="I306" s="1" t="s">
        <v>4667</v>
      </c>
      <c r="J306" s="1" t="s">
        <v>4667</v>
      </c>
      <c r="K306" s="2"/>
      <c r="L306" s="1">
        <v>-4.0</v>
      </c>
      <c r="M306" s="1"/>
      <c r="N306" s="1">
        <v>0.12025</v>
      </c>
      <c r="O306" s="1" t="s">
        <v>42</v>
      </c>
      <c r="P306" s="1" t="s">
        <v>4668</v>
      </c>
      <c r="Q306" s="2"/>
      <c r="S306" s="2"/>
      <c r="T306" s="2"/>
      <c r="U306" s="2"/>
      <c r="V306" s="2"/>
      <c r="W306" s="2"/>
      <c r="X306" s="2"/>
      <c r="Y306" s="2"/>
      <c r="Z306" s="2"/>
      <c r="AB306" s="2"/>
      <c r="AC306" s="2"/>
      <c r="AE306" s="2"/>
      <c r="AF306" s="2"/>
    </row>
    <row r="307">
      <c r="A307" s="1" t="s">
        <v>37</v>
      </c>
      <c r="B307" s="1" t="s">
        <v>17</v>
      </c>
      <c r="C307" s="3">
        <v>365.6</v>
      </c>
      <c r="D307" s="1">
        <v>91.4</v>
      </c>
      <c r="E307" s="2"/>
      <c r="F307" s="1" t="s">
        <v>38</v>
      </c>
      <c r="G307" s="1" t="s">
        <v>39</v>
      </c>
      <c r="H307" s="1" t="s">
        <v>4669</v>
      </c>
      <c r="I307" s="1" t="s">
        <v>4670</v>
      </c>
      <c r="J307" s="1" t="s">
        <v>4670</v>
      </c>
      <c r="K307" s="2"/>
      <c r="L307" s="1">
        <v>0.0</v>
      </c>
      <c r="M307" s="1"/>
      <c r="N307" s="1">
        <v>5.69135</v>
      </c>
      <c r="O307" s="1" t="s">
        <v>42</v>
      </c>
      <c r="P307" s="1" t="s">
        <v>4671</v>
      </c>
      <c r="Q307" s="2"/>
      <c r="S307" s="2"/>
      <c r="T307" s="2"/>
      <c r="U307" s="2"/>
      <c r="V307" s="2"/>
      <c r="W307" s="2"/>
      <c r="X307" s="2"/>
      <c r="Y307" s="2"/>
      <c r="Z307" s="2"/>
      <c r="AB307" s="2"/>
      <c r="AC307" s="2"/>
      <c r="AE307" s="2"/>
      <c r="AF307" s="2"/>
    </row>
    <row r="308">
      <c r="A308" s="1" t="s">
        <v>25</v>
      </c>
      <c r="B308" s="1" t="s">
        <v>17</v>
      </c>
      <c r="C308" s="1">
        <v>368.0</v>
      </c>
      <c r="D308" s="1">
        <v>0.0</v>
      </c>
      <c r="E308" s="2"/>
      <c r="F308" s="1" t="s">
        <v>19</v>
      </c>
      <c r="G308" s="1" t="s">
        <v>20</v>
      </c>
      <c r="H308" s="1" t="s">
        <v>4672</v>
      </c>
      <c r="I308" s="1" t="s">
        <v>4673</v>
      </c>
      <c r="J308" s="1" t="s">
        <v>4673</v>
      </c>
      <c r="K308" s="2"/>
      <c r="L308" s="1">
        <v>-7.0</v>
      </c>
      <c r="M308" s="1"/>
      <c r="N308" s="1">
        <v>7.77395</v>
      </c>
      <c r="O308" s="1" t="s">
        <v>3715</v>
      </c>
      <c r="P308" s="1" t="s">
        <v>4674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1" t="s">
        <v>25</v>
      </c>
      <c r="B309" s="1" t="s">
        <v>17</v>
      </c>
      <c r="C309" s="1">
        <v>264.5</v>
      </c>
      <c r="D309" s="1">
        <v>113.5</v>
      </c>
      <c r="E309" s="2"/>
      <c r="F309" s="1" t="s">
        <v>19</v>
      </c>
      <c r="G309" s="1" t="s">
        <v>20</v>
      </c>
      <c r="H309" s="1" t="s">
        <v>4675</v>
      </c>
      <c r="I309" s="1" t="s">
        <v>4676</v>
      </c>
      <c r="J309" s="1" t="s">
        <v>4676</v>
      </c>
      <c r="K309" s="2"/>
      <c r="L309" s="1">
        <v>-7.0</v>
      </c>
      <c r="M309" s="1"/>
      <c r="N309" s="1">
        <v>7.9992833333333335</v>
      </c>
      <c r="O309" s="1" t="s">
        <v>3715</v>
      </c>
      <c r="P309" s="1" t="s">
        <v>4677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25</v>
      </c>
      <c r="B310" s="1" t="s">
        <v>17</v>
      </c>
      <c r="C310" s="1">
        <v>239.25</v>
      </c>
      <c r="D310" s="1">
        <v>79.75</v>
      </c>
      <c r="E310" s="2"/>
      <c r="F310" s="1" t="s">
        <v>19</v>
      </c>
      <c r="G310" s="1" t="s">
        <v>20</v>
      </c>
      <c r="H310" s="1" t="s">
        <v>4678</v>
      </c>
      <c r="I310" s="1" t="s">
        <v>4679</v>
      </c>
      <c r="J310" s="1" t="s">
        <v>4679</v>
      </c>
      <c r="K310" s="2"/>
      <c r="L310" s="1">
        <v>-9.0</v>
      </c>
      <c r="M310" s="1"/>
      <c r="N310" s="1">
        <v>5.89835</v>
      </c>
      <c r="O310" s="1" t="s">
        <v>3715</v>
      </c>
      <c r="P310" s="1" t="s">
        <v>4119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1" t="s">
        <v>25</v>
      </c>
      <c r="B311" s="1" t="s">
        <v>17</v>
      </c>
      <c r="C311" s="1">
        <v>607.0</v>
      </c>
      <c r="D311" s="1">
        <v>125.0</v>
      </c>
      <c r="E311" s="2"/>
      <c r="F311" s="1" t="s">
        <v>19</v>
      </c>
      <c r="G311" s="1" t="s">
        <v>39</v>
      </c>
      <c r="H311" s="1" t="s">
        <v>4680</v>
      </c>
      <c r="I311" s="1" t="s">
        <v>4681</v>
      </c>
      <c r="J311" s="1" t="s">
        <v>4681</v>
      </c>
      <c r="K311" s="2"/>
      <c r="L311" s="1">
        <v>-1.0</v>
      </c>
      <c r="M311" s="1"/>
      <c r="N311" s="1">
        <v>13.103433333333333</v>
      </c>
      <c r="O311" s="1" t="s">
        <v>3715</v>
      </c>
      <c r="P311" s="1" t="s">
        <v>4682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1" t="s">
        <v>37</v>
      </c>
      <c r="B312" s="1" t="s">
        <v>17</v>
      </c>
      <c r="C312" s="1">
        <v>198.0</v>
      </c>
      <c r="D312" s="1">
        <v>0.0</v>
      </c>
      <c r="E312" s="2"/>
      <c r="F312" s="1" t="s">
        <v>38</v>
      </c>
      <c r="G312" s="1" t="s">
        <v>162</v>
      </c>
      <c r="H312" s="1" t="s">
        <v>4683</v>
      </c>
      <c r="I312" s="1" t="s">
        <v>4684</v>
      </c>
      <c r="J312" s="1" t="s">
        <v>4684</v>
      </c>
      <c r="K312" s="2"/>
      <c r="L312" s="1">
        <v>12.0</v>
      </c>
      <c r="M312" s="1"/>
      <c r="N312" s="1">
        <v>17.80228333333333</v>
      </c>
      <c r="O312" s="1" t="s">
        <v>42</v>
      </c>
      <c r="P312" s="1" t="s">
        <v>4685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E312" s="2"/>
      <c r="AF312" s="2"/>
    </row>
    <row r="313">
      <c r="A313" s="1" t="s">
        <v>37</v>
      </c>
      <c r="B313" s="1" t="s">
        <v>17</v>
      </c>
      <c r="C313" s="1">
        <v>75.0</v>
      </c>
      <c r="D313" s="1">
        <v>0.0</v>
      </c>
      <c r="E313" s="2"/>
      <c r="F313" s="1" t="s">
        <v>38</v>
      </c>
      <c r="G313" s="1" t="s">
        <v>39</v>
      </c>
      <c r="H313" s="1" t="s">
        <v>4686</v>
      </c>
      <c r="I313" s="1" t="s">
        <v>4687</v>
      </c>
      <c r="J313" s="1" t="s">
        <v>4687</v>
      </c>
      <c r="K313" s="2"/>
      <c r="L313" s="1">
        <v>-4.0</v>
      </c>
      <c r="M313" s="1"/>
      <c r="N313" s="1">
        <v>0.4718833333333333</v>
      </c>
      <c r="O313" s="1" t="s">
        <v>42</v>
      </c>
      <c r="P313" s="1" t="s">
        <v>4688</v>
      </c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1" t="s">
        <v>37</v>
      </c>
      <c r="B314" s="1" t="s">
        <v>17</v>
      </c>
      <c r="C314" s="1">
        <v>39.0</v>
      </c>
      <c r="D314" s="1">
        <v>0.0</v>
      </c>
      <c r="E314" s="2"/>
      <c r="F314" s="1" t="s">
        <v>38</v>
      </c>
      <c r="G314" s="1" t="s">
        <v>39</v>
      </c>
      <c r="H314" s="1" t="s">
        <v>4689</v>
      </c>
      <c r="I314" s="1" t="s">
        <v>4690</v>
      </c>
      <c r="J314" s="1" t="s">
        <v>4690</v>
      </c>
      <c r="K314" s="2"/>
      <c r="L314" s="1">
        <v>-4.0</v>
      </c>
      <c r="M314" s="1"/>
      <c r="N314" s="1">
        <v>0.5381166666666667</v>
      </c>
      <c r="O314" s="1" t="s">
        <v>42</v>
      </c>
      <c r="P314" s="1" t="s">
        <v>4691</v>
      </c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E314" s="2"/>
      <c r="AF314" s="2"/>
    </row>
    <row r="315">
      <c r="A315" s="1" t="s">
        <v>37</v>
      </c>
      <c r="B315" s="1" t="s">
        <v>17</v>
      </c>
      <c r="C315" s="1">
        <v>207.2</v>
      </c>
      <c r="D315" s="1">
        <v>51.8</v>
      </c>
      <c r="E315" s="2"/>
      <c r="F315" s="1" t="s">
        <v>38</v>
      </c>
      <c r="G315" s="1" t="s">
        <v>39</v>
      </c>
      <c r="H315" s="1" t="s">
        <v>4692</v>
      </c>
      <c r="I315" s="1" t="s">
        <v>4693</v>
      </c>
      <c r="J315" s="1" t="s">
        <v>4693</v>
      </c>
      <c r="K315" s="2"/>
      <c r="L315" s="1">
        <v>-4.0</v>
      </c>
      <c r="M315" s="1"/>
      <c r="N315" s="1">
        <v>0.05851666666666667</v>
      </c>
      <c r="O315" s="1" t="s">
        <v>42</v>
      </c>
      <c r="P315" s="1" t="s">
        <v>4694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37</v>
      </c>
      <c r="B316" s="1" t="s">
        <v>471</v>
      </c>
      <c r="C316" s="1">
        <v>259.0</v>
      </c>
      <c r="D316" s="1">
        <v>0.0</v>
      </c>
      <c r="E316" s="2"/>
      <c r="F316" s="1" t="s">
        <v>38</v>
      </c>
      <c r="G316" s="1" t="s">
        <v>39</v>
      </c>
      <c r="H316" s="1" t="s">
        <v>4695</v>
      </c>
      <c r="I316" s="2"/>
      <c r="J316" s="2"/>
      <c r="K316" s="2"/>
      <c r="L316" s="1">
        <v>0.0</v>
      </c>
      <c r="M316" s="1"/>
      <c r="N316" s="2"/>
      <c r="O316" s="1" t="s">
        <v>42</v>
      </c>
      <c r="P316" s="1" t="s">
        <v>4696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37</v>
      </c>
      <c r="B317" s="1" t="s">
        <v>17</v>
      </c>
      <c r="C317" s="1">
        <v>110.0</v>
      </c>
      <c r="D317" s="1">
        <v>0.0</v>
      </c>
      <c r="E317" s="2"/>
      <c r="F317" s="1" t="s">
        <v>38</v>
      </c>
      <c r="G317" s="1" t="s">
        <v>39</v>
      </c>
      <c r="H317" s="1" t="s">
        <v>4697</v>
      </c>
      <c r="I317" s="1" t="s">
        <v>4698</v>
      </c>
      <c r="J317" s="1" t="s">
        <v>4698</v>
      </c>
      <c r="K317" s="2"/>
      <c r="L317" s="1">
        <v>-4.0</v>
      </c>
      <c r="M317" s="1"/>
      <c r="N317" s="1">
        <v>0.38035</v>
      </c>
      <c r="O317" s="1" t="s">
        <v>42</v>
      </c>
      <c r="P317" s="1" t="s">
        <v>4699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1" t="s">
        <v>25</v>
      </c>
      <c r="B318" s="1" t="s">
        <v>17</v>
      </c>
      <c r="C318" s="1">
        <v>454.0</v>
      </c>
      <c r="D318" s="1">
        <v>142.0</v>
      </c>
      <c r="E318" s="1" t="s">
        <v>3664</v>
      </c>
      <c r="F318" s="1" t="s">
        <v>81</v>
      </c>
      <c r="G318" s="1" t="s">
        <v>39</v>
      </c>
      <c r="H318" s="1" t="s">
        <v>4700</v>
      </c>
      <c r="I318" s="1" t="s">
        <v>4701</v>
      </c>
      <c r="J318" s="1" t="s">
        <v>4702</v>
      </c>
      <c r="K318" s="1" t="s">
        <v>4703</v>
      </c>
      <c r="L318" s="1">
        <v>-24.0</v>
      </c>
      <c r="M318" s="1">
        <v>0.37295</v>
      </c>
      <c r="N318" s="1">
        <v>9.104466666666667</v>
      </c>
      <c r="O318" s="1" t="s">
        <v>3669</v>
      </c>
      <c r="P318" s="1" t="s">
        <v>4704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25</v>
      </c>
      <c r="B319" s="1" t="s">
        <v>17</v>
      </c>
      <c r="C319" s="1">
        <v>358.0</v>
      </c>
      <c r="D319" s="1">
        <v>0.0</v>
      </c>
      <c r="E319" s="1" t="s">
        <v>3664</v>
      </c>
      <c r="F319" s="1" t="s">
        <v>81</v>
      </c>
      <c r="G319" s="1" t="s">
        <v>20</v>
      </c>
      <c r="H319" s="1" t="s">
        <v>4705</v>
      </c>
      <c r="I319" s="1" t="s">
        <v>4706</v>
      </c>
      <c r="J319" s="1" t="s">
        <v>4707</v>
      </c>
      <c r="K319" s="1" t="s">
        <v>4708</v>
      </c>
      <c r="L319" s="1">
        <v>-27.0</v>
      </c>
      <c r="M319" s="1">
        <v>0.4654</v>
      </c>
      <c r="N319" s="1">
        <v>3.994666666666667</v>
      </c>
      <c r="O319" s="1" t="s">
        <v>3669</v>
      </c>
      <c r="P319" s="1" t="s">
        <v>4709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16</v>
      </c>
      <c r="B320" s="1" t="s">
        <v>17</v>
      </c>
      <c r="C320" s="1">
        <v>638.0</v>
      </c>
      <c r="D320" s="1">
        <v>0.0</v>
      </c>
      <c r="E320" s="1" t="s">
        <v>18</v>
      </c>
      <c r="F320" s="1" t="s">
        <v>19</v>
      </c>
      <c r="G320" s="1" t="s">
        <v>20</v>
      </c>
      <c r="H320" s="1" t="s">
        <v>4710</v>
      </c>
      <c r="I320" s="1" t="s">
        <v>4711</v>
      </c>
      <c r="J320" s="1" t="s">
        <v>4711</v>
      </c>
      <c r="K320" s="2"/>
      <c r="L320" s="1">
        <v>-7.0</v>
      </c>
      <c r="M320" s="1"/>
      <c r="N320" s="1">
        <v>7.65675</v>
      </c>
      <c r="O320" s="1" t="s">
        <v>3680</v>
      </c>
      <c r="P320" s="1" t="s">
        <v>4712</v>
      </c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1" t="s">
        <v>25</v>
      </c>
      <c r="B321" s="1" t="s">
        <v>17</v>
      </c>
      <c r="C321" s="1">
        <v>339.75</v>
      </c>
      <c r="D321" s="1">
        <v>113.25</v>
      </c>
      <c r="E321" s="2"/>
      <c r="F321" s="1" t="s">
        <v>19</v>
      </c>
      <c r="G321" s="1" t="s">
        <v>20</v>
      </c>
      <c r="H321" s="1" t="s">
        <v>4713</v>
      </c>
      <c r="I321" s="1" t="s">
        <v>4714</v>
      </c>
      <c r="J321" s="1" t="s">
        <v>4714</v>
      </c>
      <c r="K321" s="2"/>
      <c r="L321" s="1">
        <v>-8.0</v>
      </c>
      <c r="M321" s="1"/>
      <c r="N321" s="46">
        <v>6.934983333333333</v>
      </c>
      <c r="O321" s="1" t="s">
        <v>3715</v>
      </c>
      <c r="P321" s="1" t="s">
        <v>4715</v>
      </c>
      <c r="Q321" s="2"/>
      <c r="S321" s="2"/>
      <c r="T321" s="2"/>
      <c r="U321" s="2"/>
      <c r="V321" s="2"/>
      <c r="W321" s="2"/>
      <c r="X321" s="2"/>
      <c r="Y321" s="2"/>
      <c r="Z321" s="2"/>
      <c r="AB321" s="2"/>
      <c r="AC321" s="2"/>
      <c r="AE321" s="2"/>
      <c r="AF321" s="2"/>
    </row>
    <row r="322">
      <c r="A322" s="1" t="s">
        <v>25</v>
      </c>
      <c r="B322" s="1" t="s">
        <v>17</v>
      </c>
      <c r="C322" s="1">
        <v>478.5</v>
      </c>
      <c r="D322" s="1">
        <v>159.5</v>
      </c>
      <c r="E322" s="2"/>
      <c r="F322" s="1" t="s">
        <v>19</v>
      </c>
      <c r="G322" s="1" t="s">
        <v>20</v>
      </c>
      <c r="H322" s="1" t="s">
        <v>4716</v>
      </c>
      <c r="I322" s="1" t="s">
        <v>4717</v>
      </c>
      <c r="J322" s="1" t="s">
        <v>4717</v>
      </c>
      <c r="K322" s="2"/>
      <c r="L322" s="1">
        <v>-7.0</v>
      </c>
      <c r="M322" s="1"/>
      <c r="N322" s="1">
        <v>7.5624</v>
      </c>
      <c r="O322" s="1" t="s">
        <v>3715</v>
      </c>
      <c r="P322" s="1" t="s">
        <v>4718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E322" s="2"/>
      <c r="AF322" s="2"/>
    </row>
    <row r="323">
      <c r="A323" s="1" t="s">
        <v>37</v>
      </c>
      <c r="B323" s="1" t="s">
        <v>17</v>
      </c>
      <c r="C323" s="1">
        <v>398.0</v>
      </c>
      <c r="D323" s="1">
        <v>0.0</v>
      </c>
      <c r="E323" s="2"/>
      <c r="F323" s="1" t="s">
        <v>38</v>
      </c>
      <c r="G323" s="1" t="s">
        <v>162</v>
      </c>
      <c r="H323" s="1" t="s">
        <v>4719</v>
      </c>
      <c r="I323" s="1" t="s">
        <v>4720</v>
      </c>
      <c r="J323" s="1" t="s">
        <v>4720</v>
      </c>
      <c r="K323" s="2"/>
      <c r="L323" s="1">
        <v>0.0</v>
      </c>
      <c r="M323" s="1"/>
      <c r="N323" s="1">
        <v>5.473016666666667</v>
      </c>
      <c r="O323" s="1" t="s">
        <v>42</v>
      </c>
      <c r="P323" s="1" t="s">
        <v>4721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E323" s="2"/>
      <c r="AF323" s="2"/>
    </row>
    <row r="324">
      <c r="A324" s="1" t="s">
        <v>37</v>
      </c>
      <c r="B324" s="1" t="s">
        <v>17</v>
      </c>
      <c r="C324" s="1">
        <v>316.0</v>
      </c>
      <c r="D324" s="1">
        <v>0.0</v>
      </c>
      <c r="E324" s="2"/>
      <c r="F324" s="1" t="s">
        <v>38</v>
      </c>
      <c r="G324" s="1" t="s">
        <v>162</v>
      </c>
      <c r="H324" s="1" t="s">
        <v>4722</v>
      </c>
      <c r="I324" s="1" t="s">
        <v>4723</v>
      </c>
      <c r="J324" s="1" t="s">
        <v>4723</v>
      </c>
      <c r="K324" s="2"/>
      <c r="L324" s="1">
        <v>0.0</v>
      </c>
      <c r="M324" s="1"/>
      <c r="N324" s="1">
        <v>4.222166666666666</v>
      </c>
      <c r="O324" s="1" t="s">
        <v>42</v>
      </c>
      <c r="P324" s="1" t="s">
        <v>4724</v>
      </c>
      <c r="Q324" s="2"/>
      <c r="S324" s="2"/>
      <c r="T324" s="2"/>
      <c r="U324" s="2"/>
      <c r="V324" s="2"/>
      <c r="W324" s="2"/>
      <c r="X324" s="2"/>
      <c r="Y324" s="2"/>
      <c r="Z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349.0</v>
      </c>
      <c r="D325" s="1">
        <v>0.0</v>
      </c>
      <c r="E325" s="1" t="s">
        <v>18</v>
      </c>
      <c r="F325" s="1" t="s">
        <v>19</v>
      </c>
      <c r="G325" s="1" t="s">
        <v>20</v>
      </c>
      <c r="H325" s="1" t="s">
        <v>4725</v>
      </c>
      <c r="I325" s="1" t="s">
        <v>4726</v>
      </c>
      <c r="J325" s="1" t="s">
        <v>4726</v>
      </c>
      <c r="K325" s="2"/>
      <c r="L325" s="1">
        <v>-8.0</v>
      </c>
      <c r="M325" s="1"/>
      <c r="N325" s="1">
        <v>6.750533333333333</v>
      </c>
      <c r="O325" s="1" t="s">
        <v>3680</v>
      </c>
      <c r="P325" s="1" t="s">
        <v>4727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E325" s="2"/>
      <c r="AF325" s="2"/>
    </row>
    <row r="326">
      <c r="A326" s="1" t="s">
        <v>25</v>
      </c>
      <c r="B326" s="1" t="s">
        <v>17</v>
      </c>
      <c r="C326" s="1">
        <v>422.25</v>
      </c>
      <c r="D326" s="1">
        <v>140.75</v>
      </c>
      <c r="E326" s="2"/>
      <c r="F326" s="1" t="s">
        <v>19</v>
      </c>
      <c r="G326" s="1" t="s">
        <v>20</v>
      </c>
      <c r="H326" s="1" t="s">
        <v>4728</v>
      </c>
      <c r="I326" s="1" t="s">
        <v>4729</v>
      </c>
      <c r="J326" s="1" t="s">
        <v>4729</v>
      </c>
      <c r="K326" s="2"/>
      <c r="L326" s="1">
        <v>-8.0</v>
      </c>
      <c r="M326" s="1"/>
      <c r="N326" s="1">
        <v>6.309366666666667</v>
      </c>
      <c r="O326" s="1" t="s">
        <v>3715</v>
      </c>
      <c r="P326" s="1" t="s">
        <v>4730</v>
      </c>
      <c r="Q326" s="2"/>
      <c r="S326" s="2"/>
      <c r="T326" s="2"/>
      <c r="U326" s="2"/>
      <c r="V326" s="2"/>
      <c r="W326" s="2"/>
      <c r="X326" s="2"/>
      <c r="Y326" s="2"/>
      <c r="Z326" s="2"/>
      <c r="AB326" s="2"/>
      <c r="AC326" s="2"/>
      <c r="AD326" s="2"/>
      <c r="AE326" s="2"/>
      <c r="AF326" s="2"/>
    </row>
    <row r="327">
      <c r="A327" s="1" t="s">
        <v>25</v>
      </c>
      <c r="B327" s="1" t="s">
        <v>17</v>
      </c>
      <c r="C327" s="1">
        <v>366.0</v>
      </c>
      <c r="D327" s="1">
        <v>122.0</v>
      </c>
      <c r="E327" s="2"/>
      <c r="F327" s="1" t="s">
        <v>19</v>
      </c>
      <c r="G327" s="1" t="s">
        <v>20</v>
      </c>
      <c r="H327" s="1" t="s">
        <v>4731</v>
      </c>
      <c r="I327" s="1" t="s">
        <v>4732</v>
      </c>
      <c r="J327" s="1" t="s">
        <v>4732</v>
      </c>
      <c r="K327" s="2"/>
      <c r="L327" s="1">
        <v>-2.0</v>
      </c>
      <c r="M327" s="1"/>
      <c r="N327" s="1">
        <v>12.51605</v>
      </c>
      <c r="O327" s="1" t="s">
        <v>3715</v>
      </c>
      <c r="P327" s="1" t="s">
        <v>4733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1" t="s">
        <v>37</v>
      </c>
      <c r="B328" s="1" t="s">
        <v>17</v>
      </c>
      <c r="C328" s="1">
        <v>259.0</v>
      </c>
      <c r="D328" s="1">
        <v>0.0</v>
      </c>
      <c r="E328" s="2"/>
      <c r="F328" s="1" t="s">
        <v>38</v>
      </c>
      <c r="G328" s="1" t="s">
        <v>39</v>
      </c>
      <c r="H328" s="1" t="s">
        <v>4734</v>
      </c>
      <c r="I328" s="1" t="s">
        <v>4735</v>
      </c>
      <c r="J328" s="1" t="s">
        <v>4735</v>
      </c>
      <c r="K328" s="2"/>
      <c r="L328" s="1">
        <v>-2.0</v>
      </c>
      <c r="M328" s="1"/>
      <c r="N328" s="1">
        <v>2.5559333333333334</v>
      </c>
      <c r="O328" s="1" t="s">
        <v>42</v>
      </c>
      <c r="P328" s="1" t="s">
        <v>4736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1" t="s">
        <v>29</v>
      </c>
      <c r="B329" s="1" t="s">
        <v>17</v>
      </c>
      <c r="C329" s="1">
        <v>488.0</v>
      </c>
      <c r="D329" s="1">
        <v>0.0</v>
      </c>
      <c r="E329" s="1" t="s">
        <v>4737</v>
      </c>
      <c r="F329" s="1" t="s">
        <v>19</v>
      </c>
      <c r="G329" s="1" t="s">
        <v>20</v>
      </c>
      <c r="H329" s="1" t="s">
        <v>4738</v>
      </c>
      <c r="I329" s="1" t="s">
        <v>4739</v>
      </c>
      <c r="J329" s="1" t="s">
        <v>4739</v>
      </c>
      <c r="K329" s="2"/>
      <c r="L329" s="1">
        <v>-6.0</v>
      </c>
      <c r="M329" s="1"/>
      <c r="N329" s="1">
        <v>8.281033333333333</v>
      </c>
      <c r="O329" s="1" t="s">
        <v>3676</v>
      </c>
      <c r="P329" s="1" t="s">
        <v>4740</v>
      </c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1" t="s">
        <v>80</v>
      </c>
      <c r="B330" s="1" t="s">
        <v>17</v>
      </c>
      <c r="C330" s="1">
        <v>618.0</v>
      </c>
      <c r="D330" s="1">
        <v>0.0</v>
      </c>
      <c r="E330" s="1" t="s">
        <v>3976</v>
      </c>
      <c r="F330" s="1" t="s">
        <v>81</v>
      </c>
      <c r="G330" s="1" t="s">
        <v>20</v>
      </c>
      <c r="H330" s="1" t="s">
        <v>4741</v>
      </c>
      <c r="I330" s="1" t="s">
        <v>4742</v>
      </c>
      <c r="J330" s="1" t="s">
        <v>4743</v>
      </c>
      <c r="K330" s="1" t="s">
        <v>4744</v>
      </c>
      <c r="L330" s="1">
        <v>-8.0</v>
      </c>
      <c r="M330" s="1">
        <v>0.4868</v>
      </c>
      <c r="N330" s="1">
        <v>6.1818</v>
      </c>
      <c r="O330" s="1" t="s">
        <v>86</v>
      </c>
      <c r="P330" s="1" t="s">
        <v>4745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E330" s="2"/>
      <c r="AF330" s="2"/>
    </row>
    <row r="331">
      <c r="A331" s="1" t="s">
        <v>37</v>
      </c>
      <c r="B331" s="1" t="s">
        <v>17</v>
      </c>
      <c r="C331" s="1">
        <v>259.0</v>
      </c>
      <c r="D331" s="1">
        <v>0.0</v>
      </c>
      <c r="E331" s="2"/>
      <c r="F331" s="1" t="s">
        <v>38</v>
      </c>
      <c r="G331" s="1" t="s">
        <v>162</v>
      </c>
      <c r="H331" s="1" t="s">
        <v>4746</v>
      </c>
      <c r="I331" s="1" t="s">
        <v>4747</v>
      </c>
      <c r="J331" s="1" t="s">
        <v>4747</v>
      </c>
      <c r="K331" s="2"/>
      <c r="L331" s="1">
        <v>0.0</v>
      </c>
      <c r="M331" s="1"/>
      <c r="N331" s="1">
        <v>5.593816666666667</v>
      </c>
      <c r="O331" s="1" t="s">
        <v>42</v>
      </c>
      <c r="P331" s="1" t="s">
        <v>4748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80</v>
      </c>
      <c r="B332" s="1" t="s">
        <v>17</v>
      </c>
      <c r="C332" s="1">
        <v>454.0</v>
      </c>
      <c r="D332" s="1">
        <v>109.0</v>
      </c>
      <c r="E332" s="2"/>
      <c r="F332" s="1" t="s">
        <v>38</v>
      </c>
      <c r="G332" s="1" t="s">
        <v>20</v>
      </c>
      <c r="H332" s="1" t="s">
        <v>4749</v>
      </c>
      <c r="I332" s="1" t="s">
        <v>4750</v>
      </c>
      <c r="J332" s="1" t="s">
        <v>4750</v>
      </c>
      <c r="K332" s="2"/>
      <c r="L332" s="1">
        <v>-9.0</v>
      </c>
      <c r="M332" s="1"/>
      <c r="N332" s="1">
        <v>11.8414</v>
      </c>
      <c r="O332" s="1" t="s">
        <v>86</v>
      </c>
      <c r="P332" s="1" t="s">
        <v>4751</v>
      </c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D332" s="2"/>
      <c r="AE332" s="2"/>
      <c r="AF332" s="2"/>
    </row>
    <row r="333">
      <c r="A333" s="1" t="s">
        <v>25</v>
      </c>
      <c r="B333" s="1" t="s">
        <v>17</v>
      </c>
      <c r="C333" s="1">
        <v>229.5</v>
      </c>
      <c r="D333" s="1">
        <v>89.5</v>
      </c>
      <c r="E333" s="2"/>
      <c r="F333" s="1" t="s">
        <v>19</v>
      </c>
      <c r="G333" s="1" t="s">
        <v>20</v>
      </c>
      <c r="H333" s="1" t="s">
        <v>4752</v>
      </c>
      <c r="I333" s="1" t="s">
        <v>4753</v>
      </c>
      <c r="J333" s="1" t="s">
        <v>4753</v>
      </c>
      <c r="K333" s="2"/>
      <c r="L333" s="1">
        <v>-9.0</v>
      </c>
      <c r="M333" s="1"/>
      <c r="N333" s="1">
        <v>5.13375</v>
      </c>
      <c r="O333" s="1" t="s">
        <v>3715</v>
      </c>
      <c r="P333" s="1" t="s">
        <v>4754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1" t="s">
        <v>37</v>
      </c>
      <c r="B334" s="1" t="s">
        <v>17</v>
      </c>
      <c r="C334" s="1">
        <v>329.0</v>
      </c>
      <c r="D334" s="1">
        <v>0.0</v>
      </c>
      <c r="E334" s="2"/>
      <c r="F334" s="1" t="s">
        <v>38</v>
      </c>
      <c r="G334" s="1" t="s">
        <v>39</v>
      </c>
      <c r="H334" s="1" t="s">
        <v>4755</v>
      </c>
      <c r="I334" s="1" t="s">
        <v>4756</v>
      </c>
      <c r="J334" s="1" t="s">
        <v>4756</v>
      </c>
      <c r="K334" s="2"/>
      <c r="L334" s="1">
        <v>2.0</v>
      </c>
      <c r="M334" s="1"/>
      <c r="N334" s="1">
        <v>7.0465</v>
      </c>
      <c r="O334" s="1" t="s">
        <v>42</v>
      </c>
      <c r="P334" s="1" t="s">
        <v>4757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37</v>
      </c>
      <c r="B335" s="1" t="s">
        <v>17</v>
      </c>
      <c r="C335" s="1">
        <v>394.0</v>
      </c>
      <c r="D335" s="1">
        <v>0.0</v>
      </c>
      <c r="E335" s="2"/>
      <c r="F335" s="1" t="s">
        <v>38</v>
      </c>
      <c r="G335" s="1" t="s">
        <v>162</v>
      </c>
      <c r="H335" s="1" t="s">
        <v>4758</v>
      </c>
      <c r="I335" s="1" t="s">
        <v>4759</v>
      </c>
      <c r="J335" s="1" t="s">
        <v>4759</v>
      </c>
      <c r="K335" s="2"/>
      <c r="L335" s="1">
        <v>0.0</v>
      </c>
      <c r="M335" s="1"/>
      <c r="N335" s="1">
        <v>5.2913</v>
      </c>
      <c r="O335" s="1" t="s">
        <v>42</v>
      </c>
      <c r="P335" s="1" t="s">
        <v>4760</v>
      </c>
      <c r="Q335" s="2"/>
      <c r="S335" s="2"/>
      <c r="T335" s="2"/>
      <c r="U335" s="2"/>
      <c r="V335" s="2"/>
      <c r="W335" s="2"/>
      <c r="X335" s="2"/>
      <c r="Y335" s="2"/>
      <c r="Z335" s="2"/>
      <c r="AB335" s="2"/>
      <c r="AC335" s="2"/>
      <c r="AE335" s="2"/>
      <c r="AF335" s="2"/>
    </row>
    <row r="336">
      <c r="A336" s="1" t="s">
        <v>37</v>
      </c>
      <c r="B336" s="1" t="s">
        <v>17</v>
      </c>
      <c r="C336" s="1">
        <v>658.0</v>
      </c>
      <c r="D336" s="1">
        <v>0.0</v>
      </c>
      <c r="E336" s="1" t="s">
        <v>3976</v>
      </c>
      <c r="F336" s="1" t="s">
        <v>81</v>
      </c>
      <c r="G336" s="1" t="s">
        <v>39</v>
      </c>
      <c r="H336" s="1" t="s">
        <v>4761</v>
      </c>
      <c r="I336" s="1" t="s">
        <v>4762</v>
      </c>
      <c r="J336" s="1" t="s">
        <v>4763</v>
      </c>
      <c r="K336" s="1" t="s">
        <v>4764</v>
      </c>
      <c r="L336" s="1">
        <v>-7.0</v>
      </c>
      <c r="M336" s="1">
        <v>10.727483333333334</v>
      </c>
      <c r="N336" s="1">
        <v>13.32435</v>
      </c>
      <c r="O336" s="1" t="s">
        <v>42</v>
      </c>
      <c r="P336" s="1" t="s">
        <v>4765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E336" s="2"/>
      <c r="AF336" s="2"/>
    </row>
    <row r="337">
      <c r="A337" s="1" t="s">
        <v>25</v>
      </c>
      <c r="B337" s="1" t="s">
        <v>17</v>
      </c>
      <c r="C337" s="3">
        <v>313.5</v>
      </c>
      <c r="D337" s="1">
        <v>104.5</v>
      </c>
      <c r="E337" s="2"/>
      <c r="F337" s="1" t="s">
        <v>19</v>
      </c>
      <c r="G337" s="1" t="s">
        <v>20</v>
      </c>
      <c r="H337" s="1" t="s">
        <v>4766</v>
      </c>
      <c r="I337" s="1" t="s">
        <v>4767</v>
      </c>
      <c r="J337" s="1" t="s">
        <v>4767</v>
      </c>
      <c r="K337" s="2"/>
      <c r="L337" s="1">
        <v>-2.0</v>
      </c>
      <c r="M337" s="1"/>
      <c r="N337" s="1">
        <v>12.330466666666666</v>
      </c>
      <c r="O337" s="1" t="s">
        <v>3715</v>
      </c>
      <c r="P337" s="1" t="s">
        <v>4768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37</v>
      </c>
      <c r="B338" s="1" t="s">
        <v>17</v>
      </c>
      <c r="C338" s="1">
        <v>259.0</v>
      </c>
      <c r="D338" s="1">
        <v>0.0</v>
      </c>
      <c r="E338" s="2"/>
      <c r="F338" s="1" t="s">
        <v>38</v>
      </c>
      <c r="G338" s="1" t="s">
        <v>39</v>
      </c>
      <c r="H338" s="1" t="s">
        <v>4769</v>
      </c>
      <c r="I338" s="1" t="s">
        <v>4770</v>
      </c>
      <c r="J338" s="1" t="s">
        <v>4770</v>
      </c>
      <c r="K338" s="2"/>
      <c r="L338" s="1">
        <v>20.0</v>
      </c>
      <c r="M338" s="1"/>
      <c r="N338" s="1">
        <v>25.03815</v>
      </c>
      <c r="O338" s="1" t="s">
        <v>42</v>
      </c>
      <c r="P338" s="1" t="s">
        <v>4771</v>
      </c>
      <c r="Q338" s="2"/>
      <c r="S338" s="2"/>
      <c r="T338" s="2"/>
      <c r="U338" s="2"/>
      <c r="V338" s="2"/>
      <c r="W338" s="2"/>
      <c r="X338" s="2"/>
      <c r="Y338" s="2"/>
      <c r="Z338" s="2"/>
      <c r="AB338" s="2"/>
      <c r="AC338" s="2"/>
      <c r="AE338" s="2"/>
      <c r="AF338" s="2"/>
    </row>
    <row r="339">
      <c r="A339" s="1" t="s">
        <v>37</v>
      </c>
      <c r="B339" s="1" t="s">
        <v>17</v>
      </c>
      <c r="C339" s="3">
        <v>348.0</v>
      </c>
      <c r="D339" s="1">
        <v>0.0</v>
      </c>
      <c r="E339" s="2"/>
      <c r="F339" s="1" t="s">
        <v>38</v>
      </c>
      <c r="G339" s="1" t="s">
        <v>162</v>
      </c>
      <c r="H339" s="1" t="s">
        <v>4772</v>
      </c>
      <c r="I339" s="1" t="s">
        <v>4773</v>
      </c>
      <c r="J339" s="1" t="s">
        <v>4773</v>
      </c>
      <c r="K339" s="2"/>
      <c r="L339" s="1">
        <v>0.0</v>
      </c>
      <c r="M339" s="1"/>
      <c r="N339" s="1">
        <v>5.653316666666667</v>
      </c>
      <c r="O339" s="1" t="s">
        <v>42</v>
      </c>
      <c r="P339" s="1" t="s">
        <v>4774</v>
      </c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1" t="s">
        <v>37</v>
      </c>
      <c r="B340" s="1" t="s">
        <v>17</v>
      </c>
      <c r="C340" s="1">
        <v>75.0</v>
      </c>
      <c r="D340" s="1">
        <v>0.0</v>
      </c>
      <c r="E340" s="2"/>
      <c r="F340" s="1" t="s">
        <v>38</v>
      </c>
      <c r="G340" s="1" t="s">
        <v>39</v>
      </c>
      <c r="H340" s="1" t="s">
        <v>4775</v>
      </c>
      <c r="I340" s="1" t="s">
        <v>4776</v>
      </c>
      <c r="J340" s="1" t="s">
        <v>4776</v>
      </c>
      <c r="K340" s="2"/>
      <c r="L340" s="1">
        <v>1.0</v>
      </c>
      <c r="M340" s="1"/>
      <c r="N340" s="1">
        <v>6.815633333333333</v>
      </c>
      <c r="O340" s="1" t="s">
        <v>42</v>
      </c>
      <c r="P340" s="1" t="s">
        <v>4777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1" t="s">
        <v>37</v>
      </c>
      <c r="B341" s="1" t="s">
        <v>17</v>
      </c>
      <c r="C341" s="1">
        <v>49.0</v>
      </c>
      <c r="D341" s="1">
        <v>0.0</v>
      </c>
      <c r="E341" s="2"/>
      <c r="F341" s="1" t="s">
        <v>38</v>
      </c>
      <c r="G341" s="1" t="s">
        <v>39</v>
      </c>
      <c r="H341" s="1" t="s">
        <v>4778</v>
      </c>
      <c r="I341" s="1" t="s">
        <v>4779</v>
      </c>
      <c r="J341" s="1" t="s">
        <v>4779</v>
      </c>
      <c r="K341" s="2"/>
      <c r="L341" s="1">
        <v>4.0</v>
      </c>
      <c r="M341" s="1"/>
      <c r="N341" s="1">
        <v>9.722516666666667</v>
      </c>
      <c r="O341" s="1" t="s">
        <v>42</v>
      </c>
      <c r="P341" s="1" t="s">
        <v>4780</v>
      </c>
      <c r="Q341" s="2"/>
      <c r="S341" s="2"/>
      <c r="T341" s="2"/>
      <c r="U341" s="2"/>
      <c r="V341" s="2"/>
      <c r="W341" s="2"/>
      <c r="X341" s="2"/>
      <c r="Y341" s="2"/>
      <c r="Z341" s="2"/>
      <c r="AB341" s="2"/>
      <c r="AC341" s="2"/>
      <c r="AE341" s="2"/>
      <c r="AF341" s="2"/>
    </row>
    <row r="342">
      <c r="A342" s="1" t="s">
        <v>80</v>
      </c>
      <c r="B342" s="1" t="s">
        <v>17</v>
      </c>
      <c r="C342" s="1">
        <v>284.0</v>
      </c>
      <c r="D342" s="1">
        <v>0.0</v>
      </c>
      <c r="E342" s="1" t="s">
        <v>3976</v>
      </c>
      <c r="F342" s="1" t="s">
        <v>81</v>
      </c>
      <c r="G342" s="1" t="s">
        <v>39</v>
      </c>
      <c r="H342" s="1" t="s">
        <v>4781</v>
      </c>
      <c r="I342" s="1" t="s">
        <v>4782</v>
      </c>
      <c r="J342" s="1" t="s">
        <v>4783</v>
      </c>
      <c r="K342" s="1" t="s">
        <v>4784</v>
      </c>
      <c r="L342" s="1">
        <v>-12.0</v>
      </c>
      <c r="M342" s="1">
        <v>0.6554166666666666</v>
      </c>
      <c r="N342" s="1">
        <v>7.4879</v>
      </c>
      <c r="O342" s="1" t="s">
        <v>86</v>
      </c>
      <c r="P342" s="1" t="s">
        <v>4785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E342" s="2"/>
      <c r="AF342" s="2"/>
    </row>
    <row r="343">
      <c r="A343" s="1" t="s">
        <v>37</v>
      </c>
      <c r="B343" s="1" t="s">
        <v>17</v>
      </c>
      <c r="C343" s="1">
        <v>278.0</v>
      </c>
      <c r="D343" s="1">
        <v>0.0</v>
      </c>
      <c r="E343" s="2"/>
      <c r="F343" s="1" t="s">
        <v>38</v>
      </c>
      <c r="G343" s="1" t="s">
        <v>162</v>
      </c>
      <c r="H343" s="1" t="s">
        <v>4786</v>
      </c>
      <c r="I343" s="1" t="s">
        <v>4787</v>
      </c>
      <c r="J343" s="1" t="s">
        <v>4787</v>
      </c>
      <c r="K343" s="2"/>
      <c r="L343" s="1">
        <v>4.0</v>
      </c>
      <c r="M343" s="1"/>
      <c r="N343" s="1">
        <v>9.532183333333334</v>
      </c>
      <c r="O343" s="1" t="s">
        <v>42</v>
      </c>
      <c r="P343" s="1" t="s">
        <v>4788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E343" s="2"/>
      <c r="AF343" s="2"/>
    </row>
    <row r="344">
      <c r="A344" s="1" t="s">
        <v>25</v>
      </c>
      <c r="B344" s="1" t="s">
        <v>17</v>
      </c>
      <c r="C344" s="1">
        <v>288.0</v>
      </c>
      <c r="D344" s="1">
        <v>125.0</v>
      </c>
      <c r="E344" s="2"/>
      <c r="F344" s="1" t="s">
        <v>19</v>
      </c>
      <c r="G344" s="1" t="s">
        <v>20</v>
      </c>
      <c r="H344" s="1" t="s">
        <v>4789</v>
      </c>
      <c r="I344" s="1" t="s">
        <v>4790</v>
      </c>
      <c r="J344" s="1" t="s">
        <v>4790</v>
      </c>
      <c r="K344" s="2"/>
      <c r="L344" s="1">
        <v>5.0</v>
      </c>
      <c r="M344" s="1"/>
      <c r="N344" s="1">
        <v>20.882266666666666</v>
      </c>
      <c r="O344" s="1" t="s">
        <v>3715</v>
      </c>
      <c r="P344" s="1" t="s">
        <v>4791</v>
      </c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1" t="s">
        <v>37</v>
      </c>
      <c r="B345" s="1" t="s">
        <v>17</v>
      </c>
      <c r="C345" s="1">
        <v>65.0</v>
      </c>
      <c r="D345" s="1">
        <v>0.0</v>
      </c>
      <c r="E345" s="2"/>
      <c r="F345" s="1" t="s">
        <v>38</v>
      </c>
      <c r="G345" s="1" t="s">
        <v>162</v>
      </c>
      <c r="H345" s="1" t="s">
        <v>4792</v>
      </c>
      <c r="I345" s="1" t="s">
        <v>4793</v>
      </c>
      <c r="J345" s="1" t="s">
        <v>4793</v>
      </c>
      <c r="K345" s="2"/>
      <c r="L345" s="1">
        <v>-1.0</v>
      </c>
      <c r="M345" s="1"/>
      <c r="N345" s="1">
        <v>3.307166666666667</v>
      </c>
      <c r="O345" s="1" t="s">
        <v>42</v>
      </c>
      <c r="P345" s="1" t="s">
        <v>4794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E345" s="2"/>
      <c r="AF345" s="2"/>
    </row>
    <row r="346">
      <c r="A346" s="1" t="s">
        <v>37</v>
      </c>
      <c r="B346" s="1" t="s">
        <v>17</v>
      </c>
      <c r="C346" s="1">
        <v>75.0</v>
      </c>
      <c r="D346" s="1">
        <v>0.0</v>
      </c>
      <c r="E346" s="2"/>
      <c r="F346" s="1" t="s">
        <v>38</v>
      </c>
      <c r="G346" s="1" t="s">
        <v>162</v>
      </c>
      <c r="H346" s="1" t="s">
        <v>4795</v>
      </c>
      <c r="I346" s="1" t="s">
        <v>4796</v>
      </c>
      <c r="J346" s="1" t="s">
        <v>4796</v>
      </c>
      <c r="K346" s="2"/>
      <c r="L346" s="1">
        <v>-4.0</v>
      </c>
      <c r="M346" s="1"/>
      <c r="N346" s="1">
        <v>0.04903333333333333</v>
      </c>
      <c r="O346" s="1" t="s">
        <v>42</v>
      </c>
      <c r="P346" s="1" t="s">
        <v>4797</v>
      </c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1" t="s">
        <v>37</v>
      </c>
      <c r="B347" s="1" t="s">
        <v>17</v>
      </c>
      <c r="C347" s="1">
        <v>120.0</v>
      </c>
      <c r="D347" s="1">
        <v>0.0</v>
      </c>
      <c r="E347" s="2"/>
      <c r="F347" s="1" t="s">
        <v>38</v>
      </c>
      <c r="G347" s="1" t="s">
        <v>162</v>
      </c>
      <c r="H347" s="1" t="s">
        <v>4798</v>
      </c>
      <c r="I347" s="1" t="s">
        <v>4799</v>
      </c>
      <c r="J347" s="1" t="s">
        <v>4799</v>
      </c>
      <c r="K347" s="2"/>
      <c r="L347" s="1">
        <v>0.0</v>
      </c>
      <c r="M347" s="1"/>
      <c r="N347" s="1">
        <v>5.364716666666666</v>
      </c>
      <c r="O347" s="1" t="s">
        <v>42</v>
      </c>
      <c r="P347" s="1" t="s">
        <v>4800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E347" s="2"/>
      <c r="AF347" s="2"/>
    </row>
    <row r="348">
      <c r="A348" s="1" t="s">
        <v>37</v>
      </c>
      <c r="B348" s="1" t="s">
        <v>17</v>
      </c>
      <c r="C348" s="1">
        <v>130.0</v>
      </c>
      <c r="D348" s="1">
        <v>0.0</v>
      </c>
      <c r="E348" s="2"/>
      <c r="F348" s="1" t="s">
        <v>38</v>
      </c>
      <c r="G348" s="1" t="s">
        <v>162</v>
      </c>
      <c r="H348" s="1" t="s">
        <v>4801</v>
      </c>
      <c r="I348" s="1" t="s">
        <v>4802</v>
      </c>
      <c r="J348" s="1" t="s">
        <v>4802</v>
      </c>
      <c r="K348" s="2"/>
      <c r="L348" s="1">
        <v>0.0</v>
      </c>
      <c r="M348" s="1"/>
      <c r="N348" s="1">
        <v>5.8030333333333335</v>
      </c>
      <c r="O348" s="1" t="s">
        <v>42</v>
      </c>
      <c r="P348" s="1" t="s">
        <v>4803</v>
      </c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1" t="s">
        <v>37</v>
      </c>
      <c r="B349" s="1" t="s">
        <v>17</v>
      </c>
      <c r="C349" s="1">
        <v>139.0</v>
      </c>
      <c r="D349" s="1">
        <v>0.0</v>
      </c>
      <c r="E349" s="2"/>
      <c r="F349" s="1" t="s">
        <v>38</v>
      </c>
      <c r="G349" s="1" t="s">
        <v>162</v>
      </c>
      <c r="H349" s="1" t="s">
        <v>4804</v>
      </c>
      <c r="I349" s="1" t="s">
        <v>4805</v>
      </c>
      <c r="J349" s="1" t="s">
        <v>4805</v>
      </c>
      <c r="K349" s="2"/>
      <c r="L349" s="1">
        <v>2.0</v>
      </c>
      <c r="M349" s="1"/>
      <c r="N349" s="1">
        <v>7.571516666666667</v>
      </c>
      <c r="O349" s="1" t="s">
        <v>42</v>
      </c>
      <c r="P349" s="1" t="s">
        <v>4806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E349" s="2"/>
      <c r="AF349" s="2"/>
    </row>
    <row r="350">
      <c r="A350" s="1" t="s">
        <v>37</v>
      </c>
      <c r="B350" s="1" t="s">
        <v>17</v>
      </c>
      <c r="C350" s="1">
        <v>289.0</v>
      </c>
      <c r="D350" s="1">
        <v>0.0</v>
      </c>
      <c r="E350" s="2"/>
      <c r="F350" s="1" t="s">
        <v>38</v>
      </c>
      <c r="G350" s="1" t="s">
        <v>162</v>
      </c>
      <c r="H350" s="1" t="s">
        <v>4807</v>
      </c>
      <c r="I350" s="1" t="s">
        <v>4808</v>
      </c>
      <c r="J350" s="1" t="s">
        <v>4808</v>
      </c>
      <c r="K350" s="2"/>
      <c r="L350" s="1">
        <v>2.0</v>
      </c>
      <c r="M350" s="1"/>
      <c r="N350" s="1">
        <v>7.249616666666666</v>
      </c>
      <c r="O350" s="1" t="s">
        <v>42</v>
      </c>
      <c r="P350" s="1" t="s">
        <v>4809</v>
      </c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1" t="s">
        <v>37</v>
      </c>
      <c r="B351" s="1" t="s">
        <v>17</v>
      </c>
      <c r="C351" s="1">
        <v>139.0</v>
      </c>
      <c r="D351" s="1">
        <v>0.0</v>
      </c>
      <c r="E351" s="2"/>
      <c r="F351" s="1" t="s">
        <v>38</v>
      </c>
      <c r="G351" s="1" t="s">
        <v>39</v>
      </c>
      <c r="H351" s="1" t="s">
        <v>4810</v>
      </c>
      <c r="I351" s="1" t="s">
        <v>4811</v>
      </c>
      <c r="J351" s="1" t="s">
        <v>4811</v>
      </c>
      <c r="K351" s="2"/>
      <c r="L351" s="1">
        <v>1.0</v>
      </c>
      <c r="M351" s="1"/>
      <c r="N351" s="46">
        <v>6.215233333333333</v>
      </c>
      <c r="O351" s="1" t="s">
        <v>42</v>
      </c>
      <c r="P351" s="1" t="s">
        <v>4812</v>
      </c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1" t="s">
        <v>37</v>
      </c>
      <c r="B352" s="1" t="s">
        <v>17</v>
      </c>
      <c r="C352" s="1">
        <v>94.0</v>
      </c>
      <c r="D352" s="1">
        <v>0.0</v>
      </c>
      <c r="E352" s="2"/>
      <c r="F352" s="1" t="s">
        <v>38</v>
      </c>
      <c r="G352" s="1" t="s">
        <v>39</v>
      </c>
      <c r="H352" s="1" t="s">
        <v>4813</v>
      </c>
      <c r="I352" s="1" t="s">
        <v>4814</v>
      </c>
      <c r="J352" s="1" t="s">
        <v>4814</v>
      </c>
      <c r="K352" s="2"/>
      <c r="L352" s="1">
        <v>-3.0</v>
      </c>
      <c r="M352" s="1"/>
      <c r="N352" s="1">
        <v>1.0772833333333334</v>
      </c>
      <c r="O352" s="1" t="s">
        <v>42</v>
      </c>
      <c r="P352" s="1" t="s">
        <v>4815</v>
      </c>
      <c r="Q352" s="2"/>
      <c r="S352" s="2"/>
      <c r="T352" s="2"/>
      <c r="U352" s="2"/>
      <c r="V352" s="2"/>
      <c r="W352" s="2"/>
      <c r="X352" s="2"/>
      <c r="Y352" s="2"/>
      <c r="Z352" s="2"/>
      <c r="AB352" s="2"/>
      <c r="AC352" s="2"/>
      <c r="AE352" s="2"/>
      <c r="AF352" s="2"/>
    </row>
    <row r="353">
      <c r="A353" s="1" t="s">
        <v>25</v>
      </c>
      <c r="B353" s="1" t="s">
        <v>17</v>
      </c>
      <c r="C353" s="1">
        <v>209.25</v>
      </c>
      <c r="D353" s="1">
        <v>69.75</v>
      </c>
      <c r="E353" s="2"/>
      <c r="F353" s="1" t="s">
        <v>19</v>
      </c>
      <c r="G353" s="1" t="s">
        <v>20</v>
      </c>
      <c r="H353" s="1" t="s">
        <v>4816</v>
      </c>
      <c r="I353" s="1" t="s">
        <v>4817</v>
      </c>
      <c r="J353" s="1" t="s">
        <v>4817</v>
      </c>
      <c r="K353" s="2"/>
      <c r="L353" s="1">
        <v>-7.0</v>
      </c>
      <c r="M353" s="1"/>
      <c r="N353" s="1">
        <v>7.291883333333334</v>
      </c>
      <c r="O353" s="1" t="s">
        <v>3715</v>
      </c>
      <c r="P353" s="1" t="s">
        <v>4818</v>
      </c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O354" s="2"/>
      <c r="P354" s="2"/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E359" s="2"/>
      <c r="AF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E360" s="2"/>
      <c r="AF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E361" s="2"/>
      <c r="AF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O362" s="2"/>
      <c r="P362" s="2"/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O364" s="2"/>
      <c r="P364" s="2"/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O365" s="2"/>
      <c r="P365" s="2"/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O366" s="2"/>
      <c r="P366" s="2"/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E367" s="2"/>
      <c r="AF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E369" s="2"/>
      <c r="AF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D372" s="2"/>
      <c r="AE372" s="2"/>
      <c r="AF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4819</v>
      </c>
      <c r="B1" s="6"/>
      <c r="C1" s="6"/>
      <c r="D1" s="6"/>
      <c r="E1" s="7"/>
      <c r="F1" s="8" t="s">
        <v>3633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3634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3635</v>
      </c>
      <c r="D5" s="15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3636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3641</v>
      </c>
      <c r="B11" s="25">
        <v>37984.0</v>
      </c>
      <c r="C11" s="26">
        <v>37984.0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3642</v>
      </c>
      <c r="B12" s="29">
        <v>22295.0</v>
      </c>
      <c r="C12" s="26">
        <v>22295.0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3643</v>
      </c>
      <c r="B13" s="25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3644</v>
      </c>
      <c r="B14" s="29">
        <v>500.0</v>
      </c>
      <c r="C14" s="26">
        <v>500.0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3646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3647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3649</v>
      </c>
      <c r="B17" s="29">
        <v>2205.0</v>
      </c>
      <c r="C17" s="26">
        <v>1305.0</v>
      </c>
      <c r="D17" s="27">
        <f t="shared" si="1"/>
        <v>-900</v>
      </c>
      <c r="E17" s="28" t="s">
        <v>4820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3651</v>
      </c>
      <c r="B18" s="29">
        <v>4590.0</v>
      </c>
      <c r="C18" s="26">
        <v>5445.0</v>
      </c>
      <c r="D18" s="27">
        <f t="shared" si="1"/>
        <v>855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3652</v>
      </c>
      <c r="B19" s="29">
        <v>69316.5</v>
      </c>
      <c r="C19" s="33">
        <f t="array" ref="C19">SUMIFS(INDIRECT(A1 &amp; " Restia!C:C"), INDIRECT(A1 &amp; " Restia!A:A"), A19, INDIRECT(A1 &amp; " Restia!B:B"), "&lt;&gt;canceled")</f>
        <v>69316.5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3653</v>
      </c>
      <c r="B20" s="29">
        <v>38163.0</v>
      </c>
      <c r="C20" s="9">
        <f t="array" ref="C20">SUMIFS( INDIRECT(A1 &amp; " Restia!C:C"), INDIRECT(A1 &amp; " Restia!A:A"), A20, INDIRECT(A1 &amp; " Restia!B:B"), "&lt;&gt;canceled" )</f>
        <v>38163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3654</v>
      </c>
      <c r="B21" s="29">
        <v>57728.0</v>
      </c>
      <c r="C21" s="9">
        <f t="array" ref="C21">SUMIFS( INDIRECT(A1 &amp; " Restia!C:C"), INDIRECT(A1 &amp; " Restia!A:A"), "damejidlo", INDIRECT(A1 &amp; " Restia!G:G"), "online", INDIRECT(A1 &amp; " Restia!B:B"), "&lt;&gt;canceled" )</f>
        <v>57728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3655</v>
      </c>
      <c r="B22" s="29">
        <v>65497.0</v>
      </c>
      <c r="C22" s="9">
        <f t="array" ref="C22">SUMIFS( INDIRECT(A1 &amp; " Restia!C:C"), INDIRECT(A1 &amp; " Restia!A:A"), "generic", INDIRECT(A1 &amp; " Restia!G:G"), "online", INDIRECT(A1 &amp; " Restia!B:B"), "&lt;&gt;canceled" )</f>
        <v>65497</v>
      </c>
      <c r="D22" s="27">
        <f t="shared" si="1"/>
        <v>0</v>
      </c>
      <c r="E22" s="41"/>
      <c r="F22" s="8" t="s">
        <v>3656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3657</v>
      </c>
      <c r="B23" s="29">
        <v>1055.0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1055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3658</v>
      </c>
      <c r="B24" s="29">
        <v>16850.0</v>
      </c>
      <c r="C24" s="9">
        <f t="array" ref="C24">SUMIFS( INDIRECT(A1 &amp; " Restia!C:C"), INDIRECT(A1 &amp; " Restia!A:A"), "damejidlo", INDIRECT(A1 &amp; " Restia!G:G"), "cash", INDIRECT(A1 &amp; " Restia!B:B"), "&lt;&gt;canceled")</f>
        <v>16850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3659</v>
      </c>
      <c r="B25" s="29">
        <v>299333.0</v>
      </c>
      <c r="C25" s="9">
        <f t="array" ref="C25">SUM(INDIRECT(A1 &amp; " Restia!C:C")) - SUMIFS(INDIRECT(A1 &amp; " Restia!C:C"), INDIRECT(A1 &amp; " Restia!B:B"), "canceled")</f>
        <v>299333</v>
      </c>
      <c r="D25" s="2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3660</v>
      </c>
      <c r="B26" s="42">
        <v>0.5</v>
      </c>
      <c r="C26" s="43">
        <f>sum(C11:C23)-C25</f>
        <v>-44.5</v>
      </c>
      <c r="D26" s="44">
        <f t="shared" si="1"/>
        <v>-45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4821</v>
      </c>
      <c r="B1" s="6"/>
      <c r="C1" s="6"/>
      <c r="D1" s="6"/>
      <c r="E1" s="7"/>
      <c r="F1" s="8" t="s">
        <v>3633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3634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3635</v>
      </c>
      <c r="D5" s="48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3636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3641</v>
      </c>
      <c r="B11" s="25">
        <v>30006.0</v>
      </c>
      <c r="C11" s="26">
        <v>30012.0</v>
      </c>
      <c r="D11" s="27">
        <f t="shared" ref="D11:D26" si="1">C11-B11</f>
        <v>6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3642</v>
      </c>
      <c r="B12" s="29">
        <v>23907.0</v>
      </c>
      <c r="C12" s="26">
        <v>23907.0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3643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3644</v>
      </c>
      <c r="B14" s="29">
        <v>4503.0</v>
      </c>
      <c r="C14" s="26">
        <v>4503.0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3646</v>
      </c>
      <c r="B15" s="29">
        <v>249.0</v>
      </c>
      <c r="C15" s="26">
        <v>249.0</v>
      </c>
      <c r="D15" s="27">
        <f t="shared" si="1"/>
        <v>0</v>
      </c>
      <c r="E15" s="28" t="s">
        <v>4822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3647</v>
      </c>
      <c r="B16" s="25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3649</v>
      </c>
      <c r="B17" s="29">
        <v>78.0</v>
      </c>
      <c r="C17" s="26"/>
      <c r="D17" s="27">
        <f t="shared" si="1"/>
        <v>-78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3651</v>
      </c>
      <c r="B18" s="29">
        <v>1215.0</v>
      </c>
      <c r="C18" s="26">
        <v>1215.0</v>
      </c>
      <c r="D18" s="27">
        <f t="shared" si="1"/>
        <v>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3652</v>
      </c>
      <c r="B19" s="29">
        <v>124779.0</v>
      </c>
      <c r="C19" s="33">
        <f t="array" ref="C19">SUMIFS(INDIRECT(A1 &amp; " Restia!C:C"), INDIRECT(A1 &amp; " Restia!A:A"), A19, INDIRECT(A1 &amp; " Restia!B:B"), "&lt;&gt;canceled")</f>
        <v>124779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3653</v>
      </c>
      <c r="B20" s="29">
        <v>55426.0</v>
      </c>
      <c r="C20" s="9">
        <f t="array" ref="C20">SUMIFS( INDIRECT(A1 &amp; " Restia!C:C"), INDIRECT(A1 &amp; " Restia!A:A"), A20, INDIRECT(A1 &amp; " Restia!B:B"), "&lt;&gt;canceled" )</f>
        <v>55426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3654</v>
      </c>
      <c r="B21" s="29">
        <v>86623.0</v>
      </c>
      <c r="C21" s="9">
        <f t="array" ref="C21">SUMIFS( INDIRECT(A1 &amp; " Restia!C:C"), INDIRECT(A1 &amp; " Restia!A:A"), "damejidlo", INDIRECT(A1 &amp; " Restia!G:G"), "online", INDIRECT(A1 &amp; " Restia!B:B"), "&lt;&gt;canceled" )</f>
        <v>86294</v>
      </c>
      <c r="D21" s="27">
        <f t="shared" si="1"/>
        <v>-329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3655</v>
      </c>
      <c r="B22" s="29">
        <v>66871.0</v>
      </c>
      <c r="C22" s="9">
        <f t="array" ref="C22">SUMIFS( INDIRECT(A1 &amp; " Restia!C:C"), INDIRECT(A1 &amp; " Restia!A:A"), "generic", INDIRECT(A1 &amp; " Restia!G:G"), "online", INDIRECT(A1 &amp; " Restia!B:B"), "&lt;&gt;canceled" )</f>
        <v>66871</v>
      </c>
      <c r="D22" s="27">
        <f t="shared" si="1"/>
        <v>0</v>
      </c>
      <c r="E22" s="41"/>
      <c r="F22" s="8" t="s">
        <v>3656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3657</v>
      </c>
      <c r="B23" s="29">
        <v>975.0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975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3658</v>
      </c>
      <c r="B24" s="29">
        <v>8971.0</v>
      </c>
      <c r="C24" s="9">
        <f t="array" ref="C24">SUMIFS( INDIRECT(A1 &amp; " Restia!C:C"), INDIRECT(A1 &amp; " Restia!A:A"), "damejidlo", INDIRECT(A1 &amp; " Restia!G:G"), "cash", INDIRECT(A1 &amp; " Restia!B:B"), "&lt;&gt;canceled")</f>
        <v>8971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3659</v>
      </c>
      <c r="B25" s="29">
        <v>394630.6</v>
      </c>
      <c r="C25" s="9">
        <f t="array" ref="C25">SUM(INDIRECT(A1 &amp; " Restia!C:C")) - SUMIFS(INDIRECT(A1 &amp; " Restia!C:C"), INDIRECT(A1 &amp; " Restia!B:B"), "canceled")</f>
        <v>394301.6</v>
      </c>
      <c r="D25" s="27">
        <f t="shared" si="1"/>
        <v>-329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3660</v>
      </c>
      <c r="B26" s="42">
        <v>1.4000000000014552</v>
      </c>
      <c r="C26" s="43">
        <f>sum(C11:C23)-C25</f>
        <v>-70.6</v>
      </c>
      <c r="D26" s="44">
        <f t="shared" si="1"/>
        <v>-72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4823</v>
      </c>
      <c r="B1" s="6"/>
      <c r="C1" s="6"/>
      <c r="D1" s="6"/>
      <c r="E1" s="7"/>
      <c r="F1" s="8" t="s">
        <v>3633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3634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46153.0</v>
      </c>
      <c r="B5" s="6"/>
      <c r="C5" s="14" t="s">
        <v>3635</v>
      </c>
      <c r="D5" s="48">
        <v>46159.0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3636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3641</v>
      </c>
      <c r="B11" s="25">
        <v>10528.0</v>
      </c>
      <c r="C11" s="26">
        <v>10528.0</v>
      </c>
      <c r="D11" s="27">
        <f t="shared" ref="D11:D26" si="1">C11-B11</f>
        <v>0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3642</v>
      </c>
      <c r="B12" s="29">
        <v>17084.0</v>
      </c>
      <c r="C12" s="26">
        <v>17084.0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3643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3644</v>
      </c>
      <c r="B14" s="25">
        <v>0.0</v>
      </c>
      <c r="C14" s="26"/>
      <c r="D14" s="27">
        <f t="shared" si="1"/>
        <v>0</v>
      </c>
      <c r="E14" s="40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3646</v>
      </c>
      <c r="B15" s="25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3647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3649</v>
      </c>
      <c r="B17" s="29">
        <v>0.0</v>
      </c>
      <c r="C17" s="26"/>
      <c r="D17" s="27">
        <f t="shared" si="1"/>
        <v>0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3651</v>
      </c>
      <c r="B18" s="29">
        <v>2025.0</v>
      </c>
      <c r="C18" s="26">
        <v>2025.0</v>
      </c>
      <c r="D18" s="27">
        <f t="shared" si="1"/>
        <v>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3652</v>
      </c>
      <c r="B19" s="49">
        <v>83239.4</v>
      </c>
      <c r="C19" s="50">
        <f t="array" ref="C19">SUMIFS(INDIRECT(A1 &amp; " Restia!C:C"), INDIRECT(A1 &amp; " Restia!A:A"), A19, INDIRECT(A1 &amp; " Restia!B:B"), "&lt;&gt;canceled")</f>
        <v>83568.4</v>
      </c>
      <c r="D19" s="37">
        <f t="shared" si="1"/>
        <v>329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3653</v>
      </c>
      <c r="B20" s="29">
        <v>43574.0</v>
      </c>
      <c r="C20" s="9">
        <f t="array" ref="C20">SUMIFS( INDIRECT(A1 &amp; " Restia!C:C"), INDIRECT(A1 &amp; " Restia!A:A"), A20, INDIRECT(A1 &amp; " Restia!B:B"), "&lt;&gt;canceled" )</f>
        <v>43574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3654</v>
      </c>
      <c r="B21" s="29">
        <v>45137.0</v>
      </c>
      <c r="C21" s="9">
        <f t="array" ref="C21">SUMIFS( INDIRECT(A1 &amp; " Restia!C:C"), INDIRECT(A1 &amp; " Restia!A:A"), "damejidlo", INDIRECT(A1 &amp; " Restia!G:G"), "online", INDIRECT(A1 &amp; " Restia!B:B"), "&lt;&gt;canceled" )</f>
        <v>44152</v>
      </c>
      <c r="D21" s="27">
        <f t="shared" si="1"/>
        <v>-985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3655</v>
      </c>
      <c r="B22" s="29">
        <v>37566.9</v>
      </c>
      <c r="C22" s="9">
        <f t="array" ref="C22">SUMIFS( INDIRECT(A1 &amp; " Restia!C:C"), INDIRECT(A1 &amp; " Restia!A:A"), "generic", INDIRECT(A1 &amp; " Restia!G:G"), "online", INDIRECT(A1 &amp; " Restia!B:B"), "&lt;&gt;canceled" )</f>
        <v>37566.9</v>
      </c>
      <c r="D22" s="27">
        <f t="shared" si="1"/>
        <v>0</v>
      </c>
      <c r="E22" s="41"/>
      <c r="F22" s="8" t="s">
        <v>3656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3657</v>
      </c>
      <c r="B23" s="29">
        <v>3017.0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3017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3658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3659</v>
      </c>
      <c r="B25" s="49">
        <v>242170.80000000005</v>
      </c>
      <c r="C25" s="51">
        <f t="array" ref="C25">SUM(INDIRECT(A1 &amp; " Restia!C:C")) - SUMIFS(INDIRECT(A1 &amp; " Restia!C:C"), INDIRECT(A1 &amp; " Restia!B:B"), "canceled")</f>
        <v>241514.8</v>
      </c>
      <c r="D25" s="37">
        <f t="shared" si="1"/>
        <v>-656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3660</v>
      </c>
      <c r="B26" s="42">
        <v>0.49999999998908606</v>
      </c>
      <c r="C26" s="52">
        <f>sum(C11:C23)-C25</f>
        <v>0.5</v>
      </c>
      <c r="D26" s="53">
        <f t="shared" si="1"/>
        <v>0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3661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3634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45887.0</v>
      </c>
      <c r="B5" s="6"/>
      <c r="C5" s="54" t="s">
        <v>3635</v>
      </c>
      <c r="D5" s="15">
        <v>45893.0</v>
      </c>
      <c r="E5" s="7"/>
    </row>
    <row r="6" hidden="1">
      <c r="A6" s="10"/>
      <c r="B6" s="11"/>
      <c r="C6" s="16"/>
      <c r="D6" s="11"/>
      <c r="E6" s="12"/>
    </row>
    <row r="7" hidden="1">
      <c r="A7" s="55" t="s">
        <v>4824</v>
      </c>
      <c r="B7" s="7"/>
      <c r="C7" s="16"/>
      <c r="D7" s="56" t="s">
        <v>4825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3636</v>
      </c>
      <c r="B9" s="6"/>
      <c r="C9" s="6"/>
      <c r="D9" s="6"/>
      <c r="E9" s="7"/>
    </row>
    <row r="10" hidden="1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</row>
    <row r="11" hidden="1">
      <c r="A11" s="57" t="s">
        <v>3641</v>
      </c>
      <c r="B11" s="25">
        <v>16108.0</v>
      </c>
      <c r="C11" s="26">
        <v>16108.0</v>
      </c>
      <c r="D11" s="27">
        <v>0.0</v>
      </c>
      <c r="E11" s="28"/>
    </row>
    <row r="12" hidden="1">
      <c r="A12" s="57" t="s">
        <v>3642</v>
      </c>
      <c r="B12" s="29">
        <v>19386.0</v>
      </c>
      <c r="C12" s="26">
        <v>19386.0</v>
      </c>
      <c r="D12" s="27">
        <v>0.0</v>
      </c>
      <c r="E12" s="28"/>
    </row>
    <row r="13" hidden="1">
      <c r="A13" s="57" t="s">
        <v>3643</v>
      </c>
      <c r="B13" s="29">
        <v>0.0</v>
      </c>
      <c r="C13" s="26"/>
      <c r="D13" s="27">
        <v>0.0</v>
      </c>
      <c r="E13" s="28"/>
    </row>
    <row r="14" hidden="1">
      <c r="A14" s="57" t="s">
        <v>3644</v>
      </c>
      <c r="B14" s="29">
        <v>0.0</v>
      </c>
      <c r="C14" s="26"/>
      <c r="D14" s="27">
        <v>0.0</v>
      </c>
      <c r="E14" s="28"/>
    </row>
    <row r="15" hidden="1">
      <c r="A15" s="31" t="s">
        <v>3646</v>
      </c>
      <c r="B15" s="29">
        <v>0.0</v>
      </c>
      <c r="C15" s="26"/>
      <c r="D15" s="27">
        <v>0.0</v>
      </c>
      <c r="E15" s="28"/>
    </row>
    <row r="16" hidden="1">
      <c r="A16" s="31" t="s">
        <v>3647</v>
      </c>
      <c r="B16" s="29">
        <v>100.0</v>
      </c>
      <c r="C16" s="26">
        <v>100.0</v>
      </c>
      <c r="D16" s="27">
        <v>0.0</v>
      </c>
      <c r="E16" s="28"/>
    </row>
    <row r="17" hidden="1">
      <c r="A17" s="31" t="s">
        <v>3649</v>
      </c>
      <c r="B17" s="29">
        <v>0.0</v>
      </c>
      <c r="C17" s="26"/>
      <c r="D17" s="27">
        <v>0.0</v>
      </c>
      <c r="E17" s="28"/>
    </row>
    <row r="18" hidden="1">
      <c r="A18" s="31" t="s">
        <v>3651</v>
      </c>
      <c r="B18" s="29">
        <v>240.0</v>
      </c>
      <c r="C18" s="26">
        <v>240.0</v>
      </c>
      <c r="D18" s="27">
        <v>0.0</v>
      </c>
      <c r="E18" s="34"/>
    </row>
    <row r="19" hidden="1">
      <c r="A19" s="58" t="s">
        <v>3652</v>
      </c>
      <c r="B19" s="29">
        <v>1490.0</v>
      </c>
      <c r="C19" s="29">
        <v>1490.0</v>
      </c>
      <c r="D19" s="27">
        <v>0.0</v>
      </c>
      <c r="E19" s="34"/>
    </row>
    <row r="20" hidden="1">
      <c r="A20" s="58" t="s">
        <v>3653</v>
      </c>
      <c r="B20" s="29">
        <v>10624.0</v>
      </c>
      <c r="C20" s="59">
        <v>10624.0</v>
      </c>
      <c r="D20" s="27">
        <v>0.0</v>
      </c>
      <c r="E20" s="34"/>
    </row>
    <row r="21" hidden="1">
      <c r="A21" s="58" t="s">
        <v>3654</v>
      </c>
      <c r="B21" s="29">
        <v>20553.0</v>
      </c>
      <c r="C21" s="59">
        <v>20204.0</v>
      </c>
      <c r="D21" s="27">
        <v>-349.0</v>
      </c>
      <c r="E21" s="34"/>
    </row>
    <row r="22" hidden="1">
      <c r="A22" s="58" t="s">
        <v>3655</v>
      </c>
      <c r="B22" s="29">
        <v>4305.0</v>
      </c>
      <c r="C22" s="59">
        <v>4305.0</v>
      </c>
      <c r="D22" s="27">
        <v>0.0</v>
      </c>
      <c r="E22" s="34"/>
    </row>
    <row r="23" hidden="1">
      <c r="A23" s="58" t="s">
        <v>3657</v>
      </c>
      <c r="B23" s="29">
        <v>0.0</v>
      </c>
      <c r="C23" s="59">
        <v>0.0</v>
      </c>
      <c r="D23" s="27">
        <v>0.0</v>
      </c>
      <c r="E23" s="34"/>
    </row>
    <row r="24" hidden="1">
      <c r="A24" s="58" t="s">
        <v>3658</v>
      </c>
      <c r="B24" s="29">
        <v>2455.0</v>
      </c>
      <c r="C24" s="59">
        <v>2455.0</v>
      </c>
      <c r="D24" s="27">
        <v>0.0</v>
      </c>
      <c r="E24" s="34"/>
    </row>
    <row r="25" hidden="1">
      <c r="A25" s="35" t="s">
        <v>3659</v>
      </c>
      <c r="B25" s="29">
        <v>72793.0</v>
      </c>
      <c r="C25" s="59">
        <v>72801.0</v>
      </c>
      <c r="D25" s="27">
        <v>8.0</v>
      </c>
      <c r="E25" s="34"/>
    </row>
    <row r="26" hidden="1">
      <c r="A26" s="36" t="s">
        <v>3660</v>
      </c>
      <c r="B26" s="37">
        <v>13.0</v>
      </c>
      <c r="C26" s="27">
        <v>-344.0</v>
      </c>
      <c r="D26" s="27">
        <v>-357.0</v>
      </c>
      <c r="E26" s="38"/>
    </row>
    <row r="27" hidden="1"/>
    <row r="28" hidden="1"/>
    <row r="29" hidden="1"/>
    <row r="30" hidden="1">
      <c r="A30" s="5" t="s">
        <v>3661</v>
      </c>
      <c r="B30" s="6"/>
      <c r="C30" s="6"/>
      <c r="D30" s="6"/>
      <c r="E30" s="7"/>
    </row>
    <row r="31" hidden="1">
      <c r="A31" s="10"/>
      <c r="B31" s="11"/>
      <c r="C31" s="11"/>
      <c r="D31" s="11"/>
      <c r="E31" s="12"/>
    </row>
    <row r="32" hidden="1">
      <c r="A32" s="5" t="s">
        <v>3634</v>
      </c>
      <c r="B32" s="6"/>
      <c r="C32" s="6"/>
      <c r="D32" s="6"/>
      <c r="E32" s="7"/>
    </row>
    <row r="33" hidden="1">
      <c r="A33" s="10"/>
      <c r="B33" s="11"/>
      <c r="C33" s="11"/>
      <c r="D33" s="11"/>
      <c r="E33" s="12"/>
    </row>
    <row r="34" hidden="1">
      <c r="A34" s="13">
        <v>45894.0</v>
      </c>
      <c r="B34" s="6"/>
      <c r="C34" s="54" t="s">
        <v>3635</v>
      </c>
      <c r="D34" s="15">
        <v>45900.0</v>
      </c>
      <c r="E34" s="7"/>
    </row>
    <row r="35" hidden="1">
      <c r="A35" s="10"/>
      <c r="B35" s="11"/>
      <c r="C35" s="16"/>
      <c r="D35" s="11"/>
      <c r="E35" s="12"/>
    </row>
    <row r="36" hidden="1">
      <c r="A36" s="55" t="s">
        <v>4824</v>
      </c>
      <c r="B36" s="7"/>
      <c r="C36" s="16"/>
      <c r="D36" s="56" t="s">
        <v>4825</v>
      </c>
      <c r="E36" s="7"/>
    </row>
    <row r="37" hidden="1">
      <c r="A37" s="10"/>
      <c r="B37" s="12"/>
      <c r="C37" s="16"/>
      <c r="D37" s="11"/>
      <c r="E37" s="12"/>
    </row>
    <row r="38" hidden="1">
      <c r="A38" s="19" t="s">
        <v>3636</v>
      </c>
      <c r="B38" s="6"/>
      <c r="C38" s="6"/>
      <c r="D38" s="6"/>
      <c r="E38" s="7"/>
    </row>
    <row r="39" hidden="1">
      <c r="A39" s="20" t="s">
        <v>3637</v>
      </c>
      <c r="B39" s="21" t="s">
        <v>3638</v>
      </c>
      <c r="C39" s="22" t="s">
        <v>3639</v>
      </c>
      <c r="D39" s="21" t="s">
        <v>3640</v>
      </c>
      <c r="E39" s="23" t="s">
        <v>13</v>
      </c>
    </row>
    <row r="40" hidden="1">
      <c r="A40" s="57" t="s">
        <v>3641</v>
      </c>
      <c r="B40" s="25">
        <v>20728.0</v>
      </c>
      <c r="C40" s="26">
        <v>20728.0</v>
      </c>
      <c r="D40" s="27">
        <v>0.0</v>
      </c>
      <c r="E40" s="28"/>
    </row>
    <row r="41" hidden="1">
      <c r="A41" s="57" t="s">
        <v>3642</v>
      </c>
      <c r="B41" s="29">
        <v>20229.0</v>
      </c>
      <c r="C41" s="26">
        <v>20229.0</v>
      </c>
      <c r="D41" s="27">
        <v>0.0</v>
      </c>
      <c r="E41" s="28"/>
    </row>
    <row r="42" hidden="1">
      <c r="A42" s="57" t="s">
        <v>3643</v>
      </c>
      <c r="B42" s="29">
        <v>0.0</v>
      </c>
      <c r="C42" s="26"/>
      <c r="D42" s="27">
        <v>0.0</v>
      </c>
      <c r="E42" s="28"/>
    </row>
    <row r="43" hidden="1">
      <c r="A43" s="57" t="s">
        <v>3644</v>
      </c>
      <c r="B43" s="29">
        <v>0.0</v>
      </c>
      <c r="C43" s="26"/>
      <c r="D43" s="27">
        <v>0.0</v>
      </c>
      <c r="E43" s="28"/>
    </row>
    <row r="44" hidden="1">
      <c r="A44" s="31" t="s">
        <v>3646</v>
      </c>
      <c r="B44" s="29">
        <v>0.0</v>
      </c>
      <c r="C44" s="26"/>
      <c r="D44" s="27">
        <v>0.0</v>
      </c>
      <c r="E44" s="28"/>
    </row>
    <row r="45" hidden="1">
      <c r="A45" s="31" t="s">
        <v>3647</v>
      </c>
      <c r="B45" s="29">
        <v>602.0</v>
      </c>
      <c r="C45" s="26">
        <v>602.0</v>
      </c>
      <c r="D45" s="27">
        <v>0.0</v>
      </c>
      <c r="E45" s="28"/>
    </row>
    <row r="46" hidden="1">
      <c r="A46" s="31" t="s">
        <v>3649</v>
      </c>
      <c r="B46" s="29">
        <v>0.0</v>
      </c>
      <c r="C46" s="26"/>
      <c r="D46" s="27">
        <v>0.0</v>
      </c>
      <c r="E46" s="28"/>
    </row>
    <row r="47" hidden="1">
      <c r="A47" s="31" t="s">
        <v>3651</v>
      </c>
      <c r="B47" s="29">
        <v>320.0</v>
      </c>
      <c r="C47" s="26">
        <v>320.0</v>
      </c>
      <c r="D47" s="27">
        <v>0.0</v>
      </c>
      <c r="E47" s="34"/>
    </row>
    <row r="48" hidden="1">
      <c r="A48" s="58" t="s">
        <v>3652</v>
      </c>
      <c r="B48" s="29">
        <v>5067.0</v>
      </c>
      <c r="C48" s="29">
        <v>5067.0</v>
      </c>
      <c r="D48" s="27">
        <v>0.0</v>
      </c>
      <c r="E48" s="34"/>
    </row>
    <row r="49" hidden="1">
      <c r="A49" s="58" t="s">
        <v>3653</v>
      </c>
      <c r="B49" s="29">
        <v>21008.0</v>
      </c>
      <c r="C49" s="59">
        <v>21008.0</v>
      </c>
      <c r="D49" s="27">
        <v>0.0</v>
      </c>
      <c r="E49" s="34"/>
    </row>
    <row r="50" hidden="1">
      <c r="A50" s="58" t="s">
        <v>3654</v>
      </c>
      <c r="B50" s="29">
        <v>37374.81</v>
      </c>
      <c r="C50" s="59">
        <v>37016.409999999974</v>
      </c>
      <c r="D50" s="27">
        <v>-358.4000000000233</v>
      </c>
      <c r="E50" s="34"/>
    </row>
    <row r="51" hidden="1">
      <c r="A51" s="58" t="s">
        <v>3655</v>
      </c>
      <c r="B51" s="29">
        <v>5660.0</v>
      </c>
      <c r="C51" s="59">
        <v>5660.0</v>
      </c>
      <c r="D51" s="27">
        <v>0.0</v>
      </c>
      <c r="E51" s="34"/>
    </row>
    <row r="52" hidden="1">
      <c r="A52" s="58" t="s">
        <v>3657</v>
      </c>
      <c r="B52" s="29">
        <v>0.0</v>
      </c>
      <c r="C52" s="59">
        <v>0.0</v>
      </c>
      <c r="D52" s="27">
        <v>0.0</v>
      </c>
      <c r="E52" s="34"/>
    </row>
    <row r="53" hidden="1">
      <c r="A53" s="58" t="s">
        <v>3658</v>
      </c>
      <c r="B53" s="29">
        <v>6891.41</v>
      </c>
      <c r="C53" s="59">
        <v>6891.410000000002</v>
      </c>
      <c r="D53" s="27">
        <v>1.8189894035458565E-12</v>
      </c>
      <c r="E53" s="34"/>
    </row>
    <row r="54" hidden="1">
      <c r="A54" s="35" t="s">
        <v>3659</v>
      </c>
      <c r="B54" s="29">
        <v>110969.72</v>
      </c>
      <c r="C54" s="59">
        <v>110292.32000000015</v>
      </c>
      <c r="D54" s="27">
        <v>-677.3999999998487</v>
      </c>
      <c r="E54" s="34"/>
    </row>
    <row r="55" hidden="1">
      <c r="A55" s="36" t="s">
        <v>3660</v>
      </c>
      <c r="B55" s="37">
        <v>19.090000000003783</v>
      </c>
      <c r="C55" s="27">
        <v>338.0899999998219</v>
      </c>
      <c r="D55" s="27">
        <v>318.9999999998181</v>
      </c>
      <c r="E55" s="38"/>
    </row>
    <row r="56" hidden="1"/>
    <row r="57" hidden="1"/>
    <row r="58" hidden="1">
      <c r="A58" s="5" t="s">
        <v>3661</v>
      </c>
      <c r="B58" s="6"/>
      <c r="C58" s="6"/>
      <c r="D58" s="6"/>
      <c r="E58" s="7"/>
    </row>
    <row r="59" hidden="1">
      <c r="A59" s="10"/>
      <c r="B59" s="11"/>
      <c r="C59" s="11"/>
      <c r="D59" s="11"/>
      <c r="E59" s="12"/>
    </row>
    <row r="60" hidden="1">
      <c r="A60" s="5" t="s">
        <v>3634</v>
      </c>
      <c r="B60" s="6"/>
      <c r="C60" s="6"/>
      <c r="D60" s="6"/>
      <c r="E60" s="7"/>
    </row>
    <row r="61" hidden="1">
      <c r="A61" s="10"/>
      <c r="B61" s="11"/>
      <c r="C61" s="11"/>
      <c r="D61" s="11"/>
      <c r="E61" s="12"/>
    </row>
    <row r="62" hidden="1">
      <c r="A62" s="13">
        <v>45901.0</v>
      </c>
      <c r="B62" s="6"/>
      <c r="C62" s="54" t="s">
        <v>3635</v>
      </c>
      <c r="D62" s="15">
        <v>45907.0</v>
      </c>
      <c r="E62" s="7"/>
    </row>
    <row r="63" hidden="1">
      <c r="A63" s="10"/>
      <c r="B63" s="11"/>
      <c r="C63" s="16"/>
      <c r="D63" s="11"/>
      <c r="E63" s="12"/>
    </row>
    <row r="64" hidden="1">
      <c r="A64" s="55" t="s">
        <v>4824</v>
      </c>
      <c r="B64" s="7"/>
      <c r="C64" s="16"/>
      <c r="D64" s="56" t="s">
        <v>4825</v>
      </c>
      <c r="E64" s="7"/>
    </row>
    <row r="65" hidden="1">
      <c r="A65" s="10"/>
      <c r="B65" s="12"/>
      <c r="C65" s="16"/>
      <c r="D65" s="11"/>
      <c r="E65" s="12"/>
    </row>
    <row r="66" hidden="1">
      <c r="A66" s="19" t="s">
        <v>3636</v>
      </c>
      <c r="B66" s="6"/>
      <c r="C66" s="6"/>
      <c r="D66" s="6"/>
      <c r="E66" s="7"/>
    </row>
    <row r="67" hidden="1">
      <c r="A67" s="20" t="s">
        <v>3637</v>
      </c>
      <c r="B67" s="21" t="s">
        <v>3638</v>
      </c>
      <c r="C67" s="22" t="s">
        <v>3639</v>
      </c>
      <c r="D67" s="21" t="s">
        <v>3640</v>
      </c>
      <c r="E67" s="23" t="s">
        <v>13</v>
      </c>
    </row>
    <row r="68" hidden="1">
      <c r="A68" s="57" t="s">
        <v>3641</v>
      </c>
      <c r="B68" s="25">
        <v>20624.0</v>
      </c>
      <c r="C68" s="26">
        <v>20624.0</v>
      </c>
      <c r="D68" s="27">
        <v>0.0</v>
      </c>
      <c r="E68" s="28"/>
    </row>
    <row r="69" hidden="1">
      <c r="A69" s="57" t="s">
        <v>3642</v>
      </c>
      <c r="B69" s="29">
        <v>25434.0</v>
      </c>
      <c r="C69" s="26">
        <v>25434.0</v>
      </c>
      <c r="D69" s="27">
        <v>0.0</v>
      </c>
      <c r="E69" s="28"/>
    </row>
    <row r="70" hidden="1">
      <c r="A70" s="57" t="s">
        <v>3643</v>
      </c>
      <c r="B70" s="29">
        <v>0.0</v>
      </c>
      <c r="C70" s="26"/>
      <c r="D70" s="27">
        <v>0.0</v>
      </c>
      <c r="E70" s="28"/>
    </row>
    <row r="71" hidden="1">
      <c r="A71" s="57" t="s">
        <v>3644</v>
      </c>
      <c r="B71" s="29">
        <v>0.0</v>
      </c>
      <c r="C71" s="26"/>
      <c r="D71" s="27">
        <v>0.0</v>
      </c>
      <c r="E71" s="28"/>
    </row>
    <row r="72" hidden="1">
      <c r="A72" s="31" t="s">
        <v>3646</v>
      </c>
      <c r="B72" s="29">
        <v>0.0</v>
      </c>
      <c r="C72" s="26"/>
      <c r="D72" s="27">
        <v>0.0</v>
      </c>
      <c r="E72" s="28"/>
    </row>
    <row r="73" hidden="1">
      <c r="A73" s="31" t="s">
        <v>3647</v>
      </c>
      <c r="B73" s="29">
        <v>0.0</v>
      </c>
      <c r="C73" s="26"/>
      <c r="D73" s="27">
        <v>0.0</v>
      </c>
      <c r="E73" s="28"/>
    </row>
    <row r="74" hidden="1">
      <c r="A74" s="31" t="s">
        <v>3649</v>
      </c>
      <c r="B74" s="29">
        <v>280.0</v>
      </c>
      <c r="C74" s="26"/>
      <c r="D74" s="27">
        <v>-280.0</v>
      </c>
      <c r="E74" s="28"/>
    </row>
    <row r="75" hidden="1">
      <c r="A75" s="31" t="s">
        <v>3651</v>
      </c>
      <c r="B75" s="29">
        <v>520.0</v>
      </c>
      <c r="C75" s="26">
        <v>720.0</v>
      </c>
      <c r="D75" s="27">
        <v>200.0</v>
      </c>
      <c r="E75" s="34"/>
    </row>
    <row r="76" hidden="1">
      <c r="A76" s="58" t="s">
        <v>3652</v>
      </c>
      <c r="B76" s="29">
        <v>6658.0</v>
      </c>
      <c r="C76" s="29">
        <v>6658.0</v>
      </c>
      <c r="D76" s="27">
        <v>0.0</v>
      </c>
      <c r="E76" s="34"/>
    </row>
    <row r="77" hidden="1">
      <c r="A77" s="58" t="s">
        <v>3653</v>
      </c>
      <c r="B77" s="29">
        <v>37637.0</v>
      </c>
      <c r="C77" s="59">
        <v>37637.0</v>
      </c>
      <c r="D77" s="27">
        <v>0.0</v>
      </c>
      <c r="E77" s="34"/>
    </row>
    <row r="78" hidden="1">
      <c r="A78" s="58" t="s">
        <v>3654</v>
      </c>
      <c r="B78" s="29">
        <v>12705.0</v>
      </c>
      <c r="C78" s="59">
        <v>12705.0</v>
      </c>
      <c r="D78" s="27">
        <v>0.0</v>
      </c>
      <c r="E78" s="34"/>
    </row>
    <row r="79" hidden="1">
      <c r="A79" s="58" t="s">
        <v>3655</v>
      </c>
      <c r="B79" s="29">
        <v>9675.0</v>
      </c>
      <c r="C79" s="59">
        <v>9675.0</v>
      </c>
      <c r="D79" s="27">
        <v>0.0</v>
      </c>
      <c r="E79" s="34"/>
    </row>
    <row r="80" hidden="1">
      <c r="A80" s="58" t="s">
        <v>3657</v>
      </c>
      <c r="B80" s="29">
        <v>0.0</v>
      </c>
      <c r="C80" s="59">
        <v>0.0</v>
      </c>
      <c r="D80" s="27">
        <v>0.0</v>
      </c>
      <c r="E80" s="34"/>
    </row>
    <row r="81" hidden="1">
      <c r="A81" s="58" t="s">
        <v>3658</v>
      </c>
      <c r="B81" s="29">
        <v>3103.0</v>
      </c>
      <c r="C81" s="59">
        <v>3103.0</v>
      </c>
      <c r="D81" s="27">
        <v>0.0</v>
      </c>
      <c r="E81" s="34"/>
    </row>
    <row r="82" hidden="1">
      <c r="A82" s="35" t="s">
        <v>3659</v>
      </c>
      <c r="B82" s="29">
        <v>113533.0</v>
      </c>
      <c r="C82" s="59">
        <v>113533.0</v>
      </c>
      <c r="D82" s="27">
        <v>0.0</v>
      </c>
      <c r="E82" s="34"/>
    </row>
    <row r="83" hidden="1">
      <c r="A83" s="36" t="s">
        <v>3660</v>
      </c>
      <c r="B83" s="37">
        <v>0.0</v>
      </c>
      <c r="C83" s="27">
        <v>-80.0</v>
      </c>
      <c r="D83" s="27">
        <v>-80.0</v>
      </c>
      <c r="E83" s="38"/>
    </row>
    <row r="84" hidden="1"/>
    <row r="85" hidden="1"/>
    <row r="86" hidden="1">
      <c r="A86" s="5" t="s">
        <v>3661</v>
      </c>
      <c r="B86" s="6"/>
      <c r="C86" s="6"/>
      <c r="D86" s="6"/>
      <c r="E86" s="7"/>
    </row>
    <row r="87" hidden="1">
      <c r="A87" s="10"/>
      <c r="B87" s="11"/>
      <c r="C87" s="11"/>
      <c r="D87" s="11"/>
      <c r="E87" s="12"/>
    </row>
    <row r="88" hidden="1">
      <c r="A88" s="5" t="s">
        <v>3634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13">
        <v>45908.0</v>
      </c>
      <c r="B90" s="6"/>
      <c r="C90" s="54" t="s">
        <v>3635</v>
      </c>
      <c r="D90" s="15">
        <v>45914.0</v>
      </c>
      <c r="E90" s="7"/>
    </row>
    <row r="91" hidden="1">
      <c r="A91" s="10"/>
      <c r="B91" s="11"/>
      <c r="C91" s="16"/>
      <c r="D91" s="11"/>
      <c r="E91" s="12"/>
    </row>
    <row r="92" hidden="1">
      <c r="A92" s="55" t="s">
        <v>4824</v>
      </c>
      <c r="B92" s="7"/>
      <c r="C92" s="16"/>
      <c r="D92" s="56" t="s">
        <v>4825</v>
      </c>
      <c r="E92" s="7"/>
    </row>
    <row r="93" hidden="1">
      <c r="A93" s="10"/>
      <c r="B93" s="12"/>
      <c r="C93" s="16"/>
      <c r="D93" s="11"/>
      <c r="E93" s="12"/>
    </row>
    <row r="94" hidden="1">
      <c r="A94" s="19" t="s">
        <v>3636</v>
      </c>
      <c r="B94" s="6"/>
      <c r="C94" s="6"/>
      <c r="D94" s="6"/>
      <c r="E94" s="7"/>
    </row>
    <row r="95" hidden="1">
      <c r="A95" s="20" t="s">
        <v>3637</v>
      </c>
      <c r="B95" s="21" t="s">
        <v>3638</v>
      </c>
      <c r="C95" s="22" t="s">
        <v>3639</v>
      </c>
      <c r="D95" s="21" t="s">
        <v>3640</v>
      </c>
      <c r="E95" s="23" t="s">
        <v>13</v>
      </c>
    </row>
    <row r="96" hidden="1">
      <c r="A96" s="57" t="s">
        <v>3641</v>
      </c>
      <c r="B96" s="25">
        <v>17770.0</v>
      </c>
      <c r="C96" s="26">
        <v>17771.0</v>
      </c>
      <c r="D96" s="27">
        <v>1.0</v>
      </c>
      <c r="E96" s="28"/>
    </row>
    <row r="97" hidden="1">
      <c r="A97" s="57" t="s">
        <v>3642</v>
      </c>
      <c r="B97" s="29">
        <v>27030.0</v>
      </c>
      <c r="C97" s="26">
        <v>27030.0</v>
      </c>
      <c r="D97" s="27">
        <v>0.0</v>
      </c>
      <c r="E97" s="28"/>
    </row>
    <row r="98" hidden="1">
      <c r="A98" s="57" t="s">
        <v>3643</v>
      </c>
      <c r="B98" s="29">
        <v>0.0</v>
      </c>
      <c r="C98" s="26"/>
      <c r="D98" s="27">
        <v>0.0</v>
      </c>
      <c r="E98" s="28"/>
    </row>
    <row r="99" hidden="1">
      <c r="A99" s="57" t="s">
        <v>3644</v>
      </c>
      <c r="B99" s="29">
        <v>0.0</v>
      </c>
      <c r="C99" s="26"/>
      <c r="D99" s="27">
        <v>0.0</v>
      </c>
      <c r="E99" s="28"/>
    </row>
    <row r="100" hidden="1">
      <c r="A100" s="31" t="s">
        <v>3646</v>
      </c>
      <c r="B100" s="29">
        <v>0.0</v>
      </c>
      <c r="C100" s="26"/>
      <c r="D100" s="27">
        <v>0.0</v>
      </c>
      <c r="E100" s="28"/>
    </row>
    <row r="101" hidden="1">
      <c r="A101" s="31" t="s">
        <v>3647</v>
      </c>
      <c r="B101" s="29">
        <v>0.0</v>
      </c>
      <c r="C101" s="26"/>
      <c r="D101" s="27">
        <v>0.0</v>
      </c>
      <c r="E101" s="28"/>
    </row>
    <row r="102" hidden="1">
      <c r="A102" s="31" t="s">
        <v>3649</v>
      </c>
      <c r="B102" s="29">
        <v>80.0</v>
      </c>
      <c r="C102" s="26"/>
      <c r="D102" s="27">
        <v>-80.0</v>
      </c>
      <c r="E102" s="28"/>
    </row>
    <row r="103" hidden="1">
      <c r="A103" s="31" t="s">
        <v>3651</v>
      </c>
      <c r="B103" s="29">
        <v>640.0</v>
      </c>
      <c r="C103" s="26">
        <v>720.0</v>
      </c>
      <c r="D103" s="27">
        <v>80.0</v>
      </c>
      <c r="E103" s="34"/>
    </row>
    <row r="104" hidden="1">
      <c r="A104" s="58" t="s">
        <v>3652</v>
      </c>
      <c r="B104" s="29">
        <v>10019.0</v>
      </c>
      <c r="C104" s="29">
        <v>10019.0</v>
      </c>
      <c r="D104" s="27">
        <v>0.0</v>
      </c>
      <c r="E104" s="34"/>
    </row>
    <row r="105" hidden="1">
      <c r="A105" s="58" t="s">
        <v>3653</v>
      </c>
      <c r="B105" s="29">
        <v>34942.0</v>
      </c>
      <c r="C105" s="59">
        <v>34942.0</v>
      </c>
      <c r="D105" s="27">
        <v>0.0</v>
      </c>
      <c r="E105" s="34"/>
    </row>
    <row r="106" hidden="1">
      <c r="A106" s="58" t="s">
        <v>3654</v>
      </c>
      <c r="B106" s="29">
        <v>10957.0</v>
      </c>
      <c r="C106" s="59">
        <v>10957.0</v>
      </c>
      <c r="D106" s="27">
        <v>0.0</v>
      </c>
      <c r="E106" s="34"/>
    </row>
    <row r="107" hidden="1">
      <c r="A107" s="58" t="s">
        <v>3655</v>
      </c>
      <c r="B107" s="29">
        <v>9879.0</v>
      </c>
      <c r="C107" s="59">
        <v>9879.0</v>
      </c>
      <c r="D107" s="27">
        <v>0.0</v>
      </c>
      <c r="E107" s="34"/>
    </row>
    <row r="108" hidden="1">
      <c r="A108" s="58" t="s">
        <v>3657</v>
      </c>
      <c r="B108" s="29">
        <v>1190.0</v>
      </c>
      <c r="C108" s="59">
        <v>1190.0</v>
      </c>
      <c r="D108" s="27">
        <v>0.0</v>
      </c>
      <c r="E108" s="34"/>
    </row>
    <row r="109" hidden="1">
      <c r="A109" s="58" t="s">
        <v>3658</v>
      </c>
      <c r="B109" s="29">
        <v>3604.0</v>
      </c>
      <c r="C109" s="59">
        <v>3604.0</v>
      </c>
      <c r="D109" s="27">
        <v>0.0</v>
      </c>
      <c r="E109" s="34"/>
    </row>
    <row r="110" hidden="1">
      <c r="A110" s="35" t="s">
        <v>3659</v>
      </c>
      <c r="B110" s="29">
        <v>112504.0</v>
      </c>
      <c r="C110" s="59">
        <v>112504.0</v>
      </c>
      <c r="D110" s="27">
        <v>0.0</v>
      </c>
      <c r="E110" s="34"/>
    </row>
    <row r="111" hidden="1">
      <c r="A111" s="36" t="s">
        <v>3660</v>
      </c>
      <c r="B111" s="37">
        <v>3.0</v>
      </c>
      <c r="C111" s="27">
        <v>4.0</v>
      </c>
      <c r="D111" s="27">
        <v>1.0</v>
      </c>
      <c r="E111" s="38"/>
    </row>
    <row r="112" hidden="1"/>
    <row r="113" hidden="1"/>
    <row r="114" hidden="1">
      <c r="A114" s="5" t="s">
        <v>3661</v>
      </c>
      <c r="B114" s="6"/>
      <c r="C114" s="6"/>
      <c r="D114" s="6"/>
      <c r="E114" s="7"/>
    </row>
    <row r="115" hidden="1">
      <c r="A115" s="10"/>
      <c r="B115" s="11"/>
      <c r="C115" s="11"/>
      <c r="D115" s="11"/>
      <c r="E115" s="12"/>
    </row>
    <row r="116" hidden="1">
      <c r="A116" s="5" t="s">
        <v>3634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13">
        <v>45915.0</v>
      </c>
      <c r="B118" s="6"/>
      <c r="C118" s="54" t="s">
        <v>3635</v>
      </c>
      <c r="D118" s="15">
        <v>45921.0</v>
      </c>
      <c r="E118" s="7"/>
    </row>
    <row r="119" hidden="1">
      <c r="A119" s="10"/>
      <c r="B119" s="11"/>
      <c r="C119" s="16"/>
      <c r="D119" s="11"/>
      <c r="E119" s="12"/>
    </row>
    <row r="120" hidden="1">
      <c r="A120" s="55" t="s">
        <v>4824</v>
      </c>
      <c r="B120" s="7"/>
      <c r="C120" s="16"/>
      <c r="D120" s="56" t="s">
        <v>4825</v>
      </c>
      <c r="E120" s="7"/>
    </row>
    <row r="121" hidden="1">
      <c r="A121" s="10"/>
      <c r="B121" s="12"/>
      <c r="C121" s="16"/>
      <c r="D121" s="11"/>
      <c r="E121" s="12"/>
    </row>
    <row r="122" hidden="1">
      <c r="A122" s="19" t="s">
        <v>3636</v>
      </c>
      <c r="B122" s="6"/>
      <c r="C122" s="6"/>
      <c r="D122" s="6"/>
      <c r="E122" s="7"/>
    </row>
    <row r="123" hidden="1">
      <c r="A123" s="20" t="s">
        <v>3637</v>
      </c>
      <c r="B123" s="21" t="s">
        <v>3638</v>
      </c>
      <c r="C123" s="22" t="s">
        <v>3639</v>
      </c>
      <c r="D123" s="21" t="s">
        <v>3640</v>
      </c>
      <c r="E123" s="23" t="s">
        <v>13</v>
      </c>
    </row>
    <row r="124" hidden="1">
      <c r="A124" s="57" t="s">
        <v>3641</v>
      </c>
      <c r="B124" s="25">
        <v>14052.0</v>
      </c>
      <c r="C124" s="26">
        <v>14052.0</v>
      </c>
      <c r="D124" s="27">
        <v>0.0</v>
      </c>
      <c r="E124" s="28"/>
    </row>
    <row r="125" hidden="1">
      <c r="A125" s="57" t="s">
        <v>3642</v>
      </c>
      <c r="B125" s="29">
        <v>17405.0</v>
      </c>
      <c r="C125" s="26">
        <v>17405.0</v>
      </c>
      <c r="D125" s="27">
        <v>0.0</v>
      </c>
      <c r="E125" s="28"/>
    </row>
    <row r="126" hidden="1">
      <c r="A126" s="57" t="s">
        <v>3643</v>
      </c>
      <c r="B126" s="29">
        <v>0.0</v>
      </c>
      <c r="C126" s="26"/>
      <c r="D126" s="27">
        <v>0.0</v>
      </c>
      <c r="E126" s="28"/>
    </row>
    <row r="127" hidden="1">
      <c r="A127" s="57" t="s">
        <v>3644</v>
      </c>
      <c r="B127" s="29">
        <v>0.0</v>
      </c>
      <c r="C127" s="26"/>
      <c r="D127" s="27">
        <v>0.0</v>
      </c>
      <c r="E127" s="28"/>
    </row>
    <row r="128" hidden="1">
      <c r="A128" s="31" t="s">
        <v>3646</v>
      </c>
      <c r="B128" s="29">
        <v>0.0</v>
      </c>
      <c r="C128" s="26"/>
      <c r="D128" s="27">
        <v>0.0</v>
      </c>
      <c r="E128" s="28"/>
    </row>
    <row r="129" hidden="1">
      <c r="A129" s="31" t="s">
        <v>3647</v>
      </c>
      <c r="B129" s="29">
        <v>170.0</v>
      </c>
      <c r="C129" s="26">
        <v>170.0</v>
      </c>
      <c r="D129" s="27">
        <v>0.0</v>
      </c>
      <c r="E129" s="28"/>
    </row>
    <row r="130" hidden="1">
      <c r="A130" s="31" t="s">
        <v>3649</v>
      </c>
      <c r="B130" s="29">
        <v>1198.0</v>
      </c>
      <c r="C130" s="26">
        <v>1198.0</v>
      </c>
      <c r="D130" s="27">
        <v>0.0</v>
      </c>
      <c r="E130" s="28"/>
    </row>
    <row r="131" hidden="1">
      <c r="A131" s="31" t="s">
        <v>3651</v>
      </c>
      <c r="B131" s="29">
        <v>440.0</v>
      </c>
      <c r="C131" s="26">
        <v>440.0</v>
      </c>
      <c r="D131" s="27">
        <v>0.0</v>
      </c>
      <c r="E131" s="34"/>
    </row>
    <row r="132" hidden="1">
      <c r="A132" s="58" t="s">
        <v>3652</v>
      </c>
      <c r="B132" s="29">
        <v>7597.0</v>
      </c>
      <c r="C132" s="29">
        <v>8793.0</v>
      </c>
      <c r="D132" s="27">
        <v>1196.0</v>
      </c>
      <c r="E132" s="34"/>
    </row>
    <row r="133" hidden="1">
      <c r="A133" s="58" t="s">
        <v>3653</v>
      </c>
      <c r="B133" s="29">
        <v>31625.0</v>
      </c>
      <c r="C133" s="59">
        <v>31625.0</v>
      </c>
      <c r="D133" s="27">
        <v>0.0</v>
      </c>
      <c r="E133" s="34"/>
    </row>
    <row r="134" hidden="1">
      <c r="A134" s="58" t="s">
        <v>3654</v>
      </c>
      <c r="B134" s="29">
        <v>11625.82</v>
      </c>
      <c r="C134" s="59">
        <v>11625.819999999998</v>
      </c>
      <c r="D134" s="27">
        <v>-1.8189894035458565E-12</v>
      </c>
      <c r="E134" s="34"/>
    </row>
    <row r="135" hidden="1">
      <c r="A135" s="58" t="s">
        <v>3655</v>
      </c>
      <c r="B135" s="29">
        <v>5969.0</v>
      </c>
      <c r="C135" s="59">
        <v>5969.0</v>
      </c>
      <c r="D135" s="27">
        <v>0.0</v>
      </c>
      <c r="E135" s="34"/>
    </row>
    <row r="136" hidden="1">
      <c r="A136" s="58" t="s">
        <v>3657</v>
      </c>
      <c r="B136" s="29">
        <v>543.0</v>
      </c>
      <c r="C136" s="59">
        <v>543.0</v>
      </c>
      <c r="D136" s="27">
        <v>0.0</v>
      </c>
      <c r="E136" s="34"/>
    </row>
    <row r="137" hidden="1">
      <c r="A137" s="58" t="s">
        <v>3658</v>
      </c>
      <c r="B137" s="29">
        <v>4415.0</v>
      </c>
      <c r="C137" s="59">
        <v>4415.0</v>
      </c>
      <c r="D137" s="27">
        <v>0.0</v>
      </c>
      <c r="E137" s="34"/>
    </row>
    <row r="138" hidden="1">
      <c r="A138" s="35" t="s">
        <v>3659</v>
      </c>
      <c r="B138" s="29">
        <v>90624.82</v>
      </c>
      <c r="C138" s="59">
        <v>90624.81999999998</v>
      </c>
      <c r="D138" s="27">
        <v>-2.9103830456733704E-11</v>
      </c>
      <c r="E138" s="34"/>
    </row>
    <row r="139" hidden="1">
      <c r="A139" s="36" t="s">
        <v>3660</v>
      </c>
      <c r="B139" s="37">
        <v>-5.4569682106375694E-12</v>
      </c>
      <c r="C139" s="27">
        <v>1196.0000000000146</v>
      </c>
      <c r="D139" s="27">
        <v>1196.00000000002</v>
      </c>
      <c r="E139" s="38"/>
    </row>
    <row r="140" hidden="1"/>
    <row r="141" hidden="1"/>
    <row r="142" hidden="1">
      <c r="A142" s="5" t="s">
        <v>3661</v>
      </c>
      <c r="B142" s="6"/>
      <c r="C142" s="6"/>
      <c r="D142" s="6"/>
      <c r="E142" s="7"/>
    </row>
    <row r="143" hidden="1">
      <c r="A143" s="10"/>
      <c r="B143" s="11"/>
      <c r="C143" s="11"/>
      <c r="D143" s="11"/>
      <c r="E143" s="12"/>
    </row>
    <row r="144" hidden="1">
      <c r="A144" s="5" t="s">
        <v>3634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13">
        <v>45922.0</v>
      </c>
      <c r="B146" s="6"/>
      <c r="C146" s="54" t="s">
        <v>3635</v>
      </c>
      <c r="D146" s="15">
        <v>45928.0</v>
      </c>
      <c r="E146" s="7"/>
    </row>
    <row r="147" hidden="1">
      <c r="A147" s="10"/>
      <c r="B147" s="11"/>
      <c r="C147" s="16"/>
      <c r="D147" s="11"/>
      <c r="E147" s="12"/>
    </row>
    <row r="148" hidden="1">
      <c r="A148" s="55" t="s">
        <v>4824</v>
      </c>
      <c r="B148" s="7"/>
      <c r="C148" s="16"/>
      <c r="D148" s="56" t="s">
        <v>4825</v>
      </c>
      <c r="E148" s="7"/>
    </row>
    <row r="149" hidden="1">
      <c r="A149" s="10"/>
      <c r="B149" s="12"/>
      <c r="C149" s="16"/>
      <c r="D149" s="11"/>
      <c r="E149" s="12"/>
    </row>
    <row r="150" hidden="1">
      <c r="A150" s="19" t="s">
        <v>3636</v>
      </c>
      <c r="B150" s="6"/>
      <c r="C150" s="6"/>
      <c r="D150" s="6"/>
      <c r="E150" s="7"/>
    </row>
    <row r="151" hidden="1">
      <c r="A151" s="20" t="s">
        <v>3637</v>
      </c>
      <c r="B151" s="21" t="s">
        <v>3638</v>
      </c>
      <c r="C151" s="22" t="s">
        <v>3639</v>
      </c>
      <c r="D151" s="21" t="s">
        <v>3640</v>
      </c>
      <c r="E151" s="23" t="s">
        <v>13</v>
      </c>
    </row>
    <row r="152" hidden="1">
      <c r="A152" s="57" t="s">
        <v>3641</v>
      </c>
      <c r="B152" s="25">
        <v>9461.0</v>
      </c>
      <c r="C152" s="26">
        <v>9461.0</v>
      </c>
      <c r="D152" s="27">
        <v>0.0</v>
      </c>
      <c r="E152" s="28"/>
    </row>
    <row r="153" hidden="1">
      <c r="A153" s="57" t="s">
        <v>3642</v>
      </c>
      <c r="B153" s="29">
        <v>21614.0</v>
      </c>
      <c r="C153" s="26">
        <v>21614.0</v>
      </c>
      <c r="D153" s="27">
        <v>0.0</v>
      </c>
      <c r="E153" s="28"/>
    </row>
    <row r="154" hidden="1">
      <c r="A154" s="57" t="s">
        <v>3643</v>
      </c>
      <c r="B154" s="29">
        <v>0.0</v>
      </c>
      <c r="C154" s="26"/>
      <c r="D154" s="27">
        <v>0.0</v>
      </c>
      <c r="E154" s="28"/>
    </row>
    <row r="155" hidden="1">
      <c r="A155" s="57" t="s">
        <v>3644</v>
      </c>
      <c r="B155" s="29">
        <v>0.0</v>
      </c>
      <c r="C155" s="26"/>
      <c r="D155" s="27">
        <v>0.0</v>
      </c>
      <c r="E155" s="28"/>
    </row>
    <row r="156" hidden="1">
      <c r="A156" s="31" t="s">
        <v>3646</v>
      </c>
      <c r="B156" s="29">
        <v>0.0</v>
      </c>
      <c r="C156" s="26"/>
      <c r="D156" s="27">
        <v>0.0</v>
      </c>
      <c r="E156" s="28"/>
    </row>
    <row r="157" hidden="1">
      <c r="A157" s="31" t="s">
        <v>3647</v>
      </c>
      <c r="B157" s="29">
        <v>0.0</v>
      </c>
      <c r="C157" s="26"/>
      <c r="D157" s="27">
        <v>0.0</v>
      </c>
      <c r="E157" s="28"/>
    </row>
    <row r="158" hidden="1">
      <c r="A158" s="31" t="s">
        <v>3649</v>
      </c>
      <c r="B158" s="29">
        <v>1508.0</v>
      </c>
      <c r="C158" s="26">
        <v>1508.0</v>
      </c>
      <c r="D158" s="27">
        <v>0.0</v>
      </c>
      <c r="E158" s="28"/>
    </row>
    <row r="159" hidden="1">
      <c r="A159" s="31" t="s">
        <v>3651</v>
      </c>
      <c r="B159" s="29">
        <v>440.0</v>
      </c>
      <c r="C159" s="26">
        <v>360.0</v>
      </c>
      <c r="D159" s="27">
        <v>-80.0</v>
      </c>
      <c r="E159" s="34"/>
    </row>
    <row r="160" hidden="1">
      <c r="A160" s="58" t="s">
        <v>3652</v>
      </c>
      <c r="B160" s="29">
        <v>12768.0</v>
      </c>
      <c r="C160" s="29">
        <v>12768.0</v>
      </c>
      <c r="D160" s="27">
        <v>0.0</v>
      </c>
      <c r="E160" s="34"/>
    </row>
    <row r="161" hidden="1">
      <c r="A161" s="58" t="s">
        <v>3653</v>
      </c>
      <c r="B161" s="29">
        <v>7081.0</v>
      </c>
      <c r="C161" s="59">
        <v>7081.0</v>
      </c>
      <c r="D161" s="27">
        <v>0.0</v>
      </c>
      <c r="E161" s="34"/>
    </row>
    <row r="162" hidden="1">
      <c r="A162" s="58" t="s">
        <v>3654</v>
      </c>
      <c r="B162" s="29">
        <v>16783.3</v>
      </c>
      <c r="C162" s="59">
        <v>16783.300000000003</v>
      </c>
      <c r="D162" s="27">
        <v>3.637978807091713E-12</v>
      </c>
      <c r="E162" s="34"/>
    </row>
    <row r="163" hidden="1">
      <c r="A163" s="58" t="s">
        <v>3655</v>
      </c>
      <c r="B163" s="29">
        <v>4510.0</v>
      </c>
      <c r="C163" s="59">
        <v>4510.0</v>
      </c>
      <c r="D163" s="27">
        <v>0.0</v>
      </c>
      <c r="E163" s="34"/>
    </row>
    <row r="164" hidden="1">
      <c r="A164" s="58" t="s">
        <v>3657</v>
      </c>
      <c r="B164" s="29">
        <v>857.0</v>
      </c>
      <c r="C164" s="59">
        <v>857.0</v>
      </c>
      <c r="D164" s="27">
        <v>0.0</v>
      </c>
      <c r="E164" s="34"/>
    </row>
    <row r="165" hidden="1">
      <c r="A165" s="58" t="s">
        <v>3658</v>
      </c>
      <c r="B165" s="29">
        <v>1608.6</v>
      </c>
      <c r="C165" s="59">
        <v>1608.6</v>
      </c>
      <c r="D165" s="27">
        <v>0.0</v>
      </c>
      <c r="E165" s="34"/>
    </row>
    <row r="166" hidden="1">
      <c r="A166" s="35" t="s">
        <v>3659</v>
      </c>
      <c r="B166" s="29">
        <v>75011.40000000001</v>
      </c>
      <c r="C166" s="59">
        <v>75011.4</v>
      </c>
      <c r="D166" s="27">
        <v>-1.4551915228366852E-11</v>
      </c>
      <c r="E166" s="34"/>
    </row>
    <row r="167" hidden="1">
      <c r="A167" s="36" t="s">
        <v>3660</v>
      </c>
      <c r="B167" s="37">
        <v>10.899999999997817</v>
      </c>
      <c r="C167" s="27">
        <v>-69.09999999999127</v>
      </c>
      <c r="D167" s="27">
        <v>-79.99999999998909</v>
      </c>
      <c r="E167" s="38"/>
    </row>
    <row r="168" hidden="1"/>
    <row r="169" hidden="1"/>
    <row r="170" hidden="1">
      <c r="A170" s="5" t="s">
        <v>3661</v>
      </c>
      <c r="B170" s="6"/>
      <c r="C170" s="6"/>
      <c r="D170" s="6"/>
      <c r="E170" s="7"/>
    </row>
    <row r="171" hidden="1">
      <c r="A171" s="10"/>
      <c r="B171" s="11"/>
      <c r="C171" s="11"/>
      <c r="D171" s="11"/>
      <c r="E171" s="12"/>
    </row>
    <row r="172" hidden="1">
      <c r="A172" s="5" t="s">
        <v>3634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13">
        <v>45929.0</v>
      </c>
      <c r="B174" s="6"/>
      <c r="C174" s="54" t="s">
        <v>3635</v>
      </c>
      <c r="D174" s="15">
        <v>45930.0</v>
      </c>
      <c r="E174" s="7"/>
    </row>
    <row r="175" hidden="1">
      <c r="A175" s="10"/>
      <c r="B175" s="11"/>
      <c r="C175" s="16"/>
      <c r="D175" s="11"/>
      <c r="E175" s="12"/>
    </row>
    <row r="176" hidden="1">
      <c r="A176" s="55" t="s">
        <v>4824</v>
      </c>
      <c r="B176" s="7"/>
      <c r="C176" s="16"/>
      <c r="D176" s="56" t="s">
        <v>4826</v>
      </c>
      <c r="E176" s="7"/>
    </row>
    <row r="177" hidden="1">
      <c r="A177" s="10"/>
      <c r="B177" s="12"/>
      <c r="C177" s="16"/>
      <c r="D177" s="11"/>
      <c r="E177" s="12"/>
    </row>
    <row r="178" hidden="1">
      <c r="A178" s="19" t="s">
        <v>3636</v>
      </c>
      <c r="B178" s="6"/>
      <c r="C178" s="6"/>
      <c r="D178" s="6"/>
      <c r="E178" s="7"/>
    </row>
    <row r="179" hidden="1">
      <c r="A179" s="20" t="s">
        <v>3637</v>
      </c>
      <c r="B179" s="21" t="s">
        <v>3638</v>
      </c>
      <c r="C179" s="22" t="s">
        <v>3639</v>
      </c>
      <c r="D179" s="21" t="s">
        <v>3640</v>
      </c>
      <c r="E179" s="23" t="s">
        <v>13</v>
      </c>
    </row>
    <row r="180" hidden="1">
      <c r="A180" s="57" t="s">
        <v>3641</v>
      </c>
      <c r="B180" s="25">
        <v>3302.0</v>
      </c>
      <c r="C180" s="26">
        <v>3302.0</v>
      </c>
      <c r="D180" s="27">
        <v>0.0</v>
      </c>
      <c r="E180" s="28"/>
    </row>
    <row r="181" hidden="1">
      <c r="A181" s="57" t="s">
        <v>3642</v>
      </c>
      <c r="B181" s="29">
        <v>6220.0</v>
      </c>
      <c r="C181" s="26">
        <v>6220.0</v>
      </c>
      <c r="D181" s="27">
        <v>0.0</v>
      </c>
      <c r="E181" s="28"/>
    </row>
    <row r="182" hidden="1">
      <c r="A182" s="57" t="s">
        <v>3643</v>
      </c>
      <c r="B182" s="29">
        <v>0.0</v>
      </c>
      <c r="C182" s="26"/>
      <c r="D182" s="27">
        <v>0.0</v>
      </c>
      <c r="E182" s="28"/>
    </row>
    <row r="183" hidden="1">
      <c r="A183" s="57" t="s">
        <v>3644</v>
      </c>
      <c r="B183" s="29">
        <v>0.0</v>
      </c>
      <c r="C183" s="26"/>
      <c r="D183" s="27">
        <v>0.0</v>
      </c>
      <c r="E183" s="28"/>
    </row>
    <row r="184" hidden="1">
      <c r="A184" s="31" t="s">
        <v>3646</v>
      </c>
      <c r="B184" s="29">
        <v>0.0</v>
      </c>
      <c r="C184" s="26"/>
      <c r="D184" s="27">
        <v>0.0</v>
      </c>
      <c r="E184" s="28"/>
    </row>
    <row r="185" hidden="1">
      <c r="A185" s="31" t="s">
        <v>3647</v>
      </c>
      <c r="B185" s="29">
        <v>0.0</v>
      </c>
      <c r="C185" s="26"/>
      <c r="D185" s="27">
        <v>0.0</v>
      </c>
      <c r="E185" s="28"/>
    </row>
    <row r="186" hidden="1">
      <c r="A186" s="31" t="s">
        <v>3649</v>
      </c>
      <c r="B186" s="29">
        <v>0.0</v>
      </c>
      <c r="C186" s="26"/>
      <c r="D186" s="27">
        <v>0.0</v>
      </c>
      <c r="E186" s="28"/>
    </row>
    <row r="187" hidden="1">
      <c r="A187" s="31" t="s">
        <v>3651</v>
      </c>
      <c r="B187" s="29">
        <v>80.0</v>
      </c>
      <c r="C187" s="26">
        <v>80.0</v>
      </c>
      <c r="D187" s="27">
        <v>0.0</v>
      </c>
      <c r="E187" s="34"/>
    </row>
    <row r="188" hidden="1">
      <c r="A188" s="58" t="s">
        <v>3652</v>
      </c>
      <c r="B188" s="29">
        <v>1520.0</v>
      </c>
      <c r="C188" s="29">
        <v>1520.0</v>
      </c>
      <c r="D188" s="27">
        <v>0.0</v>
      </c>
      <c r="E188" s="34"/>
    </row>
    <row r="189" hidden="1">
      <c r="A189" s="58" t="s">
        <v>3653</v>
      </c>
      <c r="B189" s="29">
        <v>1400.0</v>
      </c>
      <c r="C189" s="59">
        <v>1400.0</v>
      </c>
      <c r="D189" s="27">
        <v>0.0</v>
      </c>
      <c r="E189" s="34"/>
    </row>
    <row r="190" hidden="1">
      <c r="A190" s="58" t="s">
        <v>3654</v>
      </c>
      <c r="B190" s="29">
        <v>5420.0</v>
      </c>
      <c r="C190" s="59">
        <v>5420.0</v>
      </c>
      <c r="D190" s="27">
        <v>0.0</v>
      </c>
      <c r="E190" s="34"/>
    </row>
    <row r="191" hidden="1">
      <c r="A191" s="58" t="s">
        <v>3655</v>
      </c>
      <c r="B191" s="29">
        <v>1764.0</v>
      </c>
      <c r="C191" s="59">
        <v>1764.0</v>
      </c>
      <c r="D191" s="27">
        <v>0.0</v>
      </c>
      <c r="E191" s="34"/>
    </row>
    <row r="192" hidden="1">
      <c r="A192" s="58" t="s">
        <v>3657</v>
      </c>
      <c r="B192" s="29">
        <v>658.0</v>
      </c>
      <c r="C192" s="59">
        <v>658.0</v>
      </c>
      <c r="D192" s="27">
        <v>0.0</v>
      </c>
      <c r="E192" s="34"/>
    </row>
    <row r="193" hidden="1">
      <c r="A193" s="58" t="s">
        <v>3658</v>
      </c>
      <c r="B193" s="29">
        <v>1426.0</v>
      </c>
      <c r="C193" s="59">
        <v>1426.0</v>
      </c>
      <c r="D193" s="27">
        <v>0.0</v>
      </c>
      <c r="E193" s="34"/>
    </row>
    <row r="194" hidden="1">
      <c r="A194" s="35" t="s">
        <v>3659</v>
      </c>
      <c r="B194" s="29">
        <v>20364.0</v>
      </c>
      <c r="C194" s="59">
        <v>20364.0</v>
      </c>
      <c r="D194" s="27">
        <v>0.0</v>
      </c>
      <c r="E194" s="34"/>
    </row>
    <row r="195" hidden="1">
      <c r="A195" s="36" t="s">
        <v>3660</v>
      </c>
      <c r="B195" s="37">
        <v>0.0</v>
      </c>
      <c r="C195" s="27">
        <v>0.0</v>
      </c>
      <c r="D195" s="27">
        <v>0.0</v>
      </c>
      <c r="E195" s="38"/>
    </row>
    <row r="196" hidden="1"/>
    <row r="197" hidden="1"/>
    <row r="198" hidden="1">
      <c r="A198" s="5" t="s">
        <v>3661</v>
      </c>
      <c r="B198" s="6"/>
      <c r="C198" s="6"/>
      <c r="D198" s="6"/>
      <c r="E198" s="7"/>
    </row>
    <row r="199" hidden="1">
      <c r="A199" s="10"/>
      <c r="B199" s="11"/>
      <c r="C199" s="11"/>
      <c r="D199" s="11"/>
      <c r="E199" s="12"/>
    </row>
    <row r="200" hidden="1">
      <c r="A200" s="5" t="s">
        <v>3634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13">
        <v>45931.0</v>
      </c>
      <c r="B202" s="6"/>
      <c r="C202" s="54" t="s">
        <v>3635</v>
      </c>
      <c r="D202" s="15">
        <v>45935.0</v>
      </c>
      <c r="E202" s="7"/>
    </row>
    <row r="203" hidden="1">
      <c r="A203" s="10"/>
      <c r="B203" s="11"/>
      <c r="C203" s="16"/>
      <c r="D203" s="11"/>
      <c r="E203" s="12"/>
    </row>
    <row r="204" hidden="1">
      <c r="A204" s="55" t="s">
        <v>4827</v>
      </c>
      <c r="B204" s="7"/>
      <c r="C204" s="16"/>
      <c r="D204" s="56" t="s">
        <v>4825</v>
      </c>
      <c r="E204" s="7"/>
    </row>
    <row r="205" hidden="1">
      <c r="A205" s="10"/>
      <c r="B205" s="12"/>
      <c r="C205" s="16"/>
      <c r="D205" s="11"/>
      <c r="E205" s="12"/>
    </row>
    <row r="206" hidden="1">
      <c r="A206" s="19" t="s">
        <v>3636</v>
      </c>
      <c r="B206" s="6"/>
      <c r="C206" s="6"/>
      <c r="D206" s="6"/>
      <c r="E206" s="7"/>
    </row>
    <row r="207" hidden="1">
      <c r="A207" s="20" t="s">
        <v>3637</v>
      </c>
      <c r="B207" s="21" t="s">
        <v>3638</v>
      </c>
      <c r="C207" s="22" t="s">
        <v>3639</v>
      </c>
      <c r="D207" s="21" t="s">
        <v>3640</v>
      </c>
      <c r="E207" s="23" t="s">
        <v>13</v>
      </c>
    </row>
    <row r="208" hidden="1">
      <c r="A208" s="57" t="s">
        <v>3641</v>
      </c>
      <c r="B208" s="25">
        <v>12386.0</v>
      </c>
      <c r="C208" s="26">
        <v>12386.0</v>
      </c>
      <c r="D208" s="27">
        <v>0.0</v>
      </c>
      <c r="E208" s="28"/>
    </row>
    <row r="209" hidden="1">
      <c r="A209" s="57" t="s">
        <v>3642</v>
      </c>
      <c r="B209" s="29">
        <v>17704.0</v>
      </c>
      <c r="C209" s="26">
        <v>17704.0</v>
      </c>
      <c r="D209" s="27">
        <v>0.0</v>
      </c>
      <c r="E209" s="28"/>
    </row>
    <row r="210" hidden="1">
      <c r="A210" s="57" t="s">
        <v>3643</v>
      </c>
      <c r="B210" s="29">
        <v>0.0</v>
      </c>
      <c r="C210" s="26"/>
      <c r="D210" s="27">
        <v>0.0</v>
      </c>
      <c r="E210" s="28"/>
    </row>
    <row r="211" hidden="1">
      <c r="A211" s="57" t="s">
        <v>3644</v>
      </c>
      <c r="B211" s="29">
        <v>0.0</v>
      </c>
      <c r="C211" s="26"/>
      <c r="D211" s="27">
        <v>0.0</v>
      </c>
      <c r="E211" s="28"/>
    </row>
    <row r="212" hidden="1">
      <c r="A212" s="31" t="s">
        <v>3646</v>
      </c>
      <c r="B212" s="29">
        <v>0.0</v>
      </c>
      <c r="C212" s="26"/>
      <c r="D212" s="27">
        <v>0.0</v>
      </c>
      <c r="E212" s="28"/>
    </row>
    <row r="213" hidden="1">
      <c r="A213" s="31" t="s">
        <v>3647</v>
      </c>
      <c r="B213" s="29">
        <v>3312.0</v>
      </c>
      <c r="C213" s="26">
        <v>3312.0</v>
      </c>
      <c r="D213" s="27">
        <v>0.0</v>
      </c>
      <c r="E213" s="28"/>
    </row>
    <row r="214" hidden="1">
      <c r="A214" s="31" t="s">
        <v>3649</v>
      </c>
      <c r="B214" s="29">
        <v>0.0</v>
      </c>
      <c r="C214" s="26"/>
      <c r="D214" s="27">
        <v>0.0</v>
      </c>
      <c r="E214" s="28"/>
    </row>
    <row r="215" hidden="1">
      <c r="A215" s="31" t="s">
        <v>3651</v>
      </c>
      <c r="B215" s="29">
        <v>600.0</v>
      </c>
      <c r="C215" s="26">
        <v>640.0</v>
      </c>
      <c r="D215" s="27">
        <v>40.0</v>
      </c>
      <c r="E215" s="34"/>
    </row>
    <row r="216" hidden="1">
      <c r="A216" s="58" t="s">
        <v>3652</v>
      </c>
      <c r="B216" s="29">
        <v>7479.0</v>
      </c>
      <c r="C216" s="29">
        <v>7479.0</v>
      </c>
      <c r="D216" s="27">
        <v>0.0</v>
      </c>
      <c r="E216" s="34"/>
    </row>
    <row r="217" hidden="1">
      <c r="A217" s="58" t="s">
        <v>3653</v>
      </c>
      <c r="B217" s="29">
        <v>2679.0</v>
      </c>
      <c r="C217" s="59">
        <v>2679.0</v>
      </c>
      <c r="D217" s="27">
        <v>0.0</v>
      </c>
      <c r="E217" s="34"/>
    </row>
    <row r="218" hidden="1">
      <c r="A218" s="58" t="s">
        <v>3654</v>
      </c>
      <c r="B218" s="29">
        <v>24085.0</v>
      </c>
      <c r="C218" s="59">
        <v>24085.0</v>
      </c>
      <c r="D218" s="27">
        <v>0.0</v>
      </c>
      <c r="E218" s="34"/>
    </row>
    <row r="219" hidden="1">
      <c r="A219" s="58" t="s">
        <v>3655</v>
      </c>
      <c r="B219" s="29">
        <v>5022.0</v>
      </c>
      <c r="C219" s="59">
        <v>5022.0</v>
      </c>
      <c r="D219" s="27">
        <v>0.0</v>
      </c>
      <c r="E219" s="34"/>
    </row>
    <row r="220" hidden="1">
      <c r="A220" s="58" t="s">
        <v>3657</v>
      </c>
      <c r="B220" s="29">
        <v>1106.0</v>
      </c>
      <c r="C220" s="59">
        <v>1106.0</v>
      </c>
      <c r="D220" s="27">
        <v>0.0</v>
      </c>
      <c r="E220" s="34"/>
    </row>
    <row r="221" hidden="1">
      <c r="A221" s="58" t="s">
        <v>3658</v>
      </c>
      <c r="B221" s="29">
        <v>4434.0</v>
      </c>
      <c r="C221" s="59">
        <v>4434.0</v>
      </c>
      <c r="D221" s="27">
        <v>0.0</v>
      </c>
      <c r="E221" s="34"/>
    </row>
    <row r="222" hidden="1">
      <c r="A222" s="35" t="s">
        <v>3659</v>
      </c>
      <c r="B222" s="29">
        <v>74372.5</v>
      </c>
      <c r="C222" s="59">
        <v>74372.5</v>
      </c>
      <c r="D222" s="27">
        <v>0.0</v>
      </c>
      <c r="E222" s="34"/>
    </row>
    <row r="223" hidden="1">
      <c r="A223" s="36" t="s">
        <v>3660</v>
      </c>
      <c r="B223" s="37">
        <v>0.5</v>
      </c>
      <c r="C223" s="27">
        <v>40.5</v>
      </c>
      <c r="D223" s="27">
        <v>40.0</v>
      </c>
      <c r="E223" s="38"/>
    </row>
    <row r="224" hidden="1"/>
    <row r="225" hidden="1"/>
    <row r="226" hidden="1">
      <c r="A226" s="5" t="s">
        <v>3661</v>
      </c>
      <c r="B226" s="6"/>
      <c r="C226" s="6"/>
      <c r="D226" s="6"/>
      <c r="E226" s="7"/>
    </row>
    <row r="227" hidden="1">
      <c r="A227" s="10"/>
      <c r="B227" s="11"/>
      <c r="C227" s="11"/>
      <c r="D227" s="11"/>
      <c r="E227" s="12"/>
    </row>
    <row r="228" hidden="1">
      <c r="A228" s="5" t="s">
        <v>3634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13">
        <v>45936.0</v>
      </c>
      <c r="B230" s="6"/>
      <c r="C230" s="54" t="s">
        <v>3635</v>
      </c>
      <c r="D230" s="15">
        <v>45942.0</v>
      </c>
      <c r="E230" s="7"/>
    </row>
    <row r="231" hidden="1">
      <c r="A231" s="10"/>
      <c r="B231" s="11"/>
      <c r="C231" s="16"/>
      <c r="D231" s="11"/>
      <c r="E231" s="12"/>
    </row>
    <row r="232" hidden="1">
      <c r="A232" s="55" t="s">
        <v>4824</v>
      </c>
      <c r="B232" s="7"/>
      <c r="C232" s="16"/>
      <c r="D232" s="56" t="s">
        <v>4825</v>
      </c>
      <c r="E232" s="7"/>
    </row>
    <row r="233" hidden="1">
      <c r="A233" s="10"/>
      <c r="B233" s="12"/>
      <c r="C233" s="16"/>
      <c r="D233" s="11"/>
      <c r="E233" s="12"/>
    </row>
    <row r="234" hidden="1">
      <c r="A234" s="19" t="s">
        <v>3636</v>
      </c>
      <c r="B234" s="6"/>
      <c r="C234" s="6"/>
      <c r="D234" s="6"/>
      <c r="E234" s="7"/>
    </row>
    <row r="235" hidden="1">
      <c r="A235" s="20" t="s">
        <v>3637</v>
      </c>
      <c r="B235" s="21" t="s">
        <v>3638</v>
      </c>
      <c r="C235" s="22" t="s">
        <v>3639</v>
      </c>
      <c r="D235" s="21" t="s">
        <v>3640</v>
      </c>
      <c r="E235" s="23" t="s">
        <v>13</v>
      </c>
    </row>
    <row r="236" hidden="1">
      <c r="A236" s="57" t="s">
        <v>3641</v>
      </c>
      <c r="B236" s="25">
        <v>11792.0</v>
      </c>
      <c r="C236" s="26">
        <v>12392.0</v>
      </c>
      <c r="D236" s="27">
        <v>600.0</v>
      </c>
      <c r="E236" s="28" t="s">
        <v>4828</v>
      </c>
    </row>
    <row r="237" hidden="1">
      <c r="A237" s="57" t="s">
        <v>3642</v>
      </c>
      <c r="B237" s="29">
        <v>33534.0</v>
      </c>
      <c r="C237" s="26">
        <v>33534.0</v>
      </c>
      <c r="D237" s="27">
        <v>0.0</v>
      </c>
      <c r="E237" s="28"/>
    </row>
    <row r="238" hidden="1">
      <c r="A238" s="57" t="s">
        <v>3643</v>
      </c>
      <c r="B238" s="29">
        <v>0.0</v>
      </c>
      <c r="C238" s="26"/>
      <c r="D238" s="27">
        <v>0.0</v>
      </c>
      <c r="E238" s="28"/>
    </row>
    <row r="239" hidden="1">
      <c r="A239" s="57" t="s">
        <v>3644</v>
      </c>
      <c r="B239" s="29">
        <v>0.0</v>
      </c>
      <c r="C239" s="26"/>
      <c r="D239" s="27">
        <v>0.0</v>
      </c>
      <c r="E239" s="28"/>
    </row>
    <row r="240" hidden="1">
      <c r="A240" s="31" t="s">
        <v>3646</v>
      </c>
      <c r="B240" s="29">
        <v>0.0</v>
      </c>
      <c r="C240" s="26"/>
      <c r="D240" s="27">
        <v>0.0</v>
      </c>
      <c r="E240" s="28"/>
    </row>
    <row r="241" hidden="1">
      <c r="A241" s="31" t="s">
        <v>3647</v>
      </c>
      <c r="B241" s="29">
        <v>0.0</v>
      </c>
      <c r="C241" s="26"/>
      <c r="D241" s="27">
        <v>0.0</v>
      </c>
      <c r="E241" s="28"/>
    </row>
    <row r="242" hidden="1">
      <c r="A242" s="31" t="s">
        <v>3649</v>
      </c>
      <c r="B242" s="29">
        <v>300.0</v>
      </c>
      <c r="C242" s="26">
        <v>300.0</v>
      </c>
      <c r="D242" s="27">
        <v>0.0</v>
      </c>
      <c r="E242" s="28" t="s">
        <v>16</v>
      </c>
    </row>
    <row r="243" hidden="1">
      <c r="A243" s="31" t="s">
        <v>3651</v>
      </c>
      <c r="B243" s="29">
        <v>720.0</v>
      </c>
      <c r="C243" s="26">
        <v>800.0</v>
      </c>
      <c r="D243" s="27">
        <v>80.0</v>
      </c>
      <c r="E243" s="34"/>
    </row>
    <row r="244" hidden="1">
      <c r="A244" s="58" t="s">
        <v>3652</v>
      </c>
      <c r="B244" s="29">
        <v>10460.0</v>
      </c>
      <c r="C244" s="29">
        <v>10460.0</v>
      </c>
      <c r="D244" s="27">
        <v>0.0</v>
      </c>
      <c r="E244" s="34"/>
    </row>
    <row r="245" hidden="1">
      <c r="A245" s="58" t="s">
        <v>3653</v>
      </c>
      <c r="B245" s="29">
        <v>1305.0</v>
      </c>
      <c r="C245" s="59">
        <v>1305.0</v>
      </c>
      <c r="D245" s="27">
        <v>0.0</v>
      </c>
      <c r="E245" s="34"/>
    </row>
    <row r="246" hidden="1">
      <c r="A246" s="58" t="s">
        <v>3654</v>
      </c>
      <c r="B246" s="29">
        <v>16167.0</v>
      </c>
      <c r="C246" s="59">
        <v>16167.0</v>
      </c>
      <c r="D246" s="27">
        <v>0.0</v>
      </c>
      <c r="E246" s="34"/>
    </row>
    <row r="247" hidden="1">
      <c r="A247" s="58" t="s">
        <v>3655</v>
      </c>
      <c r="B247" s="29">
        <v>6594.0</v>
      </c>
      <c r="C247" s="59">
        <v>6594.0</v>
      </c>
      <c r="D247" s="27">
        <v>0.0</v>
      </c>
      <c r="E247" s="34"/>
    </row>
    <row r="248" hidden="1">
      <c r="A248" s="58" t="s">
        <v>3657</v>
      </c>
      <c r="B248" s="29">
        <v>329.0</v>
      </c>
      <c r="C248" s="59">
        <v>329.0</v>
      </c>
      <c r="D248" s="27">
        <v>0.0</v>
      </c>
      <c r="E248" s="34"/>
    </row>
    <row r="249" hidden="1">
      <c r="A249" s="58" t="s">
        <v>3658</v>
      </c>
      <c r="B249" s="29">
        <v>1577.0</v>
      </c>
      <c r="C249" s="59">
        <v>1577.0</v>
      </c>
      <c r="D249" s="27">
        <v>0.0</v>
      </c>
      <c r="E249" s="34"/>
    </row>
    <row r="250" hidden="1">
      <c r="A250" s="35" t="s">
        <v>3659</v>
      </c>
      <c r="B250" s="29">
        <v>81239.0</v>
      </c>
      <c r="C250" s="59">
        <v>81816.0</v>
      </c>
      <c r="D250" s="27">
        <v>577.0</v>
      </c>
      <c r="E250" s="34"/>
    </row>
    <row r="251" hidden="1">
      <c r="A251" s="36" t="s">
        <v>3660</v>
      </c>
      <c r="B251" s="37">
        <v>-38.0</v>
      </c>
      <c r="C251" s="27">
        <v>65.0</v>
      </c>
      <c r="D251" s="27">
        <v>103.0</v>
      </c>
      <c r="E251" s="38"/>
    </row>
    <row r="252" hidden="1"/>
    <row r="253" hidden="1"/>
    <row r="254" hidden="1">
      <c r="A254" s="5" t="s">
        <v>3661</v>
      </c>
      <c r="B254" s="6"/>
      <c r="C254" s="6"/>
      <c r="D254" s="6"/>
      <c r="E254" s="7"/>
    </row>
    <row r="255" hidden="1">
      <c r="A255" s="10"/>
      <c r="B255" s="11"/>
      <c r="C255" s="11"/>
      <c r="D255" s="11"/>
      <c r="E255" s="12"/>
    </row>
    <row r="256" hidden="1">
      <c r="A256" s="5" t="s">
        <v>3634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13">
        <v>45943.0</v>
      </c>
      <c r="B258" s="6"/>
      <c r="C258" s="54" t="s">
        <v>3635</v>
      </c>
      <c r="D258" s="15">
        <v>45949.0</v>
      </c>
      <c r="E258" s="7"/>
    </row>
    <row r="259" hidden="1">
      <c r="A259" s="10"/>
      <c r="B259" s="11"/>
      <c r="C259" s="16"/>
      <c r="D259" s="11"/>
      <c r="E259" s="12"/>
    </row>
    <row r="260" hidden="1">
      <c r="A260" s="55" t="s">
        <v>4824</v>
      </c>
      <c r="B260" s="7"/>
      <c r="C260" s="16"/>
      <c r="D260" s="56" t="s">
        <v>4825</v>
      </c>
      <c r="E260" s="7"/>
    </row>
    <row r="261" hidden="1">
      <c r="A261" s="10"/>
      <c r="B261" s="12"/>
      <c r="C261" s="16"/>
      <c r="D261" s="11"/>
      <c r="E261" s="12"/>
    </row>
    <row r="262" hidden="1">
      <c r="A262" s="19" t="s">
        <v>3636</v>
      </c>
      <c r="B262" s="6"/>
      <c r="C262" s="6"/>
      <c r="D262" s="6"/>
      <c r="E262" s="7"/>
    </row>
    <row r="263" hidden="1">
      <c r="A263" s="20" t="s">
        <v>3637</v>
      </c>
      <c r="B263" s="21" t="s">
        <v>3638</v>
      </c>
      <c r="C263" s="22" t="s">
        <v>3639</v>
      </c>
      <c r="D263" s="21" t="s">
        <v>3640</v>
      </c>
      <c r="E263" s="23" t="s">
        <v>13</v>
      </c>
    </row>
    <row r="264" hidden="1">
      <c r="A264" s="57" t="s">
        <v>3641</v>
      </c>
      <c r="B264" s="25">
        <v>18657.0</v>
      </c>
      <c r="C264" s="26">
        <v>18189.0</v>
      </c>
      <c r="D264" s="27">
        <v>-468.0</v>
      </c>
      <c r="E264" s="28"/>
    </row>
    <row r="265" hidden="1">
      <c r="A265" s="57" t="s">
        <v>3642</v>
      </c>
      <c r="B265" s="29">
        <v>24931.0</v>
      </c>
      <c r="C265" s="26">
        <v>24931.0</v>
      </c>
      <c r="D265" s="27">
        <v>0.0</v>
      </c>
      <c r="E265" s="28"/>
    </row>
    <row r="266" hidden="1">
      <c r="A266" s="57" t="s">
        <v>3643</v>
      </c>
      <c r="B266" s="29">
        <v>0.0</v>
      </c>
      <c r="C266" s="26"/>
      <c r="D266" s="27">
        <v>0.0</v>
      </c>
      <c r="E266" s="28"/>
    </row>
    <row r="267" hidden="1">
      <c r="A267" s="57" t="s">
        <v>3644</v>
      </c>
      <c r="B267" s="29">
        <v>0.0</v>
      </c>
      <c r="C267" s="26"/>
      <c r="D267" s="27">
        <v>0.0</v>
      </c>
      <c r="E267" s="28"/>
    </row>
    <row r="268" hidden="1">
      <c r="A268" s="31" t="s">
        <v>3646</v>
      </c>
      <c r="B268" s="29">
        <v>0.0</v>
      </c>
      <c r="C268" s="26"/>
      <c r="D268" s="27">
        <v>0.0</v>
      </c>
      <c r="E268" s="28"/>
    </row>
    <row r="269" hidden="1">
      <c r="A269" s="31" t="s">
        <v>3647</v>
      </c>
      <c r="B269" s="29">
        <v>0.0</v>
      </c>
      <c r="C269" s="26"/>
      <c r="D269" s="27">
        <v>0.0</v>
      </c>
      <c r="E269" s="28"/>
    </row>
    <row r="270" hidden="1">
      <c r="A270" s="31" t="s">
        <v>3649</v>
      </c>
      <c r="B270" s="29">
        <v>936.0</v>
      </c>
      <c r="C270" s="26">
        <v>816.0</v>
      </c>
      <c r="D270" s="27">
        <v>-120.0</v>
      </c>
      <c r="E270" s="28"/>
    </row>
    <row r="271" hidden="1">
      <c r="A271" s="31" t="s">
        <v>3651</v>
      </c>
      <c r="B271" s="29">
        <v>640.0</v>
      </c>
      <c r="C271" s="26">
        <v>760.0</v>
      </c>
      <c r="D271" s="27">
        <v>120.0</v>
      </c>
      <c r="E271" s="34"/>
    </row>
    <row r="272" hidden="1">
      <c r="A272" s="58" t="s">
        <v>3652</v>
      </c>
      <c r="B272" s="29">
        <v>11915.0</v>
      </c>
      <c r="C272" s="29">
        <v>11915.0</v>
      </c>
      <c r="D272" s="27">
        <v>0.0</v>
      </c>
      <c r="E272" s="34"/>
    </row>
    <row r="273" hidden="1">
      <c r="A273" s="58" t="s">
        <v>3653</v>
      </c>
      <c r="B273" s="29">
        <v>924.0</v>
      </c>
      <c r="C273" s="59">
        <v>924.0</v>
      </c>
      <c r="D273" s="27">
        <v>0.0</v>
      </c>
      <c r="E273" s="34"/>
    </row>
    <row r="274" hidden="1">
      <c r="A274" s="58" t="s">
        <v>3654</v>
      </c>
      <c r="B274" s="29">
        <v>17862.0</v>
      </c>
      <c r="C274" s="59">
        <v>17478.0</v>
      </c>
      <c r="D274" s="27">
        <v>-384.0</v>
      </c>
      <c r="E274" s="34"/>
    </row>
    <row r="275" hidden="1">
      <c r="A275" s="58" t="s">
        <v>3655</v>
      </c>
      <c r="B275" s="29">
        <v>6643.0</v>
      </c>
      <c r="C275" s="59">
        <v>6643.0</v>
      </c>
      <c r="D275" s="27">
        <v>0.0</v>
      </c>
      <c r="E275" s="34"/>
    </row>
    <row r="276" hidden="1">
      <c r="A276" s="58" t="s">
        <v>3657</v>
      </c>
      <c r="B276" s="29">
        <v>508.0</v>
      </c>
      <c r="C276" s="59">
        <v>508.0</v>
      </c>
      <c r="D276" s="27">
        <v>0.0</v>
      </c>
      <c r="E276" s="34"/>
    </row>
    <row r="277" hidden="1">
      <c r="A277" s="58" t="s">
        <v>3658</v>
      </c>
      <c r="B277" s="29">
        <v>4882.0</v>
      </c>
      <c r="C277" s="59">
        <v>4882.0</v>
      </c>
      <c r="D277" s="27">
        <v>0.0</v>
      </c>
      <c r="E277" s="34"/>
    </row>
    <row r="278" hidden="1">
      <c r="A278" s="35" t="s">
        <v>3659</v>
      </c>
      <c r="B278" s="29">
        <v>83009.5</v>
      </c>
      <c r="C278" s="59">
        <v>82625.5</v>
      </c>
      <c r="D278" s="27">
        <v>-384.0</v>
      </c>
      <c r="E278" s="34"/>
    </row>
    <row r="279" hidden="1">
      <c r="A279" s="36" t="s">
        <v>3660</v>
      </c>
      <c r="B279" s="37">
        <v>6.5</v>
      </c>
      <c r="C279" s="27">
        <v>-461.5</v>
      </c>
      <c r="D279" s="27">
        <v>-468.0</v>
      </c>
      <c r="E279" s="38"/>
    </row>
    <row r="280" hidden="1"/>
    <row r="281" hidden="1"/>
    <row r="282" hidden="1">
      <c r="A282" s="5" t="s">
        <v>3661</v>
      </c>
      <c r="B282" s="6"/>
      <c r="C282" s="6"/>
      <c r="D282" s="6"/>
      <c r="E282" s="7"/>
    </row>
    <row r="283" hidden="1">
      <c r="A283" s="10"/>
      <c r="B283" s="11"/>
      <c r="C283" s="11"/>
      <c r="D283" s="11"/>
      <c r="E283" s="12"/>
    </row>
    <row r="284" hidden="1">
      <c r="A284" s="5" t="s">
        <v>3634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13">
        <v>45943.0</v>
      </c>
      <c r="B286" s="6"/>
      <c r="C286" s="54" t="s">
        <v>3635</v>
      </c>
      <c r="D286" s="15">
        <v>45949.0</v>
      </c>
      <c r="E286" s="7"/>
    </row>
    <row r="287" hidden="1">
      <c r="A287" s="10"/>
      <c r="B287" s="11"/>
      <c r="C287" s="16"/>
      <c r="D287" s="11"/>
      <c r="E287" s="12"/>
    </row>
    <row r="288" hidden="1">
      <c r="A288" s="55" t="s">
        <v>4824</v>
      </c>
      <c r="B288" s="7"/>
      <c r="C288" s="16"/>
      <c r="D288" s="56" t="s">
        <v>4825</v>
      </c>
      <c r="E288" s="7"/>
    </row>
    <row r="289" hidden="1">
      <c r="A289" s="10"/>
      <c r="B289" s="12"/>
      <c r="C289" s="16"/>
      <c r="D289" s="11"/>
      <c r="E289" s="12"/>
    </row>
    <row r="290" hidden="1">
      <c r="A290" s="19" t="s">
        <v>3636</v>
      </c>
      <c r="B290" s="6"/>
      <c r="C290" s="6"/>
      <c r="D290" s="6"/>
      <c r="E290" s="7"/>
    </row>
    <row r="291" hidden="1">
      <c r="A291" s="20" t="s">
        <v>3637</v>
      </c>
      <c r="B291" s="21" t="s">
        <v>3638</v>
      </c>
      <c r="C291" s="22" t="s">
        <v>3639</v>
      </c>
      <c r="D291" s="21" t="s">
        <v>3640</v>
      </c>
      <c r="E291" s="23" t="s">
        <v>13</v>
      </c>
    </row>
    <row r="292" hidden="1">
      <c r="A292" s="57" t="s">
        <v>3641</v>
      </c>
      <c r="B292" s="25">
        <v>18657.0</v>
      </c>
      <c r="C292" s="26">
        <v>18189.0</v>
      </c>
      <c r="D292" s="27">
        <v>-468.0</v>
      </c>
      <c r="E292" s="28"/>
    </row>
    <row r="293" hidden="1">
      <c r="A293" s="57" t="s">
        <v>3642</v>
      </c>
      <c r="B293" s="29">
        <v>24931.0</v>
      </c>
      <c r="C293" s="26">
        <v>24931.0</v>
      </c>
      <c r="D293" s="27">
        <v>0.0</v>
      </c>
      <c r="E293" s="28"/>
    </row>
    <row r="294" hidden="1">
      <c r="A294" s="57" t="s">
        <v>3643</v>
      </c>
      <c r="B294" s="29">
        <v>0.0</v>
      </c>
      <c r="C294" s="26"/>
      <c r="D294" s="27">
        <v>0.0</v>
      </c>
      <c r="E294" s="28"/>
    </row>
    <row r="295" hidden="1">
      <c r="A295" s="57" t="s">
        <v>3644</v>
      </c>
      <c r="B295" s="29">
        <v>0.0</v>
      </c>
      <c r="C295" s="26"/>
      <c r="D295" s="27">
        <v>0.0</v>
      </c>
      <c r="E295" s="28"/>
    </row>
    <row r="296" hidden="1">
      <c r="A296" s="31" t="s">
        <v>3646</v>
      </c>
      <c r="B296" s="29">
        <v>0.0</v>
      </c>
      <c r="C296" s="26"/>
      <c r="D296" s="27">
        <v>0.0</v>
      </c>
      <c r="E296" s="28"/>
    </row>
    <row r="297" hidden="1">
      <c r="A297" s="31" t="s">
        <v>3647</v>
      </c>
      <c r="B297" s="29">
        <v>0.0</v>
      </c>
      <c r="C297" s="26"/>
      <c r="D297" s="27">
        <v>0.0</v>
      </c>
      <c r="E297" s="28"/>
    </row>
    <row r="298" hidden="1">
      <c r="A298" s="31" t="s">
        <v>3649</v>
      </c>
      <c r="B298" s="29">
        <v>936.0</v>
      </c>
      <c r="C298" s="26">
        <v>816.0</v>
      </c>
      <c r="D298" s="27">
        <v>-120.0</v>
      </c>
      <c r="E298" s="28"/>
    </row>
    <row r="299" hidden="1">
      <c r="A299" s="31" t="s">
        <v>3651</v>
      </c>
      <c r="B299" s="29">
        <v>640.0</v>
      </c>
      <c r="C299" s="26">
        <v>760.0</v>
      </c>
      <c r="D299" s="27">
        <v>120.0</v>
      </c>
      <c r="E299" s="34"/>
    </row>
    <row r="300" hidden="1">
      <c r="A300" s="58" t="s">
        <v>3652</v>
      </c>
      <c r="B300" s="29">
        <v>11915.0</v>
      </c>
      <c r="C300" s="29">
        <v>11915.0</v>
      </c>
      <c r="D300" s="27">
        <v>0.0</v>
      </c>
      <c r="E300" s="34"/>
    </row>
    <row r="301" hidden="1">
      <c r="A301" s="58" t="s">
        <v>3653</v>
      </c>
      <c r="B301" s="29">
        <v>924.0</v>
      </c>
      <c r="C301" s="59">
        <v>924.0</v>
      </c>
      <c r="D301" s="27">
        <v>0.0</v>
      </c>
      <c r="E301" s="34"/>
    </row>
    <row r="302" hidden="1">
      <c r="A302" s="58" t="s">
        <v>3654</v>
      </c>
      <c r="B302" s="29">
        <v>17862.0</v>
      </c>
      <c r="C302" s="59">
        <v>17478.0</v>
      </c>
      <c r="D302" s="27">
        <v>-384.0</v>
      </c>
      <c r="E302" s="34"/>
    </row>
    <row r="303" hidden="1">
      <c r="A303" s="58" t="s">
        <v>3655</v>
      </c>
      <c r="B303" s="29">
        <v>6643.0</v>
      </c>
      <c r="C303" s="59">
        <v>6643.0</v>
      </c>
      <c r="D303" s="27">
        <v>0.0</v>
      </c>
      <c r="E303" s="34"/>
    </row>
    <row r="304" hidden="1">
      <c r="A304" s="58" t="s">
        <v>3657</v>
      </c>
      <c r="B304" s="29">
        <v>508.0</v>
      </c>
      <c r="C304" s="59">
        <v>508.0</v>
      </c>
      <c r="D304" s="27">
        <v>0.0</v>
      </c>
      <c r="E304" s="34"/>
    </row>
    <row r="305" hidden="1">
      <c r="A305" s="58" t="s">
        <v>3658</v>
      </c>
      <c r="B305" s="29">
        <v>4882.0</v>
      </c>
      <c r="C305" s="59">
        <v>4882.0</v>
      </c>
      <c r="D305" s="27">
        <v>0.0</v>
      </c>
      <c r="E305" s="34"/>
    </row>
    <row r="306" hidden="1">
      <c r="A306" s="35" t="s">
        <v>3659</v>
      </c>
      <c r="B306" s="29">
        <v>83009.5</v>
      </c>
      <c r="C306" s="59">
        <v>82625.5</v>
      </c>
      <c r="D306" s="27">
        <v>-384.0</v>
      </c>
      <c r="E306" s="34"/>
    </row>
    <row r="307" hidden="1">
      <c r="A307" s="36" t="s">
        <v>3660</v>
      </c>
      <c r="B307" s="37">
        <v>6.5</v>
      </c>
      <c r="C307" s="27">
        <v>-461.5</v>
      </c>
      <c r="D307" s="27">
        <v>-468.0</v>
      </c>
      <c r="E307" s="38"/>
    </row>
    <row r="308" hidden="1"/>
    <row r="309" hidden="1"/>
    <row r="310" hidden="1">
      <c r="A310" s="5" t="s">
        <v>3661</v>
      </c>
      <c r="B310" s="6"/>
      <c r="C310" s="6"/>
      <c r="D310" s="6"/>
      <c r="E310" s="7"/>
    </row>
    <row r="311" hidden="1">
      <c r="A311" s="10"/>
      <c r="B311" s="11"/>
      <c r="C311" s="11"/>
      <c r="D311" s="11"/>
      <c r="E311" s="12"/>
    </row>
    <row r="312" hidden="1">
      <c r="A312" s="5" t="s">
        <v>3634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13">
        <v>45950.0</v>
      </c>
      <c r="B314" s="6"/>
      <c r="C314" s="54" t="s">
        <v>3635</v>
      </c>
      <c r="D314" s="15">
        <v>45956.0</v>
      </c>
      <c r="E314" s="7"/>
    </row>
    <row r="315" hidden="1">
      <c r="A315" s="10"/>
      <c r="B315" s="11"/>
      <c r="C315" s="16"/>
      <c r="D315" s="11"/>
      <c r="E315" s="12"/>
    </row>
    <row r="316" hidden="1">
      <c r="A316" s="55" t="s">
        <v>4824</v>
      </c>
      <c r="B316" s="7"/>
      <c r="C316" s="16"/>
      <c r="D316" s="56" t="s">
        <v>4825</v>
      </c>
      <c r="E316" s="7"/>
    </row>
    <row r="317" hidden="1">
      <c r="A317" s="10"/>
      <c r="B317" s="12"/>
      <c r="C317" s="16"/>
      <c r="D317" s="11"/>
      <c r="E317" s="12"/>
    </row>
    <row r="318" hidden="1">
      <c r="A318" s="19" t="s">
        <v>3636</v>
      </c>
      <c r="B318" s="6"/>
      <c r="C318" s="6"/>
      <c r="D318" s="6"/>
      <c r="E318" s="7"/>
    </row>
    <row r="319" hidden="1">
      <c r="A319" s="20" t="s">
        <v>3637</v>
      </c>
      <c r="B319" s="21" t="s">
        <v>3638</v>
      </c>
      <c r="C319" s="22" t="s">
        <v>3639</v>
      </c>
      <c r="D319" s="21" t="s">
        <v>3640</v>
      </c>
      <c r="E319" s="23" t="s">
        <v>13</v>
      </c>
    </row>
    <row r="320" hidden="1">
      <c r="A320" s="57" t="s">
        <v>3641</v>
      </c>
      <c r="B320" s="25">
        <v>19230.0</v>
      </c>
      <c r="C320" s="26">
        <v>14650.0</v>
      </c>
      <c r="D320" s="27">
        <v>-4580.0</v>
      </c>
      <c r="E320" s="28" t="s">
        <v>4829</v>
      </c>
    </row>
    <row r="321" hidden="1">
      <c r="A321" s="57" t="s">
        <v>3642</v>
      </c>
      <c r="B321" s="29">
        <v>25930.0</v>
      </c>
      <c r="C321" s="26">
        <v>25930.0</v>
      </c>
      <c r="D321" s="27">
        <v>0.0</v>
      </c>
      <c r="E321" s="28"/>
    </row>
    <row r="322" hidden="1">
      <c r="A322" s="57" t="s">
        <v>3643</v>
      </c>
      <c r="B322" s="29">
        <v>240.0</v>
      </c>
      <c r="C322" s="26">
        <v>240.0</v>
      </c>
      <c r="D322" s="27">
        <v>0.0</v>
      </c>
      <c r="E322" s="28"/>
    </row>
    <row r="323" hidden="1">
      <c r="A323" s="57" t="s">
        <v>3644</v>
      </c>
      <c r="B323" s="29">
        <v>0.0</v>
      </c>
      <c r="C323" s="26"/>
      <c r="D323" s="27">
        <v>0.0</v>
      </c>
      <c r="E323" s="28"/>
    </row>
    <row r="324" hidden="1">
      <c r="A324" s="31" t="s">
        <v>3646</v>
      </c>
      <c r="B324" s="29">
        <v>0.0</v>
      </c>
      <c r="C324" s="26"/>
      <c r="D324" s="27">
        <v>0.0</v>
      </c>
      <c r="E324" s="28"/>
    </row>
    <row r="325" hidden="1">
      <c r="A325" s="31" t="s">
        <v>3647</v>
      </c>
      <c r="B325" s="29">
        <v>128.0</v>
      </c>
      <c r="C325" s="26">
        <v>128.0</v>
      </c>
      <c r="D325" s="27">
        <v>0.0</v>
      </c>
      <c r="E325" s="28"/>
    </row>
    <row r="326" hidden="1">
      <c r="A326" s="31" t="s">
        <v>3649</v>
      </c>
      <c r="B326" s="29">
        <v>300.0</v>
      </c>
      <c r="C326" s="26">
        <v>4800.0</v>
      </c>
      <c r="D326" s="27">
        <v>4500.0</v>
      </c>
      <c r="E326" s="28" t="s">
        <v>4830</v>
      </c>
    </row>
    <row r="327" hidden="1">
      <c r="A327" s="31" t="s">
        <v>3651</v>
      </c>
      <c r="B327" s="29">
        <v>680.0</v>
      </c>
      <c r="C327" s="26">
        <v>760.0</v>
      </c>
      <c r="D327" s="27">
        <v>80.0</v>
      </c>
      <c r="E327" s="34"/>
    </row>
    <row r="328" hidden="1">
      <c r="A328" s="58" t="s">
        <v>3652</v>
      </c>
      <c r="B328" s="29">
        <v>11815.0</v>
      </c>
      <c r="C328" s="29">
        <v>12089.0</v>
      </c>
      <c r="D328" s="27">
        <v>274.0</v>
      </c>
      <c r="E328" s="34"/>
    </row>
    <row r="329" hidden="1">
      <c r="A329" s="58" t="s">
        <v>3653</v>
      </c>
      <c r="B329" s="29">
        <v>887.0</v>
      </c>
      <c r="C329" s="59">
        <v>887.0</v>
      </c>
      <c r="D329" s="27">
        <v>0.0</v>
      </c>
      <c r="E329" s="34"/>
    </row>
    <row r="330" hidden="1">
      <c r="A330" s="58" t="s">
        <v>3654</v>
      </c>
      <c r="B330" s="29">
        <v>14631.0</v>
      </c>
      <c r="C330" s="59">
        <v>14631.0</v>
      </c>
      <c r="D330" s="27">
        <v>0.0</v>
      </c>
      <c r="E330" s="34"/>
    </row>
    <row r="331" hidden="1">
      <c r="A331" s="58" t="s">
        <v>3655</v>
      </c>
      <c r="B331" s="29">
        <v>7459.0</v>
      </c>
      <c r="C331" s="59">
        <v>7459.0</v>
      </c>
      <c r="D331" s="27">
        <v>0.0</v>
      </c>
      <c r="E331" s="34"/>
    </row>
    <row r="332" hidden="1">
      <c r="A332" s="58" t="s">
        <v>3657</v>
      </c>
      <c r="B332" s="29">
        <v>777.0</v>
      </c>
      <c r="C332" s="59">
        <v>777.0</v>
      </c>
      <c r="D332" s="27">
        <v>0.0</v>
      </c>
      <c r="E332" s="34"/>
    </row>
    <row r="333" hidden="1">
      <c r="A333" s="58" t="s">
        <v>3658</v>
      </c>
      <c r="B333" s="29">
        <v>3161.0</v>
      </c>
      <c r="C333" s="59">
        <v>3161.0</v>
      </c>
      <c r="D333" s="27">
        <v>0.0</v>
      </c>
      <c r="E333" s="34"/>
    </row>
    <row r="334" hidden="1">
      <c r="A334" s="35" t="s">
        <v>3659</v>
      </c>
      <c r="B334" s="29">
        <v>82070.0</v>
      </c>
      <c r="C334" s="59">
        <v>81722.0</v>
      </c>
      <c r="D334" s="27">
        <v>-348.0</v>
      </c>
      <c r="E334" s="34"/>
    </row>
    <row r="335" hidden="1">
      <c r="A335" s="36" t="s">
        <v>3660</v>
      </c>
      <c r="B335" s="37">
        <v>7.0</v>
      </c>
      <c r="C335" s="27">
        <v>629.0</v>
      </c>
      <c r="D335" s="27">
        <v>622.0</v>
      </c>
      <c r="E335" s="38"/>
    </row>
    <row r="336" hidden="1"/>
    <row r="337" hidden="1"/>
    <row r="338" hidden="1">
      <c r="A338" s="5" t="s">
        <v>3661</v>
      </c>
      <c r="B338" s="6"/>
      <c r="C338" s="6"/>
      <c r="D338" s="6"/>
      <c r="E338" s="7"/>
    </row>
    <row r="339" hidden="1">
      <c r="A339" s="10"/>
      <c r="B339" s="11"/>
      <c r="C339" s="11"/>
      <c r="D339" s="11"/>
      <c r="E339" s="12"/>
    </row>
    <row r="340" hidden="1">
      <c r="A340" s="5" t="s">
        <v>3634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13">
        <v>45957.0</v>
      </c>
      <c r="B342" s="6"/>
      <c r="C342" s="54" t="s">
        <v>3635</v>
      </c>
      <c r="D342" s="15">
        <v>45961.0</v>
      </c>
      <c r="E342" s="7"/>
    </row>
    <row r="343" hidden="1">
      <c r="A343" s="10"/>
      <c r="B343" s="11"/>
      <c r="C343" s="16"/>
      <c r="D343" s="11"/>
      <c r="E343" s="12"/>
    </row>
    <row r="344" hidden="1">
      <c r="A344" s="55" t="s">
        <v>4824</v>
      </c>
      <c r="B344" s="7"/>
      <c r="C344" s="16"/>
      <c r="D344" s="56" t="s">
        <v>4831</v>
      </c>
      <c r="E344" s="7"/>
    </row>
    <row r="345" hidden="1">
      <c r="A345" s="10"/>
      <c r="B345" s="12"/>
      <c r="C345" s="16"/>
      <c r="D345" s="11"/>
      <c r="E345" s="12"/>
    </row>
    <row r="346" hidden="1">
      <c r="A346" s="19" t="s">
        <v>3636</v>
      </c>
      <c r="B346" s="6"/>
      <c r="C346" s="6"/>
      <c r="D346" s="6"/>
      <c r="E346" s="7"/>
    </row>
    <row r="347" hidden="1">
      <c r="A347" s="20" t="s">
        <v>3637</v>
      </c>
      <c r="B347" s="21" t="s">
        <v>3638</v>
      </c>
      <c r="C347" s="22" t="s">
        <v>3639</v>
      </c>
      <c r="D347" s="21" t="s">
        <v>3640</v>
      </c>
      <c r="E347" s="23" t="s">
        <v>13</v>
      </c>
    </row>
    <row r="348" hidden="1">
      <c r="A348" s="57" t="s">
        <v>3641</v>
      </c>
      <c r="B348" s="25">
        <v>10499.0</v>
      </c>
      <c r="C348" s="26"/>
      <c r="D348" s="27">
        <v>-10499.0</v>
      </c>
      <c r="E348" s="28"/>
      <c r="F348" s="1" t="s">
        <v>4832</v>
      </c>
    </row>
    <row r="349" hidden="1">
      <c r="A349" s="57" t="s">
        <v>3642</v>
      </c>
      <c r="B349" s="29">
        <v>10012.0</v>
      </c>
      <c r="C349" s="26">
        <v>10012.0</v>
      </c>
      <c r="D349" s="27">
        <v>0.0</v>
      </c>
      <c r="E349" s="28"/>
    </row>
    <row r="350" hidden="1">
      <c r="A350" s="57" t="s">
        <v>3643</v>
      </c>
      <c r="B350" s="29">
        <v>300.0</v>
      </c>
      <c r="C350" s="26">
        <v>300.0</v>
      </c>
      <c r="D350" s="27">
        <v>0.0</v>
      </c>
      <c r="E350" s="28"/>
    </row>
    <row r="351" hidden="1">
      <c r="A351" s="57" t="s">
        <v>3644</v>
      </c>
      <c r="B351" s="29">
        <v>0.0</v>
      </c>
      <c r="C351" s="26"/>
      <c r="D351" s="27">
        <v>0.0</v>
      </c>
      <c r="E351" s="28"/>
    </row>
    <row r="352" hidden="1">
      <c r="A352" s="31" t="s">
        <v>3646</v>
      </c>
      <c r="B352" s="29">
        <v>0.0</v>
      </c>
      <c r="C352" s="26"/>
      <c r="D352" s="27">
        <v>0.0</v>
      </c>
      <c r="E352" s="28"/>
    </row>
    <row r="353" hidden="1">
      <c r="A353" s="31" t="s">
        <v>3647</v>
      </c>
      <c r="B353" s="29">
        <v>0.0</v>
      </c>
      <c r="C353" s="26"/>
      <c r="D353" s="27">
        <v>0.0</v>
      </c>
      <c r="E353" s="28"/>
    </row>
    <row r="354" hidden="1">
      <c r="A354" s="31" t="s">
        <v>3649</v>
      </c>
      <c r="B354" s="29">
        <v>359.0</v>
      </c>
      <c r="C354" s="26">
        <v>359.0</v>
      </c>
      <c r="D354" s="27">
        <v>0.0</v>
      </c>
      <c r="E354" s="28"/>
    </row>
    <row r="355" hidden="1">
      <c r="A355" s="31" t="s">
        <v>3651</v>
      </c>
      <c r="B355" s="29">
        <v>600.0</v>
      </c>
      <c r="C355" s="26">
        <v>600.0</v>
      </c>
      <c r="D355" s="27">
        <v>0.0</v>
      </c>
      <c r="E355" s="34"/>
    </row>
    <row r="356" hidden="1">
      <c r="A356" s="58" t="s">
        <v>3652</v>
      </c>
      <c r="B356" s="29">
        <v>6435.0</v>
      </c>
      <c r="C356" s="29">
        <v>6435.0</v>
      </c>
      <c r="D356" s="27">
        <v>0.0</v>
      </c>
      <c r="E356" s="34"/>
    </row>
    <row r="357" hidden="1">
      <c r="A357" s="58" t="s">
        <v>3653</v>
      </c>
      <c r="B357" s="29">
        <v>1831.0</v>
      </c>
      <c r="C357" s="59">
        <v>1831.0</v>
      </c>
      <c r="D357" s="27">
        <v>0.0</v>
      </c>
      <c r="E357" s="34"/>
    </row>
    <row r="358" hidden="1">
      <c r="A358" s="58" t="s">
        <v>3654</v>
      </c>
      <c r="B358" s="29">
        <v>14863.0</v>
      </c>
      <c r="C358" s="59">
        <v>14863.0</v>
      </c>
      <c r="D358" s="27">
        <v>0.0</v>
      </c>
      <c r="E358" s="34"/>
    </row>
    <row r="359" hidden="1">
      <c r="A359" s="58" t="s">
        <v>3655</v>
      </c>
      <c r="B359" s="29">
        <v>5896.0</v>
      </c>
      <c r="C359" s="59">
        <v>5896.0</v>
      </c>
      <c r="D359" s="27">
        <v>0.0</v>
      </c>
      <c r="E359" s="34"/>
    </row>
    <row r="360" hidden="1">
      <c r="A360" s="58" t="s">
        <v>3657</v>
      </c>
      <c r="B360" s="29">
        <v>588.0</v>
      </c>
      <c r="C360" s="59">
        <v>588.0</v>
      </c>
      <c r="D360" s="27">
        <v>0.0</v>
      </c>
      <c r="E360" s="34"/>
    </row>
    <row r="361" hidden="1">
      <c r="A361" s="58" t="s">
        <v>3658</v>
      </c>
      <c r="B361" s="29">
        <v>1191.0</v>
      </c>
      <c r="C361" s="59">
        <v>1191.0</v>
      </c>
      <c r="D361" s="27">
        <v>0.0</v>
      </c>
      <c r="E361" s="34"/>
    </row>
    <row r="362" hidden="1">
      <c r="A362" s="35" t="s">
        <v>3659</v>
      </c>
      <c r="B362" s="29">
        <v>51374.0</v>
      </c>
      <c r="C362" s="59">
        <v>51374.0</v>
      </c>
      <c r="D362" s="27">
        <v>0.0</v>
      </c>
      <c r="E362" s="34"/>
    </row>
    <row r="363" hidden="1">
      <c r="A363" s="36" t="s">
        <v>3660</v>
      </c>
      <c r="B363" s="37">
        <v>9.0</v>
      </c>
      <c r="C363" s="27">
        <v>-10490.0</v>
      </c>
      <c r="D363" s="27">
        <v>-10499.0</v>
      </c>
      <c r="E363" s="38"/>
    </row>
    <row r="364" hidden="1"/>
    <row r="365" hidden="1"/>
    <row r="366" hidden="1">
      <c r="A366" s="5" t="s">
        <v>3661</v>
      </c>
      <c r="B366" s="6"/>
      <c r="C366" s="6"/>
      <c r="D366" s="6"/>
      <c r="E366" s="7"/>
    </row>
    <row r="367" hidden="1">
      <c r="A367" s="10"/>
      <c r="B367" s="11"/>
      <c r="C367" s="11"/>
      <c r="D367" s="11"/>
      <c r="E367" s="12"/>
    </row>
    <row r="368" hidden="1">
      <c r="A368" s="5" t="s">
        <v>3634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13">
        <v>45957.0</v>
      </c>
      <c r="B370" s="6"/>
      <c r="C370" s="54" t="s">
        <v>3635</v>
      </c>
      <c r="D370" s="15">
        <v>45961.0</v>
      </c>
      <c r="E370" s="7"/>
    </row>
    <row r="371" hidden="1">
      <c r="A371" s="10"/>
      <c r="B371" s="11"/>
      <c r="C371" s="16"/>
      <c r="D371" s="11"/>
      <c r="E371" s="12"/>
    </row>
    <row r="372" hidden="1">
      <c r="A372" s="55" t="s">
        <v>4824</v>
      </c>
      <c r="B372" s="7"/>
      <c r="C372" s="16"/>
      <c r="D372" s="56" t="s">
        <v>4831</v>
      </c>
      <c r="E372" s="7"/>
    </row>
    <row r="373" hidden="1">
      <c r="A373" s="10"/>
      <c r="B373" s="12"/>
      <c r="C373" s="16"/>
      <c r="D373" s="11"/>
      <c r="E373" s="12"/>
    </row>
    <row r="374" hidden="1">
      <c r="A374" s="19" t="s">
        <v>3636</v>
      </c>
      <c r="B374" s="6"/>
      <c r="C374" s="6"/>
      <c r="D374" s="6"/>
      <c r="E374" s="7"/>
    </row>
    <row r="375" hidden="1">
      <c r="A375" s="20" t="s">
        <v>3637</v>
      </c>
      <c r="B375" s="21" t="s">
        <v>3638</v>
      </c>
      <c r="C375" s="22" t="s">
        <v>3639</v>
      </c>
      <c r="D375" s="21" t="s">
        <v>3640</v>
      </c>
      <c r="E375" s="23" t="s">
        <v>13</v>
      </c>
    </row>
    <row r="376" hidden="1">
      <c r="A376" s="57" t="s">
        <v>3641</v>
      </c>
      <c r="B376" s="25">
        <v>10499.0</v>
      </c>
      <c r="C376" s="26">
        <v>10600.0</v>
      </c>
      <c r="D376" s="27">
        <v>101.0</v>
      </c>
      <c r="E376" s="28"/>
    </row>
    <row r="377" hidden="1">
      <c r="A377" s="57" t="s">
        <v>3642</v>
      </c>
      <c r="B377" s="29">
        <v>10012.0</v>
      </c>
      <c r="C377" s="26">
        <v>10012.0</v>
      </c>
      <c r="D377" s="27">
        <v>0.0</v>
      </c>
      <c r="E377" s="28"/>
    </row>
    <row r="378" hidden="1">
      <c r="A378" s="57" t="s">
        <v>3643</v>
      </c>
      <c r="B378" s="29">
        <v>300.0</v>
      </c>
      <c r="C378" s="26">
        <v>300.0</v>
      </c>
      <c r="D378" s="27">
        <v>0.0</v>
      </c>
      <c r="E378" s="28"/>
    </row>
    <row r="379" hidden="1">
      <c r="A379" s="57" t="s">
        <v>3644</v>
      </c>
      <c r="B379" s="29">
        <v>0.0</v>
      </c>
      <c r="C379" s="26"/>
      <c r="D379" s="27">
        <v>0.0</v>
      </c>
      <c r="E379" s="28"/>
    </row>
    <row r="380" hidden="1">
      <c r="A380" s="31" t="s">
        <v>3646</v>
      </c>
      <c r="B380" s="29">
        <v>0.0</v>
      </c>
      <c r="C380" s="26"/>
      <c r="D380" s="27">
        <v>0.0</v>
      </c>
      <c r="E380" s="28"/>
    </row>
    <row r="381" hidden="1">
      <c r="A381" s="31" t="s">
        <v>3647</v>
      </c>
      <c r="B381" s="29">
        <v>0.0</v>
      </c>
      <c r="C381" s="26"/>
      <c r="D381" s="27">
        <v>0.0</v>
      </c>
      <c r="E381" s="28"/>
    </row>
    <row r="382" hidden="1">
      <c r="A382" s="31" t="s">
        <v>3649</v>
      </c>
      <c r="B382" s="29">
        <v>359.0</v>
      </c>
      <c r="C382" s="26">
        <v>359.0</v>
      </c>
      <c r="D382" s="27">
        <v>0.0</v>
      </c>
      <c r="E382" s="28"/>
    </row>
    <row r="383" hidden="1">
      <c r="A383" s="31" t="s">
        <v>3651</v>
      </c>
      <c r="B383" s="29">
        <v>600.0</v>
      </c>
      <c r="C383" s="26">
        <v>600.0</v>
      </c>
      <c r="D383" s="27">
        <v>0.0</v>
      </c>
      <c r="E383" s="34"/>
    </row>
    <row r="384" hidden="1">
      <c r="A384" s="58" t="s">
        <v>3652</v>
      </c>
      <c r="B384" s="29">
        <v>6435.0</v>
      </c>
      <c r="C384" s="29">
        <v>6435.0</v>
      </c>
      <c r="D384" s="27">
        <v>0.0</v>
      </c>
      <c r="E384" s="34"/>
    </row>
    <row r="385" hidden="1">
      <c r="A385" s="58" t="s">
        <v>3653</v>
      </c>
      <c r="B385" s="29">
        <v>1831.0</v>
      </c>
      <c r="C385" s="59">
        <v>1831.0</v>
      </c>
      <c r="D385" s="27">
        <v>0.0</v>
      </c>
      <c r="E385" s="34"/>
    </row>
    <row r="386" hidden="1">
      <c r="A386" s="58" t="s">
        <v>3654</v>
      </c>
      <c r="B386" s="29">
        <v>14863.0</v>
      </c>
      <c r="C386" s="59">
        <v>14863.0</v>
      </c>
      <c r="D386" s="27">
        <v>0.0</v>
      </c>
      <c r="E386" s="34"/>
    </row>
    <row r="387" hidden="1">
      <c r="A387" s="58" t="s">
        <v>3655</v>
      </c>
      <c r="B387" s="29">
        <v>5896.0</v>
      </c>
      <c r="C387" s="59">
        <v>5896.0</v>
      </c>
      <c r="D387" s="27">
        <v>0.0</v>
      </c>
      <c r="E387" s="34"/>
    </row>
    <row r="388" hidden="1">
      <c r="A388" s="58" t="s">
        <v>3657</v>
      </c>
      <c r="B388" s="29">
        <v>588.0</v>
      </c>
      <c r="C388" s="59">
        <v>588.0</v>
      </c>
      <c r="D388" s="27">
        <v>0.0</v>
      </c>
      <c r="E388" s="34"/>
    </row>
    <row r="389" hidden="1">
      <c r="A389" s="58" t="s">
        <v>3658</v>
      </c>
      <c r="B389" s="29">
        <v>1191.0</v>
      </c>
      <c r="C389" s="59">
        <v>1191.0</v>
      </c>
      <c r="D389" s="27">
        <v>0.0</v>
      </c>
      <c r="E389" s="34"/>
    </row>
    <row r="390" hidden="1">
      <c r="A390" s="35" t="s">
        <v>3659</v>
      </c>
      <c r="B390" s="29">
        <v>51374.0</v>
      </c>
      <c r="C390" s="59">
        <v>51374.0</v>
      </c>
      <c r="D390" s="27">
        <v>0.0</v>
      </c>
      <c r="E390" s="34"/>
    </row>
    <row r="391" hidden="1">
      <c r="A391" s="36" t="s">
        <v>3660</v>
      </c>
      <c r="B391" s="37">
        <v>9.0</v>
      </c>
      <c r="C391" s="27">
        <v>110.0</v>
      </c>
      <c r="D391" s="27">
        <v>101.0</v>
      </c>
      <c r="E391" s="38"/>
    </row>
    <row r="392" hidden="1"/>
    <row r="393" hidden="1"/>
    <row r="394" hidden="1">
      <c r="A394" s="5" t="s">
        <v>3661</v>
      </c>
      <c r="B394" s="6"/>
      <c r="C394" s="6"/>
      <c r="D394" s="6"/>
      <c r="E394" s="7"/>
    </row>
    <row r="395" hidden="1">
      <c r="A395" s="10"/>
      <c r="B395" s="11"/>
      <c r="C395" s="11"/>
      <c r="D395" s="11"/>
      <c r="E395" s="12"/>
    </row>
    <row r="396" hidden="1">
      <c r="A396" s="5" t="s">
        <v>3634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13">
        <v>45962.0</v>
      </c>
      <c r="B398" s="6"/>
      <c r="C398" s="54" t="s">
        <v>3635</v>
      </c>
      <c r="D398" s="15">
        <v>45963.0</v>
      </c>
      <c r="E398" s="7"/>
    </row>
    <row r="399" hidden="1">
      <c r="A399" s="10"/>
      <c r="B399" s="11"/>
      <c r="C399" s="16"/>
      <c r="D399" s="11"/>
      <c r="E399" s="12"/>
    </row>
    <row r="400" hidden="1">
      <c r="A400" s="55" t="s">
        <v>4833</v>
      </c>
      <c r="B400" s="7"/>
      <c r="C400" s="16"/>
      <c r="D400" s="56" t="s">
        <v>4825</v>
      </c>
      <c r="E400" s="7"/>
    </row>
    <row r="401" hidden="1">
      <c r="A401" s="10"/>
      <c r="B401" s="12"/>
      <c r="C401" s="16"/>
      <c r="D401" s="11"/>
      <c r="E401" s="12"/>
    </row>
    <row r="402" hidden="1">
      <c r="A402" s="19" t="s">
        <v>3636</v>
      </c>
      <c r="B402" s="6"/>
      <c r="C402" s="6"/>
      <c r="D402" s="6"/>
      <c r="E402" s="7"/>
    </row>
    <row r="403" hidden="1">
      <c r="A403" s="20" t="s">
        <v>3637</v>
      </c>
      <c r="B403" s="21" t="s">
        <v>3638</v>
      </c>
      <c r="C403" s="22" t="s">
        <v>3639</v>
      </c>
      <c r="D403" s="21" t="s">
        <v>3640</v>
      </c>
      <c r="E403" s="23" t="s">
        <v>13</v>
      </c>
    </row>
    <row r="404" hidden="1">
      <c r="A404" s="57" t="s">
        <v>3641</v>
      </c>
      <c r="B404" s="25">
        <v>3590.0</v>
      </c>
      <c r="C404" s="26">
        <v>3589.0</v>
      </c>
      <c r="D404" s="27">
        <v>-1.0</v>
      </c>
      <c r="E404" s="28"/>
    </row>
    <row r="405" hidden="1">
      <c r="A405" s="57" t="s">
        <v>3642</v>
      </c>
      <c r="B405" s="29">
        <v>2035.0</v>
      </c>
      <c r="C405" s="26">
        <v>2034.0</v>
      </c>
      <c r="D405" s="27">
        <v>-1.0</v>
      </c>
      <c r="E405" s="28"/>
    </row>
    <row r="406" hidden="1">
      <c r="A406" s="57" t="s">
        <v>3643</v>
      </c>
      <c r="B406" s="29">
        <v>0.0</v>
      </c>
      <c r="C406" s="26"/>
      <c r="D406" s="27">
        <v>0.0</v>
      </c>
      <c r="E406" s="28"/>
    </row>
    <row r="407" hidden="1">
      <c r="A407" s="57" t="s">
        <v>3644</v>
      </c>
      <c r="B407" s="29">
        <v>0.0</v>
      </c>
      <c r="C407" s="26"/>
      <c r="D407" s="27">
        <v>0.0</v>
      </c>
      <c r="E407" s="28"/>
    </row>
    <row r="408" hidden="1">
      <c r="A408" s="31" t="s">
        <v>3646</v>
      </c>
      <c r="B408" s="29">
        <v>0.0</v>
      </c>
      <c r="C408" s="26"/>
      <c r="D408" s="27">
        <v>0.0</v>
      </c>
      <c r="E408" s="28"/>
    </row>
    <row r="409" hidden="1">
      <c r="A409" s="31" t="s">
        <v>3647</v>
      </c>
      <c r="B409" s="29">
        <v>0.0</v>
      </c>
      <c r="C409" s="26"/>
      <c r="D409" s="27">
        <v>0.0</v>
      </c>
      <c r="E409" s="28"/>
    </row>
    <row r="410" hidden="1">
      <c r="A410" s="31" t="s">
        <v>3649</v>
      </c>
      <c r="B410" s="29">
        <v>0.0</v>
      </c>
      <c r="C410" s="26"/>
      <c r="D410" s="27">
        <v>0.0</v>
      </c>
      <c r="E410" s="28"/>
    </row>
    <row r="411" hidden="1">
      <c r="A411" s="31" t="s">
        <v>3651</v>
      </c>
      <c r="B411" s="29">
        <v>240.0</v>
      </c>
      <c r="C411" s="26">
        <v>240.0</v>
      </c>
      <c r="D411" s="27">
        <v>0.0</v>
      </c>
      <c r="E411" s="34"/>
    </row>
    <row r="412" hidden="1">
      <c r="A412" s="58" t="s">
        <v>3652</v>
      </c>
      <c r="B412" s="29">
        <v>2238.0</v>
      </c>
      <c r="C412" s="29">
        <v>2238.0</v>
      </c>
      <c r="D412" s="27">
        <v>0.0</v>
      </c>
      <c r="E412" s="34"/>
    </row>
    <row r="413" hidden="1">
      <c r="A413" s="58" t="s">
        <v>3653</v>
      </c>
      <c r="B413" s="29">
        <v>735.0</v>
      </c>
      <c r="C413" s="59">
        <v>735.0</v>
      </c>
      <c r="D413" s="27">
        <v>0.0</v>
      </c>
      <c r="E413" s="34"/>
    </row>
    <row r="414" hidden="1">
      <c r="A414" s="58" t="s">
        <v>3654</v>
      </c>
      <c r="B414" s="29">
        <v>3806.0</v>
      </c>
      <c r="C414" s="59">
        <v>3806.0</v>
      </c>
      <c r="D414" s="27">
        <v>0.0</v>
      </c>
      <c r="E414" s="34"/>
    </row>
    <row r="415" hidden="1">
      <c r="A415" s="58" t="s">
        <v>3655</v>
      </c>
      <c r="B415" s="29">
        <v>1652.0</v>
      </c>
      <c r="C415" s="59">
        <v>1652.0</v>
      </c>
      <c r="D415" s="27">
        <v>0.0</v>
      </c>
      <c r="E415" s="34"/>
    </row>
    <row r="416" hidden="1">
      <c r="A416" s="58" t="s">
        <v>3657</v>
      </c>
      <c r="B416" s="29">
        <v>0.0</v>
      </c>
      <c r="C416" s="59">
        <v>0.0</v>
      </c>
      <c r="D416" s="27">
        <v>0.0</v>
      </c>
      <c r="E416" s="34"/>
    </row>
    <row r="417" hidden="1">
      <c r="A417" s="58" t="s">
        <v>3658</v>
      </c>
      <c r="B417" s="29">
        <v>1071.0</v>
      </c>
      <c r="C417" s="59">
        <v>1071.0</v>
      </c>
      <c r="D417" s="27">
        <v>0.0</v>
      </c>
      <c r="E417" s="34"/>
    </row>
    <row r="418" hidden="1">
      <c r="A418" s="35" t="s">
        <v>3659</v>
      </c>
      <c r="B418" s="29">
        <v>14308.5</v>
      </c>
      <c r="C418" s="59">
        <v>13974.5</v>
      </c>
      <c r="D418" s="27">
        <v>-334.0</v>
      </c>
      <c r="E418" s="34"/>
    </row>
    <row r="419" hidden="1">
      <c r="A419" s="36" t="s">
        <v>3660</v>
      </c>
      <c r="B419" s="37">
        <v>-12.5</v>
      </c>
      <c r="C419" s="27">
        <v>319.5</v>
      </c>
      <c r="D419" s="27">
        <v>332.0</v>
      </c>
      <c r="E419" s="38"/>
    </row>
    <row r="420" hidden="1"/>
    <row r="421" hidden="1"/>
    <row r="422" hidden="1">
      <c r="A422" s="5" t="s">
        <v>3661</v>
      </c>
      <c r="B422" s="6"/>
      <c r="C422" s="6"/>
      <c r="D422" s="6"/>
      <c r="E422" s="7"/>
    </row>
    <row r="423" hidden="1">
      <c r="A423" s="10"/>
      <c r="B423" s="11"/>
      <c r="C423" s="11"/>
      <c r="D423" s="11"/>
      <c r="E423" s="12"/>
    </row>
    <row r="424" hidden="1">
      <c r="A424" s="5" t="s">
        <v>3634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13">
        <v>45964.0</v>
      </c>
      <c r="B426" s="6"/>
      <c r="C426" s="54" t="s">
        <v>3635</v>
      </c>
      <c r="D426" s="15">
        <v>45970.0</v>
      </c>
      <c r="E426" s="7"/>
    </row>
    <row r="427" hidden="1">
      <c r="A427" s="10"/>
      <c r="B427" s="11"/>
      <c r="C427" s="16"/>
      <c r="D427" s="11"/>
      <c r="E427" s="12"/>
    </row>
    <row r="428" hidden="1">
      <c r="A428" s="55" t="s">
        <v>4824</v>
      </c>
      <c r="B428" s="7"/>
      <c r="C428" s="16"/>
      <c r="D428" s="56" t="s">
        <v>4825</v>
      </c>
      <c r="E428" s="7"/>
    </row>
    <row r="429" hidden="1">
      <c r="A429" s="10"/>
      <c r="B429" s="12"/>
      <c r="C429" s="16"/>
      <c r="D429" s="11"/>
      <c r="E429" s="12"/>
    </row>
    <row r="430" hidden="1">
      <c r="A430" s="19" t="s">
        <v>3636</v>
      </c>
      <c r="B430" s="6"/>
      <c r="C430" s="6"/>
      <c r="D430" s="6"/>
      <c r="E430" s="7"/>
    </row>
    <row r="431" hidden="1">
      <c r="A431" s="20" t="s">
        <v>3637</v>
      </c>
      <c r="B431" s="21" t="s">
        <v>3638</v>
      </c>
      <c r="C431" s="22" t="s">
        <v>3639</v>
      </c>
      <c r="D431" s="21" t="s">
        <v>3640</v>
      </c>
      <c r="E431" s="23" t="s">
        <v>13</v>
      </c>
    </row>
    <row r="432" hidden="1">
      <c r="A432" s="57" t="s">
        <v>3641</v>
      </c>
      <c r="B432" s="25">
        <v>16852.0</v>
      </c>
      <c r="C432" s="26">
        <v>16852.0</v>
      </c>
      <c r="D432" s="27">
        <v>0.0</v>
      </c>
      <c r="E432" s="28"/>
    </row>
    <row r="433" hidden="1">
      <c r="A433" s="57" t="s">
        <v>3642</v>
      </c>
      <c r="B433" s="29">
        <v>21684.0</v>
      </c>
      <c r="C433" s="26">
        <v>21684.0</v>
      </c>
      <c r="D433" s="27">
        <v>0.0</v>
      </c>
      <c r="E433" s="28"/>
    </row>
    <row r="434" hidden="1">
      <c r="A434" s="57" t="s">
        <v>3643</v>
      </c>
      <c r="B434" s="29">
        <v>200.0</v>
      </c>
      <c r="C434" s="26">
        <v>200.0</v>
      </c>
      <c r="D434" s="27">
        <v>0.0</v>
      </c>
      <c r="E434" s="28"/>
    </row>
    <row r="435" hidden="1">
      <c r="A435" s="57" t="s">
        <v>3644</v>
      </c>
      <c r="B435" s="29">
        <v>0.0</v>
      </c>
      <c r="C435" s="26"/>
      <c r="D435" s="27">
        <v>0.0</v>
      </c>
      <c r="E435" s="28"/>
    </row>
    <row r="436" hidden="1">
      <c r="A436" s="31" t="s">
        <v>3646</v>
      </c>
      <c r="B436" s="29">
        <v>0.0</v>
      </c>
      <c r="C436" s="26"/>
      <c r="D436" s="27">
        <v>0.0</v>
      </c>
      <c r="E436" s="28"/>
    </row>
    <row r="437" hidden="1">
      <c r="A437" s="31" t="s">
        <v>3647</v>
      </c>
      <c r="B437" s="29">
        <v>0.0</v>
      </c>
      <c r="C437" s="26"/>
      <c r="D437" s="27">
        <v>0.0</v>
      </c>
      <c r="E437" s="28"/>
    </row>
    <row r="438" hidden="1">
      <c r="A438" s="31" t="s">
        <v>3649</v>
      </c>
      <c r="B438" s="29">
        <v>340.0</v>
      </c>
      <c r="C438" s="26">
        <v>300.0</v>
      </c>
      <c r="D438" s="27">
        <v>-40.0</v>
      </c>
      <c r="E438" s="28" t="s">
        <v>4834</v>
      </c>
    </row>
    <row r="439" hidden="1">
      <c r="A439" s="31" t="s">
        <v>3651</v>
      </c>
      <c r="B439" s="29">
        <v>680.0</v>
      </c>
      <c r="C439" s="26">
        <v>720.0</v>
      </c>
      <c r="D439" s="27">
        <v>40.0</v>
      </c>
      <c r="E439" s="34"/>
    </row>
    <row r="440" hidden="1">
      <c r="A440" s="58" t="s">
        <v>3652</v>
      </c>
      <c r="B440" s="29">
        <v>7615.0</v>
      </c>
      <c r="C440" s="29">
        <v>7988.0</v>
      </c>
      <c r="D440" s="27">
        <v>373.0</v>
      </c>
      <c r="E440" s="34"/>
    </row>
    <row r="441" hidden="1">
      <c r="A441" s="58" t="s">
        <v>3653</v>
      </c>
      <c r="B441" s="29">
        <v>3400.0</v>
      </c>
      <c r="C441" s="59">
        <v>3400.0</v>
      </c>
      <c r="D441" s="27">
        <v>0.0</v>
      </c>
      <c r="E441" s="34"/>
    </row>
    <row r="442" hidden="1">
      <c r="A442" s="58" t="s">
        <v>3654</v>
      </c>
      <c r="B442" s="29">
        <v>14181.0</v>
      </c>
      <c r="C442" s="59">
        <v>14181.0</v>
      </c>
      <c r="D442" s="27">
        <v>0.0</v>
      </c>
      <c r="E442" s="34"/>
    </row>
    <row r="443" hidden="1">
      <c r="A443" s="58" t="s">
        <v>3655</v>
      </c>
      <c r="B443" s="29">
        <v>6322.0</v>
      </c>
      <c r="C443" s="59">
        <v>6322.0</v>
      </c>
      <c r="D443" s="27">
        <v>0.0</v>
      </c>
      <c r="E443" s="34"/>
    </row>
    <row r="444" hidden="1">
      <c r="A444" s="58" t="s">
        <v>3657</v>
      </c>
      <c r="B444" s="29">
        <v>588.0</v>
      </c>
      <c r="C444" s="59">
        <v>588.0</v>
      </c>
      <c r="D444" s="27">
        <v>0.0</v>
      </c>
      <c r="E444" s="34"/>
    </row>
    <row r="445" hidden="1">
      <c r="A445" s="58" t="s">
        <v>3658</v>
      </c>
      <c r="B445" s="29">
        <v>1770.0</v>
      </c>
      <c r="C445" s="59">
        <v>1770.0</v>
      </c>
      <c r="D445" s="27">
        <v>0.0</v>
      </c>
      <c r="E445" s="34"/>
    </row>
    <row r="446" hidden="1">
      <c r="A446" s="35" t="s">
        <v>3659</v>
      </c>
      <c r="B446" s="29">
        <v>71854.5</v>
      </c>
      <c r="C446" s="59">
        <v>71854.5</v>
      </c>
      <c r="D446" s="27">
        <v>0.0</v>
      </c>
      <c r="E446" s="34"/>
    </row>
    <row r="447" hidden="1">
      <c r="A447" s="36" t="s">
        <v>3660</v>
      </c>
      <c r="B447" s="37">
        <v>7.5</v>
      </c>
      <c r="C447" s="27">
        <v>380.5</v>
      </c>
      <c r="D447" s="27">
        <v>373.0</v>
      </c>
      <c r="E447" s="38"/>
    </row>
    <row r="448" hidden="1"/>
    <row r="449" hidden="1"/>
    <row r="450" hidden="1">
      <c r="A450" s="5" t="s">
        <v>3661</v>
      </c>
      <c r="B450" s="6"/>
      <c r="C450" s="6"/>
      <c r="D450" s="6"/>
      <c r="E450" s="7"/>
    </row>
    <row r="451" hidden="1">
      <c r="A451" s="10"/>
      <c r="B451" s="11"/>
      <c r="C451" s="11"/>
      <c r="D451" s="11"/>
      <c r="E451" s="12"/>
    </row>
    <row r="452" hidden="1">
      <c r="A452" s="5" t="s">
        <v>3634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13">
        <v>45971.0</v>
      </c>
      <c r="B454" s="6"/>
      <c r="C454" s="54" t="s">
        <v>3635</v>
      </c>
      <c r="D454" s="15">
        <v>45977.0</v>
      </c>
      <c r="E454" s="7"/>
    </row>
    <row r="455" hidden="1">
      <c r="A455" s="10"/>
      <c r="B455" s="11"/>
      <c r="C455" s="16"/>
      <c r="D455" s="11"/>
      <c r="E455" s="12"/>
    </row>
    <row r="456" hidden="1">
      <c r="A456" s="55" t="s">
        <v>4824</v>
      </c>
      <c r="B456" s="7"/>
      <c r="C456" s="16"/>
      <c r="D456" s="56" t="s">
        <v>4825</v>
      </c>
      <c r="E456" s="7"/>
    </row>
    <row r="457" hidden="1">
      <c r="A457" s="10"/>
      <c r="B457" s="12"/>
      <c r="C457" s="16"/>
      <c r="D457" s="11"/>
      <c r="E457" s="12"/>
    </row>
    <row r="458" hidden="1">
      <c r="A458" s="19" t="s">
        <v>3636</v>
      </c>
      <c r="B458" s="6"/>
      <c r="C458" s="6"/>
      <c r="D458" s="6"/>
      <c r="E458" s="7"/>
    </row>
    <row r="459" hidden="1">
      <c r="A459" s="20" t="s">
        <v>3637</v>
      </c>
      <c r="B459" s="21" t="s">
        <v>3638</v>
      </c>
      <c r="C459" s="22" t="s">
        <v>3639</v>
      </c>
      <c r="D459" s="21" t="s">
        <v>3640</v>
      </c>
      <c r="E459" s="23" t="s">
        <v>13</v>
      </c>
    </row>
    <row r="460" hidden="1">
      <c r="A460" s="57" t="s">
        <v>3641</v>
      </c>
      <c r="B460" s="25">
        <v>14745.0</v>
      </c>
      <c r="C460" s="26">
        <v>15745.0</v>
      </c>
      <c r="D460" s="27">
        <v>1000.0</v>
      </c>
      <c r="E460" s="28"/>
    </row>
    <row r="461" hidden="1">
      <c r="A461" s="57" t="s">
        <v>3642</v>
      </c>
      <c r="B461" s="29">
        <v>25476.0</v>
      </c>
      <c r="C461" s="26">
        <v>25476.0</v>
      </c>
      <c r="D461" s="27">
        <v>0.0</v>
      </c>
      <c r="E461" s="28"/>
    </row>
    <row r="462" hidden="1">
      <c r="A462" s="57" t="s">
        <v>3643</v>
      </c>
      <c r="B462" s="29">
        <v>0.0</v>
      </c>
      <c r="C462" s="26"/>
      <c r="D462" s="27">
        <v>0.0</v>
      </c>
      <c r="E462" s="28"/>
    </row>
    <row r="463" hidden="1">
      <c r="A463" s="57" t="s">
        <v>3644</v>
      </c>
      <c r="B463" s="29">
        <v>0.0</v>
      </c>
      <c r="C463" s="26"/>
      <c r="D463" s="27">
        <v>0.0</v>
      </c>
      <c r="E463" s="28"/>
    </row>
    <row r="464" hidden="1">
      <c r="A464" s="31" t="s">
        <v>3646</v>
      </c>
      <c r="B464" s="29">
        <v>0.0</v>
      </c>
      <c r="C464" s="26"/>
      <c r="D464" s="27">
        <v>0.0</v>
      </c>
      <c r="E464" s="28"/>
    </row>
    <row r="465" hidden="1">
      <c r="A465" s="31" t="s">
        <v>3647</v>
      </c>
      <c r="B465" s="29">
        <v>80.0</v>
      </c>
      <c r="C465" s="26">
        <v>80.0</v>
      </c>
      <c r="D465" s="27">
        <v>0.0</v>
      </c>
      <c r="E465" s="28"/>
    </row>
    <row r="466" hidden="1">
      <c r="A466" s="31" t="s">
        <v>3649</v>
      </c>
      <c r="B466" s="29">
        <v>383.0</v>
      </c>
      <c r="C466" s="26">
        <v>303.0</v>
      </c>
      <c r="D466" s="27">
        <v>-80.0</v>
      </c>
      <c r="E466" s="28" t="s">
        <v>4835</v>
      </c>
    </row>
    <row r="467" hidden="1">
      <c r="A467" s="31" t="s">
        <v>3651</v>
      </c>
      <c r="B467" s="29">
        <v>520.0</v>
      </c>
      <c r="C467" s="26">
        <v>600.0</v>
      </c>
      <c r="D467" s="27">
        <v>80.0</v>
      </c>
      <c r="E467" s="34"/>
    </row>
    <row r="468" hidden="1">
      <c r="A468" s="58" t="s">
        <v>3652</v>
      </c>
      <c r="B468" s="29">
        <v>10641.0</v>
      </c>
      <c r="C468" s="29">
        <v>10641.0</v>
      </c>
      <c r="D468" s="27">
        <v>0.0</v>
      </c>
      <c r="E468" s="34"/>
    </row>
    <row r="469" hidden="1">
      <c r="A469" s="58" t="s">
        <v>3653</v>
      </c>
      <c r="B469" s="29">
        <v>6696.0</v>
      </c>
      <c r="C469" s="59">
        <v>6696.0</v>
      </c>
      <c r="D469" s="27">
        <v>0.0</v>
      </c>
      <c r="E469" s="34"/>
    </row>
    <row r="470" hidden="1">
      <c r="A470" s="58" t="s">
        <v>3654</v>
      </c>
      <c r="B470" s="29">
        <v>14191.0</v>
      </c>
      <c r="C470" s="59">
        <v>14191.0</v>
      </c>
      <c r="D470" s="27">
        <v>0.0</v>
      </c>
      <c r="E470" s="34"/>
    </row>
    <row r="471" hidden="1">
      <c r="A471" s="58" t="s">
        <v>3655</v>
      </c>
      <c r="B471" s="29">
        <v>7973.0</v>
      </c>
      <c r="C471" s="59">
        <v>7973.0</v>
      </c>
      <c r="D471" s="27">
        <v>0.0</v>
      </c>
      <c r="E471" s="34"/>
    </row>
    <row r="472" hidden="1">
      <c r="A472" s="58" t="s">
        <v>3657</v>
      </c>
      <c r="B472" s="29">
        <v>1483.0</v>
      </c>
      <c r="C472" s="59">
        <v>1483.0</v>
      </c>
      <c r="D472" s="27">
        <v>0.0</v>
      </c>
      <c r="E472" s="34"/>
    </row>
    <row r="473" hidden="1">
      <c r="A473" s="58" t="s">
        <v>3658</v>
      </c>
      <c r="B473" s="29">
        <v>3590.0</v>
      </c>
      <c r="C473" s="59">
        <v>3590.0</v>
      </c>
      <c r="D473" s="27">
        <v>0.0</v>
      </c>
      <c r="E473" s="34"/>
    </row>
    <row r="474" hidden="1">
      <c r="A474" s="35" t="s">
        <v>3659</v>
      </c>
      <c r="B474" s="29">
        <v>82185.75</v>
      </c>
      <c r="C474" s="59">
        <v>82185.75</v>
      </c>
      <c r="D474" s="27">
        <v>0.0</v>
      </c>
      <c r="E474" s="34"/>
    </row>
    <row r="475" hidden="1">
      <c r="A475" s="36" t="s">
        <v>3660</v>
      </c>
      <c r="B475" s="37">
        <v>2.25</v>
      </c>
      <c r="C475" s="27">
        <v>1002.25</v>
      </c>
      <c r="D475" s="27">
        <v>1000.0</v>
      </c>
      <c r="E475" s="38"/>
    </row>
    <row r="476" hidden="1"/>
    <row r="477" hidden="1"/>
    <row r="478" hidden="1">
      <c r="A478" s="5" t="s">
        <v>3661</v>
      </c>
      <c r="B478" s="6"/>
      <c r="C478" s="6"/>
      <c r="D478" s="6"/>
      <c r="E478" s="7"/>
    </row>
    <row r="479" hidden="1">
      <c r="A479" s="10"/>
      <c r="B479" s="11"/>
      <c r="C479" s="11"/>
      <c r="D479" s="11"/>
      <c r="E479" s="12"/>
    </row>
    <row r="480" hidden="1">
      <c r="A480" s="5" t="s">
        <v>3634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13">
        <v>45978.0</v>
      </c>
      <c r="B482" s="6"/>
      <c r="C482" s="54" t="s">
        <v>3635</v>
      </c>
      <c r="D482" s="15">
        <v>45984.0</v>
      </c>
      <c r="E482" s="7"/>
    </row>
    <row r="483" hidden="1">
      <c r="A483" s="10"/>
      <c r="B483" s="11"/>
      <c r="C483" s="16"/>
      <c r="D483" s="11"/>
      <c r="E483" s="12"/>
    </row>
    <row r="484" hidden="1">
      <c r="A484" s="55" t="s">
        <v>4824</v>
      </c>
      <c r="B484" s="7"/>
      <c r="C484" s="16"/>
      <c r="D484" s="56" t="s">
        <v>4825</v>
      </c>
      <c r="E484" s="7"/>
    </row>
    <row r="485" hidden="1">
      <c r="A485" s="10"/>
      <c r="B485" s="12"/>
      <c r="C485" s="16"/>
      <c r="D485" s="11"/>
      <c r="E485" s="12"/>
    </row>
    <row r="486" hidden="1">
      <c r="A486" s="19" t="s">
        <v>3636</v>
      </c>
      <c r="B486" s="6"/>
      <c r="C486" s="6"/>
      <c r="D486" s="6"/>
      <c r="E486" s="7"/>
    </row>
    <row r="487" hidden="1">
      <c r="A487" s="20" t="s">
        <v>3637</v>
      </c>
      <c r="B487" s="21" t="s">
        <v>3638</v>
      </c>
      <c r="C487" s="22" t="s">
        <v>3639</v>
      </c>
      <c r="D487" s="21" t="s">
        <v>3640</v>
      </c>
      <c r="E487" s="23" t="s">
        <v>13</v>
      </c>
    </row>
    <row r="488" hidden="1">
      <c r="A488" s="57" t="s">
        <v>3641</v>
      </c>
      <c r="B488" s="25">
        <v>17769.6</v>
      </c>
      <c r="C488" s="26">
        <v>17770.0</v>
      </c>
      <c r="D488" s="27">
        <v>0.4000000000014552</v>
      </c>
      <c r="E488" s="28"/>
    </row>
    <row r="489" hidden="1">
      <c r="A489" s="57" t="s">
        <v>3642</v>
      </c>
      <c r="B489" s="29">
        <v>22178.0</v>
      </c>
      <c r="C489" s="26">
        <v>22178.0</v>
      </c>
      <c r="D489" s="27">
        <v>0.0</v>
      </c>
      <c r="E489" s="28"/>
    </row>
    <row r="490" hidden="1">
      <c r="A490" s="57" t="s">
        <v>3643</v>
      </c>
      <c r="B490" s="29">
        <v>140.0</v>
      </c>
      <c r="C490" s="26">
        <v>140.0</v>
      </c>
      <c r="D490" s="27">
        <v>0.0</v>
      </c>
      <c r="E490" s="28"/>
    </row>
    <row r="491" hidden="1">
      <c r="A491" s="57" t="s">
        <v>3644</v>
      </c>
      <c r="B491" s="29">
        <v>0.0</v>
      </c>
      <c r="C491" s="26"/>
      <c r="D491" s="27">
        <v>0.0</v>
      </c>
      <c r="E491" s="28"/>
    </row>
    <row r="492" hidden="1">
      <c r="A492" s="31" t="s">
        <v>3646</v>
      </c>
      <c r="B492" s="29">
        <v>0.0</v>
      </c>
      <c r="C492" s="26"/>
      <c r="D492" s="27">
        <v>0.0</v>
      </c>
      <c r="E492" s="28"/>
    </row>
    <row r="493" hidden="1">
      <c r="A493" s="31" t="s">
        <v>3647</v>
      </c>
      <c r="B493" s="29">
        <v>0.0</v>
      </c>
      <c r="C493" s="26"/>
      <c r="D493" s="27">
        <v>0.0</v>
      </c>
      <c r="E493" s="28"/>
    </row>
    <row r="494" hidden="1">
      <c r="A494" s="31" t="s">
        <v>3649</v>
      </c>
      <c r="B494" s="29">
        <v>0.0</v>
      </c>
      <c r="C494" s="26"/>
      <c r="D494" s="27">
        <v>0.0</v>
      </c>
      <c r="E494" s="28"/>
    </row>
    <row r="495" hidden="1">
      <c r="A495" s="31" t="s">
        <v>3651</v>
      </c>
      <c r="B495" s="29">
        <v>1080.0</v>
      </c>
      <c r="C495" s="26">
        <v>1080.0</v>
      </c>
      <c r="D495" s="27">
        <v>0.0</v>
      </c>
      <c r="E495" s="34"/>
    </row>
    <row r="496" hidden="1">
      <c r="A496" s="58" t="s">
        <v>3652</v>
      </c>
      <c r="B496" s="29">
        <v>10839.0</v>
      </c>
      <c r="C496" s="29">
        <v>11301.0</v>
      </c>
      <c r="D496" s="27">
        <v>462.0</v>
      </c>
      <c r="E496" s="34"/>
    </row>
    <row r="497" hidden="1">
      <c r="A497" s="58" t="s">
        <v>3653</v>
      </c>
      <c r="B497" s="29">
        <v>11455.0</v>
      </c>
      <c r="C497" s="59">
        <v>10925.0</v>
      </c>
      <c r="D497" s="27">
        <v>-530.0</v>
      </c>
      <c r="E497" s="34"/>
    </row>
    <row r="498" hidden="1">
      <c r="A498" s="58" t="s">
        <v>3654</v>
      </c>
      <c r="B498" s="29">
        <v>18074.0</v>
      </c>
      <c r="C498" s="59">
        <v>18074.0</v>
      </c>
      <c r="D498" s="27">
        <v>0.0</v>
      </c>
      <c r="E498" s="34"/>
    </row>
    <row r="499" hidden="1">
      <c r="A499" s="58" t="s">
        <v>3655</v>
      </c>
      <c r="B499" s="29">
        <v>9175.0</v>
      </c>
      <c r="C499" s="59">
        <v>9175.0</v>
      </c>
      <c r="D499" s="27">
        <v>0.0</v>
      </c>
      <c r="E499" s="34"/>
    </row>
    <row r="500" hidden="1">
      <c r="A500" s="58" t="s">
        <v>3657</v>
      </c>
      <c r="B500" s="29">
        <v>0.0</v>
      </c>
      <c r="C500" s="59">
        <v>0.0</v>
      </c>
      <c r="D500" s="27">
        <v>0.0</v>
      </c>
      <c r="E500" s="34"/>
    </row>
    <row r="501" hidden="1">
      <c r="A501" s="58" t="s">
        <v>3658</v>
      </c>
      <c r="B501" s="29">
        <v>4359.0</v>
      </c>
      <c r="C501" s="59">
        <v>4359.0</v>
      </c>
      <c r="D501" s="27">
        <v>0.0</v>
      </c>
      <c r="E501" s="34"/>
    </row>
    <row r="502" hidden="1">
      <c r="A502" s="35" t="s">
        <v>3659</v>
      </c>
      <c r="B502" s="29">
        <v>90709.7</v>
      </c>
      <c r="C502" s="59">
        <v>90641.7</v>
      </c>
      <c r="D502" s="27">
        <v>-68.0</v>
      </c>
      <c r="E502" s="34"/>
    </row>
    <row r="503" hidden="1">
      <c r="A503" s="36" t="s">
        <v>3660</v>
      </c>
      <c r="B503" s="37">
        <v>0.8999999999996362</v>
      </c>
      <c r="C503" s="27">
        <v>1.3000000000029104</v>
      </c>
      <c r="D503" s="27">
        <v>0.4000000000032742</v>
      </c>
      <c r="E503" s="38"/>
    </row>
    <row r="504" hidden="1"/>
    <row r="505" hidden="1"/>
    <row r="506" hidden="1">
      <c r="A506" s="5" t="s">
        <v>3661</v>
      </c>
      <c r="B506" s="6"/>
      <c r="C506" s="6"/>
      <c r="D506" s="6"/>
      <c r="E506" s="7"/>
    </row>
    <row r="507" hidden="1">
      <c r="A507" s="10"/>
      <c r="B507" s="11"/>
      <c r="C507" s="11"/>
      <c r="D507" s="11"/>
      <c r="E507" s="12"/>
    </row>
    <row r="508" hidden="1">
      <c r="A508" s="5" t="s">
        <v>3634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13">
        <v>45985.0</v>
      </c>
      <c r="B510" s="6"/>
      <c r="C510" s="54" t="s">
        <v>3635</v>
      </c>
      <c r="D510" s="15">
        <v>45991.0</v>
      </c>
      <c r="E510" s="7"/>
    </row>
    <row r="511" hidden="1">
      <c r="A511" s="10"/>
      <c r="B511" s="11"/>
      <c r="C511" s="16"/>
      <c r="D511" s="11"/>
      <c r="E511" s="12"/>
    </row>
    <row r="512" hidden="1">
      <c r="A512" s="55" t="s">
        <v>4824</v>
      </c>
      <c r="B512" s="7"/>
      <c r="C512" s="16"/>
      <c r="D512" s="56" t="s">
        <v>4825</v>
      </c>
      <c r="E512" s="7"/>
    </row>
    <row r="513" hidden="1">
      <c r="A513" s="10"/>
      <c r="B513" s="12"/>
      <c r="C513" s="16"/>
      <c r="D513" s="11"/>
      <c r="E513" s="12"/>
    </row>
    <row r="514" hidden="1">
      <c r="A514" s="19" t="s">
        <v>3636</v>
      </c>
      <c r="B514" s="6"/>
      <c r="C514" s="6"/>
      <c r="D514" s="6"/>
      <c r="E514" s="7"/>
    </row>
    <row r="515" hidden="1">
      <c r="A515" s="20" t="s">
        <v>3637</v>
      </c>
      <c r="B515" s="21" t="s">
        <v>3638</v>
      </c>
      <c r="C515" s="22" t="s">
        <v>3639</v>
      </c>
      <c r="D515" s="21" t="s">
        <v>3640</v>
      </c>
      <c r="E515" s="23" t="s">
        <v>13</v>
      </c>
    </row>
    <row r="516" hidden="1">
      <c r="A516" s="57" t="s">
        <v>3641</v>
      </c>
      <c r="B516" s="25">
        <v>17915.0</v>
      </c>
      <c r="C516" s="26">
        <v>17915.0</v>
      </c>
      <c r="D516" s="27">
        <v>0.0</v>
      </c>
      <c r="E516" s="28"/>
    </row>
    <row r="517" hidden="1">
      <c r="A517" s="57" t="s">
        <v>3642</v>
      </c>
      <c r="B517" s="29">
        <v>26588.0</v>
      </c>
      <c r="C517" s="26">
        <v>26588.0</v>
      </c>
      <c r="D517" s="27">
        <v>0.0</v>
      </c>
      <c r="E517" s="28"/>
    </row>
    <row r="518" hidden="1">
      <c r="A518" s="57" t="s">
        <v>3643</v>
      </c>
      <c r="B518" s="29">
        <v>0.0</v>
      </c>
      <c r="C518" s="26"/>
      <c r="D518" s="27">
        <v>0.0</v>
      </c>
      <c r="E518" s="28"/>
    </row>
    <row r="519" hidden="1">
      <c r="A519" s="57" t="s">
        <v>3644</v>
      </c>
      <c r="B519" s="29">
        <v>0.0</v>
      </c>
      <c r="C519" s="26"/>
      <c r="D519" s="27">
        <v>0.0</v>
      </c>
      <c r="E519" s="28"/>
    </row>
    <row r="520" hidden="1">
      <c r="A520" s="31" t="s">
        <v>3646</v>
      </c>
      <c r="B520" s="29">
        <v>0.0</v>
      </c>
      <c r="C520" s="26"/>
      <c r="D520" s="27">
        <v>0.0</v>
      </c>
      <c r="E520" s="28"/>
    </row>
    <row r="521" hidden="1">
      <c r="A521" s="31" t="s">
        <v>3647</v>
      </c>
      <c r="B521" s="29">
        <v>879.0</v>
      </c>
      <c r="C521" s="26"/>
      <c r="D521" s="27">
        <v>-879.0</v>
      </c>
      <c r="E521" s="28"/>
    </row>
    <row r="522" hidden="1">
      <c r="A522" s="31" t="s">
        <v>3649</v>
      </c>
      <c r="B522" s="29">
        <v>2625.0</v>
      </c>
      <c r="C522" s="26">
        <v>3510.0</v>
      </c>
      <c r="D522" s="27">
        <v>885.0</v>
      </c>
      <c r="E522" s="28" t="s">
        <v>4836</v>
      </c>
    </row>
    <row r="523" hidden="1">
      <c r="A523" s="31" t="s">
        <v>3651</v>
      </c>
      <c r="B523" s="29">
        <v>960.0</v>
      </c>
      <c r="C523" s="26">
        <v>1040.0</v>
      </c>
      <c r="D523" s="27">
        <v>80.0</v>
      </c>
      <c r="E523" s="34"/>
    </row>
    <row r="524" hidden="1">
      <c r="A524" s="58" t="s">
        <v>3652</v>
      </c>
      <c r="B524" s="29">
        <v>8026.0</v>
      </c>
      <c r="C524" s="29">
        <v>9322.0</v>
      </c>
      <c r="D524" s="27">
        <v>1296.0</v>
      </c>
      <c r="E524" s="34"/>
    </row>
    <row r="525" hidden="1">
      <c r="A525" s="58" t="s">
        <v>3653</v>
      </c>
      <c r="B525" s="29">
        <v>4213.0</v>
      </c>
      <c r="C525" s="59">
        <v>4213.0</v>
      </c>
      <c r="D525" s="27">
        <v>0.0</v>
      </c>
      <c r="E525" s="34"/>
    </row>
    <row r="526" hidden="1">
      <c r="A526" s="58" t="s">
        <v>3654</v>
      </c>
      <c r="B526" s="29">
        <v>15872.0</v>
      </c>
      <c r="C526" s="59">
        <v>15872.0</v>
      </c>
      <c r="D526" s="27">
        <v>0.0</v>
      </c>
      <c r="E526" s="34"/>
    </row>
    <row r="527" hidden="1">
      <c r="A527" s="58" t="s">
        <v>3655</v>
      </c>
      <c r="B527" s="29">
        <v>6720.0</v>
      </c>
      <c r="C527" s="59">
        <v>6720.0</v>
      </c>
      <c r="D527" s="27">
        <v>0.0</v>
      </c>
      <c r="E527" s="34"/>
    </row>
    <row r="528" hidden="1">
      <c r="A528" s="58" t="s">
        <v>3657</v>
      </c>
      <c r="B528" s="29">
        <v>284.0</v>
      </c>
      <c r="C528" s="59">
        <v>284.0</v>
      </c>
      <c r="D528" s="27">
        <v>0.0</v>
      </c>
      <c r="E528" s="34"/>
    </row>
    <row r="529" hidden="1">
      <c r="A529" s="58" t="s">
        <v>3658</v>
      </c>
      <c r="B529" s="29">
        <v>4212.0</v>
      </c>
      <c r="C529" s="59">
        <v>4212.0</v>
      </c>
      <c r="D529" s="27">
        <v>0.0</v>
      </c>
      <c r="E529" s="34"/>
    </row>
    <row r="530" hidden="1">
      <c r="A530" s="35" t="s">
        <v>3659</v>
      </c>
      <c r="B530" s="29">
        <v>84070.0</v>
      </c>
      <c r="C530" s="59">
        <v>83796.0</v>
      </c>
      <c r="D530" s="27">
        <v>-274.0</v>
      </c>
      <c r="E530" s="34"/>
    </row>
    <row r="531" hidden="1">
      <c r="A531" s="36" t="s">
        <v>3660</v>
      </c>
      <c r="B531" s="37">
        <v>12.0</v>
      </c>
      <c r="C531" s="27">
        <v>1668.0</v>
      </c>
      <c r="D531" s="27">
        <v>1656.0</v>
      </c>
      <c r="E531" s="38"/>
    </row>
    <row r="532" hidden="1"/>
    <row r="533" hidden="1"/>
    <row r="534" hidden="1">
      <c r="A534" s="5" t="s">
        <v>3661</v>
      </c>
      <c r="B534" s="6"/>
      <c r="C534" s="6"/>
      <c r="D534" s="6"/>
      <c r="E534" s="7"/>
    </row>
    <row r="535" hidden="1">
      <c r="A535" s="10"/>
      <c r="B535" s="11"/>
      <c r="C535" s="11"/>
      <c r="D535" s="11"/>
      <c r="E535" s="12"/>
    </row>
    <row r="536" hidden="1">
      <c r="A536" s="5" t="s">
        <v>3634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13">
        <v>45992.0</v>
      </c>
      <c r="B538" s="6"/>
      <c r="C538" s="54" t="s">
        <v>3635</v>
      </c>
      <c r="D538" s="15">
        <v>45998.0</v>
      </c>
      <c r="E538" s="7"/>
    </row>
    <row r="539" hidden="1">
      <c r="A539" s="10"/>
      <c r="B539" s="11"/>
      <c r="C539" s="16"/>
      <c r="D539" s="11"/>
      <c r="E539" s="12"/>
    </row>
    <row r="540" hidden="1">
      <c r="A540" s="55" t="s">
        <v>4824</v>
      </c>
      <c r="B540" s="7"/>
      <c r="C540" s="16"/>
      <c r="D540" s="56" t="s">
        <v>4825</v>
      </c>
      <c r="E540" s="7"/>
    </row>
    <row r="541" hidden="1">
      <c r="A541" s="10"/>
      <c r="B541" s="12"/>
      <c r="C541" s="16"/>
      <c r="D541" s="11"/>
      <c r="E541" s="12"/>
    </row>
    <row r="542" hidden="1">
      <c r="A542" s="19" t="s">
        <v>3636</v>
      </c>
      <c r="B542" s="6"/>
      <c r="C542" s="6"/>
      <c r="D542" s="6"/>
      <c r="E542" s="7"/>
    </row>
    <row r="543" hidden="1">
      <c r="A543" s="20" t="s">
        <v>3637</v>
      </c>
      <c r="B543" s="21" t="s">
        <v>3638</v>
      </c>
      <c r="C543" s="22" t="s">
        <v>3639</v>
      </c>
      <c r="D543" s="21" t="s">
        <v>3640</v>
      </c>
      <c r="E543" s="23" t="s">
        <v>13</v>
      </c>
    </row>
    <row r="544" hidden="1">
      <c r="A544" s="57" t="s">
        <v>3641</v>
      </c>
      <c r="B544" s="25">
        <v>22744.6</v>
      </c>
      <c r="C544" s="26">
        <v>22745.0</v>
      </c>
      <c r="D544" s="27">
        <v>0.4000000000014552</v>
      </c>
      <c r="E544" s="28"/>
    </row>
    <row r="545" hidden="1">
      <c r="A545" s="57" t="s">
        <v>3642</v>
      </c>
      <c r="B545" s="29">
        <v>28722.0</v>
      </c>
      <c r="C545" s="26">
        <v>28722.0</v>
      </c>
      <c r="D545" s="27">
        <v>0.0</v>
      </c>
      <c r="E545" s="28"/>
    </row>
    <row r="546" hidden="1">
      <c r="A546" s="57" t="s">
        <v>3643</v>
      </c>
      <c r="B546" s="29">
        <v>0.0</v>
      </c>
      <c r="C546" s="26"/>
      <c r="D546" s="27">
        <v>0.0</v>
      </c>
      <c r="E546" s="28"/>
    </row>
    <row r="547" hidden="1">
      <c r="A547" s="57" t="s">
        <v>3644</v>
      </c>
      <c r="B547" s="29">
        <v>0.0</v>
      </c>
      <c r="C547" s="26"/>
      <c r="D547" s="27">
        <v>0.0</v>
      </c>
      <c r="E547" s="28"/>
    </row>
    <row r="548" hidden="1">
      <c r="A548" s="31" t="s">
        <v>3646</v>
      </c>
      <c r="B548" s="29">
        <v>0.0</v>
      </c>
      <c r="C548" s="26"/>
      <c r="D548" s="27">
        <v>0.0</v>
      </c>
      <c r="E548" s="28"/>
    </row>
    <row r="549" hidden="1">
      <c r="A549" s="31" t="s">
        <v>3647</v>
      </c>
      <c r="B549" s="29">
        <v>0.0</v>
      </c>
      <c r="C549" s="26"/>
      <c r="D549" s="27">
        <v>0.0</v>
      </c>
      <c r="E549" s="28"/>
    </row>
    <row r="550" hidden="1">
      <c r="A550" s="31" t="s">
        <v>3649</v>
      </c>
      <c r="B550" s="29">
        <v>200.0</v>
      </c>
      <c r="C550" s="26">
        <v>200.0</v>
      </c>
      <c r="D550" s="27">
        <v>0.0</v>
      </c>
      <c r="E550" s="28" t="s">
        <v>4837</v>
      </c>
    </row>
    <row r="551" hidden="1">
      <c r="A551" s="31" t="s">
        <v>3651</v>
      </c>
      <c r="B551" s="29">
        <v>920.0</v>
      </c>
      <c r="C551" s="26">
        <v>920.0</v>
      </c>
      <c r="D551" s="27">
        <v>0.0</v>
      </c>
      <c r="E551" s="34"/>
    </row>
    <row r="552" hidden="1">
      <c r="A552" s="58" t="s">
        <v>3652</v>
      </c>
      <c r="B552" s="29">
        <v>11227.0</v>
      </c>
      <c r="C552" s="29">
        <v>11227.0</v>
      </c>
      <c r="D552" s="27">
        <v>0.0</v>
      </c>
      <c r="E552" s="34"/>
    </row>
    <row r="553" hidden="1">
      <c r="A553" s="58" t="s">
        <v>3653</v>
      </c>
      <c r="B553" s="29">
        <v>6488.0</v>
      </c>
      <c r="C553" s="59">
        <v>6488.0</v>
      </c>
      <c r="D553" s="27">
        <v>0.0</v>
      </c>
      <c r="E553" s="34"/>
    </row>
    <row r="554" hidden="1">
      <c r="A554" s="58" t="s">
        <v>3654</v>
      </c>
      <c r="B554" s="29">
        <v>20182.25</v>
      </c>
      <c r="C554" s="59">
        <v>20182.25</v>
      </c>
      <c r="D554" s="27">
        <v>0.0</v>
      </c>
      <c r="E554" s="34"/>
    </row>
    <row r="555" hidden="1">
      <c r="A555" s="58" t="s">
        <v>3655</v>
      </c>
      <c r="B555" s="29">
        <v>10014.0</v>
      </c>
      <c r="C555" s="59">
        <v>10014.0</v>
      </c>
      <c r="D555" s="27">
        <v>0.0</v>
      </c>
      <c r="E555" s="34"/>
    </row>
    <row r="556" hidden="1">
      <c r="A556" s="58" t="s">
        <v>3657</v>
      </c>
      <c r="B556" s="29">
        <v>636.0</v>
      </c>
      <c r="C556" s="59">
        <v>636.0</v>
      </c>
      <c r="D556" s="27">
        <v>0.0</v>
      </c>
      <c r="E556" s="34"/>
    </row>
    <row r="557" hidden="1">
      <c r="A557" s="58" t="s">
        <v>3658</v>
      </c>
      <c r="B557" s="29">
        <v>3007.75</v>
      </c>
      <c r="C557" s="59">
        <v>3007.75</v>
      </c>
      <c r="D557" s="27">
        <v>0.0</v>
      </c>
      <c r="E557" s="34"/>
    </row>
    <row r="558" hidden="1">
      <c r="A558" s="35" t="s">
        <v>3659</v>
      </c>
      <c r="B558" s="29">
        <v>101131.40000000001</v>
      </c>
      <c r="C558" s="59">
        <v>100782.4</v>
      </c>
      <c r="D558" s="27">
        <v>-349.00000000001455</v>
      </c>
      <c r="E558" s="34"/>
    </row>
    <row r="559" hidden="1">
      <c r="A559" s="36" t="s">
        <v>3660</v>
      </c>
      <c r="B559" s="37">
        <v>2.4499999999861757</v>
      </c>
      <c r="C559" s="27">
        <v>351.8500000000058</v>
      </c>
      <c r="D559" s="27">
        <v>349.40000000001965</v>
      </c>
      <c r="E559" s="38"/>
    </row>
    <row r="560" hidden="1"/>
    <row r="561" hidden="1"/>
    <row r="562" hidden="1">
      <c r="A562" s="5" t="s">
        <v>3661</v>
      </c>
      <c r="B562" s="6"/>
      <c r="C562" s="6"/>
      <c r="D562" s="6"/>
      <c r="E562" s="7"/>
    </row>
    <row r="563" hidden="1">
      <c r="A563" s="10"/>
      <c r="B563" s="11"/>
      <c r="C563" s="11"/>
      <c r="D563" s="11"/>
      <c r="E563" s="12"/>
    </row>
    <row r="564" hidden="1">
      <c r="A564" s="5" t="s">
        <v>3634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13">
        <v>45999.0</v>
      </c>
      <c r="B566" s="6"/>
      <c r="C566" s="54" t="s">
        <v>3635</v>
      </c>
      <c r="D566" s="15">
        <v>46005.0</v>
      </c>
      <c r="E566" s="7"/>
    </row>
    <row r="567" hidden="1">
      <c r="A567" s="10"/>
      <c r="B567" s="11"/>
      <c r="C567" s="16"/>
      <c r="D567" s="11"/>
      <c r="E567" s="12"/>
    </row>
    <row r="568" hidden="1">
      <c r="A568" s="55" t="s">
        <v>4824</v>
      </c>
      <c r="B568" s="7"/>
      <c r="C568" s="16"/>
      <c r="D568" s="56" t="s">
        <v>4825</v>
      </c>
      <c r="E568" s="7"/>
    </row>
    <row r="569" hidden="1">
      <c r="A569" s="10"/>
      <c r="B569" s="12"/>
      <c r="C569" s="16"/>
      <c r="D569" s="11"/>
      <c r="E569" s="12"/>
    </row>
    <row r="570" hidden="1">
      <c r="A570" s="19" t="s">
        <v>3636</v>
      </c>
      <c r="B570" s="6"/>
      <c r="C570" s="6"/>
      <c r="D570" s="6"/>
      <c r="E570" s="7"/>
    </row>
    <row r="571" hidden="1">
      <c r="A571" s="20" t="s">
        <v>3637</v>
      </c>
      <c r="B571" s="21" t="s">
        <v>3638</v>
      </c>
      <c r="C571" s="22" t="s">
        <v>3639</v>
      </c>
      <c r="D571" s="21" t="s">
        <v>3640</v>
      </c>
      <c r="E571" s="23" t="s">
        <v>13</v>
      </c>
    </row>
    <row r="572" hidden="1">
      <c r="A572" s="57" t="s">
        <v>3641</v>
      </c>
      <c r="B572" s="25">
        <v>16420.0</v>
      </c>
      <c r="C572" s="26">
        <v>16418.0</v>
      </c>
      <c r="D572" s="27">
        <v>-2.0</v>
      </c>
      <c r="E572" s="28"/>
    </row>
    <row r="573" hidden="1">
      <c r="A573" s="57" t="s">
        <v>3642</v>
      </c>
      <c r="B573" s="29">
        <v>19641.0</v>
      </c>
      <c r="C573" s="26">
        <v>19641.0</v>
      </c>
      <c r="D573" s="27">
        <v>0.0</v>
      </c>
      <c r="E573" s="28"/>
    </row>
    <row r="574" hidden="1">
      <c r="A574" s="57" t="s">
        <v>3643</v>
      </c>
      <c r="B574" s="29">
        <v>0.0</v>
      </c>
      <c r="C574" s="26"/>
      <c r="D574" s="27">
        <v>0.0</v>
      </c>
      <c r="E574" s="28"/>
    </row>
    <row r="575" hidden="1">
      <c r="A575" s="57" t="s">
        <v>3644</v>
      </c>
      <c r="B575" s="29">
        <v>0.0</v>
      </c>
      <c r="C575" s="26"/>
      <c r="D575" s="27">
        <v>0.0</v>
      </c>
      <c r="E575" s="28"/>
    </row>
    <row r="576" hidden="1">
      <c r="A576" s="31" t="s">
        <v>3646</v>
      </c>
      <c r="B576" s="29">
        <v>0.0</v>
      </c>
      <c r="C576" s="26"/>
      <c r="D576" s="27">
        <v>0.0</v>
      </c>
      <c r="E576" s="28"/>
    </row>
    <row r="577" hidden="1">
      <c r="A577" s="31" t="s">
        <v>3647</v>
      </c>
      <c r="B577" s="29">
        <v>0.0</v>
      </c>
      <c r="C577" s="26"/>
      <c r="D577" s="27">
        <v>0.0</v>
      </c>
      <c r="E577" s="28"/>
    </row>
    <row r="578" hidden="1">
      <c r="A578" s="31" t="s">
        <v>3649</v>
      </c>
      <c r="B578" s="29">
        <v>0.0</v>
      </c>
      <c r="C578" s="26"/>
      <c r="D578" s="27">
        <v>0.0</v>
      </c>
      <c r="E578" s="28"/>
    </row>
    <row r="579" hidden="1">
      <c r="A579" s="31" t="s">
        <v>3651</v>
      </c>
      <c r="B579" s="29">
        <v>1080.0</v>
      </c>
      <c r="C579" s="26">
        <v>1080.0</v>
      </c>
      <c r="D579" s="27">
        <v>0.0</v>
      </c>
      <c r="E579" s="34"/>
    </row>
    <row r="580" hidden="1">
      <c r="A580" s="58" t="s">
        <v>3652</v>
      </c>
      <c r="B580" s="29">
        <v>20528.199999999997</v>
      </c>
      <c r="C580" s="29">
        <v>20528.199999999997</v>
      </c>
      <c r="D580" s="27">
        <v>0.0</v>
      </c>
      <c r="E580" s="34"/>
    </row>
    <row r="581" hidden="1">
      <c r="A581" s="58" t="s">
        <v>3653</v>
      </c>
      <c r="B581" s="29">
        <v>7401.0</v>
      </c>
      <c r="C581" s="59">
        <v>7401.0</v>
      </c>
      <c r="D581" s="27">
        <v>0.0</v>
      </c>
      <c r="E581" s="34"/>
    </row>
    <row r="582" hidden="1">
      <c r="A582" s="58" t="s">
        <v>3654</v>
      </c>
      <c r="B582" s="29">
        <v>17423.0</v>
      </c>
      <c r="C582" s="59">
        <v>17423.0</v>
      </c>
      <c r="D582" s="27">
        <v>0.0</v>
      </c>
      <c r="E582" s="34"/>
    </row>
    <row r="583" hidden="1">
      <c r="A583" s="58" t="s">
        <v>3655</v>
      </c>
      <c r="B583" s="29">
        <v>7723.0</v>
      </c>
      <c r="C583" s="59">
        <v>7723.0</v>
      </c>
      <c r="D583" s="27">
        <v>0.0</v>
      </c>
      <c r="E583" s="34"/>
    </row>
    <row r="584" hidden="1">
      <c r="A584" s="58" t="s">
        <v>3657</v>
      </c>
      <c r="B584" s="29">
        <v>463.0</v>
      </c>
      <c r="C584" s="59">
        <v>463.0</v>
      </c>
      <c r="D584" s="27">
        <v>0.0</v>
      </c>
      <c r="E584" s="34"/>
    </row>
    <row r="585" hidden="1">
      <c r="A585" s="58" t="s">
        <v>3658</v>
      </c>
      <c r="B585" s="29">
        <v>3582.25</v>
      </c>
      <c r="C585" s="59">
        <v>3582.25</v>
      </c>
      <c r="D585" s="27">
        <v>0.0</v>
      </c>
      <c r="E585" s="34"/>
    </row>
    <row r="586" hidden="1">
      <c r="A586" s="35" t="s">
        <v>3659</v>
      </c>
      <c r="B586" s="29">
        <v>90679.65000000001</v>
      </c>
      <c r="C586" s="59">
        <v>90679.65000000004</v>
      </c>
      <c r="D586" s="27">
        <v>2.9103830456733704E-11</v>
      </c>
      <c r="E586" s="34"/>
    </row>
    <row r="587" hidden="1">
      <c r="A587" s="36" t="s">
        <v>3660</v>
      </c>
      <c r="B587" s="37">
        <v>-0.45000000000982254</v>
      </c>
      <c r="C587" s="27">
        <v>-2.4500000000407454</v>
      </c>
      <c r="D587" s="27">
        <v>-2.000000000030923</v>
      </c>
      <c r="E587" s="38"/>
    </row>
    <row r="588" hidden="1"/>
    <row r="589" hidden="1"/>
    <row r="590" hidden="1">
      <c r="A590" s="5" t="s">
        <v>3661</v>
      </c>
      <c r="B590" s="6"/>
      <c r="C590" s="6"/>
      <c r="D590" s="6"/>
      <c r="E590" s="7"/>
    </row>
    <row r="591" hidden="1">
      <c r="A591" s="10"/>
      <c r="B591" s="11"/>
      <c r="C591" s="11"/>
      <c r="D591" s="11"/>
      <c r="E591" s="12"/>
    </row>
    <row r="592" hidden="1">
      <c r="A592" s="5" t="s">
        <v>3634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13">
        <v>46006.0</v>
      </c>
      <c r="B594" s="6"/>
      <c r="C594" s="54" t="s">
        <v>3635</v>
      </c>
      <c r="D594" s="15">
        <v>46012.0</v>
      </c>
      <c r="E594" s="7"/>
    </row>
    <row r="595" hidden="1">
      <c r="A595" s="10"/>
      <c r="B595" s="11"/>
      <c r="C595" s="16"/>
      <c r="D595" s="11"/>
      <c r="E595" s="12"/>
    </row>
    <row r="596" hidden="1">
      <c r="A596" s="55" t="s">
        <v>4824</v>
      </c>
      <c r="B596" s="7"/>
      <c r="C596" s="16"/>
      <c r="D596" s="56" t="s">
        <v>4825</v>
      </c>
      <c r="E596" s="7"/>
    </row>
    <row r="597" hidden="1">
      <c r="A597" s="10"/>
      <c r="B597" s="12"/>
      <c r="C597" s="16"/>
      <c r="D597" s="11"/>
      <c r="E597" s="12"/>
    </row>
    <row r="598" hidden="1">
      <c r="A598" s="19" t="s">
        <v>3636</v>
      </c>
      <c r="B598" s="6"/>
      <c r="C598" s="6"/>
      <c r="D598" s="6"/>
      <c r="E598" s="7"/>
    </row>
    <row r="599" hidden="1">
      <c r="A599" s="20" t="s">
        <v>3637</v>
      </c>
      <c r="B599" s="21" t="s">
        <v>3638</v>
      </c>
      <c r="C599" s="22" t="s">
        <v>3639</v>
      </c>
      <c r="D599" s="21" t="s">
        <v>3640</v>
      </c>
      <c r="E599" s="23" t="s">
        <v>13</v>
      </c>
    </row>
    <row r="600" hidden="1">
      <c r="A600" s="57" t="s">
        <v>3641</v>
      </c>
      <c r="B600" s="25">
        <v>20848.0</v>
      </c>
      <c r="C600" s="26">
        <v>20805.0</v>
      </c>
      <c r="D600" s="27">
        <v>-43.0</v>
      </c>
      <c r="E600" s="28"/>
    </row>
    <row r="601" hidden="1">
      <c r="A601" s="57" t="s">
        <v>3642</v>
      </c>
      <c r="B601" s="29">
        <v>21529.0</v>
      </c>
      <c r="C601" s="26">
        <v>21529.0</v>
      </c>
      <c r="D601" s="27">
        <v>0.0</v>
      </c>
      <c r="E601" s="28"/>
    </row>
    <row r="602" hidden="1">
      <c r="A602" s="57" t="s">
        <v>3643</v>
      </c>
      <c r="B602" s="29">
        <v>160.0</v>
      </c>
      <c r="C602" s="26">
        <v>160.0</v>
      </c>
      <c r="D602" s="27">
        <v>0.0</v>
      </c>
      <c r="E602" s="28"/>
    </row>
    <row r="603" hidden="1">
      <c r="A603" s="57" t="s">
        <v>3644</v>
      </c>
      <c r="B603" s="29">
        <v>0.0</v>
      </c>
      <c r="C603" s="26"/>
      <c r="D603" s="27">
        <v>0.0</v>
      </c>
      <c r="E603" s="28"/>
    </row>
    <row r="604" hidden="1">
      <c r="A604" s="31" t="s">
        <v>3646</v>
      </c>
      <c r="B604" s="29">
        <v>0.0</v>
      </c>
      <c r="C604" s="26"/>
      <c r="D604" s="27">
        <v>0.0</v>
      </c>
      <c r="E604" s="28"/>
    </row>
    <row r="605" hidden="1">
      <c r="A605" s="31" t="s">
        <v>3647</v>
      </c>
      <c r="B605" s="29">
        <v>0.0</v>
      </c>
      <c r="C605" s="26"/>
      <c r="D605" s="27">
        <v>0.0</v>
      </c>
      <c r="E605" s="28"/>
    </row>
    <row r="606" hidden="1">
      <c r="A606" s="31" t="s">
        <v>3649</v>
      </c>
      <c r="B606" s="29">
        <v>529.0</v>
      </c>
      <c r="C606" s="26">
        <v>529.0</v>
      </c>
      <c r="D606" s="27">
        <v>0.0</v>
      </c>
      <c r="E606" s="28" t="s">
        <v>4838</v>
      </c>
    </row>
    <row r="607" hidden="1">
      <c r="A607" s="31" t="s">
        <v>3651</v>
      </c>
      <c r="B607" s="29">
        <v>1240.0</v>
      </c>
      <c r="C607" s="26">
        <v>1120.0</v>
      </c>
      <c r="D607" s="27">
        <v>-120.0</v>
      </c>
      <c r="E607" s="34"/>
    </row>
    <row r="608" hidden="1">
      <c r="A608" s="58" t="s">
        <v>3652</v>
      </c>
      <c r="B608" s="29">
        <v>12677.0</v>
      </c>
      <c r="C608" s="29">
        <v>12677.0</v>
      </c>
      <c r="D608" s="27">
        <v>0.0</v>
      </c>
      <c r="E608" s="34"/>
    </row>
    <row r="609" hidden="1">
      <c r="A609" s="58" t="s">
        <v>3653</v>
      </c>
      <c r="B609" s="29">
        <v>5849.0</v>
      </c>
      <c r="C609" s="59">
        <v>5849.0</v>
      </c>
      <c r="D609" s="27">
        <v>0.0</v>
      </c>
      <c r="E609" s="34"/>
    </row>
    <row r="610" hidden="1">
      <c r="A610" s="58" t="s">
        <v>3654</v>
      </c>
      <c r="B610" s="29">
        <v>13814.75</v>
      </c>
      <c r="C610" s="59">
        <v>13814.75</v>
      </c>
      <c r="D610" s="27">
        <v>0.0</v>
      </c>
      <c r="E610" s="34"/>
    </row>
    <row r="611" hidden="1">
      <c r="A611" s="58" t="s">
        <v>3655</v>
      </c>
      <c r="B611" s="29">
        <v>8305.0</v>
      </c>
      <c r="C611" s="59">
        <v>8305.0</v>
      </c>
      <c r="D611" s="27">
        <v>0.0</v>
      </c>
      <c r="E611" s="34"/>
    </row>
    <row r="612" hidden="1">
      <c r="A612" s="58" t="s">
        <v>3657</v>
      </c>
      <c r="B612" s="29">
        <v>737.0</v>
      </c>
      <c r="C612" s="59">
        <v>737.0</v>
      </c>
      <c r="D612" s="27">
        <v>0.0</v>
      </c>
      <c r="E612" s="34"/>
    </row>
    <row r="613" hidden="1">
      <c r="A613" s="58" t="s">
        <v>3658</v>
      </c>
      <c r="B613" s="29">
        <v>5229.0</v>
      </c>
      <c r="C613" s="59">
        <v>5229.0</v>
      </c>
      <c r="D613" s="27">
        <v>0.0</v>
      </c>
      <c r="E613" s="34"/>
    </row>
    <row r="614" hidden="1">
      <c r="A614" s="35" t="s">
        <v>3659</v>
      </c>
      <c r="B614" s="29">
        <v>85675.25</v>
      </c>
      <c r="C614" s="59">
        <v>85675.25</v>
      </c>
      <c r="D614" s="27">
        <v>0.0</v>
      </c>
      <c r="E614" s="34"/>
    </row>
    <row r="615" hidden="1">
      <c r="A615" s="36" t="s">
        <v>3660</v>
      </c>
      <c r="B615" s="37">
        <v>13.5</v>
      </c>
      <c r="C615" s="27">
        <v>-149.5</v>
      </c>
      <c r="D615" s="27">
        <v>-163.0</v>
      </c>
      <c r="E615" s="38"/>
    </row>
    <row r="616" hidden="1"/>
    <row r="617" hidden="1"/>
    <row r="618" hidden="1">
      <c r="A618" s="5" t="s">
        <v>3661</v>
      </c>
      <c r="B618" s="6"/>
      <c r="C618" s="6"/>
      <c r="D618" s="6"/>
      <c r="E618" s="7"/>
    </row>
    <row r="619" hidden="1">
      <c r="A619" s="10"/>
      <c r="B619" s="11"/>
      <c r="C619" s="11"/>
      <c r="D619" s="11"/>
      <c r="E619" s="12"/>
    </row>
    <row r="620" hidden="1">
      <c r="A620" s="5" t="s">
        <v>3634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13">
        <v>46013.0</v>
      </c>
      <c r="B622" s="6"/>
      <c r="C622" s="54" t="s">
        <v>3635</v>
      </c>
      <c r="D622" s="15">
        <v>46019.0</v>
      </c>
      <c r="E622" s="7"/>
    </row>
    <row r="623" hidden="1">
      <c r="A623" s="10"/>
      <c r="B623" s="11"/>
      <c r="C623" s="16"/>
      <c r="D623" s="11"/>
      <c r="E623" s="12"/>
    </row>
    <row r="624" hidden="1">
      <c r="A624" s="55" t="s">
        <v>4824</v>
      </c>
      <c r="B624" s="7"/>
      <c r="C624" s="16"/>
      <c r="D624" s="56" t="s">
        <v>4825</v>
      </c>
      <c r="E624" s="7"/>
    </row>
    <row r="625" hidden="1">
      <c r="A625" s="10"/>
      <c r="B625" s="12"/>
      <c r="C625" s="16"/>
      <c r="D625" s="11"/>
      <c r="E625" s="12"/>
    </row>
    <row r="626" hidden="1">
      <c r="A626" s="19" t="s">
        <v>3636</v>
      </c>
      <c r="B626" s="6"/>
      <c r="C626" s="6"/>
      <c r="D626" s="6"/>
      <c r="E626" s="7"/>
    </row>
    <row r="627" hidden="1">
      <c r="A627" s="20" t="s">
        <v>3637</v>
      </c>
      <c r="B627" s="21" t="s">
        <v>3638</v>
      </c>
      <c r="C627" s="22" t="s">
        <v>3639</v>
      </c>
      <c r="D627" s="21" t="s">
        <v>3640</v>
      </c>
      <c r="E627" s="23" t="s">
        <v>13</v>
      </c>
    </row>
    <row r="628" hidden="1">
      <c r="A628" s="57" t="s">
        <v>3641</v>
      </c>
      <c r="B628" s="25">
        <v>11944.0</v>
      </c>
      <c r="C628" s="26">
        <v>11944.0</v>
      </c>
      <c r="D628" s="27">
        <v>0.0</v>
      </c>
      <c r="E628" s="28"/>
    </row>
    <row r="629" hidden="1">
      <c r="A629" s="57" t="s">
        <v>3642</v>
      </c>
      <c r="B629" s="29">
        <v>8951.0</v>
      </c>
      <c r="C629" s="26">
        <v>8951.0</v>
      </c>
      <c r="D629" s="27">
        <v>0.0</v>
      </c>
      <c r="E629" s="28"/>
    </row>
    <row r="630" hidden="1">
      <c r="A630" s="57" t="s">
        <v>3643</v>
      </c>
      <c r="B630" s="29">
        <v>0.0</v>
      </c>
      <c r="C630" s="26"/>
      <c r="D630" s="27">
        <v>0.0</v>
      </c>
      <c r="E630" s="28"/>
    </row>
    <row r="631" hidden="1">
      <c r="A631" s="57" t="s">
        <v>3644</v>
      </c>
      <c r="B631" s="29">
        <v>0.0</v>
      </c>
      <c r="C631" s="26"/>
      <c r="D631" s="27">
        <v>0.0</v>
      </c>
      <c r="E631" s="28"/>
    </row>
    <row r="632" hidden="1">
      <c r="A632" s="31" t="s">
        <v>3646</v>
      </c>
      <c r="B632" s="29">
        <v>0.0</v>
      </c>
      <c r="C632" s="26"/>
      <c r="D632" s="27">
        <v>0.0</v>
      </c>
      <c r="E632" s="28"/>
    </row>
    <row r="633" hidden="1">
      <c r="A633" s="31" t="s">
        <v>3647</v>
      </c>
      <c r="B633" s="29">
        <v>0.0</v>
      </c>
      <c r="C633" s="26"/>
      <c r="D633" s="27">
        <v>0.0</v>
      </c>
      <c r="E633" s="28"/>
    </row>
    <row r="634" hidden="1">
      <c r="A634" s="31" t="s">
        <v>3649</v>
      </c>
      <c r="B634" s="29">
        <v>0.0</v>
      </c>
      <c r="C634" s="26"/>
      <c r="D634" s="27">
        <v>0.0</v>
      </c>
      <c r="E634" s="28"/>
    </row>
    <row r="635" hidden="1">
      <c r="A635" s="31" t="s">
        <v>3651</v>
      </c>
      <c r="B635" s="29">
        <v>720.0</v>
      </c>
      <c r="C635" s="26">
        <v>720.0</v>
      </c>
      <c r="D635" s="27">
        <v>0.0</v>
      </c>
      <c r="E635" s="34"/>
    </row>
    <row r="636" hidden="1">
      <c r="A636" s="58" t="s">
        <v>3652</v>
      </c>
      <c r="B636" s="29">
        <v>4207.0</v>
      </c>
      <c r="C636" s="29">
        <v>4207.0</v>
      </c>
      <c r="D636" s="27">
        <v>0.0</v>
      </c>
      <c r="E636" s="34"/>
    </row>
    <row r="637" hidden="1">
      <c r="A637" s="58" t="s">
        <v>3653</v>
      </c>
      <c r="B637" s="29">
        <v>5328.0</v>
      </c>
      <c r="C637" s="59">
        <v>5328.0</v>
      </c>
      <c r="D637" s="27">
        <v>0.0</v>
      </c>
      <c r="E637" s="34"/>
    </row>
    <row r="638" hidden="1">
      <c r="A638" s="58" t="s">
        <v>3654</v>
      </c>
      <c r="B638" s="29">
        <v>8582.25</v>
      </c>
      <c r="C638" s="59">
        <v>8931.25</v>
      </c>
      <c r="D638" s="27">
        <v>349.0</v>
      </c>
      <c r="E638" s="34"/>
    </row>
    <row r="639" hidden="1">
      <c r="A639" s="58" t="s">
        <v>3655</v>
      </c>
      <c r="B639" s="29">
        <v>5313.0</v>
      </c>
      <c r="C639" s="59">
        <v>5313.0</v>
      </c>
      <c r="D639" s="27">
        <v>0.0</v>
      </c>
      <c r="E639" s="34"/>
    </row>
    <row r="640" hidden="1">
      <c r="A640" s="58" t="s">
        <v>3657</v>
      </c>
      <c r="B640" s="29">
        <v>0.0</v>
      </c>
      <c r="C640" s="59">
        <v>0.0</v>
      </c>
      <c r="D640" s="27">
        <v>0.0</v>
      </c>
      <c r="E640" s="34"/>
    </row>
    <row r="641" hidden="1">
      <c r="A641" s="58" t="s">
        <v>3658</v>
      </c>
      <c r="B641" s="29">
        <v>1955.0</v>
      </c>
      <c r="C641" s="59">
        <v>1955.0</v>
      </c>
      <c r="D641" s="27">
        <v>0.0</v>
      </c>
      <c r="E641" s="34"/>
    </row>
    <row r="642" hidden="1">
      <c r="A642" s="35" t="s">
        <v>3659</v>
      </c>
      <c r="B642" s="29">
        <v>45044.65</v>
      </c>
      <c r="C642" s="59">
        <v>45393.65</v>
      </c>
      <c r="D642" s="27">
        <v>349.0</v>
      </c>
      <c r="E642" s="34"/>
    </row>
    <row r="643" hidden="1">
      <c r="A643" s="36" t="s">
        <v>3660</v>
      </c>
      <c r="B643" s="37">
        <v>0.6000000000003638</v>
      </c>
      <c r="C643" s="27">
        <v>0.5999999999985448</v>
      </c>
      <c r="D643" s="27">
        <v>-1.8189894035458565E-12</v>
      </c>
      <c r="E643" s="38"/>
    </row>
    <row r="644" hidden="1"/>
    <row r="645" hidden="1"/>
    <row r="646" hidden="1">
      <c r="A646" s="5" t="s">
        <v>3661</v>
      </c>
      <c r="B646" s="6"/>
      <c r="C646" s="6"/>
      <c r="D646" s="6"/>
      <c r="E646" s="7"/>
    </row>
    <row r="647" hidden="1">
      <c r="A647" s="10"/>
      <c r="B647" s="11"/>
      <c r="C647" s="11"/>
      <c r="D647" s="11"/>
      <c r="E647" s="12"/>
    </row>
    <row r="648" hidden="1">
      <c r="A648" s="5" t="s">
        <v>3634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13">
        <v>46020.0</v>
      </c>
      <c r="B650" s="6"/>
      <c r="C650" s="54" t="s">
        <v>3635</v>
      </c>
      <c r="D650" s="15">
        <v>46022.0</v>
      </c>
      <c r="E650" s="7"/>
    </row>
    <row r="651" hidden="1">
      <c r="A651" s="10"/>
      <c r="B651" s="11"/>
      <c r="C651" s="16"/>
      <c r="D651" s="11"/>
      <c r="E651" s="12"/>
    </row>
    <row r="652" hidden="1">
      <c r="A652" s="55" t="s">
        <v>4824</v>
      </c>
      <c r="B652" s="7"/>
      <c r="C652" s="16"/>
      <c r="D652" s="56" t="s">
        <v>4827</v>
      </c>
      <c r="E652" s="7"/>
    </row>
    <row r="653" hidden="1">
      <c r="A653" s="10"/>
      <c r="B653" s="12"/>
      <c r="C653" s="16"/>
      <c r="D653" s="11"/>
      <c r="E653" s="12"/>
    </row>
    <row r="654" hidden="1">
      <c r="A654" s="19" t="s">
        <v>3636</v>
      </c>
      <c r="B654" s="6"/>
      <c r="C654" s="6"/>
      <c r="D654" s="6"/>
      <c r="E654" s="7"/>
    </row>
    <row r="655" hidden="1">
      <c r="A655" s="20" t="s">
        <v>3637</v>
      </c>
      <c r="B655" s="21" t="s">
        <v>3638</v>
      </c>
      <c r="C655" s="22" t="s">
        <v>3639</v>
      </c>
      <c r="D655" s="21" t="s">
        <v>3640</v>
      </c>
      <c r="E655" s="23" t="s">
        <v>13</v>
      </c>
    </row>
    <row r="656" hidden="1">
      <c r="A656" s="57" t="s">
        <v>3641</v>
      </c>
      <c r="B656" s="25">
        <v>9518.0</v>
      </c>
      <c r="C656" s="26">
        <v>9518.0</v>
      </c>
      <c r="D656" s="27">
        <v>0.0</v>
      </c>
      <c r="E656" s="28"/>
    </row>
    <row r="657" hidden="1">
      <c r="A657" s="57" t="s">
        <v>3642</v>
      </c>
      <c r="B657" s="29">
        <v>4558.0</v>
      </c>
      <c r="C657" s="26">
        <v>4558.0</v>
      </c>
      <c r="D657" s="27">
        <v>0.0</v>
      </c>
      <c r="E657" s="28"/>
    </row>
    <row r="658" hidden="1">
      <c r="A658" s="57" t="s">
        <v>3643</v>
      </c>
      <c r="B658" s="29">
        <v>0.0</v>
      </c>
      <c r="C658" s="26"/>
      <c r="D658" s="27">
        <v>0.0</v>
      </c>
      <c r="E658" s="28"/>
    </row>
    <row r="659" hidden="1">
      <c r="A659" s="57" t="s">
        <v>3644</v>
      </c>
      <c r="B659" s="29">
        <v>0.0</v>
      </c>
      <c r="C659" s="26"/>
      <c r="D659" s="27">
        <v>0.0</v>
      </c>
      <c r="E659" s="28"/>
    </row>
    <row r="660" hidden="1">
      <c r="A660" s="31" t="s">
        <v>3646</v>
      </c>
      <c r="B660" s="29">
        <v>0.0</v>
      </c>
      <c r="C660" s="26"/>
      <c r="D660" s="27">
        <v>0.0</v>
      </c>
      <c r="E660" s="28"/>
    </row>
    <row r="661" hidden="1">
      <c r="A661" s="31" t="s">
        <v>3647</v>
      </c>
      <c r="B661" s="29">
        <v>0.0</v>
      </c>
      <c r="C661" s="26"/>
      <c r="D661" s="27">
        <v>0.0</v>
      </c>
      <c r="E661" s="28"/>
    </row>
    <row r="662" hidden="1">
      <c r="A662" s="31" t="s">
        <v>3649</v>
      </c>
      <c r="B662" s="29">
        <v>0.0</v>
      </c>
      <c r="C662" s="26"/>
      <c r="D662" s="27">
        <v>0.0</v>
      </c>
      <c r="E662" s="28"/>
    </row>
    <row r="663" hidden="1">
      <c r="A663" s="31" t="s">
        <v>3651</v>
      </c>
      <c r="B663" s="29">
        <v>680.0</v>
      </c>
      <c r="C663" s="26">
        <v>600.0</v>
      </c>
      <c r="D663" s="27">
        <v>-80.0</v>
      </c>
      <c r="E663" s="34"/>
    </row>
    <row r="664" hidden="1">
      <c r="A664" s="58" t="s">
        <v>3652</v>
      </c>
      <c r="B664" s="29">
        <v>6242.0</v>
      </c>
      <c r="C664" s="29">
        <v>6242.0</v>
      </c>
      <c r="D664" s="27">
        <v>0.0</v>
      </c>
      <c r="E664" s="34"/>
    </row>
    <row r="665" hidden="1">
      <c r="A665" s="58" t="s">
        <v>3653</v>
      </c>
      <c r="B665" s="29">
        <v>3153.0</v>
      </c>
      <c r="C665" s="59">
        <v>3153.0</v>
      </c>
      <c r="D665" s="27">
        <v>0.0</v>
      </c>
      <c r="E665" s="34"/>
    </row>
    <row r="666" hidden="1">
      <c r="A666" s="58" t="s">
        <v>3654</v>
      </c>
      <c r="B666" s="29">
        <v>8528.0</v>
      </c>
      <c r="C666" s="59">
        <v>8528.0</v>
      </c>
      <c r="D666" s="27">
        <v>0.0</v>
      </c>
      <c r="E666" s="34"/>
    </row>
    <row r="667" hidden="1">
      <c r="A667" s="58" t="s">
        <v>3655</v>
      </c>
      <c r="B667" s="29">
        <v>4074.0</v>
      </c>
      <c r="C667" s="59">
        <v>4074.0</v>
      </c>
      <c r="D667" s="27">
        <v>0.0</v>
      </c>
      <c r="E667" s="34"/>
    </row>
    <row r="668" hidden="1">
      <c r="A668" s="58" t="s">
        <v>3657</v>
      </c>
      <c r="B668" s="29">
        <v>940.0</v>
      </c>
      <c r="C668" s="59">
        <v>940.0</v>
      </c>
      <c r="D668" s="27">
        <v>0.0</v>
      </c>
      <c r="E668" s="34"/>
    </row>
    <row r="669" hidden="1">
      <c r="A669" s="58" t="s">
        <v>3658</v>
      </c>
      <c r="B669" s="29">
        <v>1164.0</v>
      </c>
      <c r="C669" s="59">
        <v>1164.0</v>
      </c>
      <c r="D669" s="27">
        <v>0.0</v>
      </c>
      <c r="E669" s="34"/>
    </row>
    <row r="670" hidden="1">
      <c r="A670" s="35" t="s">
        <v>3659</v>
      </c>
      <c r="B670" s="29">
        <v>37693.0</v>
      </c>
      <c r="C670" s="59">
        <v>37693.0</v>
      </c>
      <c r="D670" s="27">
        <v>0.0</v>
      </c>
      <c r="E670" s="34"/>
    </row>
    <row r="671" hidden="1">
      <c r="A671" s="36" t="s">
        <v>3660</v>
      </c>
      <c r="B671" s="37">
        <v>0.0</v>
      </c>
      <c r="C671" s="27">
        <v>-80.0</v>
      </c>
      <c r="D671" s="27">
        <v>-80.0</v>
      </c>
      <c r="E671" s="38"/>
    </row>
    <row r="672" hidden="1"/>
    <row r="673" hidden="1"/>
    <row r="674" hidden="1">
      <c r="A674" s="5" t="s">
        <v>3661</v>
      </c>
      <c r="B674" s="6"/>
      <c r="C674" s="6"/>
      <c r="D674" s="6"/>
      <c r="E674" s="7"/>
    </row>
    <row r="675" hidden="1">
      <c r="A675" s="10"/>
      <c r="B675" s="11"/>
      <c r="C675" s="11"/>
      <c r="D675" s="11"/>
      <c r="E675" s="12"/>
    </row>
    <row r="676" hidden="1">
      <c r="A676" s="5" t="s">
        <v>3634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13">
        <v>46023.0</v>
      </c>
      <c r="B678" s="6"/>
      <c r="C678" s="54" t="s">
        <v>3635</v>
      </c>
      <c r="D678" s="15">
        <v>46026.0</v>
      </c>
      <c r="E678" s="7"/>
    </row>
    <row r="679" hidden="1">
      <c r="A679" s="10"/>
      <c r="B679" s="11"/>
      <c r="C679" s="16"/>
      <c r="D679" s="11"/>
      <c r="E679" s="12"/>
    </row>
    <row r="680" hidden="1">
      <c r="A680" s="55" t="s">
        <v>4839</v>
      </c>
      <c r="B680" s="7"/>
      <c r="C680" s="16"/>
      <c r="D680" s="56" t="s">
        <v>4825</v>
      </c>
      <c r="E680" s="7"/>
    </row>
    <row r="681" hidden="1">
      <c r="A681" s="10"/>
      <c r="B681" s="12"/>
      <c r="C681" s="16"/>
      <c r="D681" s="11"/>
      <c r="E681" s="12"/>
    </row>
    <row r="682" hidden="1">
      <c r="A682" s="19" t="s">
        <v>3636</v>
      </c>
      <c r="B682" s="6"/>
      <c r="C682" s="6"/>
      <c r="D682" s="6"/>
      <c r="E682" s="7"/>
    </row>
    <row r="683" hidden="1">
      <c r="A683" s="20" t="s">
        <v>3637</v>
      </c>
      <c r="B683" s="21" t="s">
        <v>3638</v>
      </c>
      <c r="C683" s="22" t="s">
        <v>3639</v>
      </c>
      <c r="D683" s="21" t="s">
        <v>3640</v>
      </c>
      <c r="E683" s="23" t="s">
        <v>13</v>
      </c>
    </row>
    <row r="684" hidden="1">
      <c r="A684" s="57" t="s">
        <v>3641</v>
      </c>
      <c r="B684" s="25">
        <v>9158.0</v>
      </c>
      <c r="C684" s="26">
        <v>9158.0</v>
      </c>
      <c r="D684" s="27">
        <v>0.0</v>
      </c>
      <c r="E684" s="28"/>
    </row>
    <row r="685" hidden="1">
      <c r="A685" s="57" t="s">
        <v>3642</v>
      </c>
      <c r="B685" s="29">
        <v>2619.5</v>
      </c>
      <c r="C685" s="26">
        <v>2619.5</v>
      </c>
      <c r="D685" s="27">
        <v>0.0</v>
      </c>
      <c r="E685" s="28"/>
    </row>
    <row r="686" hidden="1">
      <c r="A686" s="57" t="s">
        <v>3643</v>
      </c>
      <c r="B686" s="29">
        <v>0.0</v>
      </c>
      <c r="C686" s="26"/>
      <c r="D686" s="27">
        <v>0.0</v>
      </c>
      <c r="E686" s="28"/>
    </row>
    <row r="687" hidden="1">
      <c r="A687" s="57" t="s">
        <v>3644</v>
      </c>
      <c r="B687" s="29">
        <v>0.0</v>
      </c>
      <c r="C687" s="26"/>
      <c r="D687" s="27">
        <v>0.0</v>
      </c>
      <c r="E687" s="28"/>
    </row>
    <row r="688" hidden="1">
      <c r="A688" s="31" t="s">
        <v>3646</v>
      </c>
      <c r="B688" s="29">
        <v>0.0</v>
      </c>
      <c r="C688" s="26"/>
      <c r="D688" s="27">
        <v>0.0</v>
      </c>
      <c r="E688" s="28"/>
    </row>
    <row r="689" hidden="1">
      <c r="A689" s="31" t="s">
        <v>3647</v>
      </c>
      <c r="B689" s="29">
        <v>0.0</v>
      </c>
      <c r="C689" s="26"/>
      <c r="D689" s="27">
        <v>0.0</v>
      </c>
      <c r="E689" s="28"/>
    </row>
    <row r="690" hidden="1">
      <c r="A690" s="31" t="s">
        <v>3649</v>
      </c>
      <c r="B690" s="29">
        <v>0.0</v>
      </c>
      <c r="C690" s="26"/>
      <c r="D690" s="27">
        <v>0.0</v>
      </c>
      <c r="E690" s="28"/>
    </row>
    <row r="691" hidden="1">
      <c r="A691" s="31" t="s">
        <v>3651</v>
      </c>
      <c r="B691" s="29">
        <v>600.0</v>
      </c>
      <c r="C691" s="26">
        <v>600.0</v>
      </c>
      <c r="D691" s="27">
        <v>0.0</v>
      </c>
      <c r="E691" s="34"/>
    </row>
    <row r="692" hidden="1">
      <c r="A692" s="58" t="s">
        <v>3652</v>
      </c>
      <c r="B692" s="29">
        <v>3437.0</v>
      </c>
      <c r="C692" s="29">
        <v>3437.0</v>
      </c>
      <c r="D692" s="27">
        <v>0.0</v>
      </c>
      <c r="E692" s="34"/>
    </row>
    <row r="693" hidden="1">
      <c r="A693" s="58" t="s">
        <v>3653</v>
      </c>
      <c r="B693" s="29">
        <v>4499.0</v>
      </c>
      <c r="C693" s="59">
        <v>4499.0</v>
      </c>
      <c r="D693" s="27">
        <v>0.0</v>
      </c>
      <c r="E693" s="34"/>
    </row>
    <row r="694" hidden="1">
      <c r="A694" s="58" t="s">
        <v>3654</v>
      </c>
      <c r="B694" s="29">
        <v>13528.0</v>
      </c>
      <c r="C694" s="59">
        <v>13528.0</v>
      </c>
      <c r="D694" s="27">
        <v>0.0</v>
      </c>
      <c r="E694" s="34"/>
    </row>
    <row r="695" hidden="1">
      <c r="A695" s="58" t="s">
        <v>3655</v>
      </c>
      <c r="B695" s="29">
        <v>8031.0</v>
      </c>
      <c r="C695" s="59">
        <v>8031.0</v>
      </c>
      <c r="D695" s="27">
        <v>0.0</v>
      </c>
      <c r="E695" s="34"/>
    </row>
    <row r="696" hidden="1">
      <c r="A696" s="58" t="s">
        <v>3657</v>
      </c>
      <c r="B696" s="29">
        <v>0.0</v>
      </c>
      <c r="C696" s="59">
        <v>0.0</v>
      </c>
      <c r="D696" s="27">
        <v>0.0</v>
      </c>
      <c r="E696" s="34"/>
    </row>
    <row r="697" hidden="1">
      <c r="A697" s="58" t="s">
        <v>3658</v>
      </c>
      <c r="B697" s="29">
        <v>3193.0</v>
      </c>
      <c r="C697" s="59">
        <v>3193.0</v>
      </c>
      <c r="D697" s="27">
        <v>0.0</v>
      </c>
      <c r="E697" s="34"/>
    </row>
    <row r="698" hidden="1">
      <c r="A698" s="35" t="s">
        <v>3659</v>
      </c>
      <c r="B698" s="29">
        <v>41864.5</v>
      </c>
      <c r="C698" s="59">
        <v>42123.5</v>
      </c>
      <c r="D698" s="27">
        <v>259.0</v>
      </c>
      <c r="E698" s="34"/>
    </row>
    <row r="699" hidden="1">
      <c r="A699" s="36" t="s">
        <v>3660</v>
      </c>
      <c r="B699" s="37">
        <v>8.0</v>
      </c>
      <c r="C699" s="27">
        <v>-251.0</v>
      </c>
      <c r="D699" s="27">
        <v>-259.0</v>
      </c>
      <c r="E699" s="38"/>
    </row>
    <row r="700" hidden="1"/>
    <row r="701" hidden="1"/>
    <row r="702" hidden="1">
      <c r="A702" s="5" t="s">
        <v>3661</v>
      </c>
      <c r="B702" s="6"/>
      <c r="C702" s="6"/>
      <c r="D702" s="6"/>
      <c r="E702" s="7"/>
    </row>
    <row r="703" hidden="1">
      <c r="A703" s="10"/>
      <c r="B703" s="11"/>
      <c r="C703" s="11"/>
      <c r="D703" s="11"/>
      <c r="E703" s="12"/>
    </row>
    <row r="704" hidden="1">
      <c r="A704" s="5" t="s">
        <v>3634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13">
        <v>46027.0</v>
      </c>
      <c r="B706" s="6"/>
      <c r="C706" s="54" t="s">
        <v>3635</v>
      </c>
      <c r="D706" s="15">
        <v>46033.0</v>
      </c>
      <c r="E706" s="7"/>
    </row>
    <row r="707" hidden="1">
      <c r="A707" s="10"/>
      <c r="B707" s="11"/>
      <c r="C707" s="16"/>
      <c r="D707" s="11"/>
      <c r="E707" s="12"/>
    </row>
    <row r="708" hidden="1">
      <c r="A708" s="55" t="s">
        <v>4824</v>
      </c>
      <c r="B708" s="7"/>
      <c r="C708" s="16"/>
      <c r="D708" s="56" t="s">
        <v>4825</v>
      </c>
      <c r="E708" s="7"/>
    </row>
    <row r="709" hidden="1">
      <c r="A709" s="10"/>
      <c r="B709" s="12"/>
      <c r="C709" s="16"/>
      <c r="D709" s="11"/>
      <c r="E709" s="12"/>
    </row>
    <row r="710" hidden="1">
      <c r="A710" s="19" t="s">
        <v>3636</v>
      </c>
      <c r="B710" s="6"/>
      <c r="C710" s="6"/>
      <c r="D710" s="6"/>
      <c r="E710" s="7"/>
    </row>
    <row r="711" hidden="1">
      <c r="A711" s="20" t="s">
        <v>3637</v>
      </c>
      <c r="B711" s="21" t="s">
        <v>3638</v>
      </c>
      <c r="C711" s="22" t="s">
        <v>3639</v>
      </c>
      <c r="D711" s="21" t="s">
        <v>3640</v>
      </c>
      <c r="E711" s="23" t="s">
        <v>13</v>
      </c>
    </row>
    <row r="712" hidden="1">
      <c r="A712" s="57" t="s">
        <v>3641</v>
      </c>
      <c r="B712" s="25">
        <v>13984.0</v>
      </c>
      <c r="C712" s="26">
        <v>13984.0</v>
      </c>
      <c r="D712" s="27">
        <v>0.0</v>
      </c>
      <c r="E712" s="28"/>
    </row>
    <row r="713" hidden="1">
      <c r="A713" s="57" t="s">
        <v>3642</v>
      </c>
      <c r="B713" s="29">
        <v>16914.0</v>
      </c>
      <c r="C713" s="26">
        <v>16914.0</v>
      </c>
      <c r="D713" s="27">
        <v>0.0</v>
      </c>
      <c r="E713" s="28"/>
    </row>
    <row r="714" hidden="1">
      <c r="A714" s="57" t="s">
        <v>3643</v>
      </c>
      <c r="B714" s="29">
        <v>0.0</v>
      </c>
      <c r="C714" s="26"/>
      <c r="D714" s="27">
        <v>0.0</v>
      </c>
      <c r="E714" s="28"/>
    </row>
    <row r="715" hidden="1">
      <c r="A715" s="57" t="s">
        <v>3644</v>
      </c>
      <c r="B715" s="29">
        <v>0.0</v>
      </c>
      <c r="C715" s="26"/>
      <c r="D715" s="27">
        <v>0.0</v>
      </c>
      <c r="E715" s="28"/>
    </row>
    <row r="716" hidden="1">
      <c r="A716" s="31" t="s">
        <v>3646</v>
      </c>
      <c r="B716" s="29">
        <v>0.0</v>
      </c>
      <c r="C716" s="26"/>
      <c r="D716" s="27">
        <v>0.0</v>
      </c>
      <c r="E716" s="28"/>
    </row>
    <row r="717" hidden="1">
      <c r="A717" s="31" t="s">
        <v>3647</v>
      </c>
      <c r="B717" s="29">
        <v>0.0</v>
      </c>
      <c r="C717" s="26"/>
      <c r="D717" s="27">
        <v>0.0</v>
      </c>
      <c r="E717" s="28"/>
    </row>
    <row r="718" hidden="1">
      <c r="A718" s="31" t="s">
        <v>3649</v>
      </c>
      <c r="B718" s="29">
        <v>115.0</v>
      </c>
      <c r="C718" s="26">
        <v>115.0</v>
      </c>
      <c r="D718" s="27">
        <v>0.0</v>
      </c>
      <c r="E718" s="28" t="s">
        <v>4840</v>
      </c>
    </row>
    <row r="719" hidden="1">
      <c r="A719" s="31" t="s">
        <v>3651</v>
      </c>
      <c r="B719" s="29">
        <v>800.0</v>
      </c>
      <c r="C719" s="26">
        <v>800.0</v>
      </c>
      <c r="D719" s="27">
        <v>0.0</v>
      </c>
      <c r="E719" s="34"/>
    </row>
    <row r="720" hidden="1">
      <c r="A720" s="58" t="s">
        <v>3652</v>
      </c>
      <c r="B720" s="29">
        <v>11470.0</v>
      </c>
      <c r="C720" s="29">
        <v>11470.0</v>
      </c>
      <c r="D720" s="27">
        <v>0.0</v>
      </c>
      <c r="E720" s="34"/>
    </row>
    <row r="721" hidden="1">
      <c r="A721" s="58" t="s">
        <v>3653</v>
      </c>
      <c r="B721" s="29">
        <v>3732.0</v>
      </c>
      <c r="C721" s="59">
        <v>3732.0</v>
      </c>
      <c r="D721" s="27">
        <v>0.0</v>
      </c>
      <c r="E721" s="34"/>
    </row>
    <row r="722" hidden="1">
      <c r="A722" s="58" t="s">
        <v>3654</v>
      </c>
      <c r="B722" s="29">
        <v>19046.0</v>
      </c>
      <c r="C722" s="59">
        <v>19046.0</v>
      </c>
      <c r="D722" s="27">
        <v>0.0</v>
      </c>
      <c r="E722" s="34"/>
    </row>
    <row r="723" hidden="1">
      <c r="A723" s="58" t="s">
        <v>3655</v>
      </c>
      <c r="B723" s="29">
        <v>7613.0</v>
      </c>
      <c r="C723" s="59">
        <v>7613.0</v>
      </c>
      <c r="D723" s="27">
        <v>0.0</v>
      </c>
      <c r="E723" s="34"/>
    </row>
    <row r="724" hidden="1">
      <c r="A724" s="58" t="s">
        <v>3657</v>
      </c>
      <c r="B724" s="29">
        <v>0.0</v>
      </c>
      <c r="C724" s="59">
        <v>0.0</v>
      </c>
      <c r="D724" s="27">
        <v>0.0</v>
      </c>
      <c r="E724" s="34"/>
    </row>
    <row r="725" hidden="1">
      <c r="A725" s="58" t="s">
        <v>3658</v>
      </c>
      <c r="B725" s="29">
        <v>2792.0</v>
      </c>
      <c r="C725" s="59">
        <v>2792.0</v>
      </c>
      <c r="D725" s="27">
        <v>0.0</v>
      </c>
      <c r="E725" s="34"/>
    </row>
    <row r="726" hidden="1">
      <c r="A726" s="35" t="s">
        <v>3659</v>
      </c>
      <c r="B726" s="29">
        <v>73673.79999999999</v>
      </c>
      <c r="C726" s="59">
        <v>73673.8</v>
      </c>
      <c r="D726" s="27">
        <v>1.4551915228366852E-11</v>
      </c>
      <c r="E726" s="34"/>
    </row>
    <row r="727" hidden="1">
      <c r="A727" s="36" t="s">
        <v>3660</v>
      </c>
      <c r="B727" s="37">
        <v>0.1999999999989086</v>
      </c>
      <c r="C727" s="27">
        <v>0.19999999999708962</v>
      </c>
      <c r="D727" s="27">
        <v>-1.8189894035458565E-12</v>
      </c>
      <c r="E727" s="38"/>
    </row>
    <row r="728" hidden="1"/>
    <row r="729" hidden="1"/>
    <row r="730" hidden="1">
      <c r="A730" s="5" t="s">
        <v>3661</v>
      </c>
      <c r="B730" s="6"/>
      <c r="C730" s="6"/>
      <c r="D730" s="6"/>
      <c r="E730" s="7"/>
    </row>
    <row r="731" hidden="1">
      <c r="A731" s="10"/>
      <c r="B731" s="11"/>
      <c r="C731" s="11"/>
      <c r="D731" s="11"/>
      <c r="E731" s="12"/>
    </row>
    <row r="732" hidden="1">
      <c r="A732" s="5" t="s">
        <v>3634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13">
        <v>46034.0</v>
      </c>
      <c r="B734" s="6"/>
      <c r="C734" s="54" t="s">
        <v>3635</v>
      </c>
      <c r="D734" s="15">
        <v>46040.0</v>
      </c>
      <c r="E734" s="7"/>
    </row>
    <row r="735" hidden="1">
      <c r="A735" s="10"/>
      <c r="B735" s="11"/>
      <c r="C735" s="16"/>
      <c r="D735" s="11"/>
      <c r="E735" s="12"/>
    </row>
    <row r="736" hidden="1">
      <c r="A736" s="55" t="s">
        <v>4824</v>
      </c>
      <c r="B736" s="7"/>
      <c r="C736" s="16"/>
      <c r="D736" s="56" t="s">
        <v>4825</v>
      </c>
      <c r="E736" s="7"/>
    </row>
    <row r="737" hidden="1">
      <c r="A737" s="10"/>
      <c r="B737" s="12"/>
      <c r="C737" s="16"/>
      <c r="D737" s="11"/>
      <c r="E737" s="12"/>
    </row>
    <row r="738" hidden="1">
      <c r="A738" s="19" t="s">
        <v>3636</v>
      </c>
      <c r="B738" s="6"/>
      <c r="C738" s="6"/>
      <c r="D738" s="6"/>
      <c r="E738" s="7"/>
    </row>
    <row r="739" hidden="1">
      <c r="A739" s="20" t="s">
        <v>3637</v>
      </c>
      <c r="B739" s="21" t="s">
        <v>3638</v>
      </c>
      <c r="C739" s="22" t="s">
        <v>3639</v>
      </c>
      <c r="D739" s="21" t="s">
        <v>3640</v>
      </c>
      <c r="E739" s="23" t="s">
        <v>13</v>
      </c>
    </row>
    <row r="740" hidden="1">
      <c r="A740" s="57" t="s">
        <v>3641</v>
      </c>
      <c r="B740" s="25">
        <v>16370.0</v>
      </c>
      <c r="C740" s="26">
        <v>16370.0</v>
      </c>
      <c r="D740" s="27">
        <v>0.0</v>
      </c>
      <c r="E740" s="28"/>
    </row>
    <row r="741" hidden="1">
      <c r="A741" s="57" t="s">
        <v>3642</v>
      </c>
      <c r="B741" s="29">
        <v>22290.0</v>
      </c>
      <c r="C741" s="26">
        <v>22290.0</v>
      </c>
      <c r="D741" s="27">
        <v>0.0</v>
      </c>
      <c r="E741" s="28"/>
    </row>
    <row r="742" hidden="1">
      <c r="A742" s="57" t="s">
        <v>3643</v>
      </c>
      <c r="B742" s="29">
        <v>0.0</v>
      </c>
      <c r="C742" s="26"/>
      <c r="D742" s="27">
        <v>0.0</v>
      </c>
      <c r="E742" s="28"/>
    </row>
    <row r="743" hidden="1">
      <c r="A743" s="57" t="s">
        <v>3644</v>
      </c>
      <c r="B743" s="29">
        <v>0.0</v>
      </c>
      <c r="C743" s="26"/>
      <c r="D743" s="27">
        <v>0.0</v>
      </c>
      <c r="E743" s="28"/>
    </row>
    <row r="744" hidden="1">
      <c r="A744" s="31" t="s">
        <v>3646</v>
      </c>
      <c r="B744" s="29">
        <v>0.0</v>
      </c>
      <c r="C744" s="26"/>
      <c r="D744" s="27">
        <v>0.0</v>
      </c>
      <c r="E744" s="28"/>
    </row>
    <row r="745" hidden="1">
      <c r="A745" s="31" t="s">
        <v>3647</v>
      </c>
      <c r="B745" s="29">
        <v>0.0</v>
      </c>
      <c r="C745" s="26"/>
      <c r="D745" s="27">
        <v>0.0</v>
      </c>
      <c r="E745" s="28"/>
    </row>
    <row r="746" hidden="1">
      <c r="A746" s="31" t="s">
        <v>3649</v>
      </c>
      <c r="B746" s="29">
        <v>0.0</v>
      </c>
      <c r="C746" s="26"/>
      <c r="D746" s="27">
        <v>0.0</v>
      </c>
      <c r="E746" s="28"/>
    </row>
    <row r="747" hidden="1">
      <c r="A747" s="31" t="s">
        <v>3651</v>
      </c>
      <c r="B747" s="29">
        <v>520.0</v>
      </c>
      <c r="C747" s="26">
        <v>520.0</v>
      </c>
      <c r="D747" s="27">
        <v>0.0</v>
      </c>
      <c r="E747" s="34"/>
    </row>
    <row r="748" hidden="1">
      <c r="A748" s="58" t="s">
        <v>3652</v>
      </c>
      <c r="B748" s="29">
        <v>17007.78</v>
      </c>
      <c r="C748" s="29">
        <v>17007.780000000002</v>
      </c>
      <c r="D748" s="27">
        <v>3.637978807091713E-12</v>
      </c>
      <c r="E748" s="34"/>
    </row>
    <row r="749" hidden="1">
      <c r="A749" s="58" t="s">
        <v>3653</v>
      </c>
      <c r="B749" s="29">
        <v>2647.0</v>
      </c>
      <c r="C749" s="59">
        <v>2647.0</v>
      </c>
      <c r="D749" s="27">
        <v>0.0</v>
      </c>
      <c r="E749" s="34"/>
    </row>
    <row r="750" hidden="1">
      <c r="A750" s="58" t="s">
        <v>3654</v>
      </c>
      <c r="B750" s="29">
        <v>18368.0</v>
      </c>
      <c r="C750" s="59">
        <v>17715.0</v>
      </c>
      <c r="D750" s="27">
        <v>-653.0</v>
      </c>
      <c r="E750" s="34"/>
    </row>
    <row r="751" hidden="1">
      <c r="A751" s="58" t="s">
        <v>3655</v>
      </c>
      <c r="B751" s="29">
        <v>8682.0</v>
      </c>
      <c r="C751" s="59">
        <v>8682.0</v>
      </c>
      <c r="D751" s="27">
        <v>0.0</v>
      </c>
      <c r="E751" s="34"/>
    </row>
    <row r="752" hidden="1">
      <c r="A752" s="58" t="s">
        <v>3657</v>
      </c>
      <c r="B752" s="29">
        <v>518.0</v>
      </c>
      <c r="C752" s="59">
        <v>518.0</v>
      </c>
      <c r="D752" s="27">
        <v>0.0</v>
      </c>
      <c r="E752" s="34"/>
    </row>
    <row r="753" hidden="1">
      <c r="A753" s="58" t="s">
        <v>3658</v>
      </c>
      <c r="B753" s="29">
        <v>2892.0</v>
      </c>
      <c r="C753" s="59">
        <v>2892.0</v>
      </c>
      <c r="D753" s="27">
        <v>0.0</v>
      </c>
      <c r="E753" s="34"/>
    </row>
    <row r="754" hidden="1">
      <c r="A754" s="35" t="s">
        <v>3659</v>
      </c>
      <c r="B754" s="29">
        <v>86398.68</v>
      </c>
      <c r="C754" s="59">
        <v>85745.68000000002</v>
      </c>
      <c r="D754" s="27">
        <v>-652.9999999999709</v>
      </c>
      <c r="E754" s="34"/>
    </row>
    <row r="755" hidden="1">
      <c r="A755" s="36" t="s">
        <v>3660</v>
      </c>
      <c r="B755" s="37">
        <v>4.100000000002183</v>
      </c>
      <c r="C755" s="27">
        <v>4.099999999976717</v>
      </c>
      <c r="D755" s="27">
        <v>-2.546585164964199E-11</v>
      </c>
      <c r="E755" s="38"/>
    </row>
    <row r="756" hidden="1"/>
    <row r="757" hidden="1"/>
    <row r="758" hidden="1">
      <c r="A758" s="5" t="s">
        <v>3661</v>
      </c>
      <c r="B758" s="6"/>
      <c r="C758" s="6"/>
      <c r="D758" s="6"/>
      <c r="E758" s="7"/>
    </row>
    <row r="759" hidden="1">
      <c r="A759" s="10"/>
      <c r="B759" s="11"/>
      <c r="C759" s="11"/>
      <c r="D759" s="11"/>
      <c r="E759" s="12"/>
    </row>
    <row r="760" hidden="1">
      <c r="A760" s="5" t="s">
        <v>3634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13">
        <v>46041.0</v>
      </c>
      <c r="B762" s="6"/>
      <c r="C762" s="54" t="s">
        <v>3635</v>
      </c>
      <c r="D762" s="15">
        <v>46047.0</v>
      </c>
      <c r="E762" s="7"/>
    </row>
    <row r="763" hidden="1">
      <c r="A763" s="10"/>
      <c r="B763" s="11"/>
      <c r="C763" s="16"/>
      <c r="D763" s="11"/>
      <c r="E763" s="12"/>
    </row>
    <row r="764" hidden="1">
      <c r="A764" s="55" t="s">
        <v>4824</v>
      </c>
      <c r="B764" s="7"/>
      <c r="C764" s="16"/>
      <c r="D764" s="56" t="s">
        <v>4825</v>
      </c>
      <c r="E764" s="7"/>
    </row>
    <row r="765" hidden="1">
      <c r="A765" s="10"/>
      <c r="B765" s="12"/>
      <c r="C765" s="16"/>
      <c r="D765" s="11"/>
      <c r="E765" s="12"/>
    </row>
    <row r="766" hidden="1">
      <c r="A766" s="19" t="s">
        <v>3636</v>
      </c>
      <c r="B766" s="6"/>
      <c r="C766" s="6"/>
      <c r="D766" s="6"/>
      <c r="E766" s="7"/>
    </row>
    <row r="767" hidden="1">
      <c r="A767" s="20" t="s">
        <v>3637</v>
      </c>
      <c r="B767" s="21" t="s">
        <v>3638</v>
      </c>
      <c r="C767" s="22" t="s">
        <v>3639</v>
      </c>
      <c r="D767" s="21" t="s">
        <v>3640</v>
      </c>
      <c r="E767" s="23" t="s">
        <v>13</v>
      </c>
    </row>
    <row r="768" hidden="1">
      <c r="A768" s="57" t="s">
        <v>3641</v>
      </c>
      <c r="B768" s="25">
        <v>16946.0</v>
      </c>
      <c r="C768" s="26">
        <v>16946.0</v>
      </c>
      <c r="D768" s="27">
        <v>0.0</v>
      </c>
      <c r="E768" s="28"/>
    </row>
    <row r="769" hidden="1">
      <c r="A769" s="57" t="s">
        <v>3642</v>
      </c>
      <c r="B769" s="29">
        <v>25128.0</v>
      </c>
      <c r="C769" s="26">
        <v>25128.0</v>
      </c>
      <c r="D769" s="27">
        <v>0.0</v>
      </c>
      <c r="E769" s="28"/>
    </row>
    <row r="770" hidden="1">
      <c r="A770" s="57" t="s">
        <v>3643</v>
      </c>
      <c r="B770" s="29">
        <v>0.0</v>
      </c>
      <c r="C770" s="26"/>
      <c r="D770" s="27">
        <v>0.0</v>
      </c>
      <c r="E770" s="28"/>
    </row>
    <row r="771" hidden="1">
      <c r="A771" s="57" t="s">
        <v>3644</v>
      </c>
      <c r="B771" s="29">
        <v>0.0</v>
      </c>
      <c r="C771" s="26"/>
      <c r="D771" s="27">
        <v>0.0</v>
      </c>
      <c r="E771" s="28"/>
    </row>
    <row r="772" hidden="1">
      <c r="A772" s="31" t="s">
        <v>3646</v>
      </c>
      <c r="B772" s="29">
        <v>0.0</v>
      </c>
      <c r="C772" s="26"/>
      <c r="D772" s="27">
        <v>0.0</v>
      </c>
      <c r="E772" s="28"/>
    </row>
    <row r="773" hidden="1">
      <c r="A773" s="31" t="s">
        <v>3647</v>
      </c>
      <c r="B773" s="29">
        <v>0.0</v>
      </c>
      <c r="C773" s="26"/>
      <c r="D773" s="27">
        <v>0.0</v>
      </c>
      <c r="E773" s="28"/>
    </row>
    <row r="774" hidden="1">
      <c r="A774" s="31" t="s">
        <v>3649</v>
      </c>
      <c r="B774" s="29">
        <v>0.0</v>
      </c>
      <c r="C774" s="26"/>
      <c r="D774" s="27">
        <v>0.0</v>
      </c>
      <c r="E774" s="28"/>
    </row>
    <row r="775" hidden="1">
      <c r="A775" s="31" t="s">
        <v>3651</v>
      </c>
      <c r="B775" s="29">
        <v>680.0</v>
      </c>
      <c r="C775" s="26">
        <v>680.0</v>
      </c>
      <c r="D775" s="27">
        <v>0.0</v>
      </c>
      <c r="E775" s="34"/>
    </row>
    <row r="776" hidden="1">
      <c r="A776" s="58" t="s">
        <v>3652</v>
      </c>
      <c r="B776" s="29">
        <v>33000.98</v>
      </c>
      <c r="C776" s="29">
        <v>33000.979999999996</v>
      </c>
      <c r="D776" s="27">
        <v>-7.275957614183426E-12</v>
      </c>
      <c r="E776" s="34"/>
    </row>
    <row r="777" hidden="1">
      <c r="A777" s="58" t="s">
        <v>3653</v>
      </c>
      <c r="B777" s="29">
        <v>6326.0</v>
      </c>
      <c r="C777" s="59">
        <v>6326.0</v>
      </c>
      <c r="D777" s="27">
        <v>0.0</v>
      </c>
      <c r="E777" s="34"/>
    </row>
    <row r="778" hidden="1">
      <c r="A778" s="58" t="s">
        <v>3654</v>
      </c>
      <c r="B778" s="29">
        <v>15051.0</v>
      </c>
      <c r="C778" s="59">
        <v>15051.0</v>
      </c>
      <c r="D778" s="27">
        <v>0.0</v>
      </c>
      <c r="E778" s="34"/>
    </row>
    <row r="779" hidden="1">
      <c r="A779" s="58" t="s">
        <v>3655</v>
      </c>
      <c r="B779" s="29">
        <v>10480.0</v>
      </c>
      <c r="C779" s="59">
        <v>10480.0</v>
      </c>
      <c r="D779" s="27">
        <v>0.0</v>
      </c>
      <c r="E779" s="34"/>
    </row>
    <row r="780" hidden="1">
      <c r="A780" s="58" t="s">
        <v>3657</v>
      </c>
      <c r="B780" s="29">
        <v>1280.0</v>
      </c>
      <c r="C780" s="59">
        <v>1280.0</v>
      </c>
      <c r="D780" s="27">
        <v>0.0</v>
      </c>
      <c r="E780" s="34"/>
    </row>
    <row r="781" hidden="1">
      <c r="A781" s="58" t="s">
        <v>3658</v>
      </c>
      <c r="B781" s="29">
        <v>2712.0</v>
      </c>
      <c r="C781" s="59">
        <v>2712.0</v>
      </c>
      <c r="D781" s="27">
        <v>0.0</v>
      </c>
      <c r="E781" s="34"/>
    </row>
    <row r="782" hidden="1">
      <c r="A782" s="35" t="s">
        <v>3659</v>
      </c>
      <c r="B782" s="29">
        <v>108893.18</v>
      </c>
      <c r="C782" s="59">
        <v>108893.1800000001</v>
      </c>
      <c r="D782" s="27">
        <v>1.0186340659856796E-10</v>
      </c>
      <c r="E782" s="34"/>
    </row>
    <row r="783" hidden="1">
      <c r="A783" s="36" t="s">
        <v>3660</v>
      </c>
      <c r="B783" s="37">
        <v>-1.2000000000025466</v>
      </c>
      <c r="C783" s="27">
        <v>-1.200000000098953</v>
      </c>
      <c r="D783" s="27">
        <v>-9.640643838793039E-11</v>
      </c>
      <c r="E783" s="38"/>
    </row>
    <row r="784" hidden="1"/>
    <row r="785" hidden="1"/>
    <row r="786" hidden="1">
      <c r="A786" s="5" t="s">
        <v>3661</v>
      </c>
      <c r="B786" s="6"/>
      <c r="C786" s="6"/>
      <c r="D786" s="6"/>
      <c r="E786" s="7"/>
    </row>
    <row r="787" hidden="1">
      <c r="A787" s="10"/>
      <c r="B787" s="11"/>
      <c r="C787" s="11"/>
      <c r="D787" s="11"/>
      <c r="E787" s="12"/>
    </row>
    <row r="788" hidden="1">
      <c r="A788" s="5" t="s">
        <v>3634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13">
        <v>46048.0</v>
      </c>
      <c r="B790" s="6"/>
      <c r="C790" s="54" t="s">
        <v>3635</v>
      </c>
      <c r="D790" s="15">
        <v>46053.0</v>
      </c>
      <c r="E790" s="7"/>
    </row>
    <row r="791" hidden="1">
      <c r="A791" s="10"/>
      <c r="B791" s="11"/>
      <c r="C791" s="16"/>
      <c r="D791" s="11"/>
      <c r="E791" s="12"/>
    </row>
    <row r="792" hidden="1">
      <c r="A792" s="55" t="s">
        <v>4824</v>
      </c>
      <c r="B792" s="7"/>
      <c r="C792" s="16"/>
      <c r="D792" s="56" t="s">
        <v>4833</v>
      </c>
      <c r="E792" s="7"/>
    </row>
    <row r="793" hidden="1">
      <c r="A793" s="10"/>
      <c r="B793" s="12"/>
      <c r="C793" s="16"/>
      <c r="D793" s="11"/>
      <c r="E793" s="12"/>
    </row>
    <row r="794" hidden="1">
      <c r="A794" s="19" t="s">
        <v>3636</v>
      </c>
      <c r="B794" s="6"/>
      <c r="C794" s="6"/>
      <c r="D794" s="6"/>
      <c r="E794" s="7"/>
    </row>
    <row r="795" hidden="1">
      <c r="A795" s="20" t="s">
        <v>3637</v>
      </c>
      <c r="B795" s="21" t="s">
        <v>3638</v>
      </c>
      <c r="C795" s="22" t="s">
        <v>3639</v>
      </c>
      <c r="D795" s="21" t="s">
        <v>3640</v>
      </c>
      <c r="E795" s="23" t="s">
        <v>13</v>
      </c>
    </row>
    <row r="796" hidden="1">
      <c r="A796" s="57" t="s">
        <v>3641</v>
      </c>
      <c r="B796" s="25">
        <v>11657.0</v>
      </c>
      <c r="C796" s="26">
        <v>11657.0</v>
      </c>
      <c r="D796" s="27">
        <v>0.0</v>
      </c>
      <c r="E796" s="28"/>
    </row>
    <row r="797" hidden="1">
      <c r="A797" s="57" t="s">
        <v>3642</v>
      </c>
      <c r="B797" s="29">
        <v>17145.0</v>
      </c>
      <c r="C797" s="26">
        <v>17145.0</v>
      </c>
      <c r="D797" s="27">
        <v>0.0</v>
      </c>
      <c r="E797" s="28"/>
    </row>
    <row r="798" hidden="1">
      <c r="A798" s="57" t="s">
        <v>3643</v>
      </c>
      <c r="B798" s="29">
        <v>300.0</v>
      </c>
      <c r="C798" s="26">
        <v>300.0</v>
      </c>
      <c r="D798" s="27">
        <v>0.0</v>
      </c>
      <c r="E798" s="28"/>
    </row>
    <row r="799" hidden="1">
      <c r="A799" s="57" t="s">
        <v>3644</v>
      </c>
      <c r="B799" s="29">
        <v>0.0</v>
      </c>
      <c r="C799" s="26"/>
      <c r="D799" s="27">
        <v>0.0</v>
      </c>
      <c r="E799" s="28"/>
    </row>
    <row r="800" hidden="1">
      <c r="A800" s="31" t="s">
        <v>3646</v>
      </c>
      <c r="B800" s="29">
        <v>0.0</v>
      </c>
      <c r="C800" s="26"/>
      <c r="D800" s="27">
        <v>0.0</v>
      </c>
      <c r="E800" s="28"/>
    </row>
    <row r="801" hidden="1">
      <c r="A801" s="31" t="s">
        <v>3647</v>
      </c>
      <c r="B801" s="29">
        <v>0.0</v>
      </c>
      <c r="C801" s="26"/>
      <c r="D801" s="27">
        <v>0.0</v>
      </c>
      <c r="E801" s="28"/>
    </row>
    <row r="802" hidden="1">
      <c r="A802" s="31" t="s">
        <v>3649</v>
      </c>
      <c r="B802" s="29">
        <v>0.0</v>
      </c>
      <c r="C802" s="26"/>
      <c r="D802" s="27">
        <v>0.0</v>
      </c>
      <c r="E802" s="28"/>
    </row>
    <row r="803" hidden="1">
      <c r="A803" s="31" t="s">
        <v>3651</v>
      </c>
      <c r="B803" s="29">
        <v>480.0</v>
      </c>
      <c r="C803" s="26">
        <v>480.0</v>
      </c>
      <c r="D803" s="27">
        <v>0.0</v>
      </c>
      <c r="E803" s="34"/>
    </row>
    <row r="804" hidden="1">
      <c r="A804" s="58" t="s">
        <v>3652</v>
      </c>
      <c r="B804" s="29">
        <v>17898.41</v>
      </c>
      <c r="C804" s="29">
        <v>17898.41</v>
      </c>
      <c r="D804" s="27">
        <v>0.0</v>
      </c>
      <c r="E804" s="34"/>
    </row>
    <row r="805" hidden="1">
      <c r="A805" s="58" t="s">
        <v>3653</v>
      </c>
      <c r="B805" s="29">
        <v>4165.0</v>
      </c>
      <c r="C805" s="59">
        <v>4165.0</v>
      </c>
      <c r="D805" s="27">
        <v>0.0</v>
      </c>
      <c r="E805" s="34"/>
    </row>
    <row r="806" hidden="1">
      <c r="A806" s="58" t="s">
        <v>3654</v>
      </c>
      <c r="B806" s="29">
        <v>8798.0</v>
      </c>
      <c r="C806" s="59">
        <v>8798.0</v>
      </c>
      <c r="D806" s="27">
        <v>0.0</v>
      </c>
      <c r="E806" s="34"/>
    </row>
    <row r="807" hidden="1">
      <c r="A807" s="58" t="s">
        <v>3655</v>
      </c>
      <c r="B807" s="29">
        <v>3522.0</v>
      </c>
      <c r="C807" s="59">
        <v>3522.0</v>
      </c>
      <c r="D807" s="27">
        <v>0.0</v>
      </c>
      <c r="E807" s="34"/>
    </row>
    <row r="808" hidden="1">
      <c r="A808" s="58" t="s">
        <v>3657</v>
      </c>
      <c r="B808" s="29">
        <v>329.0</v>
      </c>
      <c r="C808" s="59">
        <v>329.0</v>
      </c>
      <c r="D808" s="27">
        <v>0.0</v>
      </c>
      <c r="E808" s="34"/>
    </row>
    <row r="809" hidden="1">
      <c r="A809" s="58" t="s">
        <v>3658</v>
      </c>
      <c r="B809" s="29">
        <v>2419.0</v>
      </c>
      <c r="C809" s="59">
        <v>2419.0</v>
      </c>
      <c r="D809" s="27">
        <v>0.0</v>
      </c>
      <c r="E809" s="34"/>
    </row>
    <row r="810" hidden="1">
      <c r="A810" s="35" t="s">
        <v>3659</v>
      </c>
      <c r="B810" s="29">
        <v>64294.01</v>
      </c>
      <c r="C810" s="59">
        <v>64294.01000000004</v>
      </c>
      <c r="D810" s="37">
        <v>3.637978807091713E-11</v>
      </c>
      <c r="E810" s="34"/>
    </row>
    <row r="811" hidden="1">
      <c r="A811" s="36" t="s">
        <v>3660</v>
      </c>
      <c r="B811" s="37">
        <v>0.3999999999978172</v>
      </c>
      <c r="C811" s="27">
        <v>0.3999999999650754</v>
      </c>
      <c r="D811" s="27">
        <v>-3.2741809263825417E-11</v>
      </c>
      <c r="E811" s="38"/>
    </row>
    <row r="812" hidden="1"/>
    <row r="813" hidden="1"/>
    <row r="814" hidden="1">
      <c r="A814" s="5" t="s">
        <v>3661</v>
      </c>
      <c r="B814" s="6"/>
      <c r="C814" s="6"/>
      <c r="D814" s="6"/>
      <c r="E814" s="7"/>
    </row>
    <row r="815" hidden="1">
      <c r="A815" s="10"/>
      <c r="B815" s="11"/>
      <c r="C815" s="11"/>
      <c r="D815" s="11"/>
      <c r="E815" s="12"/>
    </row>
    <row r="816" hidden="1">
      <c r="A816" s="5" t="s">
        <v>3634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13">
        <v>46054.0</v>
      </c>
      <c r="B818" s="6"/>
      <c r="C818" s="54" t="s">
        <v>3635</v>
      </c>
      <c r="D818" s="15">
        <v>46054.0</v>
      </c>
      <c r="E818" s="7"/>
    </row>
    <row r="819" hidden="1">
      <c r="A819" s="10"/>
      <c r="B819" s="11"/>
      <c r="C819" s="16"/>
      <c r="D819" s="11"/>
      <c r="E819" s="12"/>
    </row>
    <row r="820" hidden="1">
      <c r="A820" s="55" t="s">
        <v>4825</v>
      </c>
      <c r="B820" s="7"/>
      <c r="C820" s="16"/>
      <c r="D820" s="56" t="s">
        <v>4825</v>
      </c>
      <c r="E820" s="7"/>
    </row>
    <row r="821" hidden="1">
      <c r="A821" s="10"/>
      <c r="B821" s="12"/>
      <c r="C821" s="16"/>
      <c r="D821" s="11"/>
      <c r="E821" s="12"/>
    </row>
    <row r="822" hidden="1">
      <c r="A822" s="19" t="s">
        <v>3636</v>
      </c>
      <c r="B822" s="6"/>
      <c r="C822" s="6"/>
      <c r="D822" s="6"/>
      <c r="E822" s="7"/>
    </row>
    <row r="823" hidden="1">
      <c r="A823" s="20" t="s">
        <v>3637</v>
      </c>
      <c r="B823" s="21" t="s">
        <v>3638</v>
      </c>
      <c r="C823" s="22" t="s">
        <v>3639</v>
      </c>
      <c r="D823" s="21" t="s">
        <v>3640</v>
      </c>
      <c r="E823" s="23" t="s">
        <v>13</v>
      </c>
    </row>
    <row r="824" hidden="1">
      <c r="A824" s="57" t="s">
        <v>3641</v>
      </c>
      <c r="B824" s="25">
        <v>954.0</v>
      </c>
      <c r="C824" s="26">
        <v>954.0</v>
      </c>
      <c r="D824" s="27">
        <v>0.0</v>
      </c>
      <c r="E824" s="28"/>
    </row>
    <row r="825" hidden="1">
      <c r="A825" s="57" t="s">
        <v>3642</v>
      </c>
      <c r="B825" s="29">
        <v>972.0</v>
      </c>
      <c r="C825" s="26">
        <v>972.0</v>
      </c>
      <c r="D825" s="27">
        <v>0.0</v>
      </c>
      <c r="E825" s="28"/>
    </row>
    <row r="826" hidden="1">
      <c r="A826" s="57" t="s">
        <v>3643</v>
      </c>
      <c r="B826" s="29">
        <v>0.0</v>
      </c>
      <c r="C826" s="26"/>
      <c r="D826" s="27">
        <v>0.0</v>
      </c>
      <c r="E826" s="28"/>
    </row>
    <row r="827" hidden="1">
      <c r="A827" s="57" t="s">
        <v>3644</v>
      </c>
      <c r="B827" s="29">
        <v>0.0</v>
      </c>
      <c r="C827" s="26"/>
      <c r="D827" s="27">
        <v>0.0</v>
      </c>
      <c r="E827" s="28"/>
    </row>
    <row r="828" hidden="1">
      <c r="A828" s="31" t="s">
        <v>3646</v>
      </c>
      <c r="B828" s="29">
        <v>0.0</v>
      </c>
      <c r="C828" s="26"/>
      <c r="D828" s="27">
        <v>0.0</v>
      </c>
      <c r="E828" s="28"/>
    </row>
    <row r="829" hidden="1">
      <c r="A829" s="31" t="s">
        <v>3647</v>
      </c>
      <c r="B829" s="29">
        <v>0.0</v>
      </c>
      <c r="C829" s="26"/>
      <c r="D829" s="27">
        <v>0.0</v>
      </c>
      <c r="E829" s="28"/>
    </row>
    <row r="830" hidden="1">
      <c r="A830" s="31" t="s">
        <v>3649</v>
      </c>
      <c r="B830" s="29">
        <v>0.0</v>
      </c>
      <c r="C830" s="26"/>
      <c r="D830" s="27">
        <v>0.0</v>
      </c>
      <c r="E830" s="28"/>
    </row>
    <row r="831" hidden="1">
      <c r="A831" s="31" t="s">
        <v>3651</v>
      </c>
      <c r="B831" s="29">
        <v>40.0</v>
      </c>
      <c r="C831" s="26">
        <v>40.0</v>
      </c>
      <c r="D831" s="27">
        <v>0.0</v>
      </c>
      <c r="E831" s="34"/>
    </row>
    <row r="832" hidden="1">
      <c r="A832" s="58" t="s">
        <v>3652</v>
      </c>
      <c r="B832" s="29">
        <v>2579.21</v>
      </c>
      <c r="C832" s="29">
        <v>2579.21</v>
      </c>
      <c r="D832" s="27">
        <v>0.0</v>
      </c>
      <c r="E832" s="34"/>
    </row>
    <row r="833" hidden="1">
      <c r="A833" s="58" t="s">
        <v>3653</v>
      </c>
      <c r="B833" s="29">
        <v>274.0</v>
      </c>
      <c r="C833" s="59">
        <v>274.0</v>
      </c>
      <c r="D833" s="27">
        <v>0.0</v>
      </c>
      <c r="E833" s="34"/>
    </row>
    <row r="834" hidden="1">
      <c r="A834" s="58" t="s">
        <v>3654</v>
      </c>
      <c r="B834" s="29">
        <v>2142.0</v>
      </c>
      <c r="C834" s="59">
        <v>2142.0</v>
      </c>
      <c r="D834" s="27">
        <v>0.0</v>
      </c>
      <c r="E834" s="34"/>
    </row>
    <row r="835" hidden="1">
      <c r="A835" s="58" t="s">
        <v>3655</v>
      </c>
      <c r="B835" s="29">
        <v>1216.0</v>
      </c>
      <c r="C835" s="59">
        <v>1216.0</v>
      </c>
      <c r="D835" s="27">
        <v>0.0</v>
      </c>
      <c r="E835" s="34"/>
    </row>
    <row r="836" hidden="1">
      <c r="A836" s="58" t="s">
        <v>3657</v>
      </c>
      <c r="B836" s="29">
        <v>364.0</v>
      </c>
      <c r="C836" s="59">
        <v>364.0</v>
      </c>
      <c r="D836" s="27">
        <v>0.0</v>
      </c>
      <c r="E836" s="34"/>
    </row>
    <row r="837" hidden="1">
      <c r="A837" s="58" t="s">
        <v>3658</v>
      </c>
      <c r="B837" s="29">
        <v>0.0</v>
      </c>
      <c r="C837" s="59">
        <v>0.0</v>
      </c>
      <c r="D837" s="27">
        <v>0.0</v>
      </c>
      <c r="E837" s="34"/>
    </row>
    <row r="838" hidden="1">
      <c r="A838" s="35" t="s">
        <v>3659</v>
      </c>
      <c r="B838" s="29">
        <v>8541.21</v>
      </c>
      <c r="C838" s="59">
        <v>8541.21</v>
      </c>
      <c r="D838" s="37">
        <v>0.0</v>
      </c>
      <c r="E838" s="34"/>
    </row>
    <row r="839" hidden="1">
      <c r="A839" s="36" t="s">
        <v>3660</v>
      </c>
      <c r="B839" s="37">
        <v>0.0</v>
      </c>
      <c r="C839" s="27">
        <v>0.0</v>
      </c>
      <c r="D839" s="27">
        <v>0.0</v>
      </c>
      <c r="E839" s="38"/>
    </row>
    <row r="840" hidden="1"/>
    <row r="841" hidden="1"/>
    <row r="842" hidden="1">
      <c r="A842" s="5" t="s">
        <v>3661</v>
      </c>
      <c r="B842" s="6"/>
      <c r="C842" s="6"/>
      <c r="D842" s="6"/>
      <c r="E842" s="7"/>
    </row>
    <row r="843" hidden="1">
      <c r="A843" s="10"/>
      <c r="B843" s="11"/>
      <c r="C843" s="11"/>
      <c r="D843" s="11"/>
      <c r="E843" s="12"/>
    </row>
    <row r="844" hidden="1">
      <c r="A844" s="5" t="s">
        <v>3634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13">
        <v>46054.0</v>
      </c>
      <c r="B846" s="6"/>
      <c r="C846" s="54" t="s">
        <v>3635</v>
      </c>
      <c r="D846" s="15">
        <v>46054.0</v>
      </c>
      <c r="E846" s="7"/>
    </row>
    <row r="847" hidden="1">
      <c r="A847" s="10"/>
      <c r="B847" s="11"/>
      <c r="C847" s="16"/>
      <c r="D847" s="11"/>
      <c r="E847" s="12"/>
    </row>
    <row r="848" hidden="1">
      <c r="A848" s="55" t="s">
        <v>4825</v>
      </c>
      <c r="B848" s="7"/>
      <c r="C848" s="16"/>
      <c r="D848" s="56" t="s">
        <v>4825</v>
      </c>
      <c r="E848" s="7"/>
    </row>
    <row r="849" hidden="1">
      <c r="A849" s="10"/>
      <c r="B849" s="12"/>
      <c r="C849" s="16"/>
      <c r="D849" s="11"/>
      <c r="E849" s="12"/>
    </row>
    <row r="850" hidden="1">
      <c r="A850" s="19" t="s">
        <v>3636</v>
      </c>
      <c r="B850" s="6"/>
      <c r="C850" s="6"/>
      <c r="D850" s="6"/>
      <c r="E850" s="7"/>
    </row>
    <row r="851" hidden="1">
      <c r="A851" s="20" t="s">
        <v>3637</v>
      </c>
      <c r="B851" s="21" t="s">
        <v>3638</v>
      </c>
      <c r="C851" s="22" t="s">
        <v>3639</v>
      </c>
      <c r="D851" s="21" t="s">
        <v>3640</v>
      </c>
      <c r="E851" s="23" t="s">
        <v>13</v>
      </c>
    </row>
    <row r="852" hidden="1">
      <c r="A852" s="57" t="s">
        <v>3641</v>
      </c>
      <c r="B852" s="25">
        <v>954.0</v>
      </c>
      <c r="C852" s="26">
        <v>954.0</v>
      </c>
      <c r="D852" s="27">
        <v>0.0</v>
      </c>
      <c r="E852" s="28"/>
    </row>
    <row r="853" hidden="1">
      <c r="A853" s="57" t="s">
        <v>3642</v>
      </c>
      <c r="B853" s="29">
        <v>972.0</v>
      </c>
      <c r="C853" s="26">
        <v>972.0</v>
      </c>
      <c r="D853" s="27">
        <v>0.0</v>
      </c>
      <c r="E853" s="28"/>
    </row>
    <row r="854" hidden="1">
      <c r="A854" s="57" t="s">
        <v>3643</v>
      </c>
      <c r="B854" s="29">
        <v>0.0</v>
      </c>
      <c r="C854" s="26"/>
      <c r="D854" s="27">
        <v>0.0</v>
      </c>
      <c r="E854" s="28"/>
    </row>
    <row r="855" hidden="1">
      <c r="A855" s="57" t="s">
        <v>3644</v>
      </c>
      <c r="B855" s="29">
        <v>0.0</v>
      </c>
      <c r="C855" s="26"/>
      <c r="D855" s="27">
        <v>0.0</v>
      </c>
      <c r="E855" s="28"/>
    </row>
    <row r="856" hidden="1">
      <c r="A856" s="31" t="s">
        <v>3646</v>
      </c>
      <c r="B856" s="29">
        <v>0.0</v>
      </c>
      <c r="C856" s="26"/>
      <c r="D856" s="27">
        <v>0.0</v>
      </c>
      <c r="E856" s="28"/>
    </row>
    <row r="857" hidden="1">
      <c r="A857" s="31" t="s">
        <v>3647</v>
      </c>
      <c r="B857" s="29">
        <v>0.0</v>
      </c>
      <c r="C857" s="26"/>
      <c r="D857" s="27">
        <v>0.0</v>
      </c>
      <c r="E857" s="28"/>
    </row>
    <row r="858" hidden="1">
      <c r="A858" s="31" t="s">
        <v>3649</v>
      </c>
      <c r="B858" s="29">
        <v>0.0</v>
      </c>
      <c r="C858" s="26"/>
      <c r="D858" s="27">
        <v>0.0</v>
      </c>
      <c r="E858" s="28"/>
    </row>
    <row r="859" hidden="1">
      <c r="A859" s="31" t="s">
        <v>3651</v>
      </c>
      <c r="B859" s="29">
        <v>40.0</v>
      </c>
      <c r="C859" s="26">
        <v>40.0</v>
      </c>
      <c r="D859" s="27">
        <v>0.0</v>
      </c>
      <c r="E859" s="34"/>
    </row>
    <row r="860" hidden="1">
      <c r="A860" s="58" t="s">
        <v>3652</v>
      </c>
      <c r="B860" s="29">
        <v>2579.21</v>
      </c>
      <c r="C860" s="29">
        <v>2579.21</v>
      </c>
      <c r="D860" s="27">
        <v>0.0</v>
      </c>
      <c r="E860" s="34"/>
    </row>
    <row r="861" hidden="1">
      <c r="A861" s="58" t="s">
        <v>3653</v>
      </c>
      <c r="B861" s="29">
        <v>274.0</v>
      </c>
      <c r="C861" s="59">
        <v>274.0</v>
      </c>
      <c r="D861" s="27">
        <v>0.0</v>
      </c>
      <c r="E861" s="34"/>
    </row>
    <row r="862" hidden="1">
      <c r="A862" s="58" t="s">
        <v>3654</v>
      </c>
      <c r="B862" s="29">
        <v>2142.0</v>
      </c>
      <c r="C862" s="59">
        <v>2142.0</v>
      </c>
      <c r="D862" s="27">
        <v>0.0</v>
      </c>
      <c r="E862" s="34"/>
    </row>
    <row r="863" hidden="1">
      <c r="A863" s="58" t="s">
        <v>3655</v>
      </c>
      <c r="B863" s="29">
        <v>1216.0</v>
      </c>
      <c r="C863" s="59">
        <v>1216.0</v>
      </c>
      <c r="D863" s="27">
        <v>0.0</v>
      </c>
      <c r="E863" s="34"/>
    </row>
    <row r="864" hidden="1">
      <c r="A864" s="58" t="s">
        <v>3657</v>
      </c>
      <c r="B864" s="29">
        <v>364.0</v>
      </c>
      <c r="C864" s="59">
        <v>364.0</v>
      </c>
      <c r="D864" s="27">
        <v>0.0</v>
      </c>
      <c r="E864" s="34"/>
    </row>
    <row r="865" hidden="1">
      <c r="A865" s="58" t="s">
        <v>3658</v>
      </c>
      <c r="B865" s="29">
        <v>0.0</v>
      </c>
      <c r="C865" s="59">
        <v>0.0</v>
      </c>
      <c r="D865" s="27">
        <v>0.0</v>
      </c>
      <c r="E865" s="34"/>
    </row>
    <row r="866" hidden="1">
      <c r="A866" s="35" t="s">
        <v>3659</v>
      </c>
      <c r="B866" s="29">
        <v>8541.21</v>
      </c>
      <c r="C866" s="59">
        <v>8541.21</v>
      </c>
      <c r="D866" s="37">
        <v>0.0</v>
      </c>
      <c r="E866" s="34"/>
    </row>
    <row r="867" hidden="1">
      <c r="A867" s="36" t="s">
        <v>3660</v>
      </c>
      <c r="B867" s="37">
        <v>0.0</v>
      </c>
      <c r="C867" s="27">
        <v>0.0</v>
      </c>
      <c r="D867" s="27">
        <v>0.0</v>
      </c>
      <c r="E867" s="38"/>
    </row>
    <row r="868" hidden="1"/>
    <row r="869" hidden="1"/>
    <row r="870" hidden="1">
      <c r="A870" s="5" t="s">
        <v>3661</v>
      </c>
      <c r="B870" s="6"/>
      <c r="C870" s="6"/>
      <c r="D870" s="6"/>
      <c r="E870" s="7"/>
    </row>
    <row r="871" hidden="1">
      <c r="A871" s="10"/>
      <c r="B871" s="11"/>
      <c r="C871" s="11"/>
      <c r="D871" s="11"/>
      <c r="E871" s="12"/>
    </row>
    <row r="872" hidden="1">
      <c r="A872" s="5" t="s">
        <v>3634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13">
        <v>46055.0</v>
      </c>
      <c r="B874" s="6"/>
      <c r="C874" s="54" t="s">
        <v>3635</v>
      </c>
      <c r="D874" s="15">
        <v>46061.0</v>
      </c>
      <c r="E874" s="7"/>
    </row>
    <row r="875" hidden="1">
      <c r="A875" s="10"/>
      <c r="B875" s="11"/>
      <c r="C875" s="16"/>
      <c r="D875" s="11"/>
      <c r="E875" s="12"/>
    </row>
    <row r="876" hidden="1">
      <c r="A876" s="55" t="s">
        <v>4824</v>
      </c>
      <c r="B876" s="7"/>
      <c r="C876" s="16"/>
      <c r="D876" s="56" t="s">
        <v>4825</v>
      </c>
      <c r="E876" s="7"/>
    </row>
    <row r="877" hidden="1">
      <c r="A877" s="10"/>
      <c r="B877" s="12"/>
      <c r="C877" s="16"/>
      <c r="D877" s="11"/>
      <c r="E877" s="12"/>
    </row>
    <row r="878" hidden="1">
      <c r="A878" s="19" t="s">
        <v>3636</v>
      </c>
      <c r="B878" s="6"/>
      <c r="C878" s="6"/>
      <c r="D878" s="6"/>
      <c r="E878" s="7"/>
    </row>
    <row r="879" hidden="1">
      <c r="A879" s="20" t="s">
        <v>3637</v>
      </c>
      <c r="B879" s="21" t="s">
        <v>3638</v>
      </c>
      <c r="C879" s="22" t="s">
        <v>3639</v>
      </c>
      <c r="D879" s="21" t="s">
        <v>3640</v>
      </c>
      <c r="E879" s="23" t="s">
        <v>13</v>
      </c>
    </row>
    <row r="880" hidden="1">
      <c r="A880" s="57" t="s">
        <v>3641</v>
      </c>
      <c r="B880" s="25">
        <v>20402.0</v>
      </c>
      <c r="C880" s="26">
        <v>20402.0</v>
      </c>
      <c r="D880" s="27">
        <v>0.0</v>
      </c>
      <c r="E880" s="28"/>
    </row>
    <row r="881" hidden="1">
      <c r="A881" s="57" t="s">
        <v>3642</v>
      </c>
      <c r="B881" s="29">
        <v>23580.0</v>
      </c>
      <c r="C881" s="26">
        <v>23580.0</v>
      </c>
      <c r="D881" s="27">
        <v>0.0</v>
      </c>
      <c r="E881" s="28"/>
    </row>
    <row r="882" hidden="1">
      <c r="A882" s="57" t="s">
        <v>3643</v>
      </c>
      <c r="B882" s="29">
        <v>0.0</v>
      </c>
      <c r="C882" s="26"/>
      <c r="D882" s="27">
        <v>0.0</v>
      </c>
      <c r="E882" s="28"/>
    </row>
    <row r="883" hidden="1">
      <c r="A883" s="57" t="s">
        <v>3644</v>
      </c>
      <c r="B883" s="29">
        <v>0.0</v>
      </c>
      <c r="C883" s="26"/>
      <c r="D883" s="27">
        <v>0.0</v>
      </c>
      <c r="E883" s="28"/>
    </row>
    <row r="884" hidden="1">
      <c r="A884" s="31" t="s">
        <v>3646</v>
      </c>
      <c r="B884" s="29">
        <v>0.0</v>
      </c>
      <c r="C884" s="26"/>
      <c r="D884" s="27">
        <v>0.0</v>
      </c>
      <c r="E884" s="28"/>
    </row>
    <row r="885" hidden="1">
      <c r="A885" s="31" t="s">
        <v>3647</v>
      </c>
      <c r="B885" s="29">
        <v>0.0</v>
      </c>
      <c r="C885" s="26"/>
      <c r="D885" s="27">
        <v>0.0</v>
      </c>
      <c r="E885" s="28"/>
    </row>
    <row r="886" hidden="1">
      <c r="A886" s="31" t="s">
        <v>3649</v>
      </c>
      <c r="B886" s="29">
        <v>2000.0</v>
      </c>
      <c r="C886" s="26">
        <v>2000.0</v>
      </c>
      <c r="D886" s="27">
        <v>0.0</v>
      </c>
      <c r="E886" s="28" t="s">
        <v>4841</v>
      </c>
    </row>
    <row r="887" hidden="1">
      <c r="A887" s="31" t="s">
        <v>3651</v>
      </c>
      <c r="B887" s="29">
        <v>760.0</v>
      </c>
      <c r="C887" s="26">
        <v>760.0</v>
      </c>
      <c r="D887" s="27">
        <v>0.0</v>
      </c>
      <c r="E887" s="34"/>
    </row>
    <row r="888" hidden="1">
      <c r="A888" s="58" t="s">
        <v>3652</v>
      </c>
      <c r="B888" s="29">
        <v>14881.689999999999</v>
      </c>
      <c r="C888" s="29">
        <v>14881.689999999999</v>
      </c>
      <c r="D888" s="27">
        <v>0.0</v>
      </c>
      <c r="E888" s="34"/>
    </row>
    <row r="889" hidden="1">
      <c r="A889" s="58" t="s">
        <v>3653</v>
      </c>
      <c r="B889" s="29">
        <v>5856.0</v>
      </c>
      <c r="C889" s="59">
        <v>5856.0</v>
      </c>
      <c r="D889" s="27">
        <v>0.0</v>
      </c>
      <c r="E889" s="34"/>
    </row>
    <row r="890" hidden="1">
      <c r="A890" s="58" t="s">
        <v>3654</v>
      </c>
      <c r="B890" s="29">
        <v>28203.0</v>
      </c>
      <c r="C890" s="59">
        <v>27919.0</v>
      </c>
      <c r="D890" s="27">
        <v>-284.0</v>
      </c>
      <c r="E890" s="34"/>
    </row>
    <row r="891" hidden="1">
      <c r="A891" s="58" t="s">
        <v>3655</v>
      </c>
      <c r="B891" s="29">
        <v>5518.0</v>
      </c>
      <c r="C891" s="59">
        <v>5518.0</v>
      </c>
      <c r="D891" s="27">
        <v>0.0</v>
      </c>
      <c r="E891" s="34"/>
    </row>
    <row r="892" hidden="1">
      <c r="A892" s="58" t="s">
        <v>3657</v>
      </c>
      <c r="B892" s="29">
        <v>1803.0</v>
      </c>
      <c r="C892" s="59">
        <v>1803.0</v>
      </c>
      <c r="D892" s="27">
        <v>0.0</v>
      </c>
      <c r="E892" s="34"/>
    </row>
    <row r="893" hidden="1">
      <c r="A893" s="58" t="s">
        <v>3658</v>
      </c>
      <c r="B893" s="29">
        <v>3815.0</v>
      </c>
      <c r="C893" s="59">
        <v>3815.0</v>
      </c>
      <c r="D893" s="27">
        <v>0.0</v>
      </c>
      <c r="E893" s="34"/>
    </row>
    <row r="894" hidden="1">
      <c r="A894" s="35" t="s">
        <v>3659</v>
      </c>
      <c r="B894" s="29">
        <v>102996.29</v>
      </c>
      <c r="C894" s="59">
        <v>102294.29000000002</v>
      </c>
      <c r="D894" s="37">
        <v>-701.9999999999709</v>
      </c>
      <c r="E894" s="34"/>
    </row>
    <row r="895" hidden="1">
      <c r="A895" s="36" t="s">
        <v>3660</v>
      </c>
      <c r="B895" s="37">
        <v>7.400000000001455</v>
      </c>
      <c r="C895" s="27">
        <v>425.3999999999796</v>
      </c>
      <c r="D895" s="27">
        <v>417.9999999999782</v>
      </c>
      <c r="E895" s="38"/>
    </row>
    <row r="896" hidden="1"/>
    <row r="897" hidden="1"/>
    <row r="898" hidden="1">
      <c r="A898" s="5" t="s">
        <v>3661</v>
      </c>
      <c r="B898" s="6"/>
      <c r="C898" s="6"/>
      <c r="D898" s="6"/>
      <c r="E898" s="7"/>
    </row>
    <row r="899" hidden="1">
      <c r="A899" s="10"/>
      <c r="B899" s="11"/>
      <c r="C899" s="11"/>
      <c r="D899" s="11"/>
      <c r="E899" s="12"/>
    </row>
    <row r="900" hidden="1">
      <c r="A900" s="5" t="s">
        <v>3634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13">
        <v>46055.0</v>
      </c>
      <c r="B902" s="6"/>
      <c r="C902" s="54" t="s">
        <v>3635</v>
      </c>
      <c r="D902" s="15">
        <v>46061.0</v>
      </c>
      <c r="E902" s="7"/>
    </row>
    <row r="903" hidden="1">
      <c r="A903" s="10"/>
      <c r="B903" s="11"/>
      <c r="C903" s="16"/>
      <c r="D903" s="11"/>
      <c r="E903" s="12"/>
    </row>
    <row r="904" hidden="1">
      <c r="A904" s="55" t="s">
        <v>4824</v>
      </c>
      <c r="B904" s="7"/>
      <c r="C904" s="16"/>
      <c r="D904" s="56" t="s">
        <v>4825</v>
      </c>
      <c r="E904" s="7"/>
    </row>
    <row r="905" hidden="1">
      <c r="A905" s="10"/>
      <c r="B905" s="12"/>
      <c r="C905" s="16"/>
      <c r="D905" s="11"/>
      <c r="E905" s="12"/>
    </row>
    <row r="906" hidden="1">
      <c r="A906" s="19" t="s">
        <v>3636</v>
      </c>
      <c r="B906" s="6"/>
      <c r="C906" s="6"/>
      <c r="D906" s="6"/>
      <c r="E906" s="7"/>
    </row>
    <row r="907" hidden="1">
      <c r="A907" s="20" t="s">
        <v>3637</v>
      </c>
      <c r="B907" s="21" t="s">
        <v>3638</v>
      </c>
      <c r="C907" s="22" t="s">
        <v>3639</v>
      </c>
      <c r="D907" s="21" t="s">
        <v>3640</v>
      </c>
      <c r="E907" s="23" t="s">
        <v>13</v>
      </c>
    </row>
    <row r="908" hidden="1">
      <c r="A908" s="57" t="s">
        <v>3641</v>
      </c>
      <c r="B908" s="25">
        <v>20402.0</v>
      </c>
      <c r="C908" s="26">
        <v>20402.0</v>
      </c>
      <c r="D908" s="27">
        <v>0.0</v>
      </c>
      <c r="E908" s="28"/>
    </row>
    <row r="909" hidden="1">
      <c r="A909" s="57" t="s">
        <v>3642</v>
      </c>
      <c r="B909" s="29">
        <v>23580.0</v>
      </c>
      <c r="C909" s="26">
        <v>23580.0</v>
      </c>
      <c r="D909" s="27">
        <v>0.0</v>
      </c>
      <c r="E909" s="28"/>
    </row>
    <row r="910" hidden="1">
      <c r="A910" s="57" t="s">
        <v>3643</v>
      </c>
      <c r="B910" s="29">
        <v>0.0</v>
      </c>
      <c r="C910" s="26"/>
      <c r="D910" s="27">
        <v>0.0</v>
      </c>
      <c r="E910" s="28"/>
    </row>
    <row r="911" hidden="1">
      <c r="A911" s="57" t="s">
        <v>3644</v>
      </c>
      <c r="B911" s="29">
        <v>0.0</v>
      </c>
      <c r="C911" s="26"/>
      <c r="D911" s="27">
        <v>0.0</v>
      </c>
      <c r="E911" s="28"/>
    </row>
    <row r="912" hidden="1">
      <c r="A912" s="31" t="s">
        <v>3646</v>
      </c>
      <c r="B912" s="29">
        <v>0.0</v>
      </c>
      <c r="C912" s="26"/>
      <c r="D912" s="27">
        <v>0.0</v>
      </c>
      <c r="E912" s="28"/>
    </row>
    <row r="913" hidden="1">
      <c r="A913" s="31" t="s">
        <v>3647</v>
      </c>
      <c r="B913" s="29">
        <v>0.0</v>
      </c>
      <c r="C913" s="26"/>
      <c r="D913" s="27">
        <v>0.0</v>
      </c>
      <c r="E913" s="28"/>
    </row>
    <row r="914" hidden="1">
      <c r="A914" s="31" t="s">
        <v>3649</v>
      </c>
      <c r="B914" s="29">
        <v>2000.0</v>
      </c>
      <c r="C914" s="26">
        <v>2000.0</v>
      </c>
      <c r="D914" s="27">
        <v>0.0</v>
      </c>
      <c r="E914" s="28" t="s">
        <v>4841</v>
      </c>
    </row>
    <row r="915" hidden="1">
      <c r="A915" s="31" t="s">
        <v>3651</v>
      </c>
      <c r="B915" s="29">
        <v>760.0</v>
      </c>
      <c r="C915" s="26">
        <v>760.0</v>
      </c>
      <c r="D915" s="27">
        <v>0.0</v>
      </c>
      <c r="E915" s="34"/>
    </row>
    <row r="916" hidden="1">
      <c r="A916" s="58" t="s">
        <v>3652</v>
      </c>
      <c r="B916" s="29">
        <v>14881.689999999999</v>
      </c>
      <c r="C916" s="29">
        <v>14881.689999999999</v>
      </c>
      <c r="D916" s="27">
        <v>0.0</v>
      </c>
      <c r="E916" s="34"/>
    </row>
    <row r="917" hidden="1">
      <c r="A917" s="58" t="s">
        <v>3653</v>
      </c>
      <c r="B917" s="29">
        <v>5856.0</v>
      </c>
      <c r="C917" s="59">
        <v>5856.0</v>
      </c>
      <c r="D917" s="27">
        <v>0.0</v>
      </c>
      <c r="E917" s="34"/>
    </row>
    <row r="918" hidden="1">
      <c r="A918" s="58" t="s">
        <v>3654</v>
      </c>
      <c r="B918" s="29">
        <v>28203.0</v>
      </c>
      <c r="C918" s="59">
        <v>27919.0</v>
      </c>
      <c r="D918" s="27">
        <v>-284.0</v>
      </c>
      <c r="E918" s="34"/>
    </row>
    <row r="919" hidden="1">
      <c r="A919" s="58" t="s">
        <v>3655</v>
      </c>
      <c r="B919" s="29">
        <v>5518.0</v>
      </c>
      <c r="C919" s="59">
        <v>5518.0</v>
      </c>
      <c r="D919" s="27">
        <v>0.0</v>
      </c>
      <c r="E919" s="34"/>
    </row>
    <row r="920" hidden="1">
      <c r="A920" s="58" t="s">
        <v>3657</v>
      </c>
      <c r="B920" s="29">
        <v>1803.0</v>
      </c>
      <c r="C920" s="59">
        <v>1803.0</v>
      </c>
      <c r="D920" s="27">
        <v>0.0</v>
      </c>
      <c r="E920" s="34"/>
    </row>
    <row r="921" hidden="1">
      <c r="A921" s="58" t="s">
        <v>3658</v>
      </c>
      <c r="B921" s="29">
        <v>3815.0</v>
      </c>
      <c r="C921" s="59">
        <v>3815.0</v>
      </c>
      <c r="D921" s="27">
        <v>0.0</v>
      </c>
      <c r="E921" s="34"/>
    </row>
    <row r="922" hidden="1">
      <c r="A922" s="35" t="s">
        <v>3659</v>
      </c>
      <c r="B922" s="29">
        <v>102996.29</v>
      </c>
      <c r="C922" s="59">
        <v>102294.29000000002</v>
      </c>
      <c r="D922" s="37">
        <v>-701.9999999999709</v>
      </c>
      <c r="E922" s="34"/>
    </row>
    <row r="923" hidden="1">
      <c r="A923" s="36" t="s">
        <v>3660</v>
      </c>
      <c r="B923" s="37">
        <v>7.400000000001455</v>
      </c>
      <c r="C923" s="27">
        <v>425.3999999999796</v>
      </c>
      <c r="D923" s="27">
        <v>417.9999999999782</v>
      </c>
      <c r="E923" s="38"/>
    </row>
    <row r="924" hidden="1"/>
    <row r="925" hidden="1"/>
    <row r="926" hidden="1">
      <c r="A926" s="5" t="s">
        <v>3661</v>
      </c>
      <c r="B926" s="6"/>
      <c r="C926" s="6"/>
      <c r="D926" s="6"/>
      <c r="E926" s="7"/>
    </row>
    <row r="927" hidden="1">
      <c r="A927" s="10"/>
      <c r="B927" s="11"/>
      <c r="C927" s="11"/>
      <c r="D927" s="11"/>
      <c r="E927" s="12"/>
    </row>
    <row r="928" hidden="1">
      <c r="A928" s="5" t="s">
        <v>3634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13">
        <v>46062.0</v>
      </c>
      <c r="B930" s="6"/>
      <c r="C930" s="54" t="s">
        <v>3635</v>
      </c>
      <c r="D930" s="15">
        <v>46068.0</v>
      </c>
      <c r="E930" s="7"/>
    </row>
    <row r="931" hidden="1">
      <c r="A931" s="10"/>
      <c r="B931" s="11"/>
      <c r="C931" s="16"/>
      <c r="D931" s="11"/>
      <c r="E931" s="12"/>
    </row>
    <row r="932" hidden="1">
      <c r="A932" s="55" t="s">
        <v>4824</v>
      </c>
      <c r="B932" s="7"/>
      <c r="C932" s="16"/>
      <c r="D932" s="56" t="s">
        <v>4825</v>
      </c>
      <c r="E932" s="7"/>
    </row>
    <row r="933" hidden="1">
      <c r="A933" s="10"/>
      <c r="B933" s="12"/>
      <c r="C933" s="16"/>
      <c r="D933" s="11"/>
      <c r="E933" s="12"/>
    </row>
    <row r="934" hidden="1">
      <c r="A934" s="19" t="s">
        <v>3636</v>
      </c>
      <c r="B934" s="6"/>
      <c r="C934" s="6"/>
      <c r="D934" s="6"/>
      <c r="E934" s="7"/>
    </row>
    <row r="935" hidden="1">
      <c r="A935" s="20" t="s">
        <v>3637</v>
      </c>
      <c r="B935" s="21" t="s">
        <v>3638</v>
      </c>
      <c r="C935" s="22" t="s">
        <v>3639</v>
      </c>
      <c r="D935" s="21" t="s">
        <v>3640</v>
      </c>
      <c r="E935" s="23" t="s">
        <v>13</v>
      </c>
    </row>
    <row r="936" hidden="1">
      <c r="A936" s="57" t="s">
        <v>3641</v>
      </c>
      <c r="B936" s="25">
        <v>15151.0</v>
      </c>
      <c r="C936" s="26">
        <v>15151.0</v>
      </c>
      <c r="D936" s="27">
        <v>0.0</v>
      </c>
      <c r="E936" s="28"/>
    </row>
    <row r="937" hidden="1">
      <c r="A937" s="57" t="s">
        <v>3642</v>
      </c>
      <c r="B937" s="29">
        <v>27139.0</v>
      </c>
      <c r="C937" s="26">
        <v>27139.0</v>
      </c>
      <c r="D937" s="27">
        <v>0.0</v>
      </c>
      <c r="E937" s="28"/>
    </row>
    <row r="938" hidden="1">
      <c r="A938" s="57" t="s">
        <v>3643</v>
      </c>
      <c r="B938" s="29">
        <v>0.0</v>
      </c>
      <c r="C938" s="26"/>
      <c r="D938" s="27">
        <v>0.0</v>
      </c>
      <c r="E938" s="28"/>
    </row>
    <row r="939" hidden="1">
      <c r="A939" s="57" t="s">
        <v>3644</v>
      </c>
      <c r="B939" s="29">
        <v>0.0</v>
      </c>
      <c r="C939" s="26"/>
      <c r="D939" s="27">
        <v>0.0</v>
      </c>
      <c r="E939" s="28"/>
    </row>
    <row r="940" hidden="1">
      <c r="A940" s="31" t="s">
        <v>3646</v>
      </c>
      <c r="B940" s="29">
        <v>0.0</v>
      </c>
      <c r="C940" s="26"/>
      <c r="D940" s="27">
        <v>0.0</v>
      </c>
      <c r="E940" s="28"/>
    </row>
    <row r="941" hidden="1">
      <c r="A941" s="31" t="s">
        <v>3647</v>
      </c>
      <c r="B941" s="29">
        <v>0.0</v>
      </c>
      <c r="C941" s="26"/>
      <c r="D941" s="27">
        <v>0.0</v>
      </c>
      <c r="E941" s="28"/>
    </row>
    <row r="942" hidden="1">
      <c r="A942" s="31" t="s">
        <v>3649</v>
      </c>
      <c r="B942" s="29">
        <v>1218.0</v>
      </c>
      <c r="C942" s="26">
        <v>1218.0</v>
      </c>
      <c r="D942" s="27">
        <v>0.0</v>
      </c>
      <c r="E942" s="28" t="s">
        <v>4842</v>
      </c>
    </row>
    <row r="943" hidden="1">
      <c r="A943" s="31" t="s">
        <v>3651</v>
      </c>
      <c r="B943" s="29">
        <v>680.0</v>
      </c>
      <c r="C943" s="26">
        <v>680.0</v>
      </c>
      <c r="D943" s="27">
        <v>0.0</v>
      </c>
      <c r="E943" s="34"/>
    </row>
    <row r="944" hidden="1">
      <c r="A944" s="58" t="s">
        <v>3652</v>
      </c>
      <c r="B944" s="29">
        <v>2054.0</v>
      </c>
      <c r="C944" s="29">
        <v>2054.0</v>
      </c>
      <c r="D944" s="27">
        <v>0.0</v>
      </c>
      <c r="E944" s="34"/>
    </row>
    <row r="945" hidden="1">
      <c r="A945" s="58" t="s">
        <v>3653</v>
      </c>
      <c r="B945" s="29">
        <v>6077.0</v>
      </c>
      <c r="C945" s="59">
        <v>6077.0</v>
      </c>
      <c r="D945" s="27">
        <v>0.0</v>
      </c>
      <c r="E945" s="34"/>
    </row>
    <row r="946" hidden="1">
      <c r="A946" s="58" t="s">
        <v>3654</v>
      </c>
      <c r="B946" s="29">
        <v>30321.0</v>
      </c>
      <c r="C946" s="59">
        <v>30321.0</v>
      </c>
      <c r="D946" s="27">
        <v>0.0</v>
      </c>
      <c r="E946" s="34"/>
    </row>
    <row r="947" hidden="1">
      <c r="A947" s="58" t="s">
        <v>3655</v>
      </c>
      <c r="B947" s="29">
        <v>12201.0</v>
      </c>
      <c r="C947" s="59">
        <v>12201.0</v>
      </c>
      <c r="D947" s="27">
        <v>0.0</v>
      </c>
      <c r="E947" s="34"/>
    </row>
    <row r="948" hidden="1">
      <c r="A948" s="58" t="s">
        <v>3657</v>
      </c>
      <c r="B948" s="29">
        <v>259.0</v>
      </c>
      <c r="C948" s="59">
        <v>259.0</v>
      </c>
      <c r="D948" s="27">
        <v>0.0</v>
      </c>
      <c r="E948" s="34"/>
    </row>
    <row r="949" hidden="1">
      <c r="A949" s="58" t="s">
        <v>3658</v>
      </c>
      <c r="B949" s="29">
        <v>2180.0</v>
      </c>
      <c r="C949" s="59">
        <v>2180.0</v>
      </c>
      <c r="D949" s="27">
        <v>0.0</v>
      </c>
      <c r="E949" s="34"/>
    </row>
    <row r="950" hidden="1">
      <c r="A950" s="35" t="s">
        <v>3659</v>
      </c>
      <c r="B950" s="29">
        <v>95100.2</v>
      </c>
      <c r="C950" s="59">
        <v>95100.19999999998</v>
      </c>
      <c r="D950" s="37">
        <v>-1.4551915228366852E-11</v>
      </c>
      <c r="E950" s="34"/>
    </row>
    <row r="951" hidden="1">
      <c r="A951" s="36" t="s">
        <v>3660</v>
      </c>
      <c r="B951" s="37">
        <v>-0.20000000000436557</v>
      </c>
      <c r="C951" s="27">
        <v>-0.1999999999825377</v>
      </c>
      <c r="D951" s="27">
        <v>2.1827872842550278E-11</v>
      </c>
      <c r="E951" s="38"/>
    </row>
    <row r="952" hidden="1"/>
    <row r="953" hidden="1"/>
    <row r="954" hidden="1">
      <c r="A954" s="5" t="s">
        <v>3661</v>
      </c>
      <c r="B954" s="6"/>
      <c r="C954" s="6"/>
      <c r="D954" s="6"/>
      <c r="E954" s="7"/>
    </row>
    <row r="955" hidden="1">
      <c r="A955" s="10"/>
      <c r="B955" s="11"/>
      <c r="C955" s="11"/>
      <c r="D955" s="11"/>
      <c r="E955" s="12"/>
    </row>
    <row r="956" hidden="1">
      <c r="A956" s="5" t="s">
        <v>3634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13">
        <v>46062.0</v>
      </c>
      <c r="B958" s="6"/>
      <c r="C958" s="54" t="s">
        <v>3635</v>
      </c>
      <c r="D958" s="15">
        <v>46068.0</v>
      </c>
      <c r="E958" s="7"/>
    </row>
    <row r="959" hidden="1">
      <c r="A959" s="10"/>
      <c r="B959" s="11"/>
      <c r="C959" s="16"/>
      <c r="D959" s="11"/>
      <c r="E959" s="12"/>
    </row>
    <row r="960" hidden="1">
      <c r="A960" s="55" t="s">
        <v>4824</v>
      </c>
      <c r="B960" s="7"/>
      <c r="C960" s="16"/>
      <c r="D960" s="56" t="s">
        <v>4825</v>
      </c>
      <c r="E960" s="7"/>
    </row>
    <row r="961" hidden="1">
      <c r="A961" s="10"/>
      <c r="B961" s="12"/>
      <c r="C961" s="16"/>
      <c r="D961" s="11"/>
      <c r="E961" s="12"/>
    </row>
    <row r="962" hidden="1">
      <c r="A962" s="19" t="s">
        <v>3636</v>
      </c>
      <c r="B962" s="6"/>
      <c r="C962" s="6"/>
      <c r="D962" s="6"/>
      <c r="E962" s="7"/>
    </row>
    <row r="963" hidden="1">
      <c r="A963" s="20" t="s">
        <v>3637</v>
      </c>
      <c r="B963" s="21" t="s">
        <v>3638</v>
      </c>
      <c r="C963" s="22" t="s">
        <v>3639</v>
      </c>
      <c r="D963" s="21" t="s">
        <v>3640</v>
      </c>
      <c r="E963" s="23" t="s">
        <v>13</v>
      </c>
    </row>
    <row r="964" hidden="1">
      <c r="A964" s="57" t="s">
        <v>3641</v>
      </c>
      <c r="B964" s="25">
        <v>15151.0</v>
      </c>
      <c r="C964" s="26">
        <v>15151.0</v>
      </c>
      <c r="D964" s="27">
        <v>0.0</v>
      </c>
      <c r="E964" s="28"/>
    </row>
    <row r="965" hidden="1">
      <c r="A965" s="57" t="s">
        <v>3642</v>
      </c>
      <c r="B965" s="29">
        <v>27139.0</v>
      </c>
      <c r="C965" s="26">
        <v>27139.0</v>
      </c>
      <c r="D965" s="27">
        <v>0.0</v>
      </c>
      <c r="E965" s="28"/>
    </row>
    <row r="966" hidden="1">
      <c r="A966" s="57" t="s">
        <v>3643</v>
      </c>
      <c r="B966" s="29">
        <v>0.0</v>
      </c>
      <c r="C966" s="26"/>
      <c r="D966" s="27">
        <v>0.0</v>
      </c>
      <c r="E966" s="28"/>
    </row>
    <row r="967" hidden="1">
      <c r="A967" s="57" t="s">
        <v>3644</v>
      </c>
      <c r="B967" s="29">
        <v>0.0</v>
      </c>
      <c r="C967" s="26"/>
      <c r="D967" s="27">
        <v>0.0</v>
      </c>
      <c r="E967" s="28"/>
    </row>
    <row r="968" hidden="1">
      <c r="A968" s="31" t="s">
        <v>3646</v>
      </c>
      <c r="B968" s="29">
        <v>0.0</v>
      </c>
      <c r="C968" s="26"/>
      <c r="D968" s="27">
        <v>0.0</v>
      </c>
      <c r="E968" s="28"/>
    </row>
    <row r="969" hidden="1">
      <c r="A969" s="31" t="s">
        <v>3647</v>
      </c>
      <c r="B969" s="29">
        <v>0.0</v>
      </c>
      <c r="C969" s="26"/>
      <c r="D969" s="27">
        <v>0.0</v>
      </c>
      <c r="E969" s="28"/>
    </row>
    <row r="970" hidden="1">
      <c r="A970" s="31" t="s">
        <v>3649</v>
      </c>
      <c r="B970" s="29">
        <v>1218.0</v>
      </c>
      <c r="C970" s="26">
        <v>1218.0</v>
      </c>
      <c r="D970" s="27">
        <v>0.0</v>
      </c>
      <c r="E970" s="28" t="s">
        <v>4842</v>
      </c>
    </row>
    <row r="971" hidden="1">
      <c r="A971" s="31" t="s">
        <v>3651</v>
      </c>
      <c r="B971" s="29">
        <v>680.0</v>
      </c>
      <c r="C971" s="26">
        <v>680.0</v>
      </c>
      <c r="D971" s="27">
        <v>0.0</v>
      </c>
      <c r="E971" s="34"/>
    </row>
    <row r="972" hidden="1">
      <c r="A972" s="58" t="s">
        <v>3652</v>
      </c>
      <c r="B972" s="29">
        <v>2054.0</v>
      </c>
      <c r="C972" s="29">
        <v>2054.0</v>
      </c>
      <c r="D972" s="27">
        <v>0.0</v>
      </c>
      <c r="E972" s="34"/>
    </row>
    <row r="973" hidden="1">
      <c r="A973" s="58" t="s">
        <v>3653</v>
      </c>
      <c r="B973" s="29">
        <v>6077.0</v>
      </c>
      <c r="C973" s="59">
        <v>6077.0</v>
      </c>
      <c r="D973" s="27">
        <v>0.0</v>
      </c>
      <c r="E973" s="34"/>
    </row>
    <row r="974" hidden="1">
      <c r="A974" s="58" t="s">
        <v>3654</v>
      </c>
      <c r="B974" s="29">
        <v>30321.0</v>
      </c>
      <c r="C974" s="59">
        <v>30321.0</v>
      </c>
      <c r="D974" s="27">
        <v>0.0</v>
      </c>
      <c r="E974" s="34"/>
    </row>
    <row r="975" hidden="1">
      <c r="A975" s="58" t="s">
        <v>3655</v>
      </c>
      <c r="B975" s="29">
        <v>12201.0</v>
      </c>
      <c r="C975" s="59">
        <v>12201.0</v>
      </c>
      <c r="D975" s="27">
        <v>0.0</v>
      </c>
      <c r="E975" s="34"/>
    </row>
    <row r="976" hidden="1">
      <c r="A976" s="58" t="s">
        <v>3657</v>
      </c>
      <c r="B976" s="29">
        <v>259.0</v>
      </c>
      <c r="C976" s="59">
        <v>259.0</v>
      </c>
      <c r="D976" s="27">
        <v>0.0</v>
      </c>
      <c r="E976" s="34"/>
    </row>
    <row r="977" hidden="1">
      <c r="A977" s="58" t="s">
        <v>3658</v>
      </c>
      <c r="B977" s="29">
        <v>2180.0</v>
      </c>
      <c r="C977" s="59">
        <v>2180.0</v>
      </c>
      <c r="D977" s="27">
        <v>0.0</v>
      </c>
      <c r="E977" s="34"/>
    </row>
    <row r="978" hidden="1">
      <c r="A978" s="35" t="s">
        <v>3659</v>
      </c>
      <c r="B978" s="29">
        <v>95100.2</v>
      </c>
      <c r="C978" s="59">
        <v>95100.19999999998</v>
      </c>
      <c r="D978" s="37">
        <v>-1.4551915228366852E-11</v>
      </c>
      <c r="E978" s="34"/>
    </row>
    <row r="979" hidden="1">
      <c r="A979" s="36" t="s">
        <v>3660</v>
      </c>
      <c r="B979" s="37">
        <v>-0.20000000000436557</v>
      </c>
      <c r="C979" s="27">
        <v>-0.1999999999825377</v>
      </c>
      <c r="D979" s="27">
        <v>2.1827872842550278E-11</v>
      </c>
      <c r="E979" s="38"/>
    </row>
    <row r="980" hidden="1">
      <c r="A980" s="39"/>
      <c r="B980" s="60"/>
      <c r="C980" s="61"/>
      <c r="D980" s="61"/>
      <c r="E980" s="62"/>
    </row>
    <row r="981" hidden="1">
      <c r="A981" s="39"/>
      <c r="B981" s="60"/>
      <c r="C981" s="61"/>
      <c r="D981" s="61"/>
      <c r="E981" s="62"/>
    </row>
    <row r="982" hidden="1">
      <c r="A982" s="5" t="s">
        <v>3661</v>
      </c>
      <c r="B982" s="6"/>
      <c r="C982" s="6"/>
      <c r="D982" s="6"/>
      <c r="E982" s="7"/>
    </row>
    <row r="983" hidden="1">
      <c r="A983" s="10"/>
      <c r="B983" s="11"/>
      <c r="C983" s="11"/>
      <c r="D983" s="11"/>
      <c r="E983" s="12"/>
    </row>
    <row r="984" hidden="1">
      <c r="A984" s="5" t="s">
        <v>3634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13">
        <v>46069.0</v>
      </c>
      <c r="B986" s="6"/>
      <c r="C986" s="54" t="s">
        <v>3635</v>
      </c>
      <c r="D986" s="15">
        <v>46075.0</v>
      </c>
      <c r="E986" s="7"/>
    </row>
    <row r="987" hidden="1">
      <c r="A987" s="10"/>
      <c r="B987" s="11"/>
      <c r="C987" s="16"/>
      <c r="D987" s="11"/>
      <c r="E987" s="12"/>
    </row>
    <row r="988" hidden="1">
      <c r="A988" s="55" t="s">
        <v>4824</v>
      </c>
      <c r="B988" s="7"/>
      <c r="C988" s="16"/>
      <c r="D988" s="56" t="s">
        <v>4825</v>
      </c>
      <c r="E988" s="7"/>
    </row>
    <row r="989" hidden="1">
      <c r="A989" s="10"/>
      <c r="B989" s="12"/>
      <c r="C989" s="16"/>
      <c r="D989" s="11"/>
      <c r="E989" s="12"/>
    </row>
    <row r="990" hidden="1">
      <c r="A990" s="19" t="s">
        <v>3636</v>
      </c>
      <c r="B990" s="6"/>
      <c r="C990" s="6"/>
      <c r="D990" s="6"/>
      <c r="E990" s="7"/>
    </row>
    <row r="991" hidden="1">
      <c r="A991" s="20" t="s">
        <v>3637</v>
      </c>
      <c r="B991" s="21" t="s">
        <v>3638</v>
      </c>
      <c r="C991" s="22" t="s">
        <v>3639</v>
      </c>
      <c r="D991" s="21" t="s">
        <v>3640</v>
      </c>
      <c r="E991" s="23" t="s">
        <v>13</v>
      </c>
    </row>
    <row r="992" hidden="1">
      <c r="A992" s="57" t="s">
        <v>3641</v>
      </c>
      <c r="B992" s="25">
        <v>16224.0</v>
      </c>
      <c r="C992" s="26">
        <v>15724.0</v>
      </c>
      <c r="D992" s="27">
        <v>-500.0</v>
      </c>
      <c r="E992" s="28"/>
    </row>
    <row r="993" hidden="1">
      <c r="A993" s="57" t="s">
        <v>3642</v>
      </c>
      <c r="B993" s="29">
        <v>20505.0</v>
      </c>
      <c r="C993" s="26">
        <v>20505.0</v>
      </c>
      <c r="D993" s="27">
        <v>0.0</v>
      </c>
      <c r="E993" s="28"/>
    </row>
    <row r="994" hidden="1">
      <c r="A994" s="57" t="s">
        <v>3643</v>
      </c>
      <c r="B994" s="29">
        <v>0.0</v>
      </c>
      <c r="C994" s="26"/>
      <c r="D994" s="27">
        <v>0.0</v>
      </c>
      <c r="E994" s="28"/>
    </row>
    <row r="995" hidden="1">
      <c r="A995" s="57" t="s">
        <v>3644</v>
      </c>
      <c r="B995" s="29">
        <v>0.0</v>
      </c>
      <c r="C995" s="26"/>
      <c r="D995" s="27">
        <v>0.0</v>
      </c>
      <c r="E995" s="28"/>
    </row>
    <row r="996" hidden="1">
      <c r="A996" s="31" t="s">
        <v>3646</v>
      </c>
      <c r="B996" s="29">
        <v>0.0</v>
      </c>
      <c r="C996" s="26"/>
      <c r="D996" s="27">
        <v>0.0</v>
      </c>
      <c r="E996" s="28"/>
    </row>
    <row r="997" hidden="1">
      <c r="A997" s="31" t="s">
        <v>3647</v>
      </c>
      <c r="B997" s="29">
        <v>0.0</v>
      </c>
      <c r="C997" s="26"/>
      <c r="D997" s="27">
        <v>0.0</v>
      </c>
      <c r="E997" s="28"/>
    </row>
    <row r="998" hidden="1">
      <c r="A998" s="31" t="s">
        <v>3649</v>
      </c>
      <c r="B998" s="29">
        <v>0.0</v>
      </c>
      <c r="C998" s="26">
        <v>500.0</v>
      </c>
      <c r="D998" s="27">
        <v>500.0</v>
      </c>
      <c r="E998" s="28" t="s">
        <v>4843</v>
      </c>
    </row>
    <row r="999" hidden="1">
      <c r="A999" s="31" t="s">
        <v>3651</v>
      </c>
      <c r="B999" s="29">
        <v>760.0</v>
      </c>
      <c r="C999" s="26">
        <v>760.0</v>
      </c>
      <c r="D999" s="27">
        <v>0.0</v>
      </c>
      <c r="E999" s="34"/>
    </row>
    <row r="1000" hidden="1">
      <c r="A1000" s="58" t="s">
        <v>3652</v>
      </c>
      <c r="B1000" s="29">
        <v>0.0</v>
      </c>
      <c r="C1000" s="29">
        <v>0.0</v>
      </c>
      <c r="D1000" s="27">
        <v>0.0</v>
      </c>
      <c r="E1000" s="34"/>
    </row>
    <row r="1001" hidden="1">
      <c r="A1001" s="58" t="s">
        <v>3653</v>
      </c>
      <c r="B1001" s="29">
        <v>7508.0</v>
      </c>
      <c r="C1001" s="59">
        <v>7508.0</v>
      </c>
      <c r="D1001" s="27">
        <v>0.0</v>
      </c>
      <c r="E1001" s="34"/>
    </row>
    <row r="1002" hidden="1">
      <c r="A1002" s="58" t="s">
        <v>3654</v>
      </c>
      <c r="B1002" s="29">
        <v>25769.0</v>
      </c>
      <c r="C1002" s="59">
        <v>25769.0</v>
      </c>
      <c r="D1002" s="27">
        <v>0.0</v>
      </c>
      <c r="E1002" s="34"/>
    </row>
    <row r="1003" hidden="1">
      <c r="A1003" s="58" t="s">
        <v>3655</v>
      </c>
      <c r="B1003" s="29">
        <v>10226.0</v>
      </c>
      <c r="C1003" s="59">
        <v>10226.0</v>
      </c>
      <c r="D1003" s="27">
        <v>0.0</v>
      </c>
      <c r="E1003" s="34"/>
    </row>
    <row r="1004" hidden="1">
      <c r="A1004" s="58" t="s">
        <v>3657</v>
      </c>
      <c r="B1004" s="29">
        <v>1194.0</v>
      </c>
      <c r="C1004" s="59">
        <v>1194.0</v>
      </c>
      <c r="D1004" s="27">
        <v>0.0</v>
      </c>
      <c r="E1004" s="34"/>
    </row>
    <row r="1005" hidden="1">
      <c r="A1005" s="58" t="s">
        <v>3658</v>
      </c>
      <c r="B1005" s="29">
        <v>1862.0</v>
      </c>
      <c r="C1005" s="59">
        <v>1862.0</v>
      </c>
      <c r="D1005" s="27">
        <v>0.0</v>
      </c>
      <c r="E1005" s="34"/>
    </row>
    <row r="1006" hidden="1">
      <c r="A1006" s="35" t="s">
        <v>3659</v>
      </c>
      <c r="B1006" s="29">
        <v>82174.6</v>
      </c>
      <c r="C1006" s="59">
        <v>82174.59999999999</v>
      </c>
      <c r="D1006" s="37">
        <v>-1.4551915228366852E-11</v>
      </c>
      <c r="E1006" s="34"/>
    </row>
    <row r="1007" hidden="1">
      <c r="A1007" s="36" t="s">
        <v>3660</v>
      </c>
      <c r="B1007" s="37">
        <v>11.399999999997817</v>
      </c>
      <c r="C1007" s="27">
        <v>11.400000000008731</v>
      </c>
      <c r="D1007" s="27">
        <v>1.0913936421275139E-11</v>
      </c>
      <c r="E1007" s="38"/>
    </row>
    <row r="1008" hidden="1">
      <c r="A1008" s="39"/>
      <c r="B1008" s="60"/>
      <c r="C1008" s="61"/>
      <c r="D1008" s="61"/>
      <c r="E1008" s="62"/>
    </row>
    <row r="1009" hidden="1">
      <c r="A1009" s="39"/>
      <c r="B1009" s="60"/>
      <c r="C1009" s="61"/>
      <c r="D1009" s="61"/>
      <c r="E1009" s="62"/>
    </row>
    <row r="1010" hidden="1">
      <c r="A1010" s="5" t="s">
        <v>3661</v>
      </c>
      <c r="B1010" s="6"/>
      <c r="C1010" s="6"/>
      <c r="D1010" s="6"/>
      <c r="E1010" s="7"/>
    </row>
    <row r="1011" hidden="1">
      <c r="A1011" s="10"/>
      <c r="B1011" s="11"/>
      <c r="C1011" s="11"/>
      <c r="D1011" s="11"/>
      <c r="E1011" s="12"/>
    </row>
    <row r="1012" hidden="1">
      <c r="A1012" s="5" t="s">
        <v>3634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13">
        <v>46076.0</v>
      </c>
      <c r="B1014" s="6"/>
      <c r="C1014" s="54" t="s">
        <v>3635</v>
      </c>
      <c r="D1014" s="15">
        <v>46081.0</v>
      </c>
      <c r="E1014" s="7"/>
    </row>
    <row r="1015" hidden="1">
      <c r="A1015" s="10"/>
      <c r="B1015" s="11"/>
      <c r="C1015" s="16"/>
      <c r="D1015" s="11"/>
      <c r="E1015" s="12"/>
    </row>
    <row r="1016" hidden="1">
      <c r="A1016" s="55" t="s">
        <v>4824</v>
      </c>
      <c r="B1016" s="7"/>
      <c r="C1016" s="16"/>
      <c r="D1016" s="56" t="s">
        <v>4833</v>
      </c>
      <c r="E1016" s="7"/>
    </row>
    <row r="1017" hidden="1">
      <c r="A1017" s="10"/>
      <c r="B1017" s="12"/>
      <c r="C1017" s="16"/>
      <c r="D1017" s="11"/>
      <c r="E1017" s="12"/>
    </row>
    <row r="1018" hidden="1">
      <c r="A1018" s="19" t="s">
        <v>3636</v>
      </c>
      <c r="B1018" s="6"/>
      <c r="C1018" s="6"/>
      <c r="D1018" s="6"/>
      <c r="E1018" s="7"/>
    </row>
    <row r="1019" hidden="1">
      <c r="A1019" s="20" t="s">
        <v>3637</v>
      </c>
      <c r="B1019" s="21" t="s">
        <v>3638</v>
      </c>
      <c r="C1019" s="22" t="s">
        <v>3639</v>
      </c>
      <c r="D1019" s="21" t="s">
        <v>3640</v>
      </c>
      <c r="E1019" s="23" t="s">
        <v>13</v>
      </c>
    </row>
    <row r="1020" hidden="1">
      <c r="A1020" s="57" t="s">
        <v>3641</v>
      </c>
      <c r="B1020" s="25">
        <v>8241.0</v>
      </c>
      <c r="C1020" s="26">
        <v>7741.0</v>
      </c>
      <c r="D1020" s="27">
        <v>-500.0</v>
      </c>
      <c r="E1020" s="28"/>
    </row>
    <row r="1021" hidden="1">
      <c r="A1021" s="57" t="s">
        <v>3642</v>
      </c>
      <c r="B1021" s="29">
        <v>16793.0</v>
      </c>
      <c r="C1021" s="26">
        <v>16793.0</v>
      </c>
      <c r="D1021" s="27">
        <v>0.0</v>
      </c>
      <c r="E1021" s="28"/>
    </row>
    <row r="1022" hidden="1">
      <c r="A1022" s="57" t="s">
        <v>3643</v>
      </c>
      <c r="B1022" s="29">
        <v>0.0</v>
      </c>
      <c r="C1022" s="26"/>
      <c r="D1022" s="27">
        <v>0.0</v>
      </c>
      <c r="E1022" s="28"/>
    </row>
    <row r="1023" hidden="1">
      <c r="A1023" s="57" t="s">
        <v>3644</v>
      </c>
      <c r="B1023" s="29">
        <v>0.0</v>
      </c>
      <c r="C1023" s="26"/>
      <c r="D1023" s="27">
        <v>0.0</v>
      </c>
      <c r="E1023" s="28"/>
    </row>
    <row r="1024" hidden="1">
      <c r="A1024" s="31" t="s">
        <v>3646</v>
      </c>
      <c r="B1024" s="29">
        <v>0.0</v>
      </c>
      <c r="C1024" s="26"/>
      <c r="D1024" s="27">
        <v>0.0</v>
      </c>
      <c r="E1024" s="28"/>
    </row>
    <row r="1025" hidden="1">
      <c r="A1025" s="31" t="s">
        <v>3647</v>
      </c>
      <c r="B1025" s="29">
        <v>0.0</v>
      </c>
      <c r="C1025" s="26"/>
      <c r="D1025" s="27">
        <v>0.0</v>
      </c>
      <c r="E1025" s="28"/>
    </row>
    <row r="1026" hidden="1">
      <c r="A1026" s="31" t="s">
        <v>3649</v>
      </c>
      <c r="B1026" s="29">
        <v>544.0</v>
      </c>
      <c r="C1026" s="26">
        <v>1044.0</v>
      </c>
      <c r="D1026" s="27">
        <v>500.0</v>
      </c>
      <c r="E1026" s="28" t="s">
        <v>4844</v>
      </c>
    </row>
    <row r="1027" hidden="1">
      <c r="A1027" s="31" t="s">
        <v>3651</v>
      </c>
      <c r="B1027" s="29">
        <v>560.0</v>
      </c>
      <c r="C1027" s="26">
        <v>480.0</v>
      </c>
      <c r="D1027" s="27">
        <v>-80.0</v>
      </c>
      <c r="E1027" s="34"/>
    </row>
    <row r="1028" hidden="1">
      <c r="A1028" s="58" t="s">
        <v>3652</v>
      </c>
      <c r="B1028" s="29">
        <v>0.0</v>
      </c>
      <c r="C1028" s="29">
        <v>0.0</v>
      </c>
      <c r="D1028" s="27">
        <v>0.0</v>
      </c>
      <c r="E1028" s="34"/>
    </row>
    <row r="1029" hidden="1">
      <c r="A1029" s="58" t="s">
        <v>3653</v>
      </c>
      <c r="B1029" s="29">
        <v>3763.0</v>
      </c>
      <c r="C1029" s="59">
        <v>3763.0</v>
      </c>
      <c r="D1029" s="27">
        <v>0.0</v>
      </c>
      <c r="E1029" s="34"/>
    </row>
    <row r="1030" hidden="1">
      <c r="A1030" s="58" t="s">
        <v>3654</v>
      </c>
      <c r="B1030" s="29">
        <v>18956.0</v>
      </c>
      <c r="C1030" s="59">
        <v>18956.0</v>
      </c>
      <c r="D1030" s="27">
        <v>0.0</v>
      </c>
      <c r="E1030" s="34"/>
    </row>
    <row r="1031" hidden="1">
      <c r="A1031" s="58" t="s">
        <v>3655</v>
      </c>
      <c r="B1031" s="29">
        <v>6025.0</v>
      </c>
      <c r="C1031" s="59">
        <v>6025.0</v>
      </c>
      <c r="D1031" s="27">
        <v>0.0</v>
      </c>
      <c r="E1031" s="34"/>
    </row>
    <row r="1032" hidden="1">
      <c r="A1032" s="58" t="s">
        <v>3657</v>
      </c>
      <c r="B1032" s="29">
        <v>737.0</v>
      </c>
      <c r="C1032" s="59">
        <v>737.0</v>
      </c>
      <c r="D1032" s="27">
        <v>0.0</v>
      </c>
      <c r="E1032" s="34"/>
    </row>
    <row r="1033" hidden="1">
      <c r="A1033" s="58" t="s">
        <v>3658</v>
      </c>
      <c r="B1033" s="29">
        <v>2131.0</v>
      </c>
      <c r="C1033" s="59">
        <v>2131.0</v>
      </c>
      <c r="D1033" s="27">
        <v>0.0</v>
      </c>
      <c r="E1033" s="34"/>
    </row>
    <row r="1034" hidden="1">
      <c r="A1034" s="35" t="s">
        <v>3659</v>
      </c>
      <c r="B1034" s="29">
        <v>55618.8</v>
      </c>
      <c r="C1034" s="59">
        <v>55618.79999999999</v>
      </c>
      <c r="D1034" s="37">
        <v>-1.4551915228366852E-11</v>
      </c>
      <c r="E1034" s="34"/>
    </row>
    <row r="1035" hidden="1">
      <c r="A1035" s="36" t="s">
        <v>3660</v>
      </c>
      <c r="B1035" s="37">
        <v>0.2000000000016371</v>
      </c>
      <c r="C1035" s="27">
        <v>-79.79999999998836</v>
      </c>
      <c r="D1035" s="27">
        <v>-79.99999999999</v>
      </c>
      <c r="E1035" s="38"/>
    </row>
    <row r="1036" hidden="1">
      <c r="A1036" s="39"/>
      <c r="B1036" s="60"/>
      <c r="C1036" s="61"/>
      <c r="D1036" s="61"/>
      <c r="E1036" s="62"/>
    </row>
    <row r="1037" hidden="1">
      <c r="A1037" s="39"/>
      <c r="B1037" s="60"/>
      <c r="C1037" s="61"/>
      <c r="D1037" s="61"/>
      <c r="E1037" s="62"/>
    </row>
    <row r="1038" hidden="1">
      <c r="A1038" s="5" t="s">
        <v>3661</v>
      </c>
      <c r="B1038" s="6"/>
      <c r="C1038" s="6"/>
      <c r="D1038" s="6"/>
      <c r="E1038" s="7"/>
    </row>
    <row r="1039" hidden="1">
      <c r="A1039" s="10"/>
      <c r="B1039" s="11"/>
      <c r="C1039" s="11"/>
      <c r="D1039" s="11"/>
      <c r="E1039" s="12"/>
    </row>
    <row r="1040" hidden="1">
      <c r="A1040" s="5" t="s">
        <v>3634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13">
        <v>46082.0</v>
      </c>
      <c r="B1042" s="6"/>
      <c r="C1042" s="54" t="s">
        <v>3635</v>
      </c>
      <c r="D1042" s="15">
        <v>46082.0</v>
      </c>
      <c r="E1042" s="7"/>
    </row>
    <row r="1043" hidden="1">
      <c r="A1043" s="10"/>
      <c r="B1043" s="11"/>
      <c r="C1043" s="16"/>
      <c r="D1043" s="11"/>
      <c r="E1043" s="12"/>
    </row>
    <row r="1044" hidden="1">
      <c r="A1044" s="55" t="s">
        <v>4825</v>
      </c>
      <c r="B1044" s="7"/>
      <c r="C1044" s="16"/>
      <c r="D1044" s="56" t="s">
        <v>4825</v>
      </c>
      <c r="E1044" s="7"/>
    </row>
    <row r="1045" hidden="1">
      <c r="A1045" s="10"/>
      <c r="B1045" s="12"/>
      <c r="C1045" s="16"/>
      <c r="D1045" s="11"/>
      <c r="E1045" s="12"/>
    </row>
    <row r="1046" hidden="1">
      <c r="A1046" s="19" t="s">
        <v>3636</v>
      </c>
      <c r="B1046" s="6"/>
      <c r="C1046" s="6"/>
      <c r="D1046" s="6"/>
      <c r="E1046" s="7"/>
    </row>
    <row r="1047" hidden="1">
      <c r="A1047" s="20" t="s">
        <v>3637</v>
      </c>
      <c r="B1047" s="21" t="s">
        <v>3638</v>
      </c>
      <c r="C1047" s="22" t="s">
        <v>3639</v>
      </c>
      <c r="D1047" s="21" t="s">
        <v>3640</v>
      </c>
      <c r="E1047" s="23" t="s">
        <v>13</v>
      </c>
    </row>
    <row r="1048" hidden="1">
      <c r="A1048" s="57" t="s">
        <v>3641</v>
      </c>
      <c r="B1048" s="25">
        <v>244.0</v>
      </c>
      <c r="C1048" s="26">
        <v>244.0</v>
      </c>
      <c r="D1048" s="27">
        <v>0.0</v>
      </c>
      <c r="E1048" s="28"/>
    </row>
    <row r="1049" hidden="1">
      <c r="A1049" s="57" t="s">
        <v>3642</v>
      </c>
      <c r="B1049" s="29">
        <v>1647.0</v>
      </c>
      <c r="C1049" s="26">
        <v>1647.0</v>
      </c>
      <c r="D1049" s="27">
        <v>0.0</v>
      </c>
      <c r="E1049" s="28"/>
    </row>
    <row r="1050" hidden="1">
      <c r="A1050" s="57" t="s">
        <v>3643</v>
      </c>
      <c r="B1050" s="29">
        <v>0.0</v>
      </c>
      <c r="C1050" s="26"/>
      <c r="D1050" s="27">
        <v>0.0</v>
      </c>
      <c r="E1050" s="28"/>
    </row>
    <row r="1051" hidden="1">
      <c r="A1051" s="57" t="s">
        <v>3644</v>
      </c>
      <c r="B1051" s="29">
        <v>0.0</v>
      </c>
      <c r="C1051" s="26"/>
      <c r="D1051" s="27">
        <v>0.0</v>
      </c>
      <c r="E1051" s="28"/>
    </row>
    <row r="1052" hidden="1">
      <c r="A1052" s="31" t="s">
        <v>3646</v>
      </c>
      <c r="B1052" s="29">
        <v>0.0</v>
      </c>
      <c r="C1052" s="26"/>
      <c r="D1052" s="27">
        <v>0.0</v>
      </c>
      <c r="E1052" s="28"/>
    </row>
    <row r="1053" hidden="1">
      <c r="A1053" s="31" t="s">
        <v>3647</v>
      </c>
      <c r="B1053" s="29">
        <v>0.0</v>
      </c>
      <c r="C1053" s="26"/>
      <c r="D1053" s="27">
        <v>0.0</v>
      </c>
      <c r="E1053" s="28"/>
    </row>
    <row r="1054" hidden="1">
      <c r="A1054" s="31" t="s">
        <v>3649</v>
      </c>
      <c r="B1054" s="29">
        <v>0.0</v>
      </c>
      <c r="C1054" s="26"/>
      <c r="D1054" s="27">
        <v>0.0</v>
      </c>
      <c r="E1054" s="28"/>
    </row>
    <row r="1055" hidden="1">
      <c r="A1055" s="31" t="s">
        <v>3651</v>
      </c>
      <c r="B1055" s="29">
        <v>80.0</v>
      </c>
      <c r="C1055" s="26">
        <v>80.0</v>
      </c>
      <c r="D1055" s="27">
        <v>0.0</v>
      </c>
      <c r="E1055" s="34"/>
    </row>
    <row r="1056" hidden="1">
      <c r="A1056" s="58" t="s">
        <v>3652</v>
      </c>
      <c r="B1056" s="29">
        <v>0.0</v>
      </c>
      <c r="C1056" s="29">
        <v>0.0</v>
      </c>
      <c r="D1056" s="27">
        <v>0.0</v>
      </c>
      <c r="E1056" s="34"/>
    </row>
    <row r="1057" hidden="1">
      <c r="A1057" s="58" t="s">
        <v>3653</v>
      </c>
      <c r="B1057" s="29">
        <v>408.0</v>
      </c>
      <c r="C1057" s="59">
        <v>408.0</v>
      </c>
      <c r="D1057" s="27">
        <v>0.0</v>
      </c>
      <c r="E1057" s="34"/>
    </row>
    <row r="1058" hidden="1">
      <c r="A1058" s="58" t="s">
        <v>3654</v>
      </c>
      <c r="B1058" s="29">
        <v>971.0</v>
      </c>
      <c r="C1058" s="59">
        <v>971.0</v>
      </c>
      <c r="D1058" s="27">
        <v>0.0</v>
      </c>
      <c r="E1058" s="34"/>
    </row>
    <row r="1059" hidden="1">
      <c r="A1059" s="58" t="s">
        <v>3655</v>
      </c>
      <c r="B1059" s="29">
        <v>657.0</v>
      </c>
      <c r="C1059" s="59">
        <v>657.0</v>
      </c>
      <c r="D1059" s="27">
        <v>0.0</v>
      </c>
      <c r="E1059" s="34"/>
    </row>
    <row r="1060" hidden="1">
      <c r="A1060" s="58" t="s">
        <v>3657</v>
      </c>
      <c r="B1060" s="29">
        <v>0.0</v>
      </c>
      <c r="C1060" s="59">
        <v>0.0</v>
      </c>
      <c r="D1060" s="27">
        <v>0.0</v>
      </c>
      <c r="E1060" s="34"/>
    </row>
    <row r="1061" hidden="1">
      <c r="A1061" s="58" t="s">
        <v>3658</v>
      </c>
      <c r="B1061" s="29">
        <v>0.0</v>
      </c>
      <c r="C1061" s="59">
        <v>0.0</v>
      </c>
      <c r="D1061" s="27">
        <v>0.0</v>
      </c>
      <c r="E1061" s="34"/>
    </row>
    <row r="1062" hidden="1">
      <c r="A1062" s="35" t="s">
        <v>3659</v>
      </c>
      <c r="B1062" s="29">
        <v>4007.0</v>
      </c>
      <c r="C1062" s="59">
        <v>4007.0</v>
      </c>
      <c r="D1062" s="37">
        <v>0.0</v>
      </c>
      <c r="E1062" s="34"/>
    </row>
    <row r="1063" hidden="1">
      <c r="A1063" s="36" t="s">
        <v>3660</v>
      </c>
      <c r="B1063" s="37">
        <v>0.0</v>
      </c>
      <c r="C1063" s="27">
        <v>0.0</v>
      </c>
      <c r="D1063" s="27">
        <v>0.0</v>
      </c>
      <c r="E1063" s="38"/>
    </row>
    <row r="1064" hidden="1">
      <c r="A1064" s="39"/>
      <c r="B1064" s="60"/>
      <c r="C1064" s="61"/>
      <c r="D1064" s="61"/>
      <c r="E1064" s="62"/>
    </row>
    <row r="1065" hidden="1">
      <c r="A1065" s="39"/>
      <c r="B1065" s="60"/>
      <c r="C1065" s="61"/>
      <c r="D1065" s="61"/>
      <c r="E1065" s="62"/>
    </row>
    <row r="1066" hidden="1">
      <c r="A1066" s="5" t="s">
        <v>3661</v>
      </c>
      <c r="B1066" s="6"/>
      <c r="C1066" s="6"/>
      <c r="D1066" s="6"/>
      <c r="E1066" s="7"/>
    </row>
    <row r="1067" hidden="1">
      <c r="A1067" s="10"/>
      <c r="B1067" s="11"/>
      <c r="C1067" s="11"/>
      <c r="D1067" s="11"/>
      <c r="E1067" s="12"/>
    </row>
    <row r="1068" hidden="1">
      <c r="A1068" s="5" t="s">
        <v>3634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13">
        <v>46083.0</v>
      </c>
      <c r="B1070" s="6"/>
      <c r="C1070" s="54" t="s">
        <v>3635</v>
      </c>
      <c r="D1070" s="15">
        <v>46089.0</v>
      </c>
      <c r="E1070" s="7"/>
    </row>
    <row r="1071" hidden="1">
      <c r="A1071" s="10"/>
      <c r="B1071" s="11"/>
      <c r="C1071" s="16"/>
      <c r="D1071" s="11"/>
      <c r="E1071" s="12"/>
    </row>
    <row r="1072" hidden="1">
      <c r="A1072" s="55" t="s">
        <v>4824</v>
      </c>
      <c r="B1072" s="7"/>
      <c r="C1072" s="16"/>
      <c r="D1072" s="56" t="s">
        <v>4825</v>
      </c>
      <c r="E1072" s="7"/>
    </row>
    <row r="1073" hidden="1">
      <c r="A1073" s="10"/>
      <c r="B1073" s="12"/>
      <c r="C1073" s="16"/>
      <c r="D1073" s="11"/>
      <c r="E1073" s="12"/>
    </row>
    <row r="1074" hidden="1">
      <c r="A1074" s="19" t="s">
        <v>3636</v>
      </c>
      <c r="B1074" s="6"/>
      <c r="C1074" s="6"/>
      <c r="D1074" s="6"/>
      <c r="E1074" s="7"/>
    </row>
    <row r="1075" hidden="1">
      <c r="A1075" s="20" t="s">
        <v>3637</v>
      </c>
      <c r="B1075" s="21" t="s">
        <v>3638</v>
      </c>
      <c r="C1075" s="22" t="s">
        <v>3639</v>
      </c>
      <c r="D1075" s="21" t="s">
        <v>3640</v>
      </c>
      <c r="E1075" s="23" t="s">
        <v>13</v>
      </c>
    </row>
    <row r="1076" hidden="1">
      <c r="A1076" s="57" t="s">
        <v>3641</v>
      </c>
      <c r="B1076" s="25">
        <v>13856.0</v>
      </c>
      <c r="C1076" s="26">
        <v>13356.0</v>
      </c>
      <c r="D1076" s="27">
        <v>-500.0</v>
      </c>
      <c r="E1076" s="28"/>
    </row>
    <row r="1077" hidden="1">
      <c r="A1077" s="57" t="s">
        <v>3642</v>
      </c>
      <c r="B1077" s="29">
        <v>12310.0</v>
      </c>
      <c r="C1077" s="26">
        <v>12310.0</v>
      </c>
      <c r="D1077" s="27">
        <v>0.0</v>
      </c>
      <c r="E1077" s="28"/>
    </row>
    <row r="1078" hidden="1">
      <c r="A1078" s="57" t="s">
        <v>3643</v>
      </c>
      <c r="B1078" s="29">
        <v>0.0</v>
      </c>
      <c r="C1078" s="26"/>
      <c r="D1078" s="27">
        <v>0.0</v>
      </c>
      <c r="E1078" s="28"/>
    </row>
    <row r="1079" hidden="1">
      <c r="A1079" s="57" t="s">
        <v>3644</v>
      </c>
      <c r="B1079" s="29">
        <v>0.0</v>
      </c>
      <c r="C1079" s="26"/>
      <c r="D1079" s="27">
        <v>0.0</v>
      </c>
      <c r="E1079" s="28"/>
    </row>
    <row r="1080" hidden="1">
      <c r="A1080" s="31" t="s">
        <v>3646</v>
      </c>
      <c r="B1080" s="29">
        <v>0.0</v>
      </c>
      <c r="C1080" s="26"/>
      <c r="D1080" s="27">
        <v>0.0</v>
      </c>
      <c r="E1080" s="28"/>
    </row>
    <row r="1081" hidden="1">
      <c r="A1081" s="31" t="s">
        <v>3647</v>
      </c>
      <c r="B1081" s="29">
        <v>0.0</v>
      </c>
      <c r="C1081" s="26"/>
      <c r="D1081" s="27">
        <v>0.0</v>
      </c>
      <c r="E1081" s="28"/>
    </row>
    <row r="1082" hidden="1">
      <c r="A1082" s="31" t="s">
        <v>3649</v>
      </c>
      <c r="B1082" s="25">
        <v>0.0</v>
      </c>
      <c r="C1082" s="26">
        <v>500.0</v>
      </c>
      <c r="D1082" s="27">
        <v>500.0</v>
      </c>
      <c r="E1082" s="28" t="s">
        <v>4845</v>
      </c>
    </row>
    <row r="1083" hidden="1">
      <c r="A1083" s="31" t="s">
        <v>3651</v>
      </c>
      <c r="B1083" s="29">
        <v>1200.0</v>
      </c>
      <c r="C1083" s="26">
        <v>1080.0</v>
      </c>
      <c r="D1083" s="27">
        <v>-120.0</v>
      </c>
      <c r="E1083" s="34"/>
    </row>
    <row r="1084" hidden="1">
      <c r="A1084" s="58" t="s">
        <v>3652</v>
      </c>
      <c r="B1084" s="29">
        <v>0.0</v>
      </c>
      <c r="C1084" s="29">
        <v>0.0</v>
      </c>
      <c r="D1084" s="27">
        <v>0.0</v>
      </c>
      <c r="E1084" s="34"/>
    </row>
    <row r="1085" hidden="1">
      <c r="A1085" s="58" t="s">
        <v>3653</v>
      </c>
      <c r="B1085" s="29">
        <v>5146.0</v>
      </c>
      <c r="C1085" s="59">
        <v>5146.0</v>
      </c>
      <c r="D1085" s="27">
        <v>0.0</v>
      </c>
      <c r="E1085" s="34"/>
    </row>
    <row r="1086" hidden="1">
      <c r="A1086" s="58" t="s">
        <v>3654</v>
      </c>
      <c r="B1086" s="29">
        <v>38530.42</v>
      </c>
      <c r="C1086" s="59">
        <v>38530.419999999984</v>
      </c>
      <c r="D1086" s="27">
        <v>-1.4551915228366852E-11</v>
      </c>
      <c r="E1086" s="34"/>
    </row>
    <row r="1087" hidden="1">
      <c r="A1087" s="58" t="s">
        <v>3655</v>
      </c>
      <c r="B1087" s="29">
        <v>9454.0</v>
      </c>
      <c r="C1087" s="59">
        <v>9454.0</v>
      </c>
      <c r="D1087" s="27">
        <v>0.0</v>
      </c>
      <c r="E1087" s="34"/>
    </row>
    <row r="1088" hidden="1">
      <c r="A1088" s="58" t="s">
        <v>3657</v>
      </c>
      <c r="B1088" s="29">
        <v>0.0</v>
      </c>
      <c r="C1088" s="59">
        <v>0.0</v>
      </c>
      <c r="D1088" s="27">
        <v>0.0</v>
      </c>
      <c r="E1088" s="34"/>
    </row>
    <row r="1089" hidden="1">
      <c r="A1089" s="58" t="s">
        <v>3658</v>
      </c>
      <c r="B1089" s="29">
        <v>2629.2</v>
      </c>
      <c r="C1089" s="59">
        <v>2629.2000000000003</v>
      </c>
      <c r="D1089" s="27">
        <v>4.547473508864641E-13</v>
      </c>
      <c r="E1089" s="34"/>
    </row>
    <row r="1090" hidden="1">
      <c r="A1090" s="35" t="s">
        <v>3659</v>
      </c>
      <c r="B1090" s="29">
        <v>80495.91999999998</v>
      </c>
      <c r="C1090" s="59">
        <v>80495.92000000003</v>
      </c>
      <c r="D1090" s="37">
        <v>4.3655745685100555E-11</v>
      </c>
      <c r="E1090" s="34"/>
    </row>
    <row r="1091" hidden="1">
      <c r="A1091" s="36" t="s">
        <v>3660</v>
      </c>
      <c r="B1091" s="37">
        <v>0.49999999999454303</v>
      </c>
      <c r="C1091" s="27">
        <v>-119.50000000004366</v>
      </c>
      <c r="D1091" s="27">
        <v>-120.0000000000382</v>
      </c>
      <c r="E1091" s="38"/>
    </row>
    <row r="1092" hidden="1">
      <c r="A1092" s="39"/>
      <c r="B1092" s="60"/>
      <c r="C1092" s="61"/>
      <c r="D1092" s="61"/>
      <c r="E1092" s="62"/>
    </row>
    <row r="1093" hidden="1">
      <c r="A1093" s="39"/>
      <c r="B1093" s="60"/>
      <c r="C1093" s="61"/>
      <c r="D1093" s="61"/>
      <c r="E1093" s="62"/>
    </row>
    <row r="1094" hidden="1">
      <c r="A1094" s="5" t="s">
        <v>3661</v>
      </c>
      <c r="B1094" s="6"/>
      <c r="C1094" s="6"/>
      <c r="D1094" s="6"/>
      <c r="E1094" s="7"/>
    </row>
    <row r="1095" hidden="1">
      <c r="A1095" s="10"/>
      <c r="B1095" s="11"/>
      <c r="C1095" s="11"/>
      <c r="D1095" s="11"/>
      <c r="E1095" s="12"/>
    </row>
    <row r="1096" hidden="1">
      <c r="A1096" s="5" t="s">
        <v>3634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13">
        <v>46090.0</v>
      </c>
      <c r="B1098" s="6"/>
      <c r="C1098" s="54" t="s">
        <v>3635</v>
      </c>
      <c r="D1098" s="15">
        <v>46096.0</v>
      </c>
      <c r="E1098" s="7"/>
    </row>
    <row r="1099" hidden="1">
      <c r="A1099" s="10"/>
      <c r="B1099" s="11"/>
      <c r="C1099" s="16"/>
      <c r="D1099" s="11"/>
      <c r="E1099" s="12"/>
    </row>
    <row r="1100" hidden="1">
      <c r="A1100" s="55" t="s">
        <v>4824</v>
      </c>
      <c r="B1100" s="7"/>
      <c r="C1100" s="16"/>
      <c r="D1100" s="56" t="s">
        <v>4825</v>
      </c>
      <c r="E1100" s="7"/>
    </row>
    <row r="1101" hidden="1">
      <c r="A1101" s="10"/>
      <c r="B1101" s="12"/>
      <c r="C1101" s="16"/>
      <c r="D1101" s="11"/>
      <c r="E1101" s="12"/>
    </row>
    <row r="1102" hidden="1">
      <c r="A1102" s="19" t="s">
        <v>3636</v>
      </c>
      <c r="B1102" s="6"/>
      <c r="C1102" s="6"/>
      <c r="D1102" s="6"/>
      <c r="E1102" s="7"/>
    </row>
    <row r="1103" hidden="1">
      <c r="A1103" s="20" t="s">
        <v>3637</v>
      </c>
      <c r="B1103" s="21" t="s">
        <v>3638</v>
      </c>
      <c r="C1103" s="22" t="s">
        <v>3639</v>
      </c>
      <c r="D1103" s="21" t="s">
        <v>3640</v>
      </c>
      <c r="E1103" s="23" t="s">
        <v>13</v>
      </c>
    </row>
    <row r="1104" hidden="1">
      <c r="A1104" s="57" t="s">
        <v>3641</v>
      </c>
      <c r="B1104" s="25">
        <v>10608.0</v>
      </c>
      <c r="C1104" s="26">
        <v>10608.0</v>
      </c>
      <c r="D1104" s="27">
        <v>0.0</v>
      </c>
      <c r="E1104" s="28"/>
    </row>
    <row r="1105" hidden="1">
      <c r="A1105" s="57" t="s">
        <v>3642</v>
      </c>
      <c r="B1105" s="29">
        <v>30751.0</v>
      </c>
      <c r="C1105" s="26">
        <v>30751.0</v>
      </c>
      <c r="D1105" s="27">
        <v>0.0</v>
      </c>
      <c r="E1105" s="28"/>
    </row>
    <row r="1106" hidden="1">
      <c r="A1106" s="57" t="s">
        <v>3643</v>
      </c>
      <c r="B1106" s="29">
        <v>0.0</v>
      </c>
      <c r="C1106" s="26"/>
      <c r="D1106" s="27">
        <v>0.0</v>
      </c>
      <c r="E1106" s="28"/>
    </row>
    <row r="1107" hidden="1">
      <c r="A1107" s="57" t="s">
        <v>3644</v>
      </c>
      <c r="B1107" s="29">
        <v>0.0</v>
      </c>
      <c r="C1107" s="26"/>
      <c r="D1107" s="27">
        <v>0.0</v>
      </c>
      <c r="E1107" s="28"/>
    </row>
    <row r="1108" hidden="1">
      <c r="A1108" s="31" t="s">
        <v>3646</v>
      </c>
      <c r="B1108" s="29">
        <v>0.0</v>
      </c>
      <c r="C1108" s="26"/>
      <c r="D1108" s="27">
        <v>0.0</v>
      </c>
      <c r="E1108" s="28"/>
    </row>
    <row r="1109" hidden="1">
      <c r="A1109" s="31" t="s">
        <v>3647</v>
      </c>
      <c r="B1109" s="29">
        <v>0.0</v>
      </c>
      <c r="C1109" s="26">
        <v>241.0</v>
      </c>
      <c r="D1109" s="27">
        <v>241.0</v>
      </c>
      <c r="E1109" s="28" t="s">
        <v>4846</v>
      </c>
    </row>
    <row r="1110" hidden="1">
      <c r="A1110" s="31" t="s">
        <v>3649</v>
      </c>
      <c r="B1110" s="25">
        <v>1406.0</v>
      </c>
      <c r="C1110" s="26">
        <v>1165.0</v>
      </c>
      <c r="D1110" s="27">
        <v>-241.0</v>
      </c>
      <c r="E1110" s="28" t="s">
        <v>4847</v>
      </c>
    </row>
    <row r="1111" hidden="1">
      <c r="A1111" s="31" t="s">
        <v>3651</v>
      </c>
      <c r="B1111" s="29">
        <v>760.0</v>
      </c>
      <c r="C1111" s="26">
        <v>760.0</v>
      </c>
      <c r="D1111" s="27">
        <v>0.0</v>
      </c>
      <c r="E1111" s="34"/>
    </row>
    <row r="1112" hidden="1">
      <c r="A1112" s="58" t="s">
        <v>3652</v>
      </c>
      <c r="B1112" s="29">
        <v>0.0</v>
      </c>
      <c r="C1112" s="29">
        <v>0.0</v>
      </c>
      <c r="D1112" s="27">
        <v>0.0</v>
      </c>
      <c r="E1112" s="34"/>
    </row>
    <row r="1113" hidden="1">
      <c r="A1113" s="58" t="s">
        <v>3653</v>
      </c>
      <c r="B1113" s="29">
        <v>5350.0</v>
      </c>
      <c r="C1113" s="59">
        <v>5350.0</v>
      </c>
      <c r="D1113" s="27">
        <v>0.0</v>
      </c>
      <c r="E1113" s="34"/>
    </row>
    <row r="1114" hidden="1">
      <c r="A1114" s="58" t="s">
        <v>3654</v>
      </c>
      <c r="B1114" s="29">
        <v>30488.0</v>
      </c>
      <c r="C1114" s="59">
        <v>30488.0</v>
      </c>
      <c r="D1114" s="27">
        <v>0.0</v>
      </c>
      <c r="E1114" s="34"/>
    </row>
    <row r="1115" hidden="1">
      <c r="A1115" s="58" t="s">
        <v>3655</v>
      </c>
      <c r="B1115" s="29">
        <v>11457.0</v>
      </c>
      <c r="C1115" s="59">
        <v>11457.0</v>
      </c>
      <c r="D1115" s="27">
        <v>0.0</v>
      </c>
      <c r="E1115" s="34"/>
    </row>
    <row r="1116" hidden="1">
      <c r="A1116" s="58" t="s">
        <v>3657</v>
      </c>
      <c r="B1116" s="29">
        <v>0.0</v>
      </c>
      <c r="C1116" s="59">
        <v>0.0</v>
      </c>
      <c r="D1116" s="27">
        <v>0.0</v>
      </c>
      <c r="E1116" s="34"/>
    </row>
    <row r="1117" hidden="1">
      <c r="A1117" s="58" t="s">
        <v>3658</v>
      </c>
      <c r="B1117" s="29">
        <v>2571.0</v>
      </c>
      <c r="C1117" s="59">
        <v>2571.0</v>
      </c>
      <c r="D1117" s="27">
        <v>0.0</v>
      </c>
      <c r="E1117" s="34"/>
    </row>
    <row r="1118" hidden="1">
      <c r="A1118" s="35" t="s">
        <v>3659</v>
      </c>
      <c r="B1118" s="29">
        <v>90820.6</v>
      </c>
      <c r="C1118" s="59">
        <v>90820.59999999999</v>
      </c>
      <c r="D1118" s="37">
        <v>-1.4551915228366852E-11</v>
      </c>
      <c r="E1118" s="34"/>
    </row>
    <row r="1119" hidden="1">
      <c r="A1119" s="36" t="s">
        <v>3660</v>
      </c>
      <c r="B1119" s="37">
        <v>-0.6000000000012733</v>
      </c>
      <c r="C1119" s="27">
        <v>-0.5999999999912689</v>
      </c>
      <c r="D1119" s="27">
        <v>1.000444171950221E-11</v>
      </c>
      <c r="E1119" s="38"/>
    </row>
    <row r="1120" hidden="1">
      <c r="A1120" s="39"/>
      <c r="B1120" s="60"/>
      <c r="C1120" s="61"/>
      <c r="D1120" s="61"/>
      <c r="E1120" s="62"/>
    </row>
    <row r="1121" hidden="1">
      <c r="A1121" s="39"/>
      <c r="B1121" s="60"/>
      <c r="C1121" s="61"/>
      <c r="D1121" s="61"/>
      <c r="E1121" s="62"/>
    </row>
    <row r="1122" hidden="1">
      <c r="A1122" s="5" t="s">
        <v>3661</v>
      </c>
      <c r="B1122" s="6"/>
      <c r="C1122" s="6"/>
      <c r="D1122" s="6"/>
      <c r="E1122" s="7"/>
    </row>
    <row r="1123" hidden="1">
      <c r="A1123" s="10"/>
      <c r="B1123" s="11"/>
      <c r="C1123" s="11"/>
      <c r="D1123" s="11"/>
      <c r="E1123" s="12"/>
    </row>
    <row r="1124" hidden="1">
      <c r="A1124" s="5" t="s">
        <v>3634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13">
        <v>46097.0</v>
      </c>
      <c r="B1126" s="6"/>
      <c r="C1126" s="54" t="s">
        <v>3635</v>
      </c>
      <c r="D1126" s="15">
        <v>46103.0</v>
      </c>
      <c r="E1126" s="7"/>
    </row>
    <row r="1127" hidden="1">
      <c r="A1127" s="10"/>
      <c r="B1127" s="11"/>
      <c r="C1127" s="16"/>
      <c r="D1127" s="11"/>
      <c r="E1127" s="12"/>
    </row>
    <row r="1128" hidden="1">
      <c r="A1128" s="55" t="s">
        <v>4824</v>
      </c>
      <c r="B1128" s="7"/>
      <c r="C1128" s="16"/>
      <c r="D1128" s="56" t="s">
        <v>4825</v>
      </c>
      <c r="E1128" s="7"/>
    </row>
    <row r="1129" hidden="1">
      <c r="A1129" s="10"/>
      <c r="B1129" s="12"/>
      <c r="C1129" s="16"/>
      <c r="D1129" s="11"/>
      <c r="E1129" s="12"/>
    </row>
    <row r="1130" hidden="1">
      <c r="A1130" s="19" t="s">
        <v>3636</v>
      </c>
      <c r="B1130" s="6"/>
      <c r="C1130" s="6"/>
      <c r="D1130" s="6"/>
      <c r="E1130" s="7"/>
    </row>
    <row r="1131" hidden="1">
      <c r="A1131" s="20" t="s">
        <v>3637</v>
      </c>
      <c r="B1131" s="21" t="s">
        <v>3638</v>
      </c>
      <c r="C1131" s="22" t="s">
        <v>3639</v>
      </c>
      <c r="D1131" s="21" t="s">
        <v>3640</v>
      </c>
      <c r="E1131" s="23" t="s">
        <v>13</v>
      </c>
    </row>
    <row r="1132" hidden="1">
      <c r="A1132" s="57" t="s">
        <v>3641</v>
      </c>
      <c r="B1132" s="25">
        <v>22578.0</v>
      </c>
      <c r="C1132" s="26">
        <v>22578.0</v>
      </c>
      <c r="D1132" s="27">
        <v>0.0</v>
      </c>
      <c r="E1132" s="28"/>
    </row>
    <row r="1133" hidden="1">
      <c r="A1133" s="57" t="s">
        <v>3642</v>
      </c>
      <c r="B1133" s="29">
        <v>19336.0</v>
      </c>
      <c r="C1133" s="26">
        <v>19336.0</v>
      </c>
      <c r="D1133" s="27">
        <v>0.0</v>
      </c>
      <c r="E1133" s="28"/>
    </row>
    <row r="1134" hidden="1">
      <c r="A1134" s="57" t="s">
        <v>3643</v>
      </c>
      <c r="B1134" s="29">
        <v>500.0</v>
      </c>
      <c r="C1134" s="26">
        <v>500.0</v>
      </c>
      <c r="D1134" s="27">
        <v>0.0</v>
      </c>
      <c r="E1134" s="28"/>
    </row>
    <row r="1135" hidden="1">
      <c r="A1135" s="57" t="s">
        <v>3644</v>
      </c>
      <c r="B1135" s="29">
        <v>0.0</v>
      </c>
      <c r="C1135" s="26"/>
      <c r="D1135" s="27">
        <v>0.0</v>
      </c>
      <c r="E1135" s="28"/>
    </row>
    <row r="1136" hidden="1">
      <c r="A1136" s="31" t="s">
        <v>3646</v>
      </c>
      <c r="B1136" s="29">
        <v>0.0</v>
      </c>
      <c r="C1136" s="26"/>
      <c r="D1136" s="27">
        <v>0.0</v>
      </c>
      <c r="E1136" s="28"/>
    </row>
    <row r="1137" hidden="1">
      <c r="A1137" s="31" t="s">
        <v>3647</v>
      </c>
      <c r="B1137" s="29">
        <v>0.0</v>
      </c>
      <c r="C1137" s="26"/>
      <c r="D1137" s="27">
        <v>0.0</v>
      </c>
      <c r="E1137" s="28"/>
    </row>
    <row r="1138" hidden="1">
      <c r="A1138" s="31" t="s">
        <v>3649</v>
      </c>
      <c r="B1138" s="25">
        <v>0.0</v>
      </c>
      <c r="C1138" s="26"/>
      <c r="D1138" s="27">
        <v>0.0</v>
      </c>
      <c r="E1138" s="28"/>
    </row>
    <row r="1139" hidden="1">
      <c r="A1139" s="31" t="s">
        <v>3651</v>
      </c>
      <c r="B1139" s="29">
        <v>1200.0</v>
      </c>
      <c r="C1139" s="26">
        <v>1240.0</v>
      </c>
      <c r="D1139" s="27">
        <v>40.0</v>
      </c>
      <c r="E1139" s="34"/>
    </row>
    <row r="1140" hidden="1">
      <c r="A1140" s="58" t="s">
        <v>3652</v>
      </c>
      <c r="B1140" s="29">
        <v>0.0</v>
      </c>
      <c r="C1140" s="29">
        <v>0.0</v>
      </c>
      <c r="D1140" s="27">
        <v>0.0</v>
      </c>
      <c r="E1140" s="34"/>
    </row>
    <row r="1141" hidden="1">
      <c r="A1141" s="58" t="s">
        <v>3653</v>
      </c>
      <c r="B1141" s="29">
        <v>10112.0</v>
      </c>
      <c r="C1141" s="59">
        <v>10112.0</v>
      </c>
      <c r="D1141" s="27">
        <v>0.0</v>
      </c>
      <c r="E1141" s="34"/>
    </row>
    <row r="1142" hidden="1">
      <c r="A1142" s="58" t="s">
        <v>3654</v>
      </c>
      <c r="B1142" s="29">
        <v>30061.5</v>
      </c>
      <c r="C1142" s="59">
        <v>30061.5</v>
      </c>
      <c r="D1142" s="27">
        <v>0.0</v>
      </c>
      <c r="E1142" s="34"/>
    </row>
    <row r="1143" hidden="1">
      <c r="A1143" s="58" t="s">
        <v>3655</v>
      </c>
      <c r="B1143" s="29">
        <v>7294.0</v>
      </c>
      <c r="C1143" s="59">
        <v>7553.0</v>
      </c>
      <c r="D1143" s="27">
        <v>259.0</v>
      </c>
      <c r="E1143" s="34"/>
    </row>
    <row r="1144" hidden="1">
      <c r="A1144" s="58" t="s">
        <v>3657</v>
      </c>
      <c r="B1144" s="29">
        <v>0.0</v>
      </c>
      <c r="C1144" s="59">
        <v>0.0</v>
      </c>
      <c r="D1144" s="27">
        <v>0.0</v>
      </c>
      <c r="E1144" s="34"/>
    </row>
    <row r="1145" hidden="1">
      <c r="A1145" s="58" t="s">
        <v>3658</v>
      </c>
      <c r="B1145" s="29">
        <v>2883.0</v>
      </c>
      <c r="C1145" s="59">
        <v>2883.0</v>
      </c>
      <c r="D1145" s="27">
        <v>0.0</v>
      </c>
      <c r="E1145" s="34"/>
    </row>
    <row r="1146" hidden="1">
      <c r="A1146" s="35" t="s">
        <v>3659</v>
      </c>
      <c r="B1146" s="29">
        <v>91082.09999999999</v>
      </c>
      <c r="C1146" s="59">
        <v>91341.09999999999</v>
      </c>
      <c r="D1146" s="37">
        <v>259.0</v>
      </c>
      <c r="E1146" s="34"/>
    </row>
    <row r="1147" hidden="1">
      <c r="A1147" s="36" t="s">
        <v>3660</v>
      </c>
      <c r="B1147" s="37">
        <v>-0.6000000000003638</v>
      </c>
      <c r="C1147" s="27">
        <v>39.40000000000873</v>
      </c>
      <c r="D1147" s="27">
        <v>40.000000000009095</v>
      </c>
      <c r="E1147" s="38"/>
    </row>
    <row r="1148" hidden="1">
      <c r="A1148" s="39"/>
      <c r="B1148" s="60"/>
      <c r="C1148" s="61"/>
      <c r="D1148" s="61"/>
      <c r="E1148" s="62"/>
    </row>
    <row r="1149" hidden="1">
      <c r="A1149" s="39"/>
      <c r="B1149" s="60"/>
      <c r="C1149" s="61"/>
      <c r="D1149" s="61"/>
      <c r="E1149" s="62"/>
    </row>
    <row r="1150" hidden="1">
      <c r="A1150" s="5" t="s">
        <v>3661</v>
      </c>
      <c r="B1150" s="6"/>
      <c r="C1150" s="6"/>
      <c r="D1150" s="6"/>
      <c r="E1150" s="7"/>
    </row>
    <row r="1151" hidden="1">
      <c r="A1151" s="10"/>
      <c r="B1151" s="11"/>
      <c r="C1151" s="11"/>
      <c r="D1151" s="11"/>
      <c r="E1151" s="12"/>
    </row>
    <row r="1152" hidden="1">
      <c r="A1152" s="5" t="s">
        <v>3634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13">
        <v>46104.0</v>
      </c>
      <c r="B1154" s="6"/>
      <c r="C1154" s="54" t="s">
        <v>3635</v>
      </c>
      <c r="D1154" s="15">
        <v>46110.0</v>
      </c>
      <c r="E1154" s="7"/>
    </row>
    <row r="1155" hidden="1">
      <c r="A1155" s="10"/>
      <c r="B1155" s="11"/>
      <c r="C1155" s="16"/>
      <c r="D1155" s="11"/>
      <c r="E1155" s="12"/>
    </row>
    <row r="1156" hidden="1">
      <c r="A1156" s="55" t="s">
        <v>4824</v>
      </c>
      <c r="B1156" s="7"/>
      <c r="C1156" s="16"/>
      <c r="D1156" s="56" t="s">
        <v>4825</v>
      </c>
      <c r="E1156" s="7"/>
    </row>
    <row r="1157" hidden="1">
      <c r="A1157" s="10"/>
      <c r="B1157" s="12"/>
      <c r="C1157" s="16"/>
      <c r="D1157" s="11"/>
      <c r="E1157" s="12"/>
    </row>
    <row r="1158" hidden="1">
      <c r="A1158" s="19" t="s">
        <v>3636</v>
      </c>
      <c r="B1158" s="6"/>
      <c r="C1158" s="6"/>
      <c r="D1158" s="6"/>
      <c r="E1158" s="7"/>
    </row>
    <row r="1159" hidden="1">
      <c r="A1159" s="20" t="s">
        <v>3637</v>
      </c>
      <c r="B1159" s="21" t="s">
        <v>3638</v>
      </c>
      <c r="C1159" s="22" t="s">
        <v>3639</v>
      </c>
      <c r="D1159" s="21" t="s">
        <v>3640</v>
      </c>
      <c r="E1159" s="23" t="s">
        <v>13</v>
      </c>
    </row>
    <row r="1160" hidden="1">
      <c r="A1160" s="57" t="s">
        <v>3641</v>
      </c>
      <c r="B1160" s="25">
        <v>18228.0</v>
      </c>
      <c r="C1160" s="26">
        <v>14725.0</v>
      </c>
      <c r="D1160" s="27">
        <v>-3503.0</v>
      </c>
      <c r="E1160" s="28"/>
    </row>
    <row r="1161" hidden="1">
      <c r="A1161" s="57" t="s">
        <v>3642</v>
      </c>
      <c r="B1161" s="29">
        <v>21867.0</v>
      </c>
      <c r="C1161" s="26">
        <v>25471.0</v>
      </c>
      <c r="D1161" s="27">
        <v>3604.0</v>
      </c>
      <c r="E1161" s="28"/>
    </row>
    <row r="1162" hidden="1">
      <c r="A1162" s="57" t="s">
        <v>3643</v>
      </c>
      <c r="B1162" s="29">
        <v>0.0</v>
      </c>
      <c r="C1162" s="26"/>
      <c r="D1162" s="27">
        <v>0.0</v>
      </c>
      <c r="E1162" s="28"/>
    </row>
    <row r="1163" hidden="1">
      <c r="A1163" s="57" t="s">
        <v>3644</v>
      </c>
      <c r="B1163" s="29">
        <v>0.0</v>
      </c>
      <c r="C1163" s="26"/>
      <c r="D1163" s="27">
        <v>0.0</v>
      </c>
      <c r="E1163" s="28"/>
    </row>
    <row r="1164" hidden="1">
      <c r="A1164" s="31" t="s">
        <v>3646</v>
      </c>
      <c r="B1164" s="29">
        <v>0.0</v>
      </c>
      <c r="C1164" s="26"/>
      <c r="D1164" s="27">
        <v>0.0</v>
      </c>
      <c r="E1164" s="28"/>
    </row>
    <row r="1165" hidden="1">
      <c r="A1165" s="31" t="s">
        <v>3647</v>
      </c>
      <c r="B1165" s="29">
        <v>0.0</v>
      </c>
      <c r="C1165" s="26"/>
      <c r="D1165" s="27">
        <v>0.0</v>
      </c>
      <c r="E1165" s="28"/>
    </row>
    <row r="1166" hidden="1">
      <c r="A1166" s="31" t="s">
        <v>3649</v>
      </c>
      <c r="B1166" s="25">
        <v>0.0</v>
      </c>
      <c r="C1166" s="26"/>
      <c r="D1166" s="27">
        <v>0.0</v>
      </c>
      <c r="E1166" s="28"/>
    </row>
    <row r="1167" hidden="1">
      <c r="A1167" s="31" t="s">
        <v>3651</v>
      </c>
      <c r="B1167" s="29">
        <v>965.0</v>
      </c>
      <c r="C1167" s="26">
        <v>965.0</v>
      </c>
      <c r="D1167" s="27">
        <v>0.0</v>
      </c>
      <c r="E1167" s="34"/>
    </row>
    <row r="1168" hidden="1">
      <c r="A1168" s="58" t="s">
        <v>3652</v>
      </c>
      <c r="B1168" s="29">
        <v>0.0</v>
      </c>
      <c r="C1168" s="29">
        <v>0.0</v>
      </c>
      <c r="D1168" s="27">
        <v>0.0</v>
      </c>
      <c r="E1168" s="34"/>
    </row>
    <row r="1169" hidden="1">
      <c r="A1169" s="58" t="s">
        <v>3653</v>
      </c>
      <c r="B1169" s="29">
        <v>4026.0</v>
      </c>
      <c r="C1169" s="59">
        <v>4026.0</v>
      </c>
      <c r="D1169" s="27">
        <v>0.0</v>
      </c>
      <c r="E1169" s="34"/>
    </row>
    <row r="1170" hidden="1">
      <c r="A1170" s="58" t="s">
        <v>3654</v>
      </c>
      <c r="B1170" s="29">
        <v>27192.25</v>
      </c>
      <c r="C1170" s="59">
        <v>27192.25</v>
      </c>
      <c r="D1170" s="27">
        <v>0.0</v>
      </c>
      <c r="E1170" s="34"/>
    </row>
    <row r="1171" hidden="1">
      <c r="A1171" s="58" t="s">
        <v>3655</v>
      </c>
      <c r="B1171" s="29">
        <v>7822.0</v>
      </c>
      <c r="C1171" s="59">
        <v>7822.0</v>
      </c>
      <c r="D1171" s="27">
        <v>0.0</v>
      </c>
      <c r="E1171" s="34"/>
    </row>
    <row r="1172" hidden="1">
      <c r="A1172" s="58" t="s">
        <v>3657</v>
      </c>
      <c r="B1172" s="29">
        <v>0.0</v>
      </c>
      <c r="C1172" s="59">
        <v>0.0</v>
      </c>
      <c r="D1172" s="27">
        <v>0.0</v>
      </c>
      <c r="E1172" s="34"/>
    </row>
    <row r="1173" hidden="1">
      <c r="A1173" s="58" t="s">
        <v>3658</v>
      </c>
      <c r="B1173" s="29">
        <v>881.0</v>
      </c>
      <c r="C1173" s="59">
        <v>881.0</v>
      </c>
      <c r="D1173" s="27">
        <v>0.0</v>
      </c>
      <c r="E1173" s="34"/>
    </row>
    <row r="1174" hidden="1">
      <c r="A1174" s="35" t="s">
        <v>3659</v>
      </c>
      <c r="B1174" s="29">
        <v>80203.05</v>
      </c>
      <c r="C1174" s="59">
        <v>80203.04999999999</v>
      </c>
      <c r="D1174" s="37">
        <v>-1.4551915228366852E-11</v>
      </c>
      <c r="E1174" s="34"/>
    </row>
    <row r="1175" hidden="1">
      <c r="A1175" s="36" t="s">
        <v>3660</v>
      </c>
      <c r="B1175" s="37">
        <v>-102.80000000000018</v>
      </c>
      <c r="C1175" s="27">
        <v>-1.7999999999883585</v>
      </c>
      <c r="D1175" s="27">
        <v>101.00000000001182</v>
      </c>
      <c r="E1175" s="38"/>
    </row>
    <row r="1176" hidden="1">
      <c r="A1176" s="39"/>
      <c r="B1176" s="60"/>
      <c r="C1176" s="61"/>
      <c r="D1176" s="61"/>
      <c r="E1176" s="62"/>
    </row>
    <row r="1177" hidden="1">
      <c r="A1177" s="39"/>
      <c r="B1177" s="60"/>
      <c r="C1177" s="61"/>
      <c r="D1177" s="61"/>
      <c r="E1177" s="62"/>
    </row>
    <row r="1178" hidden="1">
      <c r="A1178" s="5" t="s">
        <v>3661</v>
      </c>
      <c r="B1178" s="6"/>
      <c r="C1178" s="6"/>
      <c r="D1178" s="6"/>
      <c r="E1178" s="7"/>
    </row>
    <row r="1179" hidden="1">
      <c r="A1179" s="10"/>
      <c r="B1179" s="11"/>
      <c r="C1179" s="11"/>
      <c r="D1179" s="11"/>
      <c r="E1179" s="12"/>
    </row>
    <row r="1180" hidden="1">
      <c r="A1180" s="5" t="s">
        <v>3634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13">
        <v>46111.0</v>
      </c>
      <c r="B1182" s="6"/>
      <c r="C1182" s="54" t="s">
        <v>3635</v>
      </c>
      <c r="D1182" s="15">
        <v>46112.0</v>
      </c>
      <c r="E1182" s="7"/>
    </row>
    <row r="1183" hidden="1">
      <c r="A1183" s="10"/>
      <c r="B1183" s="11"/>
      <c r="C1183" s="16"/>
      <c r="D1183" s="11"/>
      <c r="E1183" s="12"/>
    </row>
    <row r="1184" hidden="1">
      <c r="A1184" s="55" t="s">
        <v>4824</v>
      </c>
      <c r="B1184" s="7"/>
      <c r="C1184" s="16"/>
      <c r="D1184" s="56" t="s">
        <v>4826</v>
      </c>
      <c r="E1184" s="7"/>
    </row>
    <row r="1185" hidden="1">
      <c r="A1185" s="10"/>
      <c r="B1185" s="12"/>
      <c r="C1185" s="16"/>
      <c r="D1185" s="11"/>
      <c r="E1185" s="12"/>
    </row>
    <row r="1186" hidden="1">
      <c r="A1186" s="19" t="s">
        <v>3636</v>
      </c>
      <c r="B1186" s="6"/>
      <c r="C1186" s="6"/>
      <c r="D1186" s="6"/>
      <c r="E1186" s="7"/>
    </row>
    <row r="1187" hidden="1">
      <c r="A1187" s="20" t="s">
        <v>3637</v>
      </c>
      <c r="B1187" s="21" t="s">
        <v>3638</v>
      </c>
      <c r="C1187" s="22" t="s">
        <v>3639</v>
      </c>
      <c r="D1187" s="21" t="s">
        <v>3640</v>
      </c>
      <c r="E1187" s="23" t="s">
        <v>13</v>
      </c>
    </row>
    <row r="1188" hidden="1">
      <c r="A1188" s="57" t="s">
        <v>3641</v>
      </c>
      <c r="B1188" s="25">
        <v>2319.0</v>
      </c>
      <c r="C1188" s="26">
        <v>4597.0</v>
      </c>
      <c r="D1188" s="27">
        <v>2278.0</v>
      </c>
      <c r="E1188" s="28" t="s">
        <v>4848</v>
      </c>
    </row>
    <row r="1189" hidden="1">
      <c r="A1189" s="57" t="s">
        <v>3642</v>
      </c>
      <c r="B1189" s="29">
        <v>5203.0</v>
      </c>
      <c r="C1189" s="26">
        <v>5203.0</v>
      </c>
      <c r="D1189" s="27">
        <v>0.0</v>
      </c>
      <c r="E1189" s="28"/>
    </row>
    <row r="1190" hidden="1">
      <c r="A1190" s="57" t="s">
        <v>3643</v>
      </c>
      <c r="B1190" s="29">
        <v>0.0</v>
      </c>
      <c r="C1190" s="26"/>
      <c r="D1190" s="27">
        <v>0.0</v>
      </c>
      <c r="E1190" s="28"/>
    </row>
    <row r="1191" hidden="1">
      <c r="A1191" s="57" t="s">
        <v>3644</v>
      </c>
      <c r="B1191" s="29">
        <v>0.0</v>
      </c>
      <c r="C1191" s="26"/>
      <c r="D1191" s="27">
        <v>0.0</v>
      </c>
      <c r="E1191" s="28"/>
    </row>
    <row r="1192" hidden="1">
      <c r="A1192" s="31" t="s">
        <v>3646</v>
      </c>
      <c r="B1192" s="29">
        <v>0.0</v>
      </c>
      <c r="C1192" s="26"/>
      <c r="D1192" s="27">
        <v>0.0</v>
      </c>
      <c r="E1192" s="28"/>
    </row>
    <row r="1193" hidden="1">
      <c r="A1193" s="31" t="s">
        <v>3647</v>
      </c>
      <c r="B1193" s="29">
        <v>0.0</v>
      </c>
      <c r="C1193" s="26"/>
      <c r="D1193" s="27">
        <v>0.0</v>
      </c>
      <c r="E1193" s="28"/>
    </row>
    <row r="1194" hidden="1">
      <c r="A1194" s="31" t="s">
        <v>3649</v>
      </c>
      <c r="B1194" s="25">
        <v>0.0</v>
      </c>
      <c r="C1194" s="26"/>
      <c r="D1194" s="27">
        <v>0.0</v>
      </c>
      <c r="E1194" s="28"/>
    </row>
    <row r="1195" hidden="1">
      <c r="A1195" s="31" t="s">
        <v>3651</v>
      </c>
      <c r="B1195" s="29">
        <v>360.0</v>
      </c>
      <c r="C1195" s="26">
        <v>360.0</v>
      </c>
      <c r="D1195" s="27">
        <v>0.0</v>
      </c>
      <c r="E1195" s="34"/>
    </row>
    <row r="1196" hidden="1">
      <c r="A1196" s="58" t="s">
        <v>3652</v>
      </c>
      <c r="B1196" s="29">
        <v>0.0</v>
      </c>
      <c r="C1196" s="29">
        <v>0.0</v>
      </c>
      <c r="D1196" s="27">
        <v>0.0</v>
      </c>
      <c r="E1196" s="34"/>
    </row>
    <row r="1197" hidden="1">
      <c r="A1197" s="58" t="s">
        <v>3653</v>
      </c>
      <c r="B1197" s="29">
        <v>349.0</v>
      </c>
      <c r="C1197" s="59">
        <v>349.0</v>
      </c>
      <c r="D1197" s="27">
        <v>0.0</v>
      </c>
      <c r="E1197" s="34"/>
    </row>
    <row r="1198" hidden="1">
      <c r="A1198" s="58" t="s">
        <v>3654</v>
      </c>
      <c r="B1198" s="29">
        <v>7263.0</v>
      </c>
      <c r="C1198" s="59">
        <v>7263.0</v>
      </c>
      <c r="D1198" s="27">
        <v>0.0</v>
      </c>
      <c r="E1198" s="34"/>
    </row>
    <row r="1199" hidden="1">
      <c r="A1199" s="58" t="s">
        <v>3655</v>
      </c>
      <c r="B1199" s="29">
        <v>1694.0</v>
      </c>
      <c r="C1199" s="59">
        <v>1694.0</v>
      </c>
      <c r="D1199" s="27">
        <v>0.0</v>
      </c>
      <c r="E1199" s="34"/>
    </row>
    <row r="1200" hidden="1">
      <c r="A1200" s="58" t="s">
        <v>3657</v>
      </c>
      <c r="B1200" s="29">
        <v>0.0</v>
      </c>
      <c r="C1200" s="59">
        <v>0.0</v>
      </c>
      <c r="D1200" s="27">
        <v>0.0</v>
      </c>
      <c r="E1200" s="34"/>
    </row>
    <row r="1201" hidden="1">
      <c r="A1201" s="58" t="s">
        <v>3658</v>
      </c>
      <c r="B1201" s="29">
        <v>496.0</v>
      </c>
      <c r="C1201" s="59">
        <v>496.0</v>
      </c>
      <c r="D1201" s="27">
        <v>0.0</v>
      </c>
      <c r="E1201" s="34"/>
    </row>
    <row r="1202" hidden="1">
      <c r="A1202" s="35" t="s">
        <v>3659</v>
      </c>
      <c r="B1202" s="29">
        <v>19466.0</v>
      </c>
      <c r="C1202" s="59">
        <v>19466.0</v>
      </c>
      <c r="D1202" s="37">
        <v>0.0</v>
      </c>
      <c r="E1202" s="34"/>
    </row>
    <row r="1203" hidden="1">
      <c r="A1203" s="36" t="s">
        <v>3660</v>
      </c>
      <c r="B1203" s="37">
        <v>-2278.0</v>
      </c>
      <c r="C1203" s="27">
        <v>0.0</v>
      </c>
      <c r="D1203" s="27">
        <v>2278.0</v>
      </c>
      <c r="E1203" s="38"/>
    </row>
    <row r="1204" hidden="1">
      <c r="A1204" s="39"/>
      <c r="B1204" s="60"/>
      <c r="C1204" s="61"/>
      <c r="D1204" s="61"/>
      <c r="E1204" s="62"/>
    </row>
    <row r="1205" hidden="1">
      <c r="A1205" s="39"/>
      <c r="B1205" s="60"/>
      <c r="C1205" s="61"/>
      <c r="D1205" s="61"/>
      <c r="E1205" s="62"/>
    </row>
    <row r="1206" hidden="1">
      <c r="A1206" s="5" t="s">
        <v>3661</v>
      </c>
      <c r="B1206" s="6"/>
      <c r="C1206" s="6"/>
      <c r="D1206" s="6"/>
      <c r="E1206" s="7"/>
    </row>
    <row r="1207" hidden="1">
      <c r="A1207" s="10"/>
      <c r="B1207" s="11"/>
      <c r="C1207" s="11"/>
      <c r="D1207" s="11"/>
      <c r="E1207" s="12"/>
    </row>
    <row r="1208" hidden="1">
      <c r="A1208" s="5" t="s">
        <v>3634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13">
        <v>46113.0</v>
      </c>
      <c r="B1210" s="6"/>
      <c r="C1210" s="54" t="s">
        <v>3635</v>
      </c>
      <c r="D1210" s="15">
        <v>46117.0</v>
      </c>
      <c r="E1210" s="7"/>
    </row>
    <row r="1211" hidden="1">
      <c r="A1211" s="10"/>
      <c r="B1211" s="11"/>
      <c r="C1211" s="16"/>
      <c r="D1211" s="11"/>
      <c r="E1211" s="12"/>
    </row>
    <row r="1212" hidden="1">
      <c r="A1212" s="55" t="s">
        <v>4827</v>
      </c>
      <c r="B1212" s="7"/>
      <c r="C1212" s="16"/>
      <c r="D1212" s="56" t="s">
        <v>4825</v>
      </c>
      <c r="E1212" s="7"/>
    </row>
    <row r="1213" hidden="1">
      <c r="A1213" s="10"/>
      <c r="B1213" s="12"/>
      <c r="C1213" s="16"/>
      <c r="D1213" s="11"/>
      <c r="E1213" s="12"/>
    </row>
    <row r="1214" hidden="1">
      <c r="A1214" s="19" t="s">
        <v>3636</v>
      </c>
      <c r="B1214" s="6"/>
      <c r="C1214" s="6"/>
      <c r="D1214" s="6"/>
      <c r="E1214" s="7"/>
    </row>
    <row r="1215" hidden="1">
      <c r="A1215" s="20" t="s">
        <v>3637</v>
      </c>
      <c r="B1215" s="21" t="s">
        <v>3638</v>
      </c>
      <c r="C1215" s="22" t="s">
        <v>3639</v>
      </c>
      <c r="D1215" s="21" t="s">
        <v>3640</v>
      </c>
      <c r="E1215" s="23" t="s">
        <v>13</v>
      </c>
    </row>
    <row r="1216" hidden="1">
      <c r="A1216" s="57" t="s">
        <v>3641</v>
      </c>
      <c r="B1216" s="25">
        <v>12604.0</v>
      </c>
      <c r="C1216" s="26">
        <v>12604.0</v>
      </c>
      <c r="D1216" s="27">
        <v>0.0</v>
      </c>
      <c r="E1216" s="28"/>
    </row>
    <row r="1217" hidden="1">
      <c r="A1217" s="57" t="s">
        <v>3642</v>
      </c>
      <c r="B1217" s="29">
        <v>13811.0</v>
      </c>
      <c r="C1217" s="26">
        <v>13811.0</v>
      </c>
      <c r="D1217" s="27">
        <v>0.0</v>
      </c>
      <c r="E1217" s="28"/>
    </row>
    <row r="1218" hidden="1">
      <c r="A1218" s="57" t="s">
        <v>3643</v>
      </c>
      <c r="B1218" s="29">
        <v>0.0</v>
      </c>
      <c r="C1218" s="26"/>
      <c r="D1218" s="27">
        <v>0.0</v>
      </c>
      <c r="E1218" s="28"/>
    </row>
    <row r="1219" hidden="1">
      <c r="A1219" s="57" t="s">
        <v>3644</v>
      </c>
      <c r="B1219" s="29">
        <v>0.0</v>
      </c>
      <c r="C1219" s="26"/>
      <c r="D1219" s="27">
        <v>0.0</v>
      </c>
      <c r="E1219" s="28"/>
    </row>
    <row r="1220" hidden="1">
      <c r="A1220" s="31" t="s">
        <v>3646</v>
      </c>
      <c r="B1220" s="29">
        <v>0.0</v>
      </c>
      <c r="C1220" s="26"/>
      <c r="D1220" s="27">
        <v>0.0</v>
      </c>
      <c r="E1220" s="28"/>
    </row>
    <row r="1221" hidden="1">
      <c r="A1221" s="31" t="s">
        <v>3647</v>
      </c>
      <c r="B1221" s="29">
        <v>0.0</v>
      </c>
      <c r="C1221" s="26"/>
      <c r="D1221" s="27">
        <v>0.0</v>
      </c>
      <c r="E1221" s="28"/>
    </row>
    <row r="1222" hidden="1">
      <c r="A1222" s="31" t="s">
        <v>3649</v>
      </c>
      <c r="B1222" s="25">
        <v>74.0</v>
      </c>
      <c r="C1222" s="26">
        <v>74.0</v>
      </c>
      <c r="D1222" s="27">
        <v>0.0</v>
      </c>
      <c r="E1222" s="28" t="s">
        <v>4846</v>
      </c>
    </row>
    <row r="1223" hidden="1">
      <c r="A1223" s="31" t="s">
        <v>3651</v>
      </c>
      <c r="B1223" s="29">
        <v>1170.0</v>
      </c>
      <c r="C1223" s="26">
        <v>1170.0</v>
      </c>
      <c r="D1223" s="27">
        <v>0.0</v>
      </c>
      <c r="E1223" s="34"/>
    </row>
    <row r="1224" hidden="1">
      <c r="A1224" s="58" t="s">
        <v>3652</v>
      </c>
      <c r="B1224" s="29">
        <v>0.0</v>
      </c>
      <c r="C1224" s="29">
        <v>0.0</v>
      </c>
      <c r="D1224" s="27">
        <v>0.0</v>
      </c>
      <c r="E1224" s="34"/>
    </row>
    <row r="1225" hidden="1">
      <c r="A1225" s="58" t="s">
        <v>3653</v>
      </c>
      <c r="B1225" s="29">
        <v>6190.0</v>
      </c>
      <c r="C1225" s="59">
        <v>6190.0</v>
      </c>
      <c r="D1225" s="27">
        <v>0.0</v>
      </c>
      <c r="E1225" s="34"/>
    </row>
    <row r="1226" hidden="1">
      <c r="A1226" s="58" t="s">
        <v>3654</v>
      </c>
      <c r="B1226" s="29">
        <v>16719.0</v>
      </c>
      <c r="C1226" s="59">
        <v>16719.0</v>
      </c>
      <c r="D1226" s="27">
        <v>0.0</v>
      </c>
      <c r="E1226" s="34"/>
    </row>
    <row r="1227" hidden="1">
      <c r="A1227" s="58" t="s">
        <v>3655</v>
      </c>
      <c r="B1227" s="29">
        <v>7198.0</v>
      </c>
      <c r="C1227" s="59">
        <v>7198.0</v>
      </c>
      <c r="D1227" s="27">
        <v>0.0</v>
      </c>
      <c r="E1227" s="34"/>
    </row>
    <row r="1228" hidden="1">
      <c r="A1228" s="58" t="s">
        <v>3657</v>
      </c>
      <c r="B1228" s="29">
        <v>0.0</v>
      </c>
      <c r="C1228" s="59">
        <v>0.0</v>
      </c>
      <c r="D1228" s="27">
        <v>0.0</v>
      </c>
      <c r="E1228" s="34"/>
    </row>
    <row r="1229" hidden="1">
      <c r="A1229" s="58" t="s">
        <v>3658</v>
      </c>
      <c r="B1229" s="29">
        <v>2270.0</v>
      </c>
      <c r="C1229" s="59">
        <v>2270.0</v>
      </c>
      <c r="D1229" s="27">
        <v>0.0</v>
      </c>
      <c r="E1229" s="34"/>
    </row>
    <row r="1230" hidden="1">
      <c r="A1230" s="35" t="s">
        <v>3659</v>
      </c>
      <c r="B1230" s="29">
        <v>57765.0</v>
      </c>
      <c r="C1230" s="59">
        <v>57765.0</v>
      </c>
      <c r="D1230" s="37">
        <v>0.0</v>
      </c>
      <c r="E1230" s="34"/>
    </row>
    <row r="1231" hidden="1">
      <c r="A1231" s="36" t="s">
        <v>3660</v>
      </c>
      <c r="B1231" s="37">
        <v>1.0</v>
      </c>
      <c r="C1231" s="27">
        <v>1.0</v>
      </c>
      <c r="D1231" s="27">
        <v>0.0</v>
      </c>
      <c r="E1231" s="38"/>
    </row>
    <row r="1232" hidden="1">
      <c r="A1232" s="39"/>
      <c r="B1232" s="60"/>
      <c r="C1232" s="61"/>
      <c r="D1232" s="61"/>
      <c r="E1232" s="62"/>
    </row>
    <row r="1233" hidden="1">
      <c r="A1233" s="39"/>
      <c r="B1233" s="60"/>
      <c r="C1233" s="61"/>
      <c r="D1233" s="61"/>
      <c r="E1233" s="62"/>
    </row>
    <row r="1234" hidden="1">
      <c r="A1234" s="5" t="s">
        <v>3661</v>
      </c>
      <c r="B1234" s="6"/>
      <c r="C1234" s="6"/>
      <c r="D1234" s="6"/>
      <c r="E1234" s="7"/>
    </row>
    <row r="1235" hidden="1">
      <c r="A1235" s="10"/>
      <c r="B1235" s="11"/>
      <c r="C1235" s="11"/>
      <c r="D1235" s="11"/>
      <c r="E1235" s="12"/>
    </row>
    <row r="1236" hidden="1">
      <c r="A1236" s="5" t="s">
        <v>3634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13">
        <v>46118.0</v>
      </c>
      <c r="B1238" s="6"/>
      <c r="C1238" s="54" t="s">
        <v>3635</v>
      </c>
      <c r="D1238" s="15">
        <v>46124.0</v>
      </c>
      <c r="E1238" s="7"/>
    </row>
    <row r="1239" hidden="1">
      <c r="A1239" s="10"/>
      <c r="B1239" s="11"/>
      <c r="C1239" s="16"/>
      <c r="D1239" s="11"/>
      <c r="E1239" s="12"/>
    </row>
    <row r="1240" hidden="1">
      <c r="A1240" s="55" t="s">
        <v>4824</v>
      </c>
      <c r="B1240" s="7"/>
      <c r="C1240" s="16"/>
      <c r="D1240" s="56" t="s">
        <v>4825</v>
      </c>
      <c r="E1240" s="7"/>
    </row>
    <row r="1241" hidden="1">
      <c r="A1241" s="10"/>
      <c r="B1241" s="12"/>
      <c r="C1241" s="16"/>
      <c r="D1241" s="11"/>
      <c r="E1241" s="12"/>
    </row>
    <row r="1242" hidden="1">
      <c r="A1242" s="19" t="s">
        <v>3636</v>
      </c>
      <c r="B1242" s="6"/>
      <c r="C1242" s="6"/>
      <c r="D1242" s="6"/>
      <c r="E1242" s="7"/>
    </row>
    <row r="1243" hidden="1">
      <c r="A1243" s="20" t="s">
        <v>3637</v>
      </c>
      <c r="B1243" s="21" t="s">
        <v>3638</v>
      </c>
      <c r="C1243" s="22" t="s">
        <v>3639</v>
      </c>
      <c r="D1243" s="21" t="s">
        <v>3640</v>
      </c>
      <c r="E1243" s="23" t="s">
        <v>13</v>
      </c>
    </row>
    <row r="1244" hidden="1">
      <c r="A1244" s="57" t="s">
        <v>3641</v>
      </c>
      <c r="B1244" s="25">
        <v>15739.0</v>
      </c>
      <c r="C1244" s="26">
        <v>15739.0</v>
      </c>
      <c r="D1244" s="27">
        <v>0.0</v>
      </c>
      <c r="E1244" s="28"/>
    </row>
    <row r="1245" hidden="1">
      <c r="A1245" s="57" t="s">
        <v>3642</v>
      </c>
      <c r="B1245" s="29">
        <v>19024.0</v>
      </c>
      <c r="C1245" s="26">
        <v>19024.0</v>
      </c>
      <c r="D1245" s="27">
        <v>0.0</v>
      </c>
      <c r="E1245" s="28"/>
    </row>
    <row r="1246" hidden="1">
      <c r="A1246" s="57" t="s">
        <v>3643</v>
      </c>
      <c r="B1246" s="29">
        <v>0.0</v>
      </c>
      <c r="C1246" s="26"/>
      <c r="D1246" s="27">
        <v>0.0</v>
      </c>
      <c r="E1246" s="28"/>
    </row>
    <row r="1247" hidden="1">
      <c r="A1247" s="57" t="s">
        <v>3644</v>
      </c>
      <c r="B1247" s="29">
        <v>1000.0</v>
      </c>
      <c r="C1247" s="26">
        <v>1000.0</v>
      </c>
      <c r="D1247" s="27">
        <v>0.0</v>
      </c>
      <c r="E1247" s="28"/>
    </row>
    <row r="1248" hidden="1">
      <c r="A1248" s="31" t="s">
        <v>3646</v>
      </c>
      <c r="B1248" s="29">
        <v>0.0</v>
      </c>
      <c r="C1248" s="26"/>
      <c r="D1248" s="27">
        <v>0.0</v>
      </c>
      <c r="E1248" s="28"/>
    </row>
    <row r="1249" hidden="1">
      <c r="A1249" s="31" t="s">
        <v>3647</v>
      </c>
      <c r="B1249" s="29">
        <v>0.0</v>
      </c>
      <c r="C1249" s="26"/>
      <c r="D1249" s="27">
        <v>0.0</v>
      </c>
      <c r="E1249" s="28"/>
    </row>
    <row r="1250" hidden="1">
      <c r="A1250" s="31" t="s">
        <v>3649</v>
      </c>
      <c r="B1250" s="25">
        <v>180.0</v>
      </c>
      <c r="C1250" s="26"/>
      <c r="D1250" s="27">
        <v>-180.0</v>
      </c>
      <c r="E1250" s="28"/>
    </row>
    <row r="1251" hidden="1">
      <c r="A1251" s="31" t="s">
        <v>3651</v>
      </c>
      <c r="B1251" s="29">
        <v>1215.0</v>
      </c>
      <c r="C1251" s="26">
        <v>1350.0</v>
      </c>
      <c r="D1251" s="27">
        <v>135.0</v>
      </c>
      <c r="E1251" s="34"/>
    </row>
    <row r="1252" hidden="1">
      <c r="A1252" s="58" t="s">
        <v>3652</v>
      </c>
      <c r="B1252" s="29">
        <v>0.0</v>
      </c>
      <c r="C1252" s="29">
        <v>0.0</v>
      </c>
      <c r="D1252" s="27">
        <v>0.0</v>
      </c>
      <c r="E1252" s="34"/>
    </row>
    <row r="1253" hidden="1">
      <c r="A1253" s="58" t="s">
        <v>3653</v>
      </c>
      <c r="B1253" s="29">
        <v>4241.0</v>
      </c>
      <c r="C1253" s="59">
        <v>4241.0</v>
      </c>
      <c r="D1253" s="27">
        <v>0.0</v>
      </c>
      <c r="E1253" s="34"/>
    </row>
    <row r="1254" hidden="1">
      <c r="A1254" s="58" t="s">
        <v>3654</v>
      </c>
      <c r="B1254" s="29">
        <v>20071.0</v>
      </c>
      <c r="C1254" s="59">
        <v>20071.0</v>
      </c>
      <c r="D1254" s="27">
        <v>0.0</v>
      </c>
      <c r="E1254" s="34"/>
    </row>
    <row r="1255" hidden="1">
      <c r="A1255" s="58" t="s">
        <v>3655</v>
      </c>
      <c r="B1255" s="29">
        <v>8498.0</v>
      </c>
      <c r="C1255" s="59">
        <v>8498.0</v>
      </c>
      <c r="D1255" s="27">
        <v>0.0</v>
      </c>
      <c r="E1255" s="34"/>
    </row>
    <row r="1256" hidden="1">
      <c r="A1256" s="58" t="s">
        <v>3657</v>
      </c>
      <c r="B1256" s="29">
        <v>0.0</v>
      </c>
      <c r="C1256" s="59">
        <v>0.0</v>
      </c>
      <c r="D1256" s="27">
        <v>0.0</v>
      </c>
      <c r="E1256" s="34"/>
    </row>
    <row r="1257" hidden="1">
      <c r="A1257" s="58" t="s">
        <v>3658</v>
      </c>
      <c r="B1257" s="29">
        <v>5394.0</v>
      </c>
      <c r="C1257" s="59">
        <v>5394.0</v>
      </c>
      <c r="D1257" s="27">
        <v>0.0</v>
      </c>
      <c r="E1257" s="34"/>
    </row>
    <row r="1258" hidden="1">
      <c r="A1258" s="35" t="s">
        <v>3659</v>
      </c>
      <c r="B1258" s="29">
        <v>69968.2</v>
      </c>
      <c r="C1258" s="59">
        <v>69968.19999999998</v>
      </c>
      <c r="D1258" s="37">
        <v>-1.4551915228366852E-11</v>
      </c>
      <c r="E1258" s="34"/>
    </row>
    <row r="1259" hidden="1">
      <c r="A1259" s="36" t="s">
        <v>3660</v>
      </c>
      <c r="B1259" s="37">
        <v>-0.20000000000436557</v>
      </c>
      <c r="C1259" s="27">
        <v>-45.19999999998254</v>
      </c>
      <c r="D1259" s="27">
        <v>-44.99999999997817</v>
      </c>
      <c r="E1259" s="38"/>
    </row>
    <row r="1260" hidden="1">
      <c r="A1260" s="39"/>
      <c r="B1260" s="60"/>
      <c r="C1260" s="61"/>
      <c r="D1260" s="61"/>
      <c r="E1260" s="62"/>
    </row>
    <row r="1261" hidden="1">
      <c r="A1261" s="39"/>
      <c r="B1261" s="60"/>
      <c r="C1261" s="61"/>
      <c r="D1261" s="61"/>
      <c r="E1261" s="62"/>
    </row>
    <row r="1262" hidden="1">
      <c r="A1262" s="5" t="s">
        <v>3661</v>
      </c>
      <c r="B1262" s="6"/>
      <c r="C1262" s="6"/>
      <c r="D1262" s="6"/>
      <c r="E1262" s="7"/>
    </row>
    <row r="1263" hidden="1">
      <c r="A1263" s="10"/>
      <c r="B1263" s="11"/>
      <c r="C1263" s="11"/>
      <c r="D1263" s="11"/>
      <c r="E1263" s="12"/>
    </row>
    <row r="1264" hidden="1">
      <c r="A1264" s="5" t="s">
        <v>3634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13">
        <v>46125.0</v>
      </c>
      <c r="B1266" s="6"/>
      <c r="C1266" s="54" t="s">
        <v>3635</v>
      </c>
      <c r="D1266" s="15">
        <v>46131.0</v>
      </c>
      <c r="E1266" s="7"/>
    </row>
    <row r="1267" hidden="1">
      <c r="A1267" s="10"/>
      <c r="B1267" s="11"/>
      <c r="C1267" s="16"/>
      <c r="D1267" s="11"/>
      <c r="E1267" s="12"/>
    </row>
    <row r="1268" hidden="1">
      <c r="A1268" s="55" t="s">
        <v>4824</v>
      </c>
      <c r="B1268" s="7"/>
      <c r="C1268" s="16"/>
      <c r="D1268" s="56" t="s">
        <v>4825</v>
      </c>
      <c r="E1268" s="7"/>
    </row>
    <row r="1269" hidden="1">
      <c r="A1269" s="10"/>
      <c r="B1269" s="12"/>
      <c r="C1269" s="16"/>
      <c r="D1269" s="11"/>
      <c r="E1269" s="12"/>
    </row>
    <row r="1270" hidden="1">
      <c r="A1270" s="19" t="s">
        <v>3636</v>
      </c>
      <c r="B1270" s="6"/>
      <c r="C1270" s="6"/>
      <c r="D1270" s="6"/>
      <c r="E1270" s="7"/>
    </row>
    <row r="1271" hidden="1">
      <c r="A1271" s="20" t="s">
        <v>3637</v>
      </c>
      <c r="B1271" s="21" t="s">
        <v>3638</v>
      </c>
      <c r="C1271" s="22" t="s">
        <v>3639</v>
      </c>
      <c r="D1271" s="21" t="s">
        <v>3640</v>
      </c>
      <c r="E1271" s="23" t="s">
        <v>13</v>
      </c>
    </row>
    <row r="1272" hidden="1">
      <c r="A1272" s="57" t="s">
        <v>3641</v>
      </c>
      <c r="B1272" s="25">
        <v>14059.0</v>
      </c>
      <c r="C1272" s="26">
        <v>14059.0</v>
      </c>
      <c r="D1272" s="27">
        <v>0.0</v>
      </c>
      <c r="E1272" s="28"/>
    </row>
    <row r="1273" hidden="1">
      <c r="A1273" s="57" t="s">
        <v>3642</v>
      </c>
      <c r="B1273" s="29">
        <v>23025.0</v>
      </c>
      <c r="C1273" s="26">
        <v>23025.0</v>
      </c>
      <c r="D1273" s="27">
        <v>0.0</v>
      </c>
      <c r="E1273" s="28"/>
    </row>
    <row r="1274" hidden="1">
      <c r="A1274" s="57" t="s">
        <v>3643</v>
      </c>
      <c r="B1274" s="29">
        <v>0.0</v>
      </c>
      <c r="C1274" s="26"/>
      <c r="D1274" s="27">
        <v>0.0</v>
      </c>
      <c r="E1274" s="28"/>
    </row>
    <row r="1275" hidden="1">
      <c r="A1275" s="57" t="s">
        <v>3644</v>
      </c>
      <c r="B1275" s="29">
        <v>0.0</v>
      </c>
      <c r="C1275" s="26"/>
      <c r="D1275" s="27">
        <v>0.0</v>
      </c>
      <c r="E1275" s="28"/>
    </row>
    <row r="1276" hidden="1">
      <c r="A1276" s="31" t="s">
        <v>3646</v>
      </c>
      <c r="B1276" s="29">
        <v>0.0</v>
      </c>
      <c r="C1276" s="26"/>
      <c r="D1276" s="27">
        <v>0.0</v>
      </c>
      <c r="E1276" s="28"/>
    </row>
    <row r="1277" hidden="1">
      <c r="A1277" s="31" t="s">
        <v>3647</v>
      </c>
      <c r="B1277" s="29">
        <v>0.0</v>
      </c>
      <c r="C1277" s="26"/>
      <c r="D1277" s="27">
        <v>0.0</v>
      </c>
      <c r="E1277" s="28"/>
    </row>
    <row r="1278" hidden="1">
      <c r="A1278" s="31" t="s">
        <v>3649</v>
      </c>
      <c r="B1278" s="25">
        <v>190.0</v>
      </c>
      <c r="C1278" s="26">
        <v>100.0</v>
      </c>
      <c r="D1278" s="27">
        <v>-90.0</v>
      </c>
      <c r="E1278" s="28" t="s">
        <v>4849</v>
      </c>
    </row>
    <row r="1279" hidden="1">
      <c r="A1279" s="31" t="s">
        <v>3651</v>
      </c>
      <c r="B1279" s="29">
        <v>1170.0</v>
      </c>
      <c r="C1279" s="26">
        <v>1260.0</v>
      </c>
      <c r="D1279" s="27">
        <v>90.0</v>
      </c>
      <c r="E1279" s="34"/>
    </row>
    <row r="1280" hidden="1">
      <c r="A1280" s="58" t="s">
        <v>3652</v>
      </c>
      <c r="B1280" s="29">
        <v>0.0</v>
      </c>
      <c r="C1280" s="29">
        <v>0.0</v>
      </c>
      <c r="D1280" s="27">
        <v>0.0</v>
      </c>
      <c r="E1280" s="34"/>
    </row>
    <row r="1281" hidden="1">
      <c r="A1281" s="58" t="s">
        <v>3653</v>
      </c>
      <c r="B1281" s="29">
        <v>5003.0</v>
      </c>
      <c r="C1281" s="59">
        <v>5003.0</v>
      </c>
      <c r="D1281" s="27">
        <v>0.0</v>
      </c>
      <c r="E1281" s="34"/>
    </row>
    <row r="1282" hidden="1">
      <c r="A1282" s="58" t="s">
        <v>3654</v>
      </c>
      <c r="B1282" s="29">
        <v>30232.000000000004</v>
      </c>
      <c r="C1282" s="59">
        <v>30232.0</v>
      </c>
      <c r="D1282" s="27">
        <v>-3.637978807091713E-12</v>
      </c>
      <c r="E1282" s="34"/>
    </row>
    <row r="1283" hidden="1">
      <c r="A1283" s="58" t="s">
        <v>3655</v>
      </c>
      <c r="B1283" s="29">
        <v>5968.0</v>
      </c>
      <c r="C1283" s="59">
        <v>5968.0</v>
      </c>
      <c r="D1283" s="27">
        <v>0.0</v>
      </c>
      <c r="E1283" s="34"/>
    </row>
    <row r="1284" hidden="1">
      <c r="A1284" s="58" t="s">
        <v>3657</v>
      </c>
      <c r="B1284" s="29">
        <v>0.0</v>
      </c>
      <c r="C1284" s="59">
        <v>0.0</v>
      </c>
      <c r="D1284" s="27">
        <v>0.0</v>
      </c>
      <c r="E1284" s="34"/>
    </row>
    <row r="1285" hidden="1">
      <c r="A1285" s="58" t="s">
        <v>3658</v>
      </c>
      <c r="B1285" s="29">
        <v>1757.8</v>
      </c>
      <c r="C1285" s="59">
        <v>1757.8</v>
      </c>
      <c r="D1285" s="27">
        <v>0.0</v>
      </c>
      <c r="E1285" s="34"/>
    </row>
    <row r="1286" hidden="1">
      <c r="A1286" s="35" t="s">
        <v>3659</v>
      </c>
      <c r="B1286" s="29">
        <v>79645.79999999999</v>
      </c>
      <c r="C1286" s="59">
        <v>79645.79999999997</v>
      </c>
      <c r="D1286" s="37">
        <v>-1.4551915228366852E-11</v>
      </c>
      <c r="E1286" s="34"/>
    </row>
    <row r="1287" hidden="1">
      <c r="A1287" s="36" t="s">
        <v>3660</v>
      </c>
      <c r="B1287" s="37">
        <v>1.2000000000043656</v>
      </c>
      <c r="C1287" s="27">
        <v>1.2000000000261934</v>
      </c>
      <c r="D1287" s="27">
        <v>2.1827872842550278E-11</v>
      </c>
      <c r="E1287" s="38"/>
    </row>
    <row r="1288" hidden="1">
      <c r="A1288" s="39"/>
      <c r="B1288" s="60"/>
      <c r="C1288" s="61"/>
      <c r="D1288" s="61"/>
      <c r="E1288" s="62"/>
    </row>
    <row r="1289" hidden="1">
      <c r="A1289" s="39"/>
      <c r="B1289" s="60"/>
      <c r="C1289" s="61"/>
      <c r="D1289" s="61"/>
      <c r="E1289" s="62"/>
    </row>
    <row r="1290" hidden="1">
      <c r="A1290" s="5" t="s">
        <v>3661</v>
      </c>
      <c r="B1290" s="6"/>
      <c r="C1290" s="6"/>
      <c r="D1290" s="6"/>
      <c r="E1290" s="7"/>
    </row>
    <row r="1291" hidden="1">
      <c r="A1291" s="10"/>
      <c r="B1291" s="11"/>
      <c r="C1291" s="11"/>
      <c r="D1291" s="11"/>
      <c r="E1291" s="12"/>
    </row>
    <row r="1292" hidden="1">
      <c r="A1292" s="5" t="s">
        <v>3634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13">
        <v>46132.0</v>
      </c>
      <c r="B1294" s="6"/>
      <c r="C1294" s="54" t="s">
        <v>3635</v>
      </c>
      <c r="D1294" s="15">
        <v>46138.0</v>
      </c>
      <c r="E1294" s="7"/>
    </row>
    <row r="1295" hidden="1">
      <c r="A1295" s="10"/>
      <c r="B1295" s="11"/>
      <c r="C1295" s="16"/>
      <c r="D1295" s="11"/>
      <c r="E1295" s="12"/>
    </row>
    <row r="1296" hidden="1">
      <c r="A1296" s="55" t="s">
        <v>4824</v>
      </c>
      <c r="B1296" s="7"/>
      <c r="C1296" s="16"/>
      <c r="D1296" s="56" t="s">
        <v>4825</v>
      </c>
      <c r="E1296" s="7"/>
    </row>
    <row r="1297" hidden="1">
      <c r="A1297" s="10"/>
      <c r="B1297" s="12"/>
      <c r="C1297" s="16"/>
      <c r="D1297" s="11"/>
      <c r="E1297" s="12"/>
    </row>
    <row r="1298" hidden="1">
      <c r="A1298" s="19" t="s">
        <v>3636</v>
      </c>
      <c r="B1298" s="6"/>
      <c r="C1298" s="6"/>
      <c r="D1298" s="6"/>
      <c r="E1298" s="7"/>
    </row>
    <row r="1299" hidden="1">
      <c r="A1299" s="20" t="s">
        <v>3637</v>
      </c>
      <c r="B1299" s="21" t="s">
        <v>3638</v>
      </c>
      <c r="C1299" s="22" t="s">
        <v>3639</v>
      </c>
      <c r="D1299" s="21" t="s">
        <v>3640</v>
      </c>
      <c r="E1299" s="23" t="s">
        <v>13</v>
      </c>
    </row>
    <row r="1300" hidden="1">
      <c r="A1300" s="57" t="s">
        <v>3641</v>
      </c>
      <c r="B1300" s="25">
        <v>12766.0</v>
      </c>
      <c r="C1300" s="26">
        <v>19540.0</v>
      </c>
      <c r="D1300" s="27">
        <v>6774.0</v>
      </c>
      <c r="E1300" s="28"/>
    </row>
    <row r="1301" hidden="1">
      <c r="A1301" s="57" t="s">
        <v>3642</v>
      </c>
      <c r="B1301" s="29">
        <v>27480.0</v>
      </c>
      <c r="C1301" s="26">
        <v>20796.0</v>
      </c>
      <c r="D1301" s="27">
        <v>-6684.0</v>
      </c>
      <c r="E1301" s="28"/>
    </row>
    <row r="1302" hidden="1">
      <c r="A1302" s="57" t="s">
        <v>3643</v>
      </c>
      <c r="B1302" s="29">
        <v>300.0</v>
      </c>
      <c r="C1302" s="26">
        <v>300.0</v>
      </c>
      <c r="D1302" s="27">
        <v>0.0</v>
      </c>
      <c r="E1302" s="28"/>
    </row>
    <row r="1303" hidden="1">
      <c r="A1303" s="57" t="s">
        <v>3644</v>
      </c>
      <c r="B1303" s="29">
        <v>0.0</v>
      </c>
      <c r="C1303" s="26"/>
      <c r="D1303" s="27">
        <v>0.0</v>
      </c>
      <c r="E1303" s="28"/>
    </row>
    <row r="1304" hidden="1">
      <c r="A1304" s="31" t="s">
        <v>3646</v>
      </c>
      <c r="B1304" s="29">
        <v>0.0</v>
      </c>
      <c r="C1304" s="26"/>
      <c r="D1304" s="27">
        <v>0.0</v>
      </c>
      <c r="E1304" s="28"/>
    </row>
    <row r="1305" hidden="1">
      <c r="A1305" s="31" t="s">
        <v>3647</v>
      </c>
      <c r="B1305" s="29">
        <v>0.0</v>
      </c>
      <c r="C1305" s="26">
        <v>96.0</v>
      </c>
      <c r="D1305" s="27">
        <v>96.0</v>
      </c>
      <c r="E1305" s="28" t="s">
        <v>4850</v>
      </c>
    </row>
    <row r="1306" hidden="1">
      <c r="A1306" s="31" t="s">
        <v>3649</v>
      </c>
      <c r="B1306" s="25">
        <v>280.0</v>
      </c>
      <c r="C1306" s="26">
        <v>184.0</v>
      </c>
      <c r="D1306" s="27">
        <v>-96.0</v>
      </c>
      <c r="E1306" s="28" t="s">
        <v>4851</v>
      </c>
    </row>
    <row r="1307" hidden="1">
      <c r="A1307" s="31" t="s">
        <v>3651</v>
      </c>
      <c r="B1307" s="29">
        <v>1620.0</v>
      </c>
      <c r="C1307" s="26">
        <v>1620.0</v>
      </c>
      <c r="D1307" s="27">
        <v>0.0</v>
      </c>
      <c r="E1307" s="34"/>
    </row>
    <row r="1308" hidden="1">
      <c r="A1308" s="58" t="s">
        <v>3652</v>
      </c>
      <c r="B1308" s="29">
        <v>12561.4</v>
      </c>
      <c r="C1308" s="29">
        <v>12561.399999999996</v>
      </c>
      <c r="D1308" s="27">
        <v>-3.637978807091713E-12</v>
      </c>
      <c r="E1308" s="34"/>
    </row>
    <row r="1309" hidden="1">
      <c r="A1309" s="58" t="s">
        <v>3653</v>
      </c>
      <c r="B1309" s="29">
        <v>7794.0</v>
      </c>
      <c r="C1309" s="59">
        <v>7794.0</v>
      </c>
      <c r="D1309" s="27">
        <v>0.0</v>
      </c>
      <c r="E1309" s="34"/>
    </row>
    <row r="1310" hidden="1">
      <c r="A1310" s="58" t="s">
        <v>3654</v>
      </c>
      <c r="B1310" s="29">
        <v>34701.020000000004</v>
      </c>
      <c r="C1310" s="59">
        <v>34701.01999999999</v>
      </c>
      <c r="D1310" s="27">
        <v>-1.4551915228366852E-11</v>
      </c>
      <c r="E1310" s="34"/>
    </row>
    <row r="1311" hidden="1">
      <c r="A1311" s="58" t="s">
        <v>3655</v>
      </c>
      <c r="B1311" s="29">
        <v>12560.0</v>
      </c>
      <c r="C1311" s="59">
        <v>12560.0</v>
      </c>
      <c r="D1311" s="27">
        <v>0.0</v>
      </c>
      <c r="E1311" s="34"/>
    </row>
    <row r="1312" hidden="1">
      <c r="A1312" s="58" t="s">
        <v>3657</v>
      </c>
      <c r="B1312" s="29">
        <v>0.0</v>
      </c>
      <c r="C1312" s="59">
        <v>0.0</v>
      </c>
      <c r="D1312" s="27">
        <v>0.0</v>
      </c>
      <c r="E1312" s="34"/>
    </row>
    <row r="1313" hidden="1">
      <c r="A1313" s="58" t="s">
        <v>3658</v>
      </c>
      <c r="B1313" s="29">
        <v>2524.6</v>
      </c>
      <c r="C1313" s="59">
        <v>2524.6</v>
      </c>
      <c r="D1313" s="27">
        <v>0.0</v>
      </c>
      <c r="E1313" s="34"/>
    </row>
    <row r="1314" hidden="1">
      <c r="A1314" s="35" t="s">
        <v>3659</v>
      </c>
      <c r="B1314" s="29">
        <v>110063.21999999999</v>
      </c>
      <c r="C1314" s="59">
        <v>110063.22</v>
      </c>
      <c r="D1314" s="37">
        <v>1.4551915228366852E-11</v>
      </c>
      <c r="E1314" s="34"/>
    </row>
    <row r="1315" hidden="1">
      <c r="A1315" s="36" t="s">
        <v>3660</v>
      </c>
      <c r="B1315" s="37">
        <v>-0.7999999999992724</v>
      </c>
      <c r="C1315" s="27">
        <v>89.19999999998254</v>
      </c>
      <c r="D1315" s="27">
        <v>89.99999999998181</v>
      </c>
      <c r="E1315" s="38"/>
    </row>
    <row r="1316" hidden="1">
      <c r="A1316" s="39"/>
      <c r="B1316" s="60"/>
      <c r="C1316" s="61"/>
      <c r="D1316" s="61"/>
      <c r="E1316" s="62"/>
    </row>
    <row r="1317" hidden="1">
      <c r="A1317" s="39"/>
      <c r="B1317" s="60"/>
      <c r="C1317" s="61"/>
      <c r="D1317" s="61"/>
      <c r="E1317" s="62"/>
    </row>
    <row r="1318" hidden="1">
      <c r="A1318" s="5" t="s">
        <v>3661</v>
      </c>
      <c r="B1318" s="6"/>
      <c r="C1318" s="6"/>
      <c r="D1318" s="6"/>
      <c r="E1318" s="7"/>
    </row>
    <row r="1319" hidden="1">
      <c r="A1319" s="10"/>
      <c r="B1319" s="11"/>
      <c r="C1319" s="11"/>
      <c r="D1319" s="11"/>
      <c r="E1319" s="12"/>
    </row>
    <row r="1320" hidden="1">
      <c r="A1320" s="5" t="s">
        <v>3634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13">
        <v>46139.0</v>
      </c>
      <c r="B1322" s="6"/>
      <c r="C1322" s="54" t="s">
        <v>3635</v>
      </c>
      <c r="D1322" s="15">
        <v>46142.0</v>
      </c>
      <c r="E1322" s="7"/>
    </row>
    <row r="1323" hidden="1">
      <c r="A1323" s="10"/>
      <c r="B1323" s="11"/>
      <c r="C1323" s="16"/>
      <c r="D1323" s="11"/>
      <c r="E1323" s="12"/>
    </row>
    <row r="1324" hidden="1">
      <c r="A1324" s="55" t="s">
        <v>4824</v>
      </c>
      <c r="B1324" s="7"/>
      <c r="C1324" s="16"/>
      <c r="D1324" s="56" t="s">
        <v>4839</v>
      </c>
      <c r="E1324" s="7"/>
    </row>
    <row r="1325" hidden="1">
      <c r="A1325" s="10"/>
      <c r="B1325" s="12"/>
      <c r="C1325" s="16"/>
      <c r="D1325" s="11"/>
      <c r="E1325" s="12"/>
    </row>
    <row r="1326" hidden="1">
      <c r="A1326" s="19" t="s">
        <v>3636</v>
      </c>
      <c r="B1326" s="6"/>
      <c r="C1326" s="6"/>
      <c r="D1326" s="6"/>
      <c r="E1326" s="7"/>
    </row>
    <row r="1327" hidden="1">
      <c r="A1327" s="20" t="s">
        <v>3637</v>
      </c>
      <c r="B1327" s="21" t="s">
        <v>3638</v>
      </c>
      <c r="C1327" s="22" t="s">
        <v>3639</v>
      </c>
      <c r="D1327" s="21" t="s">
        <v>3640</v>
      </c>
      <c r="E1327" s="23" t="s">
        <v>13</v>
      </c>
    </row>
    <row r="1328" hidden="1">
      <c r="A1328" s="57" t="s">
        <v>3641</v>
      </c>
      <c r="B1328" s="25">
        <v>9542.0</v>
      </c>
      <c r="C1328" s="26">
        <v>9542.0</v>
      </c>
      <c r="D1328" s="27">
        <v>0.0</v>
      </c>
      <c r="E1328" s="28"/>
    </row>
    <row r="1329" hidden="1">
      <c r="A1329" s="57" t="s">
        <v>3642</v>
      </c>
      <c r="B1329" s="29">
        <v>12641.0</v>
      </c>
      <c r="C1329" s="26">
        <v>12641.0</v>
      </c>
      <c r="D1329" s="27">
        <v>0.0</v>
      </c>
      <c r="E1329" s="28"/>
    </row>
    <row r="1330" hidden="1">
      <c r="A1330" s="57" t="s">
        <v>3643</v>
      </c>
      <c r="B1330" s="29">
        <v>0.0</v>
      </c>
      <c r="C1330" s="26"/>
      <c r="D1330" s="27">
        <v>0.0</v>
      </c>
      <c r="E1330" s="28"/>
    </row>
    <row r="1331" hidden="1">
      <c r="A1331" s="57" t="s">
        <v>3644</v>
      </c>
      <c r="B1331" s="29">
        <v>0.0</v>
      </c>
      <c r="C1331" s="26"/>
      <c r="D1331" s="27">
        <v>0.0</v>
      </c>
      <c r="E1331" s="28"/>
    </row>
    <row r="1332" hidden="1">
      <c r="A1332" s="31" t="s">
        <v>3646</v>
      </c>
      <c r="B1332" s="29">
        <v>0.0</v>
      </c>
      <c r="C1332" s="26"/>
      <c r="D1332" s="27">
        <v>0.0</v>
      </c>
      <c r="E1332" s="28"/>
    </row>
    <row r="1333" hidden="1">
      <c r="A1333" s="31" t="s">
        <v>3647</v>
      </c>
      <c r="B1333" s="29">
        <v>0.0</v>
      </c>
      <c r="C1333" s="26"/>
      <c r="D1333" s="27">
        <v>0.0</v>
      </c>
      <c r="E1333" s="28"/>
    </row>
    <row r="1334" hidden="1">
      <c r="A1334" s="31" t="s">
        <v>3649</v>
      </c>
      <c r="B1334" s="25">
        <v>0.0</v>
      </c>
      <c r="C1334" s="26"/>
      <c r="D1334" s="27">
        <v>0.0</v>
      </c>
      <c r="E1334" s="28"/>
    </row>
    <row r="1335" hidden="1">
      <c r="A1335" s="31" t="s">
        <v>3651</v>
      </c>
      <c r="B1335" s="29">
        <v>945.0</v>
      </c>
      <c r="C1335" s="26">
        <v>935.0</v>
      </c>
      <c r="D1335" s="27">
        <v>-10.0</v>
      </c>
      <c r="E1335" s="34"/>
    </row>
    <row r="1336" hidden="1">
      <c r="A1336" s="58" t="s">
        <v>3652</v>
      </c>
      <c r="B1336" s="29">
        <v>12357.850000000002</v>
      </c>
      <c r="C1336" s="29">
        <v>12357.849999999997</v>
      </c>
      <c r="D1336" s="27">
        <v>-5.4569682106375694E-12</v>
      </c>
      <c r="E1336" s="34"/>
    </row>
    <row r="1337" hidden="1">
      <c r="A1337" s="58" t="s">
        <v>3653</v>
      </c>
      <c r="B1337" s="29">
        <v>3500.0</v>
      </c>
      <c r="C1337" s="59">
        <v>3500.0</v>
      </c>
      <c r="D1337" s="27">
        <v>0.0</v>
      </c>
      <c r="E1337" s="34"/>
    </row>
    <row r="1338" hidden="1">
      <c r="A1338" s="58" t="s">
        <v>3654</v>
      </c>
      <c r="B1338" s="29">
        <v>14877.21</v>
      </c>
      <c r="C1338" s="59">
        <v>14877.21</v>
      </c>
      <c r="D1338" s="27">
        <v>0.0</v>
      </c>
      <c r="E1338" s="34"/>
    </row>
    <row r="1339" hidden="1">
      <c r="A1339" s="58" t="s">
        <v>3655</v>
      </c>
      <c r="B1339" s="29">
        <v>2919.0</v>
      </c>
      <c r="C1339" s="59">
        <v>2919.0</v>
      </c>
      <c r="D1339" s="27">
        <v>0.0</v>
      </c>
      <c r="E1339" s="34"/>
    </row>
    <row r="1340" hidden="1">
      <c r="A1340" s="58" t="s">
        <v>3657</v>
      </c>
      <c r="B1340" s="29">
        <v>0.0</v>
      </c>
      <c r="C1340" s="59">
        <v>0.0</v>
      </c>
      <c r="D1340" s="27">
        <v>0.0</v>
      </c>
      <c r="E1340" s="34"/>
    </row>
    <row r="1341" hidden="1">
      <c r="A1341" s="58" t="s">
        <v>3658</v>
      </c>
      <c r="B1341" s="29">
        <v>4501.9</v>
      </c>
      <c r="C1341" s="59">
        <v>4501.900000000001</v>
      </c>
      <c r="D1341" s="27">
        <v>9.094947017729282E-13</v>
      </c>
      <c r="E1341" s="34"/>
    </row>
    <row r="1342" hidden="1">
      <c r="A1342" s="35" t="s">
        <v>3659</v>
      </c>
      <c r="B1342" s="29">
        <v>56781.759999999995</v>
      </c>
      <c r="C1342" s="59">
        <v>56781.76000000002</v>
      </c>
      <c r="D1342" s="37">
        <v>2.1827872842550278E-11</v>
      </c>
      <c r="E1342" s="34"/>
    </row>
    <row r="1343" hidden="1">
      <c r="A1343" s="36" t="s">
        <v>3660</v>
      </c>
      <c r="B1343" s="37">
        <v>0.3000000000029104</v>
      </c>
      <c r="C1343" s="27">
        <v>-9.700000000018917</v>
      </c>
      <c r="D1343" s="27">
        <v>-10.000000000021828</v>
      </c>
      <c r="E1343" s="38"/>
    </row>
    <row r="1344" hidden="1">
      <c r="A1344" s="39"/>
      <c r="B1344" s="60"/>
      <c r="C1344" s="61"/>
      <c r="D1344" s="61"/>
      <c r="E1344" s="62"/>
    </row>
    <row r="1345" hidden="1">
      <c r="A1345" s="39"/>
      <c r="B1345" s="60"/>
      <c r="C1345" s="61"/>
      <c r="D1345" s="61"/>
      <c r="E1345" s="62"/>
    </row>
    <row r="1346">
      <c r="A1346" s="5" t="s">
        <v>3661</v>
      </c>
      <c r="B1346" s="6"/>
      <c r="C1346" s="6"/>
      <c r="D1346" s="6"/>
      <c r="E1346" s="7"/>
    </row>
    <row r="1347">
      <c r="A1347" s="10"/>
      <c r="B1347" s="11"/>
      <c r="C1347" s="11"/>
      <c r="D1347" s="11"/>
      <c r="E1347" s="12"/>
    </row>
    <row r="1348">
      <c r="A1348" s="5" t="s">
        <v>3634</v>
      </c>
      <c r="B1348" s="6"/>
      <c r="C1348" s="6"/>
      <c r="D1348" s="6"/>
      <c r="E1348" s="7"/>
    </row>
    <row r="1349">
      <c r="A1349" s="10"/>
      <c r="B1349" s="11"/>
      <c r="C1349" s="11"/>
      <c r="D1349" s="11"/>
      <c r="E1349" s="12"/>
    </row>
    <row r="1350">
      <c r="A1350" s="13">
        <v>46143.0</v>
      </c>
      <c r="B1350" s="6"/>
      <c r="C1350" s="54" t="s">
        <v>3635</v>
      </c>
      <c r="D1350" s="15">
        <v>46145.0</v>
      </c>
      <c r="E1350" s="7"/>
    </row>
    <row r="1351">
      <c r="A1351" s="10"/>
      <c r="B1351" s="11"/>
      <c r="C1351" s="16"/>
      <c r="D1351" s="11"/>
      <c r="E1351" s="12"/>
    </row>
    <row r="1352">
      <c r="A1352" s="55" t="s">
        <v>4831</v>
      </c>
      <c r="B1352" s="7"/>
      <c r="C1352" s="16"/>
      <c r="D1352" s="56" t="s">
        <v>4825</v>
      </c>
      <c r="E1352" s="7"/>
    </row>
    <row r="1353">
      <c r="A1353" s="10"/>
      <c r="B1353" s="12"/>
      <c r="C1353" s="16"/>
      <c r="D1353" s="11"/>
      <c r="E1353" s="12"/>
    </row>
    <row r="1354">
      <c r="A1354" s="19" t="s">
        <v>3636</v>
      </c>
      <c r="B1354" s="6"/>
      <c r="C1354" s="6"/>
      <c r="D1354" s="6"/>
      <c r="E1354" s="7"/>
    </row>
    <row r="1355">
      <c r="A1355" s="20" t="s">
        <v>3637</v>
      </c>
      <c r="B1355" s="21" t="s">
        <v>3638</v>
      </c>
      <c r="C1355" s="22" t="s">
        <v>3639</v>
      </c>
      <c r="D1355" s="21" t="s">
        <v>3640</v>
      </c>
      <c r="E1355" s="23" t="s">
        <v>13</v>
      </c>
    </row>
    <row r="1356">
      <c r="A1356" s="57" t="s">
        <v>3641</v>
      </c>
      <c r="B1356" s="25">
        <v>4373.0</v>
      </c>
      <c r="C1356" s="26">
        <v>4373.0</v>
      </c>
      <c r="D1356" s="27">
        <v>0.0</v>
      </c>
      <c r="E1356" s="28"/>
    </row>
    <row r="1357">
      <c r="A1357" s="57" t="s">
        <v>3642</v>
      </c>
      <c r="B1357" s="29">
        <v>3130.0</v>
      </c>
      <c r="C1357" s="26">
        <v>3130.0</v>
      </c>
      <c r="D1357" s="27">
        <v>0.0</v>
      </c>
      <c r="E1357" s="28"/>
    </row>
    <row r="1358">
      <c r="A1358" s="57" t="s">
        <v>3643</v>
      </c>
      <c r="B1358" s="29">
        <v>0.0</v>
      </c>
      <c r="C1358" s="26"/>
      <c r="D1358" s="27">
        <v>0.0</v>
      </c>
      <c r="E1358" s="28"/>
    </row>
    <row r="1359">
      <c r="A1359" s="57" t="s">
        <v>3644</v>
      </c>
      <c r="B1359" s="29">
        <v>0.0</v>
      </c>
      <c r="C1359" s="26"/>
      <c r="D1359" s="27">
        <v>0.0</v>
      </c>
      <c r="E1359" s="28"/>
    </row>
    <row r="1360">
      <c r="A1360" s="31" t="s">
        <v>3646</v>
      </c>
      <c r="B1360" s="29">
        <v>0.0</v>
      </c>
      <c r="C1360" s="26"/>
      <c r="D1360" s="27">
        <v>0.0</v>
      </c>
      <c r="E1360" s="28"/>
    </row>
    <row r="1361">
      <c r="A1361" s="31" t="s">
        <v>3647</v>
      </c>
      <c r="B1361" s="29">
        <v>0.0</v>
      </c>
      <c r="C1361" s="26"/>
      <c r="D1361" s="27">
        <v>0.0</v>
      </c>
      <c r="E1361" s="28"/>
    </row>
    <row r="1362">
      <c r="A1362" s="31" t="s">
        <v>3649</v>
      </c>
      <c r="B1362" s="25">
        <v>50.0</v>
      </c>
      <c r="C1362" s="26">
        <v>50.0</v>
      </c>
      <c r="D1362" s="27">
        <v>0.0</v>
      </c>
      <c r="E1362" s="28" t="s">
        <v>4852</v>
      </c>
    </row>
    <row r="1363">
      <c r="A1363" s="31" t="s">
        <v>3651</v>
      </c>
      <c r="B1363" s="29">
        <v>630.0</v>
      </c>
      <c r="C1363" s="26">
        <v>630.0</v>
      </c>
      <c r="D1363" s="27">
        <v>0.0</v>
      </c>
      <c r="E1363" s="34"/>
    </row>
    <row r="1364">
      <c r="A1364" s="58" t="s">
        <v>3652</v>
      </c>
      <c r="B1364" s="29">
        <v>5801.0</v>
      </c>
      <c r="C1364" s="29">
        <v>5801.0</v>
      </c>
      <c r="D1364" s="27">
        <v>0.0</v>
      </c>
      <c r="E1364" s="34"/>
    </row>
    <row r="1365">
      <c r="A1365" s="58" t="s">
        <v>3653</v>
      </c>
      <c r="B1365" s="29">
        <v>3809.0</v>
      </c>
      <c r="C1365" s="59">
        <v>3809.0</v>
      </c>
      <c r="D1365" s="27">
        <v>0.0</v>
      </c>
      <c r="E1365" s="34"/>
    </row>
    <row r="1366">
      <c r="A1366" s="58" t="s">
        <v>3654</v>
      </c>
      <c r="B1366" s="29">
        <v>10298.0</v>
      </c>
      <c r="C1366" s="59">
        <v>10298.0</v>
      </c>
      <c r="D1366" s="27">
        <v>0.0</v>
      </c>
      <c r="E1366" s="34"/>
    </row>
    <row r="1367">
      <c r="A1367" s="58" t="s">
        <v>3655</v>
      </c>
      <c r="B1367" s="29">
        <v>3776.0</v>
      </c>
      <c r="C1367" s="59">
        <v>3776.0</v>
      </c>
      <c r="D1367" s="27">
        <v>0.0</v>
      </c>
      <c r="E1367" s="34"/>
    </row>
    <row r="1368">
      <c r="A1368" s="58" t="s">
        <v>3657</v>
      </c>
      <c r="B1368" s="29">
        <v>0.0</v>
      </c>
      <c r="C1368" s="59">
        <v>0.0</v>
      </c>
      <c r="D1368" s="27">
        <v>0.0</v>
      </c>
      <c r="E1368" s="34"/>
    </row>
    <row r="1369">
      <c r="A1369" s="58" t="s">
        <v>3658</v>
      </c>
      <c r="B1369" s="29">
        <v>1662.0</v>
      </c>
      <c r="C1369" s="59">
        <v>1662.0</v>
      </c>
      <c r="D1369" s="27">
        <v>0.0</v>
      </c>
      <c r="E1369" s="34"/>
    </row>
    <row r="1370">
      <c r="A1370" s="35" t="s">
        <v>3659</v>
      </c>
      <c r="B1370" s="29">
        <v>31864.0</v>
      </c>
      <c r="C1370" s="59">
        <v>31864.0</v>
      </c>
      <c r="D1370" s="37">
        <v>0.0</v>
      </c>
      <c r="E1370" s="34"/>
    </row>
    <row r="1371">
      <c r="A1371" s="36" t="s">
        <v>3660</v>
      </c>
      <c r="B1371" s="37">
        <v>3.0</v>
      </c>
      <c r="C1371" s="27">
        <v>3.0</v>
      </c>
      <c r="D1371" s="27">
        <v>0.0</v>
      </c>
      <c r="E1371" s="38"/>
    </row>
    <row r="1372">
      <c r="A1372" s="39"/>
      <c r="B1372" s="60"/>
      <c r="C1372" s="61"/>
      <c r="D1372" s="61"/>
      <c r="E1372" s="62"/>
    </row>
    <row r="1373">
      <c r="A1373" s="39"/>
      <c r="B1373" s="60"/>
      <c r="C1373" s="61"/>
      <c r="D1373" s="61"/>
      <c r="E1373" s="62"/>
    </row>
    <row r="1374">
      <c r="A1374" s="5" t="s">
        <v>3661</v>
      </c>
      <c r="B1374" s="6"/>
      <c r="C1374" s="6"/>
      <c r="D1374" s="6"/>
      <c r="E1374" s="7"/>
    </row>
    <row r="1375">
      <c r="A1375" s="10"/>
      <c r="B1375" s="11"/>
      <c r="C1375" s="11"/>
      <c r="D1375" s="11"/>
      <c r="E1375" s="12"/>
    </row>
    <row r="1376">
      <c r="A1376" s="5" t="s">
        <v>3634</v>
      </c>
      <c r="B1376" s="6"/>
      <c r="C1376" s="6"/>
      <c r="D1376" s="6"/>
      <c r="E1376" s="7"/>
    </row>
    <row r="1377">
      <c r="A1377" s="10"/>
      <c r="B1377" s="11"/>
      <c r="C1377" s="11"/>
      <c r="D1377" s="11"/>
      <c r="E1377" s="12"/>
    </row>
    <row r="1378">
      <c r="A1378" s="13">
        <v>46146.0</v>
      </c>
      <c r="B1378" s="6"/>
      <c r="C1378" s="54" t="s">
        <v>3635</v>
      </c>
      <c r="D1378" s="15">
        <v>46152.0</v>
      </c>
      <c r="E1378" s="7"/>
    </row>
    <row r="1379">
      <c r="A1379" s="10"/>
      <c r="B1379" s="11"/>
      <c r="C1379" s="16"/>
      <c r="D1379" s="11"/>
      <c r="E1379" s="12"/>
    </row>
    <row r="1380">
      <c r="A1380" s="55" t="s">
        <v>4824</v>
      </c>
      <c r="B1380" s="7"/>
      <c r="C1380" s="16"/>
      <c r="D1380" s="56" t="s">
        <v>4825</v>
      </c>
      <c r="E1380" s="7"/>
    </row>
    <row r="1381">
      <c r="A1381" s="10"/>
      <c r="B1381" s="12"/>
      <c r="C1381" s="16"/>
      <c r="D1381" s="11"/>
      <c r="E1381" s="12"/>
    </row>
    <row r="1382">
      <c r="A1382" s="19" t="s">
        <v>3636</v>
      </c>
      <c r="B1382" s="6"/>
      <c r="C1382" s="6"/>
      <c r="D1382" s="6"/>
      <c r="E1382" s="7"/>
    </row>
    <row r="1383">
      <c r="A1383" s="20" t="s">
        <v>3637</v>
      </c>
      <c r="B1383" s="21" t="s">
        <v>3638</v>
      </c>
      <c r="C1383" s="22" t="s">
        <v>3639</v>
      </c>
      <c r="D1383" s="21" t="s">
        <v>3640</v>
      </c>
      <c r="E1383" s="23" t="s">
        <v>13</v>
      </c>
    </row>
    <row r="1384">
      <c r="A1384" s="57" t="s">
        <v>3641</v>
      </c>
      <c r="B1384" s="25">
        <v>19086.0</v>
      </c>
      <c r="C1384" s="26">
        <v>19087.0</v>
      </c>
      <c r="D1384" s="27">
        <v>1.0</v>
      </c>
      <c r="E1384" s="28"/>
    </row>
    <row r="1385">
      <c r="A1385" s="57" t="s">
        <v>3642</v>
      </c>
      <c r="B1385" s="29">
        <v>16998.0</v>
      </c>
      <c r="C1385" s="26">
        <v>16998.0</v>
      </c>
      <c r="D1385" s="27">
        <v>0.0</v>
      </c>
      <c r="E1385" s="28"/>
    </row>
    <row r="1386">
      <c r="A1386" s="57" t="s">
        <v>3643</v>
      </c>
      <c r="B1386" s="29">
        <v>0.0</v>
      </c>
      <c r="C1386" s="26"/>
      <c r="D1386" s="27">
        <v>0.0</v>
      </c>
      <c r="E1386" s="28"/>
    </row>
    <row r="1387">
      <c r="A1387" s="57" t="s">
        <v>3644</v>
      </c>
      <c r="B1387" s="29">
        <v>0.0</v>
      </c>
      <c r="C1387" s="26"/>
      <c r="D1387" s="27">
        <v>0.0</v>
      </c>
      <c r="E1387" s="28"/>
    </row>
    <row r="1388">
      <c r="A1388" s="31" t="s">
        <v>3646</v>
      </c>
      <c r="B1388" s="29">
        <v>0.0</v>
      </c>
      <c r="C1388" s="26"/>
      <c r="D1388" s="27">
        <v>0.0</v>
      </c>
      <c r="E1388" s="28"/>
    </row>
    <row r="1389">
      <c r="A1389" s="31" t="s">
        <v>3647</v>
      </c>
      <c r="B1389" s="29">
        <v>0.0</v>
      </c>
      <c r="C1389" s="26"/>
      <c r="D1389" s="27">
        <v>0.0</v>
      </c>
      <c r="E1389" s="28"/>
    </row>
    <row r="1390">
      <c r="A1390" s="31" t="s">
        <v>3649</v>
      </c>
      <c r="B1390" s="25">
        <v>0.0</v>
      </c>
      <c r="C1390" s="26"/>
      <c r="D1390" s="27">
        <v>0.0</v>
      </c>
      <c r="E1390" s="28"/>
    </row>
    <row r="1391">
      <c r="A1391" s="31" t="s">
        <v>3651</v>
      </c>
      <c r="B1391" s="29">
        <v>1980.0</v>
      </c>
      <c r="C1391" s="26">
        <v>1980.0</v>
      </c>
      <c r="D1391" s="27">
        <v>0.0</v>
      </c>
      <c r="E1391" s="34"/>
    </row>
    <row r="1392">
      <c r="A1392" s="58" t="s">
        <v>3652</v>
      </c>
      <c r="B1392" s="29">
        <v>13308.0</v>
      </c>
      <c r="C1392" s="29">
        <v>13308.0</v>
      </c>
      <c r="D1392" s="27">
        <v>0.0</v>
      </c>
      <c r="E1392" s="34"/>
    </row>
    <row r="1393">
      <c r="A1393" s="58" t="s">
        <v>3653</v>
      </c>
      <c r="B1393" s="29">
        <v>3712.0</v>
      </c>
      <c r="C1393" s="59">
        <v>3712.0</v>
      </c>
      <c r="D1393" s="27">
        <v>0.0</v>
      </c>
      <c r="E1393" s="34"/>
    </row>
    <row r="1394">
      <c r="A1394" s="58" t="s">
        <v>3654</v>
      </c>
      <c r="B1394" s="29">
        <v>33413.72</v>
      </c>
      <c r="C1394" s="59">
        <v>33413.719999999994</v>
      </c>
      <c r="D1394" s="27">
        <v>-7.275957614183426E-12</v>
      </c>
      <c r="E1394" s="34"/>
    </row>
    <row r="1395">
      <c r="A1395" s="58" t="s">
        <v>3655</v>
      </c>
      <c r="B1395" s="29">
        <v>10852.0</v>
      </c>
      <c r="C1395" s="59">
        <v>10852.0</v>
      </c>
      <c r="D1395" s="27">
        <v>0.0</v>
      </c>
      <c r="E1395" s="34"/>
    </row>
    <row r="1396">
      <c r="A1396" s="58" t="s">
        <v>3657</v>
      </c>
      <c r="B1396" s="29">
        <v>0.0</v>
      </c>
      <c r="C1396" s="59">
        <v>0.0</v>
      </c>
      <c r="D1396" s="27">
        <v>0.0</v>
      </c>
      <c r="E1396" s="34"/>
    </row>
    <row r="1397">
      <c r="A1397" s="58" t="s">
        <v>3658</v>
      </c>
      <c r="B1397" s="29">
        <v>6560.509999999999</v>
      </c>
      <c r="C1397" s="59">
        <v>6560.509999999999</v>
      </c>
      <c r="D1397" s="27">
        <v>0.0</v>
      </c>
      <c r="E1397" s="34"/>
    </row>
    <row r="1398">
      <c r="A1398" s="35" t="s">
        <v>3659</v>
      </c>
      <c r="B1398" s="29">
        <v>99349.63</v>
      </c>
      <c r="C1398" s="59">
        <v>99349.63000000002</v>
      </c>
      <c r="D1398" s="37">
        <v>1.4551915228366852E-11</v>
      </c>
      <c r="E1398" s="34"/>
    </row>
    <row r="1399">
      <c r="A1399" s="36" t="s">
        <v>3660</v>
      </c>
      <c r="B1399" s="37">
        <v>0.09000000000014552</v>
      </c>
      <c r="C1399" s="27">
        <v>1.0899999999819556</v>
      </c>
      <c r="D1399" s="27">
        <v>0.9999999999818101</v>
      </c>
      <c r="E1399" s="38"/>
    </row>
    <row r="1400">
      <c r="A1400" s="39"/>
      <c r="B1400" s="60"/>
      <c r="C1400" s="61"/>
      <c r="D1400" s="61"/>
      <c r="E1400" s="62"/>
    </row>
    <row r="1401">
      <c r="A1401" s="39"/>
      <c r="B1401" s="60"/>
      <c r="C1401" s="61"/>
      <c r="D1401" s="61"/>
      <c r="E1401" s="62"/>
    </row>
    <row r="1402">
      <c r="A1402" s="5" t="s">
        <v>3661</v>
      </c>
      <c r="B1402" s="6"/>
      <c r="C1402" s="6"/>
      <c r="D1402" s="6"/>
      <c r="E1402" s="7"/>
    </row>
    <row r="1403">
      <c r="A1403" s="10"/>
      <c r="B1403" s="11"/>
      <c r="C1403" s="11"/>
      <c r="D1403" s="11"/>
      <c r="E1403" s="12"/>
    </row>
    <row r="1404">
      <c r="A1404" s="5" t="s">
        <v>3634</v>
      </c>
      <c r="B1404" s="6"/>
      <c r="C1404" s="6"/>
      <c r="D1404" s="6"/>
      <c r="E1404" s="7"/>
    </row>
    <row r="1405">
      <c r="A1405" s="10"/>
      <c r="B1405" s="11"/>
      <c r="C1405" s="11"/>
      <c r="D1405" s="11"/>
      <c r="E1405" s="12"/>
    </row>
    <row r="1406">
      <c r="A1406" s="13">
        <v>46153.0</v>
      </c>
      <c r="B1406" s="6"/>
      <c r="C1406" s="54" t="s">
        <v>3635</v>
      </c>
      <c r="D1406" s="15">
        <v>46159.0</v>
      </c>
      <c r="E1406" s="7"/>
    </row>
    <row r="1407">
      <c r="A1407" s="10"/>
      <c r="B1407" s="11"/>
      <c r="C1407" s="16"/>
      <c r="D1407" s="11"/>
      <c r="E1407" s="12"/>
    </row>
    <row r="1408">
      <c r="A1408" s="55" t="s">
        <v>4824</v>
      </c>
      <c r="B1408" s="7"/>
      <c r="C1408" s="16"/>
      <c r="D1408" s="56" t="s">
        <v>4825</v>
      </c>
      <c r="E1408" s="7"/>
    </row>
    <row r="1409">
      <c r="A1409" s="10"/>
      <c r="B1409" s="12"/>
      <c r="C1409" s="16"/>
      <c r="D1409" s="11"/>
      <c r="E1409" s="12"/>
    </row>
    <row r="1410">
      <c r="A1410" s="19" t="s">
        <v>3636</v>
      </c>
      <c r="B1410" s="6"/>
      <c r="C1410" s="6"/>
      <c r="D1410" s="6"/>
      <c r="E1410" s="7"/>
    </row>
    <row r="1411">
      <c r="A1411" s="20" t="s">
        <v>3637</v>
      </c>
      <c r="B1411" s="21" t="s">
        <v>3638</v>
      </c>
      <c r="C1411" s="22" t="s">
        <v>3639</v>
      </c>
      <c r="D1411" s="21" t="s">
        <v>3640</v>
      </c>
      <c r="E1411" s="23" t="s">
        <v>13</v>
      </c>
    </row>
    <row r="1412">
      <c r="A1412" s="57" t="s">
        <v>3641</v>
      </c>
      <c r="B1412" s="25">
        <v>17668.0</v>
      </c>
      <c r="C1412" s="26">
        <v>17668.0</v>
      </c>
      <c r="D1412" s="27">
        <v>0.0</v>
      </c>
      <c r="E1412" s="28"/>
    </row>
    <row r="1413">
      <c r="A1413" s="57" t="s">
        <v>3642</v>
      </c>
      <c r="B1413" s="29">
        <v>24165.0</v>
      </c>
      <c r="C1413" s="26">
        <v>24165.0</v>
      </c>
      <c r="D1413" s="27">
        <v>0.0</v>
      </c>
      <c r="E1413" s="28"/>
    </row>
    <row r="1414">
      <c r="A1414" s="57" t="s">
        <v>3643</v>
      </c>
      <c r="B1414" s="29">
        <v>0.0</v>
      </c>
      <c r="C1414" s="26"/>
      <c r="D1414" s="27">
        <v>0.0</v>
      </c>
      <c r="E1414" s="28"/>
    </row>
    <row r="1415">
      <c r="A1415" s="57" t="s">
        <v>3644</v>
      </c>
      <c r="B1415" s="29">
        <v>0.0</v>
      </c>
      <c r="C1415" s="26"/>
      <c r="D1415" s="27">
        <v>0.0</v>
      </c>
      <c r="E1415" s="28"/>
    </row>
    <row r="1416">
      <c r="A1416" s="31" t="s">
        <v>3646</v>
      </c>
      <c r="B1416" s="29">
        <v>0.0</v>
      </c>
      <c r="C1416" s="26"/>
      <c r="D1416" s="27">
        <v>0.0</v>
      </c>
      <c r="E1416" s="28"/>
    </row>
    <row r="1417">
      <c r="A1417" s="31" t="s">
        <v>3647</v>
      </c>
      <c r="B1417" s="29">
        <v>0.0</v>
      </c>
      <c r="C1417" s="26"/>
      <c r="D1417" s="27">
        <v>0.0</v>
      </c>
      <c r="E1417" s="28"/>
    </row>
    <row r="1418">
      <c r="A1418" s="31" t="s">
        <v>3649</v>
      </c>
      <c r="B1418" s="25">
        <v>236.0</v>
      </c>
      <c r="C1418" s="26">
        <v>236.0</v>
      </c>
      <c r="D1418" s="27">
        <v>0.0</v>
      </c>
      <c r="E1418" s="28" t="s">
        <v>3662</v>
      </c>
    </row>
    <row r="1419">
      <c r="A1419" s="31" t="s">
        <v>3651</v>
      </c>
      <c r="B1419" s="29">
        <v>2250.0</v>
      </c>
      <c r="C1419" s="26">
        <v>2250.0</v>
      </c>
      <c r="D1419" s="27">
        <v>0.0</v>
      </c>
      <c r="E1419" s="34"/>
    </row>
    <row r="1420">
      <c r="A1420" s="58" t="s">
        <v>3652</v>
      </c>
      <c r="B1420" s="29">
        <v>28812.66</v>
      </c>
      <c r="C1420" s="29">
        <v>28812.65999999998</v>
      </c>
      <c r="D1420" s="27">
        <v>-1.8189894035458565E-11</v>
      </c>
      <c r="E1420" s="34"/>
    </row>
    <row r="1421">
      <c r="A1421" s="58" t="s">
        <v>3653</v>
      </c>
      <c r="B1421" s="29">
        <v>9207.0</v>
      </c>
      <c r="C1421" s="59">
        <v>9207.0</v>
      </c>
      <c r="D1421" s="27">
        <v>0.0</v>
      </c>
      <c r="E1421" s="34"/>
    </row>
    <row r="1422">
      <c r="A1422" s="58" t="s">
        <v>3654</v>
      </c>
      <c r="B1422" s="29">
        <v>25690.5</v>
      </c>
      <c r="C1422" s="59">
        <v>25690.5</v>
      </c>
      <c r="D1422" s="27">
        <v>0.0</v>
      </c>
      <c r="E1422" s="34"/>
    </row>
    <row r="1423">
      <c r="A1423" s="58" t="s">
        <v>3655</v>
      </c>
      <c r="B1423" s="29">
        <v>9872.0</v>
      </c>
      <c r="C1423" s="59">
        <v>9872.0</v>
      </c>
      <c r="D1423" s="27">
        <v>0.0</v>
      </c>
      <c r="E1423" s="34"/>
    </row>
    <row r="1424">
      <c r="A1424" s="58" t="s">
        <v>3657</v>
      </c>
      <c r="B1424" s="29">
        <v>0.0</v>
      </c>
      <c r="C1424" s="59">
        <v>0.0</v>
      </c>
      <c r="D1424" s="27">
        <v>0.0</v>
      </c>
      <c r="E1424" s="34"/>
    </row>
    <row r="1425">
      <c r="A1425" s="58" t="s">
        <v>3658</v>
      </c>
      <c r="B1425" s="29">
        <v>7095.25</v>
      </c>
      <c r="C1425" s="59">
        <v>7095.25</v>
      </c>
      <c r="D1425" s="27">
        <v>0.0</v>
      </c>
      <c r="E1425" s="34"/>
    </row>
    <row r="1426">
      <c r="A1426" s="35" t="s">
        <v>3659</v>
      </c>
      <c r="B1426" s="29">
        <v>117900.91</v>
      </c>
      <c r="C1426" s="59">
        <v>117900.91000000005</v>
      </c>
      <c r="D1426" s="37">
        <v>4.3655745685100555E-11</v>
      </c>
      <c r="E1426" s="34"/>
    </row>
    <row r="1427">
      <c r="A1427" s="36" t="s">
        <v>3660</v>
      </c>
      <c r="B1427" s="37">
        <v>0.250000000003638</v>
      </c>
      <c r="C1427" s="27">
        <v>0.24999999992724042</v>
      </c>
      <c r="D1427" s="27">
        <v>-7.639755494892597E-11</v>
      </c>
      <c r="E1427" s="38"/>
    </row>
    <row r="1428">
      <c r="A1428" s="39"/>
      <c r="B1428" s="60"/>
      <c r="C1428" s="61"/>
      <c r="D1428" s="61"/>
      <c r="E1428" s="62"/>
    </row>
    <row r="1429">
      <c r="A1429" s="39"/>
      <c r="B1429" s="60"/>
      <c r="C1429" s="61"/>
      <c r="D1429" s="61"/>
      <c r="E1429" s="62"/>
    </row>
    <row r="1430">
      <c r="A1430" s="39"/>
      <c r="B1430" s="60"/>
      <c r="C1430" s="61"/>
      <c r="D1430" s="61"/>
      <c r="E1430" s="62"/>
    </row>
    <row r="1431">
      <c r="A1431" s="39"/>
      <c r="B1431" s="60"/>
      <c r="C1431" s="61"/>
      <c r="D1431" s="61"/>
      <c r="E1431" s="62"/>
    </row>
    <row r="1432">
      <c r="A1432" s="39"/>
      <c r="B1432" s="60"/>
      <c r="C1432" s="61"/>
      <c r="D1432" s="61"/>
      <c r="E1432" s="62"/>
    </row>
    <row r="1433">
      <c r="A1433" s="39"/>
      <c r="B1433" s="60"/>
      <c r="C1433" s="61"/>
      <c r="D1433" s="61"/>
      <c r="E1433" s="62"/>
    </row>
  </sheetData>
  <mergeCells count="408"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  <mergeCell ref="A1242:E1242"/>
    <mergeCell ref="A1262:E1263"/>
    <mergeCell ref="A1264:E1265"/>
    <mergeCell ref="A1266:B1267"/>
    <mergeCell ref="C1266:C1269"/>
    <mergeCell ref="D1266:E1267"/>
    <mergeCell ref="A1268:B1269"/>
    <mergeCell ref="D1268:E1269"/>
    <mergeCell ref="A1270:E1270"/>
    <mergeCell ref="A1290:E1291"/>
    <mergeCell ref="A1292:E1293"/>
    <mergeCell ref="A1294:B1295"/>
    <mergeCell ref="C1294:C1297"/>
    <mergeCell ref="A1296:B1297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A1322:B1323"/>
    <mergeCell ref="A1324:B1325"/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D1294:E1295"/>
    <mergeCell ref="D1296:E1297"/>
    <mergeCell ref="A1298:E1298"/>
    <mergeCell ref="A1318:E1319"/>
    <mergeCell ref="A1320:E1321"/>
    <mergeCell ref="C1322:C1325"/>
    <mergeCell ref="D1322:E1323"/>
    <mergeCell ref="D1350:E1351"/>
    <mergeCell ref="D1352:E1353"/>
    <mergeCell ref="D1324:E1325"/>
    <mergeCell ref="A1326:E1326"/>
    <mergeCell ref="A1346:E1347"/>
    <mergeCell ref="A1348:E1349"/>
    <mergeCell ref="A1350:B1351"/>
    <mergeCell ref="C1350:C1353"/>
    <mergeCell ref="A1352:B1353"/>
    <mergeCell ref="A1354:E1354"/>
    <mergeCell ref="A1374:E1375"/>
    <mergeCell ref="A1376:E1377"/>
    <mergeCell ref="A1378:B1379"/>
    <mergeCell ref="C1378:C1381"/>
    <mergeCell ref="D1378:E1379"/>
    <mergeCell ref="A1380:B1381"/>
    <mergeCell ref="D1406:E1407"/>
    <mergeCell ref="D1408:E1409"/>
    <mergeCell ref="D1380:E1381"/>
    <mergeCell ref="A1382:E1382"/>
    <mergeCell ref="A1402:E1403"/>
    <mergeCell ref="A1404:E1405"/>
    <mergeCell ref="A1406:B1407"/>
    <mergeCell ref="C1406:C1409"/>
    <mergeCell ref="A1408:B1409"/>
    <mergeCell ref="A1410:E1410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41 B1243:D1261 C1266:D1269 B1271:D1289 C1294:D1297 B1299:D1317 C1322:D1325 B1327:D1345 C1350:D1353 B1355:D1373 C1378:D1381 B1383:D1401 C1406:D1407 C1408:D1409 B1411:D1433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 A1268:B1269 A1296:B1297 A1324:B1325 A1352:B1353 A1380:B1381 A1408:B1409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 D1268:E1269 D1296:E1297 D1324:E1325 D1352:E1353 D1380:E1381 D1408:E1409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3632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3634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3635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3636</v>
      </c>
      <c r="B9" s="6"/>
      <c r="C9" s="6"/>
      <c r="D9" s="6"/>
      <c r="E9" s="7"/>
    </row>
    <row r="10" hidden="1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</row>
    <row r="11" hidden="1">
      <c r="A11" s="24" t="s">
        <v>3641</v>
      </c>
      <c r="B11" s="25">
        <v>8432.0</v>
      </c>
      <c r="C11" s="26">
        <v>8432.0</v>
      </c>
      <c r="D11" s="27">
        <f t="shared" ref="D11:D26" si="1">C11-B11</f>
        <v>0</v>
      </c>
      <c r="E11" s="41"/>
    </row>
    <row r="12" hidden="1">
      <c r="A12" s="24" t="s">
        <v>3642</v>
      </c>
      <c r="B12" s="29">
        <v>2900.0</v>
      </c>
      <c r="C12" s="26">
        <v>2899.0</v>
      </c>
      <c r="D12" s="27">
        <f t="shared" si="1"/>
        <v>-1</v>
      </c>
      <c r="E12" s="41"/>
    </row>
    <row r="13" hidden="1">
      <c r="A13" s="24" t="s">
        <v>3643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3644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3646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3647</v>
      </c>
      <c r="B16" s="29">
        <v>0.0</v>
      </c>
      <c r="C16" s="26"/>
      <c r="D16" s="27">
        <f t="shared" si="1"/>
        <v>0</v>
      </c>
      <c r="E16" s="40"/>
    </row>
    <row r="17" hidden="1">
      <c r="A17" s="30" t="s">
        <v>3649</v>
      </c>
      <c r="B17" s="29">
        <v>0.0</v>
      </c>
      <c r="C17" s="63"/>
      <c r="D17" s="27">
        <f t="shared" si="1"/>
        <v>0</v>
      </c>
      <c r="E17" s="41"/>
    </row>
    <row r="18" hidden="1">
      <c r="A18" s="31" t="s">
        <v>3651</v>
      </c>
      <c r="B18" s="29">
        <v>920.0</v>
      </c>
      <c r="C18" s="26">
        <v>920.0</v>
      </c>
      <c r="D18" s="27">
        <f t="shared" si="1"/>
        <v>0</v>
      </c>
      <c r="E18" s="41"/>
    </row>
    <row r="19" hidden="1">
      <c r="A19" s="32" t="s">
        <v>3652</v>
      </c>
      <c r="B19" s="29">
        <v>5755.0</v>
      </c>
      <c r="C19" s="33">
        <f t="array" ref="C19">SUMIFS(INDIRECT(A1 &amp; " Restia!C:C"), INDIRECT(A1 &amp; " Restia!A:A"), A19, INDIRECT(A1 &amp; " Restia!B:B"), "&lt;&gt;canceled")</f>
        <v>111055.7</v>
      </c>
      <c r="D19" s="27">
        <f t="shared" si="1"/>
        <v>105300.7</v>
      </c>
      <c r="E19" s="41"/>
    </row>
    <row r="20" hidden="1">
      <c r="A20" s="32" t="s">
        <v>3653</v>
      </c>
      <c r="B20" s="29">
        <v>3381.0</v>
      </c>
      <c r="C20" s="9">
        <f t="array" ref="C20">SUMIFS( INDIRECT(A1 &amp; " Restia!C:C"), INDIRECT(A1 &amp; " Restia!A:A"), A20, INDIRECT(A1 &amp; " Restia!B:B"), "&lt;&gt;canceled" )</f>
        <v>48959</v>
      </c>
      <c r="D20" s="27">
        <f t="shared" si="1"/>
        <v>45578</v>
      </c>
      <c r="E20" s="41"/>
    </row>
    <row r="21" hidden="1">
      <c r="A21" s="32" t="s">
        <v>3654</v>
      </c>
      <c r="B21" s="29">
        <v>9974.0</v>
      </c>
      <c r="C21" s="9">
        <f t="array" ref="C21">SUMIFS( INDIRECT(A1 &amp; " Restia!C:C"), INDIRECT(A1 &amp; " Restia!A:A"), "damejidlo", INDIRECT(A1 &amp; " Restia!G:G"), "online", INDIRECT(A1 &amp; " Restia!B:B"), "&lt;&gt;canceled" )</f>
        <v>87405</v>
      </c>
      <c r="D21" s="27">
        <f t="shared" si="1"/>
        <v>77431</v>
      </c>
      <c r="E21" s="41"/>
    </row>
    <row r="22" hidden="1">
      <c r="A22" s="32" t="s">
        <v>3655</v>
      </c>
      <c r="B22" s="29">
        <v>15597.0</v>
      </c>
      <c r="C22" s="9">
        <f t="array" ref="C22">SUMIFS( INDIRECT(A1 &amp; " Restia!C:C"), INDIRECT(A1 &amp; " Restia!A:A"), "generic", INDIRECT(A1 &amp; " Restia!G:G"), "online", INDIRECT(A1 &amp; " Restia!B:B"), "&lt;&gt;canceled" )</f>
        <v>126509</v>
      </c>
      <c r="D22" s="27">
        <f t="shared" si="1"/>
        <v>110912</v>
      </c>
      <c r="E22" s="41"/>
    </row>
    <row r="23" hidden="1">
      <c r="A23" s="32" t="s">
        <v>3657</v>
      </c>
      <c r="B23" s="29">
        <v>1831.0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3068</v>
      </c>
      <c r="D23" s="27">
        <f t="shared" si="1"/>
        <v>1237</v>
      </c>
      <c r="E23" s="41"/>
    </row>
    <row r="24" hidden="1">
      <c r="A24" s="32" t="s">
        <v>3658</v>
      </c>
      <c r="B24" s="29">
        <v>3356.0</v>
      </c>
      <c r="C24" s="9">
        <f t="array" ref="C24">SUMIFS( INDIRECT(A1 &amp; " Restia!C:C"), INDIRECT(A1 &amp; " Restia!A:A"), "damejidlo", INDIRECT(A1 &amp; " Restia!G:G"), "cash", INDIRECT(A1 &amp; " Restia!B:B"), "&lt;&gt;canceled")</f>
        <v>11223</v>
      </c>
      <c r="D24" s="27">
        <f t="shared" si="1"/>
        <v>7867</v>
      </c>
      <c r="E24" s="41"/>
    </row>
    <row r="25" hidden="1">
      <c r="A25" s="35" t="s">
        <v>3659</v>
      </c>
      <c r="B25" s="29">
        <v>48789.5</v>
      </c>
      <c r="C25" s="9">
        <f t="array" ref="C25">SUM(INDIRECT(A1 &amp; " Restia!C:C")) - SUMIFS(INDIRECT(A1 &amp; " Restia!C:C"), INDIRECT(A1 &amp; " Restia!B:B"), "canceled")</f>
        <v>449242.7</v>
      </c>
      <c r="D25" s="27">
        <f t="shared" si="1"/>
        <v>400453.2</v>
      </c>
      <c r="E25" s="41"/>
    </row>
    <row r="26" hidden="1">
      <c r="A26" s="36" t="s">
        <v>3660</v>
      </c>
      <c r="B26" s="37">
        <v>0.5</v>
      </c>
      <c r="C26" s="27">
        <f>sum(C11:C23)-C25</f>
        <v>-59995</v>
      </c>
      <c r="D26" s="37">
        <f t="shared" si="1"/>
        <v>-59995.5</v>
      </c>
      <c r="E26" s="45"/>
    </row>
    <row r="27" hidden="1"/>
    <row r="28" hidden="1"/>
    <row r="29" hidden="1">
      <c r="A29" s="5" t="s">
        <v>3632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3634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3635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3636</v>
      </c>
      <c r="B37" s="6"/>
      <c r="C37" s="6"/>
      <c r="D37" s="6"/>
      <c r="E37" s="7"/>
    </row>
    <row r="38" hidden="1">
      <c r="A38" s="20" t="s">
        <v>3637</v>
      </c>
      <c r="B38" s="21" t="s">
        <v>3638</v>
      </c>
      <c r="C38" s="22" t="s">
        <v>3639</v>
      </c>
      <c r="D38" s="21" t="s">
        <v>3640</v>
      </c>
      <c r="E38" s="23" t="s">
        <v>13</v>
      </c>
    </row>
    <row r="39" hidden="1">
      <c r="A39" s="24" t="s">
        <v>3641</v>
      </c>
      <c r="B39" s="25">
        <v>34345.0</v>
      </c>
      <c r="C39" s="26">
        <f>(1000*1)+(500*11)+(200*28)+(100*8)+(50*3)+(20*3)+(10*3)+(5*2)+(2*1)</f>
        <v>13152</v>
      </c>
      <c r="D39" s="27">
        <f t="shared" ref="D39:D54" si="2">C39-B39</f>
        <v>-21193</v>
      </c>
      <c r="E39" s="40" t="s">
        <v>4853</v>
      </c>
    </row>
    <row r="40" hidden="1">
      <c r="A40" s="24" t="s">
        <v>3642</v>
      </c>
      <c r="B40" s="29">
        <v>26280.0</v>
      </c>
      <c r="C40" s="26">
        <f>3155+4486+4117+3254+2199+3317+5752</f>
        <v>26280</v>
      </c>
      <c r="D40" s="27">
        <f t="shared" si="2"/>
        <v>0</v>
      </c>
      <c r="E40" s="41"/>
    </row>
    <row r="41" hidden="1">
      <c r="A41" s="24" t="s">
        <v>3643</v>
      </c>
      <c r="B41" s="29">
        <v>270.0</v>
      </c>
      <c r="C41" s="26">
        <f>90*3</f>
        <v>270</v>
      </c>
      <c r="D41" s="27">
        <f t="shared" si="2"/>
        <v>0</v>
      </c>
      <c r="E41" s="41"/>
    </row>
    <row r="42" hidden="1">
      <c r="A42" s="24" t="s">
        <v>3644</v>
      </c>
      <c r="B42" s="29">
        <v>4100.0</v>
      </c>
      <c r="C42" s="26">
        <f>500+2000+500+500+600</f>
        <v>4100</v>
      </c>
      <c r="D42" s="27">
        <f t="shared" si="2"/>
        <v>0</v>
      </c>
      <c r="E42" s="41"/>
    </row>
    <row r="43" hidden="1">
      <c r="A43" s="30" t="s">
        <v>3646</v>
      </c>
      <c r="B43" s="29">
        <v>1000.0</v>
      </c>
      <c r="C43" s="26"/>
      <c r="D43" s="27">
        <f t="shared" si="2"/>
        <v>-1000</v>
      </c>
      <c r="E43" s="41"/>
    </row>
    <row r="44" hidden="1">
      <c r="A44" s="30" t="s">
        <v>3647</v>
      </c>
      <c r="B44" s="29">
        <v>0.0</v>
      </c>
      <c r="C44" s="26"/>
      <c r="D44" s="27">
        <f t="shared" si="2"/>
        <v>0</v>
      </c>
      <c r="E44" s="40"/>
    </row>
    <row r="45" hidden="1">
      <c r="A45" s="30" t="s">
        <v>3649</v>
      </c>
      <c r="B45" s="29">
        <v>2110.0</v>
      </c>
      <c r="C45" s="63">
        <f>2000+70+40</f>
        <v>2110</v>
      </c>
      <c r="D45" s="27">
        <f t="shared" si="2"/>
        <v>0</v>
      </c>
      <c r="E45" s="40" t="s">
        <v>4854</v>
      </c>
    </row>
    <row r="46" hidden="1">
      <c r="A46" s="31" t="s">
        <v>3651</v>
      </c>
      <c r="B46" s="29">
        <v>4000.0</v>
      </c>
      <c r="C46" s="26">
        <f>440+480+600+200+320+400+120+560+480+160+280+400+400+480</f>
        <v>5320</v>
      </c>
      <c r="D46" s="27">
        <f t="shared" si="2"/>
        <v>1320</v>
      </c>
      <c r="E46" s="41"/>
    </row>
    <row r="47" hidden="1">
      <c r="A47" s="32" t="s">
        <v>3652</v>
      </c>
      <c r="B47" s="29">
        <v>54998.0</v>
      </c>
      <c r="C47" s="33">
        <f t="array" ref="C47">SUMIFS(INDIRECT(A29 &amp; " Restia!C:C"), INDIRECT(A29 &amp; " Restia!A:A"), A47, INDIRECT(A29 &amp; " Restia!B:B"), "&lt;&gt;canceled")</f>
        <v>111055.7</v>
      </c>
      <c r="D47" s="27">
        <f t="shared" si="2"/>
        <v>56057.7</v>
      </c>
      <c r="E47" s="41"/>
    </row>
    <row r="48" hidden="1">
      <c r="A48" s="32" t="s">
        <v>3653</v>
      </c>
      <c r="B48" s="29">
        <v>32672.0</v>
      </c>
      <c r="C48" s="9">
        <f t="array" ref="C48">SUMIFS( INDIRECT(A29 &amp; " Restia!C:C"), INDIRECT(A29 &amp; " Restia!A:A"), A48, INDIRECT(A29 &amp; " Restia!B:B"), "&lt;&gt;canceled" )</f>
        <v>48959</v>
      </c>
      <c r="D48" s="27">
        <f t="shared" si="2"/>
        <v>16287</v>
      </c>
      <c r="E48" s="41"/>
    </row>
    <row r="49" hidden="1">
      <c r="A49" s="32" t="s">
        <v>3654</v>
      </c>
      <c r="B49" s="29">
        <v>91925.0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87405</v>
      </c>
      <c r="D49" s="27">
        <f t="shared" si="2"/>
        <v>-4520</v>
      </c>
      <c r="E49" s="41"/>
    </row>
    <row r="50" hidden="1">
      <c r="A50" s="32" t="s">
        <v>3655</v>
      </c>
      <c r="B50" s="29">
        <v>65923.0</v>
      </c>
      <c r="C50" s="9">
        <f t="array" ref="C50">SUMIFS( INDIRECT(A29 &amp; " Restia!C:C"), INDIRECT(A29 &amp; " Restia!A:A"), "generic", INDIRECT(A29 &amp; " Restia!G:G"), "online", INDIRECT(A29 &amp; " Restia!B:B"), "&lt;&gt;canceled" )</f>
        <v>126509</v>
      </c>
      <c r="D50" s="27">
        <f t="shared" si="2"/>
        <v>60586</v>
      </c>
      <c r="E50" s="41"/>
    </row>
    <row r="51" hidden="1">
      <c r="A51" s="32" t="s">
        <v>3657</v>
      </c>
      <c r="B51" s="29">
        <v>4360.0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3068</v>
      </c>
      <c r="D51" s="27">
        <f t="shared" si="2"/>
        <v>-1292</v>
      </c>
      <c r="E51" s="41"/>
    </row>
    <row r="52" hidden="1">
      <c r="A52" s="32" t="s">
        <v>3658</v>
      </c>
      <c r="B52" s="29">
        <v>13802.0</v>
      </c>
      <c r="C52" s="9">
        <f t="array" ref="C52">SUMIFS( INDIRECT(A29 &amp; " Restia!C:C"), INDIRECT(A29 &amp; " Restia!A:A"), "damejidlo", INDIRECT(A29 &amp; " Restia!G:G"), "cash", INDIRECT(A29 &amp; " Restia!B:B"), "&lt;&gt;canceled")</f>
        <v>11223</v>
      </c>
      <c r="D52" s="27">
        <f t="shared" si="2"/>
        <v>-2579</v>
      </c>
      <c r="E52" s="41"/>
    </row>
    <row r="53" hidden="1">
      <c r="A53" s="35" t="s">
        <v>3659</v>
      </c>
      <c r="B53" s="29">
        <v>322294.0</v>
      </c>
      <c r="C53" s="9">
        <f t="array" ref="C53">SUM(INDIRECT(A29 &amp; " Restia!C:C")) - SUMIFS(INDIRECT(A29 &amp; " Restia!C:C"), INDIRECT(A29 &amp; " Restia!B:B"), "canceled")</f>
        <v>449242.7</v>
      </c>
      <c r="D53" s="27">
        <f t="shared" si="2"/>
        <v>126948.7</v>
      </c>
      <c r="E53" s="41"/>
    </row>
    <row r="54" hidden="1">
      <c r="A54" s="36" t="s">
        <v>3660</v>
      </c>
      <c r="B54" s="37">
        <v>8.5</v>
      </c>
      <c r="C54" s="27">
        <f>sum(C39:C51)-C53</f>
        <v>-21014</v>
      </c>
      <c r="D54" s="37">
        <f t="shared" si="2"/>
        <v>-21022.5</v>
      </c>
      <c r="E54" s="45"/>
    </row>
    <row r="55" hidden="1"/>
    <row r="56" hidden="1"/>
    <row r="57" hidden="1">
      <c r="A57" s="5" t="s">
        <v>3632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3634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45537.0</v>
      </c>
      <c r="B61" s="6"/>
      <c r="C61" s="14" t="s">
        <v>3635</v>
      </c>
      <c r="D61" s="15">
        <v>45543.0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3636</v>
      </c>
      <c r="B65" s="6"/>
      <c r="C65" s="6"/>
      <c r="D65" s="6"/>
      <c r="E65" s="7"/>
    </row>
    <row r="66" hidden="1">
      <c r="A66" s="20" t="s">
        <v>3637</v>
      </c>
      <c r="B66" s="21" t="s">
        <v>3638</v>
      </c>
      <c r="C66" s="22" t="s">
        <v>3639</v>
      </c>
      <c r="D66" s="21" t="s">
        <v>3640</v>
      </c>
      <c r="E66" s="23" t="s">
        <v>13</v>
      </c>
    </row>
    <row r="67" hidden="1">
      <c r="A67" s="24" t="s">
        <v>3641</v>
      </c>
      <c r="B67" s="25">
        <v>34345.0</v>
      </c>
      <c r="C67" s="26">
        <f>(1000*1)+(500*11)+(200*28)+(100*8)+(50*3)+(20*3)+(10*3)+(5*2)+(2*1)</f>
        <v>13152</v>
      </c>
      <c r="D67" s="27">
        <f t="shared" ref="D67:D82" si="3">C67-B67</f>
        <v>-21193</v>
      </c>
      <c r="E67" s="40" t="s">
        <v>4853</v>
      </c>
    </row>
    <row r="68" hidden="1">
      <c r="A68" s="24" t="s">
        <v>3642</v>
      </c>
      <c r="B68" s="29">
        <v>26280.0</v>
      </c>
      <c r="C68" s="26">
        <f>3155+4486+4117+3254+2199+3317+5752</f>
        <v>26280</v>
      </c>
      <c r="D68" s="27">
        <f t="shared" si="3"/>
        <v>0</v>
      </c>
      <c r="E68" s="41"/>
    </row>
    <row r="69" hidden="1">
      <c r="A69" s="24" t="s">
        <v>3643</v>
      </c>
      <c r="B69" s="29">
        <v>270.0</v>
      </c>
      <c r="C69" s="26">
        <f>90*3</f>
        <v>270</v>
      </c>
      <c r="D69" s="27">
        <f t="shared" si="3"/>
        <v>0</v>
      </c>
      <c r="E69" s="41"/>
    </row>
    <row r="70" hidden="1">
      <c r="A70" s="24" t="s">
        <v>3644</v>
      </c>
      <c r="B70" s="29">
        <v>4100.0</v>
      </c>
      <c r="C70" s="26">
        <f>500+2000+500+500+600</f>
        <v>4100</v>
      </c>
      <c r="D70" s="27">
        <f t="shared" si="3"/>
        <v>0</v>
      </c>
      <c r="E70" s="41"/>
    </row>
    <row r="71" hidden="1">
      <c r="A71" s="30" t="s">
        <v>3646</v>
      </c>
      <c r="B71" s="29">
        <v>1000.0</v>
      </c>
      <c r="C71" s="26"/>
      <c r="D71" s="27">
        <f t="shared" si="3"/>
        <v>-1000</v>
      </c>
      <c r="E71" s="41"/>
    </row>
    <row r="72" hidden="1">
      <c r="A72" s="30" t="s">
        <v>3647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3649</v>
      </c>
      <c r="B73" s="29">
        <v>2110.0</v>
      </c>
      <c r="C73" s="63">
        <f>2000+70+40</f>
        <v>2110</v>
      </c>
      <c r="D73" s="27">
        <f t="shared" si="3"/>
        <v>0</v>
      </c>
      <c r="E73" s="40" t="s">
        <v>4854</v>
      </c>
    </row>
    <row r="74" hidden="1">
      <c r="A74" s="31" t="s">
        <v>3651</v>
      </c>
      <c r="B74" s="29">
        <v>4000.0</v>
      </c>
      <c r="C74" s="26">
        <f>440+480+600+200+320+400+120+560+480+160+280+400+400+480</f>
        <v>5320</v>
      </c>
      <c r="D74" s="27">
        <f t="shared" si="3"/>
        <v>1320</v>
      </c>
      <c r="E74" s="41"/>
    </row>
    <row r="75" hidden="1">
      <c r="A75" s="32" t="s">
        <v>3652</v>
      </c>
      <c r="B75" s="29">
        <v>54998.0</v>
      </c>
      <c r="C75" s="33">
        <f t="array" ref="C75">SUMIFS(INDIRECT(A57 &amp; " Restia!C:C"), INDIRECT(A57 &amp; " Restia!A:A"), A75, INDIRECT(A57 &amp; " Restia!B:B"), "&lt;&gt;canceled")</f>
        <v>111055.7</v>
      </c>
      <c r="D75" s="27">
        <f t="shared" si="3"/>
        <v>56057.7</v>
      </c>
      <c r="E75" s="41"/>
    </row>
    <row r="76" hidden="1">
      <c r="A76" s="32" t="s">
        <v>3653</v>
      </c>
      <c r="B76" s="29">
        <v>32672.0</v>
      </c>
      <c r="C76" s="9">
        <f t="array" ref="C76">SUMIFS( INDIRECT(A57 &amp; " Restia!C:C"), INDIRECT(A57 &amp; " Restia!A:A"), A76, INDIRECT(A57 &amp; " Restia!B:B"), "&lt;&gt;canceled" )</f>
        <v>48959</v>
      </c>
      <c r="D76" s="27">
        <f t="shared" si="3"/>
        <v>16287</v>
      </c>
      <c r="E76" s="41"/>
    </row>
    <row r="77" hidden="1">
      <c r="A77" s="32" t="s">
        <v>3654</v>
      </c>
      <c r="B77" s="29">
        <v>91925.0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87405</v>
      </c>
      <c r="D77" s="27">
        <f t="shared" si="3"/>
        <v>-4520</v>
      </c>
      <c r="E77" s="41"/>
    </row>
    <row r="78" hidden="1">
      <c r="A78" s="32" t="s">
        <v>3655</v>
      </c>
      <c r="B78" s="29">
        <v>65923.0</v>
      </c>
      <c r="C78" s="9">
        <f t="array" ref="C78">SUMIFS( INDIRECT(A57 &amp; " Restia!C:C"), INDIRECT(A57 &amp; " Restia!A:A"), "generic", INDIRECT(A57 &amp; " Restia!G:G"), "online", INDIRECT(A57 &amp; " Restia!B:B"), "&lt;&gt;canceled" )</f>
        <v>126509</v>
      </c>
      <c r="D78" s="27">
        <f t="shared" si="3"/>
        <v>60586</v>
      </c>
      <c r="E78" s="41"/>
    </row>
    <row r="79" hidden="1">
      <c r="A79" s="32" t="s">
        <v>3657</v>
      </c>
      <c r="B79" s="29">
        <v>4360.0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3068</v>
      </c>
      <c r="D79" s="27">
        <f t="shared" si="3"/>
        <v>-1292</v>
      </c>
      <c r="E79" s="41"/>
    </row>
    <row r="80" hidden="1">
      <c r="A80" s="32" t="s">
        <v>3658</v>
      </c>
      <c r="B80" s="29">
        <v>13802.0</v>
      </c>
      <c r="C80" s="9">
        <f t="array" ref="C80">SUMIFS( INDIRECT(A57 &amp; " Restia!C:C"), INDIRECT(A57 &amp; " Restia!A:A"), "damejidlo", INDIRECT(A57 &amp; " Restia!G:G"), "cash", INDIRECT(A57 &amp; " Restia!B:B"), "&lt;&gt;canceled")</f>
        <v>11223</v>
      </c>
      <c r="D80" s="27">
        <f t="shared" si="3"/>
        <v>-2579</v>
      </c>
      <c r="E80" s="41"/>
    </row>
    <row r="81" hidden="1">
      <c r="A81" s="35" t="s">
        <v>3659</v>
      </c>
      <c r="B81" s="29">
        <v>322294.0</v>
      </c>
      <c r="C81" s="9">
        <f t="array" ref="C81">SUM(INDIRECT(A57 &amp; " Restia!C:C")) - SUMIFS(INDIRECT(A57 &amp; " Restia!C:C"), INDIRECT(A57 &amp; " Restia!B:B"), "canceled")</f>
        <v>449242.7</v>
      </c>
      <c r="D81" s="27">
        <f t="shared" si="3"/>
        <v>126948.7</v>
      </c>
      <c r="E81" s="41"/>
    </row>
    <row r="82" hidden="1">
      <c r="A82" s="36" t="s">
        <v>3660</v>
      </c>
      <c r="B82" s="37">
        <v>8.5</v>
      </c>
      <c r="C82" s="27">
        <f>sum(C67:C79)-C81</f>
        <v>-21014</v>
      </c>
      <c r="D82" s="37">
        <f t="shared" si="3"/>
        <v>-21022.5</v>
      </c>
      <c r="E82" s="45"/>
    </row>
    <row r="83" hidden="1"/>
    <row r="84" hidden="1">
      <c r="A84" s="35" t="s">
        <v>3659</v>
      </c>
      <c r="B84" s="29">
        <v>322294.0</v>
      </c>
      <c r="C84" s="9" t="str">
        <f t="array" ref="C84">SUM(INDIRECT(#REF! &amp; " Restia!C:C")) - SUMIFS(INDIRECT(#REF! &amp; " Restia!C:C"), INDIRECT(#REF! &amp; " Restia!B:B"), "canceled")</f>
        <v>#REF!</v>
      </c>
      <c r="D84" s="27" t="str">
        <f t="shared" ref="D84:D85" si="4">C84-B84</f>
        <v>#REF!</v>
      </c>
      <c r="E84" s="41"/>
    </row>
    <row r="85" hidden="1">
      <c r="A85" s="36" t="s">
        <v>3660</v>
      </c>
      <c r="B85" s="37">
        <v>8.5</v>
      </c>
      <c r="C85" s="27" t="str">
        <f>sum(#REF!)-C84</f>
        <v>#REF!</v>
      </c>
      <c r="D85" s="27" t="str">
        <f t="shared" si="4"/>
        <v>#REF!</v>
      </c>
      <c r="E85" s="45"/>
    </row>
    <row r="86" hidden="1"/>
    <row r="87" hidden="1"/>
    <row r="88" hidden="1">
      <c r="A88" s="5" t="s">
        <v>3632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5" t="s">
        <v>3634</v>
      </c>
      <c r="B90" s="6"/>
      <c r="C90" s="6"/>
      <c r="D90" s="6"/>
      <c r="E90" s="7"/>
    </row>
    <row r="91" hidden="1">
      <c r="A91" s="10"/>
      <c r="B91" s="11"/>
      <c r="C91" s="11"/>
      <c r="D91" s="11"/>
      <c r="E91" s="12"/>
    </row>
    <row r="92" hidden="1">
      <c r="A92" s="13">
        <v>45544.0</v>
      </c>
      <c r="B92" s="6"/>
      <c r="C92" s="14" t="s">
        <v>3635</v>
      </c>
      <c r="D92" s="15">
        <v>45550.0</v>
      </c>
      <c r="E92" s="7"/>
    </row>
    <row r="93" hidden="1">
      <c r="A93" s="10"/>
      <c r="B93" s="11"/>
      <c r="C93" s="16"/>
      <c r="D93" s="11"/>
      <c r="E93" s="12"/>
    </row>
    <row r="94" hidden="1">
      <c r="A94" s="17" t="str">
        <f>CHOOSE(WEEKDAY(A92), "Neděle", "Pondělí", "Úterý", "Středa", "Čtvrtek", "Pátek", "Sobota")</f>
        <v>Pondělí</v>
      </c>
      <c r="B94" s="7"/>
      <c r="C94" s="16"/>
      <c r="D94" s="18" t="str">
        <f>CHOOSE(WEEKDAY(D92), "Neděle", "Pondělí", "Úterý", "Středa", "Čtvrtek", "Pátek", "Sobota")</f>
        <v>Neděle</v>
      </c>
      <c r="E94" s="7"/>
    </row>
    <row r="95" hidden="1">
      <c r="A95" s="10"/>
      <c r="B95" s="12"/>
      <c r="C95" s="16"/>
      <c r="D95" s="11"/>
      <c r="E95" s="12"/>
    </row>
    <row r="96" hidden="1">
      <c r="A96" s="19" t="s">
        <v>3636</v>
      </c>
      <c r="B96" s="6"/>
      <c r="C96" s="6"/>
      <c r="D96" s="6"/>
      <c r="E96" s="7"/>
    </row>
    <row r="97" hidden="1">
      <c r="A97" s="20" t="s">
        <v>3637</v>
      </c>
      <c r="B97" s="21" t="s">
        <v>3638</v>
      </c>
      <c r="C97" s="22" t="s">
        <v>3639</v>
      </c>
      <c r="D97" s="21" t="s">
        <v>3640</v>
      </c>
      <c r="E97" s="23" t="s">
        <v>13</v>
      </c>
    </row>
    <row r="98" hidden="1">
      <c r="A98" s="24" t="s">
        <v>3641</v>
      </c>
      <c r="B98" s="25">
        <v>41465.0</v>
      </c>
      <c r="C98" s="26">
        <f>(1000*16)+(500*26)+(200*17)+(100*8)+(50*5)+(20*4)+(10*2)+(5*3)+(2*2)+(1*2)+5597+5597</f>
        <v>44765</v>
      </c>
      <c r="D98" s="27">
        <f t="shared" ref="D98:D113" si="5">C98-B98</f>
        <v>3300</v>
      </c>
      <c r="E98" s="28"/>
    </row>
    <row r="99" hidden="1">
      <c r="A99" s="24" t="s">
        <v>3642</v>
      </c>
      <c r="B99" s="29">
        <v>21875.0</v>
      </c>
      <c r="C99" s="26">
        <f>1284+4483+7792+2274+4855+1187</f>
        <v>21875</v>
      </c>
      <c r="D99" s="27">
        <f t="shared" si="5"/>
        <v>0</v>
      </c>
      <c r="E99" s="34"/>
    </row>
    <row r="100" hidden="1">
      <c r="A100" s="24" t="s">
        <v>3643</v>
      </c>
      <c r="B100" s="29">
        <v>480.0</v>
      </c>
      <c r="C100" s="26">
        <f>160+160+160</f>
        <v>480</v>
      </c>
      <c r="D100" s="27">
        <f t="shared" si="5"/>
        <v>0</v>
      </c>
      <c r="E100" s="34"/>
    </row>
    <row r="101" hidden="1">
      <c r="A101" s="24" t="s">
        <v>3644</v>
      </c>
      <c r="B101" s="29">
        <v>1500.0</v>
      </c>
      <c r="C101" s="26">
        <f>500+500+500</f>
        <v>1500</v>
      </c>
      <c r="D101" s="27">
        <f t="shared" si="5"/>
        <v>0</v>
      </c>
      <c r="E101" s="34"/>
    </row>
    <row r="102" hidden="1">
      <c r="A102" s="30" t="s">
        <v>3646</v>
      </c>
      <c r="B102" s="29">
        <v>600.0</v>
      </c>
      <c r="C102" s="26"/>
      <c r="D102" s="27">
        <f t="shared" si="5"/>
        <v>-600</v>
      </c>
      <c r="E102" s="34"/>
    </row>
    <row r="103" hidden="1">
      <c r="A103" s="30" t="s">
        <v>3647</v>
      </c>
      <c r="B103" s="29">
        <v>254.0</v>
      </c>
      <c r="C103" s="26">
        <f>100+154</f>
        <v>254</v>
      </c>
      <c r="D103" s="27">
        <f t="shared" si="5"/>
        <v>0</v>
      </c>
      <c r="E103" s="28"/>
    </row>
    <row r="104" hidden="1">
      <c r="A104" s="30" t="s">
        <v>3649</v>
      </c>
      <c r="B104" s="29">
        <v>960.0</v>
      </c>
      <c r="C104" s="63">
        <f>200</f>
        <v>200</v>
      </c>
      <c r="D104" s="27">
        <f t="shared" si="5"/>
        <v>-760</v>
      </c>
      <c r="E104" s="28"/>
    </row>
    <row r="105" hidden="1">
      <c r="A105" s="31" t="s">
        <v>3651</v>
      </c>
      <c r="B105" s="29">
        <v>5440.0</v>
      </c>
      <c r="C105" s="26">
        <f>400+360+600+600+720+400+560+680+240+640+520+440+480+280+400</f>
        <v>7320</v>
      </c>
      <c r="D105" s="27">
        <f t="shared" si="5"/>
        <v>1880</v>
      </c>
      <c r="E105" s="34"/>
    </row>
    <row r="106" hidden="1">
      <c r="A106" s="32" t="s">
        <v>3652</v>
      </c>
      <c r="B106" s="29">
        <v>95494.0</v>
      </c>
      <c r="C106" s="33">
        <f t="array" ref="C106">SUMIFS(INDIRECT(A88 &amp; " Restia!C:C"), INDIRECT(A88 &amp; " Restia!A:A"), A106, INDIRECT(A88 &amp; " Restia!B:B"), "&lt;&gt;canceled")</f>
        <v>111055.7</v>
      </c>
      <c r="D106" s="27">
        <f t="shared" si="5"/>
        <v>15561.7</v>
      </c>
      <c r="E106" s="34"/>
    </row>
    <row r="107" hidden="1">
      <c r="A107" s="32" t="s">
        <v>3653</v>
      </c>
      <c r="B107" s="29">
        <v>25176.0</v>
      </c>
      <c r="C107" s="9">
        <f t="array" ref="C107">SUMIFS( INDIRECT(A88 &amp; " Restia!C:C"), INDIRECT(A88 &amp; " Restia!A:A"), A107, INDIRECT(A88 &amp; " Restia!B:B"), "&lt;&gt;canceled" )</f>
        <v>48959</v>
      </c>
      <c r="D107" s="27">
        <f t="shared" si="5"/>
        <v>23783</v>
      </c>
      <c r="E107" s="34"/>
    </row>
    <row r="108" hidden="1">
      <c r="A108" s="32" t="s">
        <v>3654</v>
      </c>
      <c r="B108" s="29">
        <v>95265.0</v>
      </c>
      <c r="C108" s="9">
        <f t="array" ref="C108">SUMIFS( INDIRECT(A88 &amp; " Restia!C:C"), INDIRECT(A88 &amp; " Restia!A:A"), "damejidlo", INDIRECT(A88 &amp; " Restia!G:G"), "online", INDIRECT(A88 &amp; " Restia!B:B"), "&lt;&gt;canceled" )</f>
        <v>87405</v>
      </c>
      <c r="D108" s="27">
        <f t="shared" si="5"/>
        <v>-7860</v>
      </c>
      <c r="E108" s="34"/>
    </row>
    <row r="109" hidden="1">
      <c r="A109" s="32" t="s">
        <v>3655</v>
      </c>
      <c r="B109" s="29">
        <v>92779.0</v>
      </c>
      <c r="C109" s="9">
        <f t="array" ref="C109">SUMIFS( INDIRECT(A88 &amp; " Restia!C:C"), INDIRECT(A88 &amp; " Restia!A:A"), "generic", INDIRECT(A88 &amp; " Restia!G:G"), "online", INDIRECT(A88 &amp; " Restia!B:B"), "&lt;&gt;canceled" )</f>
        <v>126509</v>
      </c>
      <c r="D109" s="27">
        <f t="shared" si="5"/>
        <v>33730</v>
      </c>
      <c r="E109" s="34"/>
    </row>
    <row r="110" hidden="1">
      <c r="A110" s="32" t="s">
        <v>3657</v>
      </c>
      <c r="B110" s="29">
        <v>2705.0</v>
      </c>
      <c r="C110" s="9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3068</v>
      </c>
      <c r="D110" s="27">
        <f t="shared" si="5"/>
        <v>363</v>
      </c>
      <c r="E110" s="34"/>
    </row>
    <row r="111" hidden="1">
      <c r="A111" s="32" t="s">
        <v>3658</v>
      </c>
      <c r="B111" s="29">
        <v>15680.0</v>
      </c>
      <c r="C111" s="9">
        <f t="array" ref="C111">SUMIFS( INDIRECT(A88 &amp; " Restia!C:C"), INDIRECT(A88 &amp; " Restia!A:A"), "damejidlo", INDIRECT(A88 &amp; " Restia!G:G"), "cash", INDIRECT(A88 &amp; " Restia!B:B"), "&lt;&gt;canceled")</f>
        <v>11223</v>
      </c>
      <c r="D111" s="27">
        <f t="shared" si="5"/>
        <v>-4457</v>
      </c>
      <c r="E111" s="34"/>
    </row>
    <row r="112" hidden="1">
      <c r="A112" s="35" t="s">
        <v>3659</v>
      </c>
      <c r="B112" s="29">
        <v>387304.5</v>
      </c>
      <c r="C112" s="9">
        <f t="array" ref="C112">SUM(INDIRECT(A88 &amp; " Restia!C:C")) - SUMIFS(INDIRECT(A88 &amp; " Restia!C:C"), INDIRECT(A88 &amp; " Restia!B:B"), "canceled")</f>
        <v>449242.7</v>
      </c>
      <c r="D112" s="27">
        <f t="shared" si="5"/>
        <v>61938.2</v>
      </c>
      <c r="E112" s="34"/>
    </row>
    <row r="113" hidden="1">
      <c r="A113" s="36" t="s">
        <v>3660</v>
      </c>
      <c r="B113" s="37">
        <v>1.5</v>
      </c>
      <c r="C113" s="27">
        <f>sum(C98:C110)-C112</f>
        <v>4148</v>
      </c>
      <c r="D113" s="37">
        <f t="shared" si="5"/>
        <v>4146.5</v>
      </c>
      <c r="E113" s="64"/>
    </row>
    <row r="114" hidden="1"/>
    <row r="115" hidden="1"/>
    <row r="116" hidden="1">
      <c r="A116" s="5" t="s">
        <v>3632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5" t="s">
        <v>3634</v>
      </c>
      <c r="B118" s="6"/>
      <c r="C118" s="6"/>
      <c r="D118" s="6"/>
      <c r="E118" s="7"/>
    </row>
    <row r="119" hidden="1">
      <c r="A119" s="10"/>
      <c r="B119" s="11"/>
      <c r="C119" s="11"/>
      <c r="D119" s="11"/>
      <c r="E119" s="12"/>
    </row>
    <row r="120" hidden="1">
      <c r="A120" s="13">
        <v>45551.0</v>
      </c>
      <c r="B120" s="6"/>
      <c r="C120" s="14" t="s">
        <v>3635</v>
      </c>
      <c r="D120" s="15">
        <v>45557.0</v>
      </c>
      <c r="E120" s="7"/>
    </row>
    <row r="121" hidden="1">
      <c r="A121" s="10"/>
      <c r="B121" s="11"/>
      <c r="C121" s="16"/>
      <c r="D121" s="11"/>
      <c r="E121" s="12"/>
    </row>
    <row r="122" hidden="1">
      <c r="A122" s="17" t="str">
        <f>CHOOSE(WEEKDAY(A120), "Neděle", "Pondělí", "Úterý", "Středa", "Čtvrtek", "Pátek", "Sobota")</f>
        <v>Pondělí</v>
      </c>
      <c r="B122" s="7"/>
      <c r="C122" s="16"/>
      <c r="D122" s="18" t="str">
        <f>CHOOSE(WEEKDAY(D120), "Neděle", "Pondělí", "Úterý", "Středa", "Čtvrtek", "Pátek", "Sobota")</f>
        <v>Neděle</v>
      </c>
      <c r="E122" s="7"/>
    </row>
    <row r="123" hidden="1">
      <c r="A123" s="10"/>
      <c r="B123" s="12"/>
      <c r="C123" s="16"/>
      <c r="D123" s="11"/>
      <c r="E123" s="12"/>
    </row>
    <row r="124" hidden="1">
      <c r="A124" s="19" t="s">
        <v>3636</v>
      </c>
      <c r="B124" s="6"/>
      <c r="C124" s="6"/>
      <c r="D124" s="6"/>
      <c r="E124" s="7"/>
    </row>
    <row r="125" hidden="1">
      <c r="A125" s="20" t="s">
        <v>3637</v>
      </c>
      <c r="B125" s="21" t="s">
        <v>3638</v>
      </c>
      <c r="C125" s="22" t="s">
        <v>3639</v>
      </c>
      <c r="D125" s="21" t="s">
        <v>3640</v>
      </c>
      <c r="E125" s="23" t="s">
        <v>13</v>
      </c>
    </row>
    <row r="126" hidden="1">
      <c r="A126" s="24" t="s">
        <v>3641</v>
      </c>
      <c r="B126" s="25">
        <v>45711.0</v>
      </c>
      <c r="C126" s="26">
        <f>(2000*1)+(1000*14)+(500*29)+(200*35)+(100*3)+(50*4)+(20*4)+(10*3)+(5*2)+(2*0)+(1*2)+5597+2000</f>
        <v>45719</v>
      </c>
      <c r="D126" s="27">
        <f t="shared" ref="D126:D141" si="6">C126-B126</f>
        <v>8</v>
      </c>
      <c r="E126" s="28" t="s">
        <v>4855</v>
      </c>
    </row>
    <row r="127" hidden="1">
      <c r="A127" s="24" t="s">
        <v>3642</v>
      </c>
      <c r="B127" s="29">
        <v>26528.0</v>
      </c>
      <c r="C127" s="26">
        <f>4533+3096+5716+3866+1887+4006+3424</f>
        <v>26528</v>
      </c>
      <c r="D127" s="27">
        <f t="shared" si="6"/>
        <v>0</v>
      </c>
      <c r="E127" s="34"/>
    </row>
    <row r="128" hidden="1">
      <c r="A128" s="24" t="s">
        <v>3643</v>
      </c>
      <c r="B128" s="29">
        <v>380.0</v>
      </c>
      <c r="C128" s="26">
        <f>140+140+100</f>
        <v>380</v>
      </c>
      <c r="D128" s="27">
        <f t="shared" si="6"/>
        <v>0</v>
      </c>
      <c r="E128" s="34"/>
    </row>
    <row r="129" hidden="1">
      <c r="A129" s="24" t="s">
        <v>3644</v>
      </c>
      <c r="B129" s="29">
        <v>3500.0</v>
      </c>
      <c r="C129" s="26">
        <f>500+500+500</f>
        <v>1500</v>
      </c>
      <c r="D129" s="27">
        <f t="shared" si="6"/>
        <v>-2000</v>
      </c>
      <c r="E129" s="34"/>
    </row>
    <row r="130" hidden="1">
      <c r="A130" s="30" t="s">
        <v>3646</v>
      </c>
      <c r="B130" s="29">
        <v>1200.0</v>
      </c>
      <c r="C130" s="26">
        <v>749.0</v>
      </c>
      <c r="D130" s="27">
        <f t="shared" si="6"/>
        <v>-451</v>
      </c>
      <c r="E130" s="28" t="s">
        <v>4856</v>
      </c>
    </row>
    <row r="131" hidden="1">
      <c r="A131" s="30" t="s">
        <v>3647</v>
      </c>
      <c r="B131" s="29">
        <v>0.0</v>
      </c>
      <c r="C131" s="26"/>
      <c r="D131" s="27">
        <f t="shared" si="6"/>
        <v>0</v>
      </c>
      <c r="E131" s="28"/>
    </row>
    <row r="132" hidden="1">
      <c r="A132" s="30" t="s">
        <v>3649</v>
      </c>
      <c r="B132" s="29">
        <v>790.0</v>
      </c>
      <c r="C132" s="63"/>
      <c r="D132" s="27">
        <f t="shared" si="6"/>
        <v>-790</v>
      </c>
      <c r="E132" s="28"/>
    </row>
    <row r="133" hidden="1">
      <c r="A133" s="31" t="s">
        <v>3651</v>
      </c>
      <c r="B133" s="29">
        <v>4320.0</v>
      </c>
      <c r="C133" s="26">
        <f>440+320+240+320+1200+560+280+240+480+160+400+280+280+360</f>
        <v>5560</v>
      </c>
      <c r="D133" s="27">
        <f t="shared" si="6"/>
        <v>1240</v>
      </c>
      <c r="E133" s="34"/>
    </row>
    <row r="134" hidden="1">
      <c r="A134" s="32" t="s">
        <v>3652</v>
      </c>
      <c r="B134" s="29">
        <v>57495.0</v>
      </c>
      <c r="C134" s="33">
        <f t="array" ref="C134">SUMIFS(INDIRECT(A116 &amp; " Restia!C:C"), INDIRECT(A116 &amp; " Restia!A:A"), A134, INDIRECT(A116 &amp; " Restia!B:B"), "&lt;&gt;canceled")</f>
        <v>111055.7</v>
      </c>
      <c r="D134" s="27">
        <f t="shared" si="6"/>
        <v>53560.7</v>
      </c>
      <c r="E134" s="34"/>
    </row>
    <row r="135" hidden="1">
      <c r="A135" s="32" t="s">
        <v>3653</v>
      </c>
      <c r="B135" s="29">
        <v>30018.0</v>
      </c>
      <c r="C135" s="9">
        <f t="array" ref="C135">SUMIFS( INDIRECT(A116 &amp; " Restia!C:C"), INDIRECT(A116 &amp; " Restia!A:A"), A135, INDIRECT(A116 &amp; " Restia!B:B"), "&lt;&gt;canceled" )</f>
        <v>48959</v>
      </c>
      <c r="D135" s="27">
        <f t="shared" si="6"/>
        <v>18941</v>
      </c>
      <c r="E135" s="34"/>
    </row>
    <row r="136" hidden="1">
      <c r="A136" s="32" t="s">
        <v>3654</v>
      </c>
      <c r="B136" s="29">
        <v>93328.0</v>
      </c>
      <c r="C136" s="9">
        <f t="array" ref="C136">SUMIFS( INDIRECT(A116 &amp; " Restia!C:C"), INDIRECT(A116 &amp; " Restia!A:A"), "damejidlo", INDIRECT(A116 &amp; " Restia!G:G"), "online", INDIRECT(A116 &amp; " Restia!B:B"), "&lt;&gt;canceled" )</f>
        <v>87405</v>
      </c>
      <c r="D136" s="27">
        <f t="shared" si="6"/>
        <v>-5923</v>
      </c>
      <c r="E136" s="34"/>
    </row>
    <row r="137" hidden="1">
      <c r="A137" s="32" t="s">
        <v>3655</v>
      </c>
      <c r="B137" s="29">
        <v>73273.0</v>
      </c>
      <c r="C137" s="9">
        <f t="array" ref="C137">SUMIFS( INDIRECT(A116 &amp; " Restia!C:C"), INDIRECT(A116 &amp; " Restia!A:A"), "generic", INDIRECT(A116 &amp; " Restia!G:G"), "online", INDIRECT(A116 &amp; " Restia!B:B"), "&lt;&gt;canceled" )</f>
        <v>126509</v>
      </c>
      <c r="D137" s="27">
        <f t="shared" si="6"/>
        <v>53236</v>
      </c>
      <c r="E137" s="34"/>
    </row>
    <row r="138" hidden="1">
      <c r="A138" s="32" t="s">
        <v>3657</v>
      </c>
      <c r="B138" s="29">
        <v>4093.0</v>
      </c>
      <c r="C138" s="9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3068</v>
      </c>
      <c r="D138" s="27">
        <f t="shared" si="6"/>
        <v>-1025</v>
      </c>
      <c r="E138" s="34"/>
    </row>
    <row r="139" hidden="1">
      <c r="A139" s="32" t="s">
        <v>3658</v>
      </c>
      <c r="B139" s="29">
        <v>19703.0</v>
      </c>
      <c r="C139" s="9">
        <f t="array" ref="C139">SUMIFS( INDIRECT(A116 &amp; " Restia!C:C"), INDIRECT(A116 &amp; " Restia!A:A"), "damejidlo", INDIRECT(A116 &amp; " Restia!G:G"), "cash", INDIRECT(A116 &amp; " Restia!B:B"), "&lt;&gt;canceled")</f>
        <v>11223</v>
      </c>
      <c r="D139" s="27">
        <f t="shared" si="6"/>
        <v>-8480</v>
      </c>
      <c r="E139" s="34"/>
    </row>
    <row r="140" hidden="1">
      <c r="A140" s="35" t="s">
        <v>3659</v>
      </c>
      <c r="B140" s="29">
        <v>340625.0</v>
      </c>
      <c r="C140" s="9">
        <f t="array" ref="C140">SUM(INDIRECT(A116 &amp; " Restia!C:C")) - SUMIFS(INDIRECT(A116 &amp; " Restia!C:C"), INDIRECT(A116 &amp; " Restia!B:B"), "canceled")</f>
        <v>449242.7</v>
      </c>
      <c r="D140" s="27">
        <f t="shared" si="6"/>
        <v>108617.7</v>
      </c>
      <c r="E140" s="34"/>
    </row>
    <row r="141" hidden="1">
      <c r="A141" s="36" t="s">
        <v>3660</v>
      </c>
      <c r="B141" s="37">
        <v>11.0</v>
      </c>
      <c r="C141" s="27">
        <f>sum(C126:C138)-C140</f>
        <v>8190</v>
      </c>
      <c r="D141" s="37">
        <f t="shared" si="6"/>
        <v>8179</v>
      </c>
      <c r="E141" s="64"/>
    </row>
    <row r="142" hidden="1"/>
    <row r="143" hidden="1"/>
    <row r="144" hidden="1">
      <c r="A144" s="5" t="s">
        <v>3632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5" t="s">
        <v>3634</v>
      </c>
      <c r="B146" s="6"/>
      <c r="C146" s="6"/>
      <c r="D146" s="6"/>
      <c r="E146" s="7"/>
    </row>
    <row r="147" hidden="1">
      <c r="A147" s="10"/>
      <c r="B147" s="11"/>
      <c r="C147" s="11"/>
      <c r="D147" s="11"/>
      <c r="E147" s="12"/>
    </row>
    <row r="148" hidden="1">
      <c r="A148" s="13">
        <v>45558.0</v>
      </c>
      <c r="B148" s="6"/>
      <c r="C148" s="14" t="s">
        <v>3635</v>
      </c>
      <c r="D148" s="15">
        <v>45564.0</v>
      </c>
      <c r="E148" s="7"/>
    </row>
    <row r="149" hidden="1">
      <c r="A149" s="10"/>
      <c r="B149" s="11"/>
      <c r="C149" s="16"/>
      <c r="D149" s="11"/>
      <c r="E149" s="12"/>
    </row>
    <row r="150" hidden="1">
      <c r="A150" s="17" t="str">
        <f>CHOOSE(WEEKDAY(A148), "Neděle", "Pondělí", "Úterý", "Středa", "Čtvrtek", "Pátek", "Sobota")</f>
        <v>Pondělí</v>
      </c>
      <c r="B150" s="7"/>
      <c r="C150" s="16"/>
      <c r="D150" s="18" t="str">
        <f>CHOOSE(WEEKDAY(D148), "Neděle", "Pondělí", "Úterý", "Středa", "Čtvrtek", "Pátek", "Sobota")</f>
        <v>Neděle</v>
      </c>
      <c r="E150" s="7"/>
    </row>
    <row r="151" hidden="1">
      <c r="A151" s="10"/>
      <c r="B151" s="12"/>
      <c r="C151" s="16"/>
      <c r="D151" s="11"/>
      <c r="E151" s="12"/>
    </row>
    <row r="152" hidden="1">
      <c r="A152" s="19" t="s">
        <v>3636</v>
      </c>
      <c r="B152" s="6"/>
      <c r="C152" s="6"/>
      <c r="D152" s="6"/>
      <c r="E152" s="7"/>
    </row>
    <row r="153" hidden="1">
      <c r="A153" s="20" t="s">
        <v>3637</v>
      </c>
      <c r="B153" s="21" t="s">
        <v>3638</v>
      </c>
      <c r="C153" s="22" t="s">
        <v>3639</v>
      </c>
      <c r="D153" s="21" t="s">
        <v>3640</v>
      </c>
      <c r="E153" s="23" t="s">
        <v>13</v>
      </c>
    </row>
    <row r="154" hidden="1">
      <c r="A154" s="24" t="s">
        <v>3641</v>
      </c>
      <c r="B154" s="25">
        <v>38227.0</v>
      </c>
      <c r="C154" s="26">
        <f>(2000*1)+(1000*9)+(500*5)+(200*9)+(100*0)+(50*2)+(20*9)+(10*1)+(5*0)+(2*5)+(1*0)+9795+5597+5597</f>
        <v>36589</v>
      </c>
      <c r="D154" s="27">
        <f t="shared" ref="D154:D169" si="7">C154-B154</f>
        <v>-1638</v>
      </c>
      <c r="E154" s="28" t="s">
        <v>4857</v>
      </c>
    </row>
    <row r="155" hidden="1">
      <c r="A155" s="24" t="s">
        <v>3642</v>
      </c>
      <c r="B155" s="29">
        <v>29946.0</v>
      </c>
      <c r="C155" s="26">
        <f>4739+2532+4397+5163+3486+4523+5106</f>
        <v>29946</v>
      </c>
      <c r="D155" s="27">
        <f t="shared" si="7"/>
        <v>0</v>
      </c>
      <c r="E155" s="34"/>
    </row>
    <row r="156" hidden="1">
      <c r="A156" s="24" t="s">
        <v>3643</v>
      </c>
      <c r="B156" s="29">
        <v>420.0</v>
      </c>
      <c r="C156" s="26">
        <f>140+140+140</f>
        <v>420</v>
      </c>
      <c r="D156" s="27">
        <f t="shared" si="7"/>
        <v>0</v>
      </c>
      <c r="E156" s="34"/>
    </row>
    <row r="157" hidden="1">
      <c r="A157" s="24" t="s">
        <v>3644</v>
      </c>
      <c r="B157" s="29">
        <v>3100.0</v>
      </c>
      <c r="C157" s="26">
        <f>2000+600+500</f>
        <v>3100</v>
      </c>
      <c r="D157" s="27">
        <f t="shared" si="7"/>
        <v>0</v>
      </c>
      <c r="E157" s="34"/>
    </row>
    <row r="158" hidden="1">
      <c r="A158" s="30" t="s">
        <v>3646</v>
      </c>
      <c r="B158" s="29">
        <v>960.0</v>
      </c>
      <c r="C158" s="26"/>
      <c r="D158" s="27">
        <f t="shared" si="7"/>
        <v>-960</v>
      </c>
      <c r="E158" s="28"/>
    </row>
    <row r="159" hidden="1">
      <c r="A159" s="30" t="s">
        <v>3647</v>
      </c>
      <c r="B159" s="29">
        <v>84.0</v>
      </c>
      <c r="C159" s="26"/>
      <c r="D159" s="27">
        <f t="shared" si="7"/>
        <v>-84</v>
      </c>
      <c r="E159" s="28"/>
    </row>
    <row r="160" hidden="1">
      <c r="A160" s="30" t="s">
        <v>3649</v>
      </c>
      <c r="B160" s="29">
        <v>100.0</v>
      </c>
      <c r="C160" s="26">
        <v>100.0</v>
      </c>
      <c r="D160" s="27">
        <f t="shared" si="7"/>
        <v>0</v>
      </c>
      <c r="E160" s="28"/>
    </row>
    <row r="161" hidden="1">
      <c r="A161" s="31" t="s">
        <v>3651</v>
      </c>
      <c r="B161" s="29">
        <v>4080.0</v>
      </c>
      <c r="C161" s="26">
        <f>440+240+520+480+400+160+160+360+200+400+440+320+320+560+200</f>
        <v>5200</v>
      </c>
      <c r="D161" s="27">
        <f t="shared" si="7"/>
        <v>1120</v>
      </c>
      <c r="E161" s="34"/>
    </row>
    <row r="162" hidden="1">
      <c r="A162" s="32" t="s">
        <v>3652</v>
      </c>
      <c r="B162" s="29">
        <v>59199.0</v>
      </c>
      <c r="C162" s="33">
        <f t="array" ref="C162">SUMIFS(INDIRECT(A144 &amp; " Restia!C:C"), INDIRECT(A144 &amp; " Restia!A:A"), A162, INDIRECT(A144 &amp; " Restia!B:B"), "&lt;&gt;canceled")</f>
        <v>111055.7</v>
      </c>
      <c r="D162" s="27">
        <f t="shared" si="7"/>
        <v>51856.7</v>
      </c>
      <c r="E162" s="34"/>
    </row>
    <row r="163" hidden="1">
      <c r="A163" s="32" t="s">
        <v>3653</v>
      </c>
      <c r="B163" s="29">
        <v>34711.0</v>
      </c>
      <c r="C163" s="9">
        <f t="array" ref="C163">SUMIFS( INDIRECT(A144 &amp; " Restia!C:C"), INDIRECT(A144 &amp; " Restia!A:A"), A163, INDIRECT(A144 &amp; " Restia!B:B"), "&lt;&gt;canceled" )</f>
        <v>48959</v>
      </c>
      <c r="D163" s="27">
        <f t="shared" si="7"/>
        <v>14248</v>
      </c>
      <c r="E163" s="34"/>
    </row>
    <row r="164" hidden="1">
      <c r="A164" s="32" t="s">
        <v>3654</v>
      </c>
      <c r="B164" s="29">
        <v>86765.0</v>
      </c>
      <c r="C164" s="9">
        <f t="array" ref="C164">SUMIFS( INDIRECT(A144 &amp; " Restia!C:C"), INDIRECT(A144 &amp; " Restia!A:A"), "damejidlo", INDIRECT(A144 &amp; " Restia!G:G"), "online", INDIRECT(A144 &amp; " Restia!B:B"), "&lt;&gt;canceled" )</f>
        <v>87405</v>
      </c>
      <c r="D164" s="27">
        <f t="shared" si="7"/>
        <v>640</v>
      </c>
      <c r="E164" s="34"/>
    </row>
    <row r="165" hidden="1">
      <c r="A165" s="32" t="s">
        <v>3655</v>
      </c>
      <c r="B165" s="29">
        <v>70876.0</v>
      </c>
      <c r="C165" s="9">
        <f t="array" ref="C165">SUMIFS( INDIRECT(A144 &amp; " Restia!C:C"), INDIRECT(A144 &amp; " Restia!A:A"), "generic", INDIRECT(A144 &amp; " Restia!G:G"), "online", INDIRECT(A144 &amp; " Restia!B:B"), "&lt;&gt;canceled" )</f>
        <v>126509</v>
      </c>
      <c r="D165" s="27">
        <f t="shared" si="7"/>
        <v>55633</v>
      </c>
      <c r="E165" s="34"/>
    </row>
    <row r="166" hidden="1">
      <c r="A166" s="32" t="s">
        <v>3657</v>
      </c>
      <c r="B166" s="29">
        <v>3168.0</v>
      </c>
      <c r="C166" s="9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3068</v>
      </c>
      <c r="D166" s="27">
        <f t="shared" si="7"/>
        <v>-100</v>
      </c>
      <c r="E166" s="34"/>
    </row>
    <row r="167" hidden="1">
      <c r="A167" s="32" t="s">
        <v>3658</v>
      </c>
      <c r="B167" s="29">
        <v>14320.0</v>
      </c>
      <c r="C167" s="9">
        <f t="array" ref="C167">SUMIFS( INDIRECT(A144 &amp; " Restia!C:C"), INDIRECT(A144 &amp; " Restia!A:A"), "damejidlo", INDIRECT(A144 &amp; " Restia!G:G"), "cash", INDIRECT(A144 &amp; " Restia!B:B"), "&lt;&gt;canceled")</f>
        <v>11223</v>
      </c>
      <c r="D167" s="27">
        <f t="shared" si="7"/>
        <v>-3097</v>
      </c>
      <c r="E167" s="34"/>
    </row>
    <row r="168" hidden="1">
      <c r="A168" s="35" t="s">
        <v>3659</v>
      </c>
      <c r="B168" s="29">
        <v>330336.5</v>
      </c>
      <c r="C168" s="9">
        <f t="array" ref="C168">SUM(INDIRECT(A144 &amp; " Restia!C:C")) - SUMIFS(INDIRECT(A144 &amp; " Restia!C:C"), INDIRECT(A144 &amp; " Restia!B:B"), "canceled")</f>
        <v>449242.7</v>
      </c>
      <c r="D168" s="27">
        <f t="shared" si="7"/>
        <v>118906.2</v>
      </c>
      <c r="E168" s="34"/>
    </row>
    <row r="169" hidden="1">
      <c r="A169" s="36" t="s">
        <v>3660</v>
      </c>
      <c r="B169" s="37">
        <v>1299.5</v>
      </c>
      <c r="C169" s="27">
        <f>sum(C154:C166)-C168</f>
        <v>3109</v>
      </c>
      <c r="D169" s="37">
        <f t="shared" si="7"/>
        <v>1809.5</v>
      </c>
      <c r="E169" s="64"/>
    </row>
    <row r="170" hidden="1"/>
    <row r="171" hidden="1"/>
    <row r="172" hidden="1">
      <c r="A172" s="5" t="s">
        <v>3632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5" t="s">
        <v>3634</v>
      </c>
      <c r="B174" s="6"/>
      <c r="C174" s="6"/>
      <c r="D174" s="6"/>
      <c r="E174" s="7"/>
    </row>
    <row r="175" hidden="1">
      <c r="A175" s="10"/>
      <c r="B175" s="11"/>
      <c r="C175" s="11"/>
      <c r="D175" s="11"/>
      <c r="E175" s="12"/>
    </row>
    <row r="176" hidden="1">
      <c r="A176" s="13">
        <v>45565.0</v>
      </c>
      <c r="B176" s="6"/>
      <c r="C176" s="14" t="s">
        <v>3635</v>
      </c>
      <c r="D176" s="15">
        <v>45565.0</v>
      </c>
      <c r="E176" s="7"/>
    </row>
    <row r="177" hidden="1">
      <c r="A177" s="10"/>
      <c r="B177" s="11"/>
      <c r="C177" s="16"/>
      <c r="D177" s="11"/>
      <c r="E177" s="12"/>
    </row>
    <row r="178" hidden="1">
      <c r="A178" s="17" t="str">
        <f>CHOOSE(WEEKDAY(A176), "Neděle", "Pondělí", "Úterý", "Středa", "Čtvrtek", "Pátek", "Sobota")</f>
        <v>Pondělí</v>
      </c>
      <c r="B178" s="7"/>
      <c r="C178" s="16"/>
      <c r="D178" s="18" t="str">
        <f>CHOOSE(WEEKDAY(D176), "Neděle", "Pondělí", "Úterý", "Středa", "Čtvrtek", "Pátek", "Sobota")</f>
        <v>Pondělí</v>
      </c>
      <c r="E178" s="7"/>
    </row>
    <row r="179" hidden="1">
      <c r="A179" s="10"/>
      <c r="B179" s="12"/>
      <c r="C179" s="16"/>
      <c r="D179" s="11"/>
      <c r="E179" s="12"/>
    </row>
    <row r="180" hidden="1">
      <c r="A180" s="19" t="s">
        <v>3636</v>
      </c>
      <c r="B180" s="6"/>
      <c r="C180" s="6"/>
      <c r="D180" s="6"/>
      <c r="E180" s="7"/>
    </row>
    <row r="181" hidden="1">
      <c r="A181" s="20" t="s">
        <v>3637</v>
      </c>
      <c r="B181" s="21" t="s">
        <v>3638</v>
      </c>
      <c r="C181" s="22" t="s">
        <v>3639</v>
      </c>
      <c r="D181" s="21" t="s">
        <v>3640</v>
      </c>
      <c r="E181" s="23" t="s">
        <v>13</v>
      </c>
    </row>
    <row r="182" hidden="1">
      <c r="A182" s="24" t="s">
        <v>3641</v>
      </c>
      <c r="B182" s="25">
        <v>4800.0</v>
      </c>
      <c r="C182" s="26">
        <f>(2000*2)+(1000*0)+(500*1)+(200*1)+(100*1)+(50*0)+(20*0)+(10*0)+(5*0)+(2*0)+(1*0)</f>
        <v>4800</v>
      </c>
      <c r="D182" s="27">
        <f t="shared" ref="D182:D197" si="8">C182-B182</f>
        <v>0</v>
      </c>
      <c r="E182" s="28"/>
    </row>
    <row r="183" hidden="1">
      <c r="A183" s="24" t="s">
        <v>3642</v>
      </c>
      <c r="B183" s="29">
        <v>2465.0</v>
      </c>
      <c r="C183" s="26">
        <v>2465.0</v>
      </c>
      <c r="D183" s="27">
        <f t="shared" si="8"/>
        <v>0</v>
      </c>
      <c r="E183" s="34"/>
    </row>
    <row r="184" hidden="1">
      <c r="A184" s="24" t="s">
        <v>3643</v>
      </c>
      <c r="B184" s="29">
        <v>0.0</v>
      </c>
      <c r="C184" s="26"/>
      <c r="D184" s="27">
        <f t="shared" si="8"/>
        <v>0</v>
      </c>
      <c r="E184" s="34"/>
    </row>
    <row r="185" hidden="1">
      <c r="A185" s="24" t="s">
        <v>3644</v>
      </c>
      <c r="B185" s="29">
        <v>500.0</v>
      </c>
      <c r="C185" s="26">
        <v>500.0</v>
      </c>
      <c r="D185" s="27">
        <f t="shared" si="8"/>
        <v>0</v>
      </c>
      <c r="E185" s="34"/>
    </row>
    <row r="186" hidden="1">
      <c r="A186" s="30" t="s">
        <v>3646</v>
      </c>
      <c r="B186" s="29">
        <v>0.0</v>
      </c>
      <c r="C186" s="26"/>
      <c r="D186" s="27">
        <f t="shared" si="8"/>
        <v>0</v>
      </c>
      <c r="E186" s="28"/>
    </row>
    <row r="187" hidden="1">
      <c r="A187" s="30" t="s">
        <v>3647</v>
      </c>
      <c r="B187" s="29">
        <v>0.0</v>
      </c>
      <c r="C187" s="26"/>
      <c r="D187" s="27">
        <f t="shared" si="8"/>
        <v>0</v>
      </c>
      <c r="E187" s="28"/>
    </row>
    <row r="188" hidden="1">
      <c r="A188" s="30" t="s">
        <v>3649</v>
      </c>
      <c r="B188" s="29">
        <v>0.0</v>
      </c>
      <c r="C188" s="26"/>
      <c r="D188" s="27">
        <f t="shared" si="8"/>
        <v>0</v>
      </c>
      <c r="E188" s="28"/>
    </row>
    <row r="189" hidden="1">
      <c r="A189" s="31" t="s">
        <v>3651</v>
      </c>
      <c r="B189" s="29">
        <v>440.0</v>
      </c>
      <c r="C189" s="26">
        <v>440.0</v>
      </c>
      <c r="D189" s="27">
        <f t="shared" si="8"/>
        <v>0</v>
      </c>
      <c r="E189" s="34"/>
    </row>
    <row r="190" hidden="1">
      <c r="A190" s="32" t="s">
        <v>3652</v>
      </c>
      <c r="B190" s="29">
        <v>5283.0</v>
      </c>
      <c r="C190" s="33">
        <f t="array" ref="C190">SUMIFS(INDIRECT(A172 &amp; " Restia!C:C"), INDIRECT(A172 &amp; " Restia!A:A"), A190, INDIRECT(A172 &amp; " Restia!B:B"), "&lt;&gt;canceled")</f>
        <v>111055.7</v>
      </c>
      <c r="D190" s="27">
        <f t="shared" si="8"/>
        <v>105772.7</v>
      </c>
      <c r="E190" s="34"/>
    </row>
    <row r="191" hidden="1">
      <c r="A191" s="32" t="s">
        <v>3653</v>
      </c>
      <c r="B191" s="29">
        <v>5398.0</v>
      </c>
      <c r="C191" s="9">
        <f t="array" ref="C191">SUMIFS( INDIRECT(A172 &amp; " Restia!C:C"), INDIRECT(A172 &amp; " Restia!A:A"), A191, INDIRECT(A172 &amp; " Restia!B:B"), "&lt;&gt;canceled" )</f>
        <v>48959</v>
      </c>
      <c r="D191" s="27">
        <f t="shared" si="8"/>
        <v>43561</v>
      </c>
      <c r="E191" s="34"/>
    </row>
    <row r="192" hidden="1">
      <c r="A192" s="32" t="s">
        <v>3654</v>
      </c>
      <c r="B192" s="29">
        <v>7474.0</v>
      </c>
      <c r="C192" s="9">
        <f t="array" ref="C192">SUMIFS( INDIRECT(A172 &amp; " Restia!C:C"), INDIRECT(A172 &amp; " Restia!A:A"), "damejidlo", INDIRECT(A172 &amp; " Restia!G:G"), "online", INDIRECT(A172 &amp; " Restia!B:B"), "&lt;&gt;canceled" )</f>
        <v>87405</v>
      </c>
      <c r="D192" s="27">
        <f t="shared" si="8"/>
        <v>79931</v>
      </c>
      <c r="E192" s="34"/>
    </row>
    <row r="193" hidden="1">
      <c r="A193" s="32" t="s">
        <v>3655</v>
      </c>
      <c r="B193" s="29">
        <v>9003.0</v>
      </c>
      <c r="C193" s="9">
        <f t="array" ref="C193">SUMIFS( INDIRECT(A172 &amp; " Restia!C:C"), INDIRECT(A172 &amp; " Restia!A:A"), "generic", INDIRECT(A172 &amp; " Restia!G:G"), "online", INDIRECT(A172 &amp; " Restia!B:B"), "&lt;&gt;canceled" )</f>
        <v>126509</v>
      </c>
      <c r="D193" s="27">
        <f t="shared" si="8"/>
        <v>117506</v>
      </c>
      <c r="E193" s="34"/>
    </row>
    <row r="194" hidden="1">
      <c r="A194" s="32" t="s">
        <v>3657</v>
      </c>
      <c r="B194" s="29">
        <v>529.0</v>
      </c>
      <c r="C194" s="9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3068</v>
      </c>
      <c r="D194" s="27">
        <f t="shared" si="8"/>
        <v>2539</v>
      </c>
      <c r="E194" s="34"/>
    </row>
    <row r="195" hidden="1">
      <c r="A195" s="32" t="s">
        <v>3658</v>
      </c>
      <c r="B195" s="29">
        <v>2582.0</v>
      </c>
      <c r="C195" s="9">
        <f t="array" ref="C195">SUMIFS( INDIRECT(A172 &amp; " Restia!C:C"), INDIRECT(A172 &amp; " Restia!A:A"), "damejidlo", INDIRECT(A172 &amp; " Restia!G:G"), "cash", INDIRECT(A172 &amp; " Restia!B:B"), "&lt;&gt;canceled")</f>
        <v>11223</v>
      </c>
      <c r="D195" s="27">
        <f t="shared" si="8"/>
        <v>8641</v>
      </c>
      <c r="E195" s="34"/>
    </row>
    <row r="196" hidden="1">
      <c r="A196" s="35" t="s">
        <v>3659</v>
      </c>
      <c r="B196" s="29">
        <v>35831.0</v>
      </c>
      <c r="C196" s="9">
        <f t="array" ref="C196">SUM(INDIRECT(A172 &amp; " Restia!C:C")) - SUMIFS(INDIRECT(A172 &amp; " Restia!C:C"), INDIRECT(A172 &amp; " Restia!B:B"), "canceled")</f>
        <v>449242.7</v>
      </c>
      <c r="D196" s="27">
        <f t="shared" si="8"/>
        <v>413411.7</v>
      </c>
      <c r="E196" s="34"/>
    </row>
    <row r="197" hidden="1">
      <c r="A197" s="36" t="s">
        <v>3660</v>
      </c>
      <c r="B197" s="37">
        <v>61.0</v>
      </c>
      <c r="C197" s="27">
        <f>sum(C182:C194)-C196</f>
        <v>-64041</v>
      </c>
      <c r="D197" s="37">
        <f t="shared" si="8"/>
        <v>-64102</v>
      </c>
      <c r="E197" s="64"/>
    </row>
    <row r="198" hidden="1"/>
    <row r="199" hidden="1"/>
    <row r="200" hidden="1">
      <c r="A200" s="5" t="s">
        <v>3632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5" t="s">
        <v>3634</v>
      </c>
      <c r="B202" s="6"/>
      <c r="C202" s="6"/>
      <c r="D202" s="6"/>
      <c r="E202" s="7"/>
    </row>
    <row r="203" hidden="1">
      <c r="A203" s="10"/>
      <c r="B203" s="11"/>
      <c r="C203" s="11"/>
      <c r="D203" s="11"/>
      <c r="E203" s="12"/>
    </row>
    <row r="204" hidden="1">
      <c r="A204" s="13">
        <v>45566.0</v>
      </c>
      <c r="B204" s="6"/>
      <c r="C204" s="14" t="s">
        <v>3635</v>
      </c>
      <c r="D204" s="15">
        <v>45571.0</v>
      </c>
      <c r="E204" s="7"/>
    </row>
    <row r="205" hidden="1">
      <c r="A205" s="10"/>
      <c r="B205" s="11"/>
      <c r="C205" s="16"/>
      <c r="D205" s="11"/>
      <c r="E205" s="12"/>
    </row>
    <row r="206" hidden="1">
      <c r="A206" s="17" t="str">
        <f>CHOOSE(WEEKDAY(A204), "Neděle", "Pondělí", "Úterý", "Středa", "Čtvrtek", "Pátek", "Sobota")</f>
        <v>Úterý</v>
      </c>
      <c r="B206" s="7"/>
      <c r="C206" s="16"/>
      <c r="D206" s="18" t="str">
        <f>CHOOSE(WEEKDAY(D204), "Neděle", "Pondělí", "Úterý", "Středa", "Čtvrtek", "Pátek", "Sobota")</f>
        <v>Neděle</v>
      </c>
      <c r="E206" s="7"/>
    </row>
    <row r="207" hidden="1">
      <c r="A207" s="10"/>
      <c r="B207" s="12"/>
      <c r="C207" s="16"/>
      <c r="D207" s="11"/>
      <c r="E207" s="12"/>
    </row>
    <row r="208" hidden="1">
      <c r="A208" s="19" t="s">
        <v>3636</v>
      </c>
      <c r="B208" s="6"/>
      <c r="C208" s="6"/>
      <c r="D208" s="6"/>
      <c r="E208" s="7"/>
    </row>
    <row r="209" hidden="1">
      <c r="A209" s="20" t="s">
        <v>3637</v>
      </c>
      <c r="B209" s="21" t="s">
        <v>3638</v>
      </c>
      <c r="C209" s="22" t="s">
        <v>3639</v>
      </c>
      <c r="D209" s="21" t="s">
        <v>3640</v>
      </c>
      <c r="E209" s="23" t="s">
        <v>13</v>
      </c>
    </row>
    <row r="210" hidden="1">
      <c r="A210" s="24" t="s">
        <v>3641</v>
      </c>
      <c r="B210" s="25">
        <v>22483.0</v>
      </c>
      <c r="C210" s="26">
        <f>11299+5597+5597</f>
        <v>22493</v>
      </c>
      <c r="D210" s="27">
        <f t="shared" ref="D210:D225" si="9">C210-B210</f>
        <v>10</v>
      </c>
      <c r="E210" s="28" t="s">
        <v>4858</v>
      </c>
    </row>
    <row r="211" hidden="1">
      <c r="A211" s="24" t="s">
        <v>3642</v>
      </c>
      <c r="B211" s="29">
        <v>19082.0</v>
      </c>
      <c r="C211" s="26">
        <f>4034+3041+1742+1789+3913+4563</f>
        <v>19082</v>
      </c>
      <c r="D211" s="27">
        <f t="shared" si="9"/>
        <v>0</v>
      </c>
      <c r="E211" s="34"/>
    </row>
    <row r="212" hidden="1">
      <c r="A212" s="24" t="s">
        <v>3643</v>
      </c>
      <c r="B212" s="29">
        <v>0.0</v>
      </c>
      <c r="C212" s="26"/>
      <c r="D212" s="27">
        <f t="shared" si="9"/>
        <v>0</v>
      </c>
      <c r="E212" s="34"/>
    </row>
    <row r="213" hidden="1">
      <c r="A213" s="24" t="s">
        <v>3644</v>
      </c>
      <c r="B213" s="29">
        <v>3000.0</v>
      </c>
      <c r="C213" s="26">
        <f>2000+500+500</f>
        <v>3000</v>
      </c>
      <c r="D213" s="27">
        <f t="shared" si="9"/>
        <v>0</v>
      </c>
      <c r="E213" s="34"/>
    </row>
    <row r="214" hidden="1">
      <c r="A214" s="30" t="s">
        <v>3646</v>
      </c>
      <c r="B214" s="29">
        <v>0.0</v>
      </c>
      <c r="C214" s="26"/>
      <c r="D214" s="27">
        <f t="shared" si="9"/>
        <v>0</v>
      </c>
      <c r="E214" s="28"/>
    </row>
    <row r="215" hidden="1">
      <c r="A215" s="30" t="s">
        <v>3647</v>
      </c>
      <c r="B215" s="29">
        <v>110.0</v>
      </c>
      <c r="C215" s="26">
        <v>110.0</v>
      </c>
      <c r="D215" s="27">
        <f t="shared" si="9"/>
        <v>0</v>
      </c>
      <c r="E215" s="28"/>
    </row>
    <row r="216" hidden="1">
      <c r="A216" s="30" t="s">
        <v>3649</v>
      </c>
      <c r="B216" s="29">
        <v>40.0</v>
      </c>
      <c r="C216" s="26"/>
      <c r="D216" s="27">
        <f t="shared" si="9"/>
        <v>-40</v>
      </c>
      <c r="E216" s="28"/>
    </row>
    <row r="217" hidden="1">
      <c r="A217" s="31" t="s">
        <v>3651</v>
      </c>
      <c r="B217" s="29">
        <v>5840.0</v>
      </c>
      <c r="C217" s="26">
        <f>680+440+200+680+440+520+400+240+440+400+240+480+720</f>
        <v>5880</v>
      </c>
      <c r="D217" s="27">
        <f t="shared" si="9"/>
        <v>40</v>
      </c>
      <c r="E217" s="34"/>
    </row>
    <row r="218" hidden="1">
      <c r="A218" s="32" t="s">
        <v>3652</v>
      </c>
      <c r="B218" s="29">
        <v>65613.0</v>
      </c>
      <c r="C218" s="33">
        <f t="array" ref="C218">SUMIFS(INDIRECT(A200 &amp; " Restia!C:C"), INDIRECT(A200 &amp; " Restia!A:A"), A218, INDIRECT(A200 &amp; " Restia!B:B"), "&lt;&gt;canceled")</f>
        <v>111055.7</v>
      </c>
      <c r="D218" s="27">
        <f t="shared" si="9"/>
        <v>45442.7</v>
      </c>
      <c r="E218" s="34"/>
    </row>
    <row r="219" hidden="1">
      <c r="A219" s="32" t="s">
        <v>3653</v>
      </c>
      <c r="B219" s="29">
        <v>25802.0</v>
      </c>
      <c r="C219" s="9">
        <f t="array" ref="C219">SUMIFS( INDIRECT(A200 &amp; " Restia!C:C"), INDIRECT(A200 &amp; " Restia!A:A"), A219, INDIRECT(A200 &amp; " Restia!B:B"), "&lt;&gt;canceled" )</f>
        <v>48959</v>
      </c>
      <c r="D219" s="27">
        <f t="shared" si="9"/>
        <v>23157</v>
      </c>
      <c r="E219" s="34"/>
    </row>
    <row r="220" hidden="1">
      <c r="A220" s="32" t="s">
        <v>3654</v>
      </c>
      <c r="B220" s="29">
        <v>77835.0</v>
      </c>
      <c r="C220" s="9">
        <f t="array" ref="C220">SUMIFS( INDIRECT(A200 &amp; " Restia!C:C"), INDIRECT(A200 &amp; " Restia!A:A"), "damejidlo", INDIRECT(A200 &amp; " Restia!G:G"), "online", INDIRECT(A200 &amp; " Restia!B:B"), "&lt;&gt;canceled" )</f>
        <v>87405</v>
      </c>
      <c r="D220" s="27">
        <f t="shared" si="9"/>
        <v>9570</v>
      </c>
      <c r="E220" s="34"/>
    </row>
    <row r="221" hidden="1">
      <c r="A221" s="32" t="s">
        <v>3655</v>
      </c>
      <c r="B221" s="29">
        <v>75826.0</v>
      </c>
      <c r="C221" s="9">
        <f t="array" ref="C221">SUMIFS( INDIRECT(A200 &amp; " Restia!C:C"), INDIRECT(A200 &amp; " Restia!A:A"), "generic", INDIRECT(A200 &amp; " Restia!G:G"), "online", INDIRECT(A200 &amp; " Restia!B:B"), "&lt;&gt;canceled" )</f>
        <v>126509</v>
      </c>
      <c r="D221" s="27">
        <f t="shared" si="9"/>
        <v>50683</v>
      </c>
      <c r="E221" s="34"/>
    </row>
    <row r="222" hidden="1">
      <c r="A222" s="32" t="s">
        <v>3657</v>
      </c>
      <c r="B222" s="29">
        <v>1131.0</v>
      </c>
      <c r="C222" s="9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3068</v>
      </c>
      <c r="D222" s="27">
        <f t="shared" si="9"/>
        <v>1937</v>
      </c>
      <c r="E222" s="34"/>
    </row>
    <row r="223" hidden="1">
      <c r="A223" s="32" t="s">
        <v>3658</v>
      </c>
      <c r="B223" s="29">
        <v>8600.0</v>
      </c>
      <c r="C223" s="9">
        <f t="array" ref="C223">SUMIFS( INDIRECT(A200 &amp; " Restia!C:C"), INDIRECT(A200 &amp; " Restia!A:A"), "damejidlo", INDIRECT(A200 &amp; " Restia!G:G"), "cash", INDIRECT(A200 &amp; " Restia!B:B"), "&lt;&gt;canceled")</f>
        <v>11223</v>
      </c>
      <c r="D223" s="27">
        <f t="shared" si="9"/>
        <v>2623</v>
      </c>
      <c r="E223" s="34"/>
    </row>
    <row r="224" hidden="1">
      <c r="A224" s="35" t="s">
        <v>3659</v>
      </c>
      <c r="B224" s="29">
        <v>296762.0</v>
      </c>
      <c r="C224" s="9">
        <f t="array" ref="C224">SUM(INDIRECT(A200 &amp; " Restia!C:C")) - SUMIFS(INDIRECT(A200 &amp; " Restia!C:C"), INDIRECT(A200 &amp; " Restia!B:B"), "canceled")</f>
        <v>449242.7</v>
      </c>
      <c r="D224" s="27">
        <f t="shared" si="9"/>
        <v>152480.7</v>
      </c>
      <c r="E224" s="34"/>
    </row>
    <row r="225" hidden="1">
      <c r="A225" s="36" t="s">
        <v>3660</v>
      </c>
      <c r="B225" s="37">
        <v>0.0</v>
      </c>
      <c r="C225" s="27">
        <f>sum(C210:C222)-C224</f>
        <v>-21681</v>
      </c>
      <c r="D225" s="37">
        <f t="shared" si="9"/>
        <v>-21681</v>
      </c>
      <c r="E225" s="64"/>
    </row>
    <row r="226" hidden="1"/>
    <row r="227" hidden="1"/>
    <row r="228" hidden="1">
      <c r="A228" s="5" t="s">
        <v>3632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5" t="s">
        <v>3634</v>
      </c>
      <c r="B230" s="6"/>
      <c r="C230" s="6"/>
      <c r="D230" s="6"/>
      <c r="E230" s="7"/>
    </row>
    <row r="231" hidden="1">
      <c r="A231" s="10"/>
      <c r="B231" s="11"/>
      <c r="C231" s="11"/>
      <c r="D231" s="11"/>
      <c r="E231" s="12"/>
    </row>
    <row r="232" hidden="1">
      <c r="A232" s="13">
        <v>45572.0</v>
      </c>
      <c r="B232" s="6"/>
      <c r="C232" s="14" t="s">
        <v>3635</v>
      </c>
      <c r="D232" s="15">
        <v>45578.0</v>
      </c>
      <c r="E232" s="7"/>
    </row>
    <row r="233" hidden="1">
      <c r="A233" s="10"/>
      <c r="B233" s="11"/>
      <c r="C233" s="16"/>
      <c r="D233" s="11"/>
      <c r="E233" s="12"/>
    </row>
    <row r="234" hidden="1">
      <c r="A234" s="17" t="str">
        <f>CHOOSE(WEEKDAY(A232), "Neděle", "Pondělí", "Úterý", "Středa", "Čtvrtek", "Pátek", "Sobota")</f>
        <v>Pondělí</v>
      </c>
      <c r="B234" s="7"/>
      <c r="C234" s="16"/>
      <c r="D234" s="18" t="str">
        <f>CHOOSE(WEEKDAY(D232), "Neděle", "Pondělí", "Úterý", "Středa", "Čtvrtek", "Pátek", "Sobota")</f>
        <v>Neděle</v>
      </c>
      <c r="E234" s="7"/>
    </row>
    <row r="235" hidden="1">
      <c r="A235" s="10"/>
      <c r="B235" s="12"/>
      <c r="C235" s="16"/>
      <c r="D235" s="11"/>
      <c r="E235" s="12"/>
    </row>
    <row r="236" hidden="1">
      <c r="A236" s="19" t="s">
        <v>3636</v>
      </c>
      <c r="B236" s="6"/>
      <c r="C236" s="6"/>
      <c r="D236" s="6"/>
      <c r="E236" s="7"/>
    </row>
    <row r="237" hidden="1">
      <c r="A237" s="20" t="s">
        <v>3637</v>
      </c>
      <c r="B237" s="21" t="s">
        <v>3638</v>
      </c>
      <c r="C237" s="22" t="s">
        <v>3639</v>
      </c>
      <c r="D237" s="21" t="s">
        <v>3640</v>
      </c>
      <c r="E237" s="23" t="s">
        <v>13</v>
      </c>
    </row>
    <row r="238" hidden="1">
      <c r="A238" s="24" t="s">
        <v>3641</v>
      </c>
      <c r="B238" s="25">
        <v>38788.0</v>
      </c>
      <c r="C238" s="26">
        <f>250+100+40+6400+21000</f>
        <v>27790</v>
      </c>
      <c r="D238" s="27">
        <f t="shared" ref="D238:D253" si="10">C238-B238</f>
        <v>-10998</v>
      </c>
      <c r="E238" s="28"/>
    </row>
    <row r="239" hidden="1">
      <c r="A239" s="24" t="s">
        <v>3642</v>
      </c>
      <c r="B239" s="29">
        <v>28007.0</v>
      </c>
      <c r="C239" s="26">
        <f>5202+3846+2343+2859+4204+5540+4013</f>
        <v>28007</v>
      </c>
      <c r="D239" s="27">
        <f t="shared" si="10"/>
        <v>0</v>
      </c>
      <c r="E239" s="34"/>
    </row>
    <row r="240" hidden="1">
      <c r="A240" s="24" t="s">
        <v>3643</v>
      </c>
      <c r="B240" s="29">
        <v>0.0</v>
      </c>
      <c r="C240" s="26"/>
      <c r="D240" s="27">
        <f t="shared" si="10"/>
        <v>0</v>
      </c>
      <c r="E240" s="34"/>
    </row>
    <row r="241" hidden="1">
      <c r="A241" s="24" t="s">
        <v>3644</v>
      </c>
      <c r="B241" s="29">
        <v>1500.0</v>
      </c>
      <c r="C241" s="26">
        <v>1500.0</v>
      </c>
      <c r="D241" s="27">
        <f t="shared" si="10"/>
        <v>0</v>
      </c>
      <c r="E241" s="34"/>
    </row>
    <row r="242" hidden="1">
      <c r="A242" s="30" t="s">
        <v>3646</v>
      </c>
      <c r="B242" s="29">
        <v>0.0</v>
      </c>
      <c r="C242" s="26"/>
      <c r="D242" s="27">
        <f t="shared" si="10"/>
        <v>0</v>
      </c>
      <c r="E242" s="28"/>
    </row>
    <row r="243" hidden="1">
      <c r="A243" s="30" t="s">
        <v>3647</v>
      </c>
      <c r="B243" s="29">
        <v>68.0</v>
      </c>
      <c r="C243" s="26">
        <f>5597+5597+68</f>
        <v>11262</v>
      </c>
      <c r="D243" s="27">
        <f t="shared" si="10"/>
        <v>11194</v>
      </c>
      <c r="E243" s="28"/>
    </row>
    <row r="244" hidden="1">
      <c r="A244" s="30" t="s">
        <v>3649</v>
      </c>
      <c r="B244" s="29">
        <v>465.0</v>
      </c>
      <c r="C244" s="26">
        <f>380+85</f>
        <v>465</v>
      </c>
      <c r="D244" s="27">
        <f t="shared" si="10"/>
        <v>0</v>
      </c>
      <c r="E244" s="28"/>
    </row>
    <row r="245" hidden="1">
      <c r="A245" s="31" t="s">
        <v>3651</v>
      </c>
      <c r="B245" s="29">
        <v>5600.0</v>
      </c>
      <c r="C245" s="26">
        <f>80+280+400+320+160+840+520+440+480+320+240+240+280+680+320</f>
        <v>5600</v>
      </c>
      <c r="D245" s="27">
        <f t="shared" si="10"/>
        <v>0</v>
      </c>
      <c r="E245" s="34"/>
    </row>
    <row r="246" hidden="1">
      <c r="A246" s="32" t="s">
        <v>3652</v>
      </c>
      <c r="B246" s="29">
        <v>54246.0</v>
      </c>
      <c r="C246" s="33">
        <f t="array" ref="C246">SUMIFS(INDIRECT(A228 &amp; " Restia!C:C"), INDIRECT(A228 &amp; " Restia!A:A"), A246, INDIRECT(A228 &amp; " Restia!B:B"), "&lt;&gt;canceled")</f>
        <v>111055.7</v>
      </c>
      <c r="D246" s="27">
        <f t="shared" si="10"/>
        <v>56809.7</v>
      </c>
      <c r="E246" s="34"/>
    </row>
    <row r="247" hidden="1">
      <c r="A247" s="32" t="s">
        <v>3653</v>
      </c>
      <c r="B247" s="29">
        <v>26736.0</v>
      </c>
      <c r="C247" s="9">
        <f t="array" ref="C247">SUMIFS( INDIRECT(A228 &amp; " Restia!C:C"), INDIRECT(A228 &amp; " Restia!A:A"), A247, INDIRECT(A228 &amp; " Restia!B:B"), "&lt;&gt;canceled" )</f>
        <v>48959</v>
      </c>
      <c r="D247" s="27">
        <f t="shared" si="10"/>
        <v>22223</v>
      </c>
      <c r="E247" s="34"/>
    </row>
    <row r="248" hidden="1">
      <c r="A248" s="32" t="s">
        <v>3654</v>
      </c>
      <c r="B248" s="29">
        <v>94428.0</v>
      </c>
      <c r="C248" s="9">
        <f t="array" ref="C248">SUMIFS( INDIRECT(A228 &amp; " Restia!C:C"), INDIRECT(A228 &amp; " Restia!A:A"), "damejidlo", INDIRECT(A228 &amp; " Restia!G:G"), "online", INDIRECT(A228 &amp; " Restia!B:B"), "&lt;&gt;canceled" )</f>
        <v>87405</v>
      </c>
      <c r="D248" s="27">
        <f t="shared" si="10"/>
        <v>-7023</v>
      </c>
      <c r="E248" s="34"/>
    </row>
    <row r="249" hidden="1">
      <c r="A249" s="32" t="s">
        <v>3655</v>
      </c>
      <c r="B249" s="29">
        <v>75796.0</v>
      </c>
      <c r="C249" s="9">
        <f t="array" ref="C249">SUMIFS( INDIRECT(A228 &amp; " Restia!C:C"), INDIRECT(A228 &amp; " Restia!A:A"), "generic", INDIRECT(A228 &amp; " Restia!G:G"), "online", INDIRECT(A228 &amp; " Restia!B:B"), "&lt;&gt;canceled" )</f>
        <v>126509</v>
      </c>
      <c r="D249" s="27">
        <f t="shared" si="10"/>
        <v>50713</v>
      </c>
      <c r="E249" s="34"/>
    </row>
    <row r="250" hidden="1">
      <c r="A250" s="32" t="s">
        <v>3657</v>
      </c>
      <c r="B250" s="29">
        <v>5407.0</v>
      </c>
      <c r="C250" s="9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3068</v>
      </c>
      <c r="D250" s="27">
        <f t="shared" si="10"/>
        <v>-2339</v>
      </c>
      <c r="E250" s="34"/>
    </row>
    <row r="251" hidden="1">
      <c r="A251" s="32" t="s">
        <v>3658</v>
      </c>
      <c r="B251" s="29">
        <v>16561.0</v>
      </c>
      <c r="C251" s="9">
        <f t="array" ref="C251">SUMIFS( INDIRECT(A228 &amp; " Restia!C:C"), INDIRECT(A228 &amp; " Restia!A:A"), "damejidlo", INDIRECT(A228 &amp; " Restia!G:G"), "cash", INDIRECT(A228 &amp; " Restia!B:B"), "&lt;&gt;canceled")</f>
        <v>11223</v>
      </c>
      <c r="D251" s="27">
        <f t="shared" si="10"/>
        <v>-5338</v>
      </c>
      <c r="E251" s="34"/>
    </row>
    <row r="252" hidden="1">
      <c r="A252" s="35" t="s">
        <v>3659</v>
      </c>
      <c r="B252" s="29">
        <v>331027.7</v>
      </c>
      <c r="C252" s="9">
        <f t="array" ref="C252">SUM(INDIRECT(A228 &amp; " Restia!C:C")) - SUMIFS(INDIRECT(A228 &amp; " Restia!C:C"), INDIRECT(A228 &amp; " Restia!B:B"), "canceled")</f>
        <v>449242.7</v>
      </c>
      <c r="D252" s="27">
        <f t="shared" si="10"/>
        <v>118215</v>
      </c>
      <c r="E252" s="34"/>
    </row>
    <row r="253" hidden="1">
      <c r="A253" s="36" t="s">
        <v>3660</v>
      </c>
      <c r="B253" s="37">
        <v>13.30000000000291</v>
      </c>
      <c r="C253" s="27">
        <f>sum(C238:C250)-C252</f>
        <v>2378</v>
      </c>
      <c r="D253" s="37">
        <f t="shared" si="10"/>
        <v>2364.7</v>
      </c>
      <c r="E253" s="64"/>
    </row>
    <row r="254" hidden="1"/>
    <row r="255" hidden="1"/>
    <row r="256" hidden="1">
      <c r="A256" s="5" t="s">
        <v>3632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5" t="s">
        <v>3634</v>
      </c>
      <c r="B258" s="6"/>
      <c r="C258" s="6"/>
      <c r="D258" s="6"/>
      <c r="E258" s="7"/>
    </row>
    <row r="259" hidden="1">
      <c r="A259" s="10"/>
      <c r="B259" s="11"/>
      <c r="C259" s="11"/>
      <c r="D259" s="11"/>
      <c r="E259" s="12"/>
    </row>
    <row r="260" hidden="1">
      <c r="A260" s="13">
        <v>45579.0</v>
      </c>
      <c r="B260" s="6"/>
      <c r="C260" s="14" t="s">
        <v>3635</v>
      </c>
      <c r="D260" s="15">
        <v>45585.0</v>
      </c>
      <c r="E260" s="7"/>
    </row>
    <row r="261" hidden="1">
      <c r="A261" s="10"/>
      <c r="B261" s="11"/>
      <c r="C261" s="16"/>
      <c r="D261" s="11"/>
      <c r="E261" s="12"/>
    </row>
    <row r="262" hidden="1">
      <c r="A262" s="17" t="str">
        <f>CHOOSE(WEEKDAY(A260), "Neděle", "Pondělí", "Úterý", "Středa", "Čtvrtek", "Pátek", "Sobota")</f>
        <v>Pondělí</v>
      </c>
      <c r="B262" s="7"/>
      <c r="C262" s="16"/>
      <c r="D262" s="18" t="str">
        <f>CHOOSE(WEEKDAY(D260), "Neděle", "Pondělí", "Úterý", "Středa", "Čtvrtek", "Pátek", "Sobota")</f>
        <v>Neděle</v>
      </c>
      <c r="E262" s="7"/>
    </row>
    <row r="263" hidden="1">
      <c r="A263" s="10"/>
      <c r="B263" s="12"/>
      <c r="C263" s="16"/>
      <c r="D263" s="11"/>
      <c r="E263" s="12"/>
    </row>
    <row r="264" hidden="1">
      <c r="A264" s="19" t="s">
        <v>3636</v>
      </c>
      <c r="B264" s="6"/>
      <c r="C264" s="6"/>
      <c r="D264" s="6"/>
      <c r="E264" s="7"/>
    </row>
    <row r="265" hidden="1">
      <c r="A265" s="20" t="s">
        <v>3637</v>
      </c>
      <c r="B265" s="21" t="s">
        <v>3638</v>
      </c>
      <c r="C265" s="22" t="s">
        <v>3639</v>
      </c>
      <c r="D265" s="21" t="s">
        <v>3640</v>
      </c>
      <c r="E265" s="23" t="s">
        <v>13</v>
      </c>
    </row>
    <row r="266" hidden="1">
      <c r="A266" s="24" t="s">
        <v>3641</v>
      </c>
      <c r="B266" s="25">
        <v>38615.0</v>
      </c>
      <c r="C266" s="26">
        <f>280+500+1800+10500+18000+7597</f>
        <v>38677</v>
      </c>
      <c r="D266" s="27">
        <f t="shared" ref="D266:D281" si="11">C266-B266</f>
        <v>62</v>
      </c>
      <c r="E266" s="28"/>
    </row>
    <row r="267" hidden="1">
      <c r="A267" s="24" t="s">
        <v>3642</v>
      </c>
      <c r="B267" s="29">
        <v>26025.0</v>
      </c>
      <c r="C267" s="26">
        <f>3142+2140+2878+4619+6638+4544+2064</f>
        <v>26025</v>
      </c>
      <c r="D267" s="27">
        <f t="shared" si="11"/>
        <v>0</v>
      </c>
      <c r="E267" s="34"/>
    </row>
    <row r="268" hidden="1">
      <c r="A268" s="24" t="s">
        <v>3643</v>
      </c>
      <c r="B268" s="29">
        <v>180.0</v>
      </c>
      <c r="C268" s="26">
        <v>180.0</v>
      </c>
      <c r="D268" s="27">
        <f t="shared" si="11"/>
        <v>0</v>
      </c>
      <c r="E268" s="34"/>
    </row>
    <row r="269" hidden="1">
      <c r="A269" s="24" t="s">
        <v>3644</v>
      </c>
      <c r="B269" s="29">
        <v>2000.0</v>
      </c>
      <c r="C269" s="26">
        <f>500+500+500+500</f>
        <v>2000</v>
      </c>
      <c r="D269" s="27">
        <f t="shared" si="11"/>
        <v>0</v>
      </c>
      <c r="E269" s="34"/>
    </row>
    <row r="270" hidden="1">
      <c r="A270" s="30" t="s">
        <v>3646</v>
      </c>
      <c r="B270" s="29">
        <v>0.0</v>
      </c>
      <c r="C270" s="26"/>
      <c r="D270" s="27">
        <f t="shared" si="11"/>
        <v>0</v>
      </c>
      <c r="E270" s="28"/>
    </row>
    <row r="271" hidden="1">
      <c r="A271" s="30" t="s">
        <v>3647</v>
      </c>
      <c r="B271" s="29">
        <v>315.0</v>
      </c>
      <c r="C271" s="26">
        <v>165.0</v>
      </c>
      <c r="D271" s="27">
        <f t="shared" si="11"/>
        <v>-150</v>
      </c>
      <c r="E271" s="28"/>
    </row>
    <row r="272" hidden="1">
      <c r="A272" s="30" t="s">
        <v>3649</v>
      </c>
      <c r="B272" s="29">
        <v>3272.0</v>
      </c>
      <c r="C272" s="26">
        <f>968+640+160+150+110</f>
        <v>2028</v>
      </c>
      <c r="D272" s="27">
        <f t="shared" si="11"/>
        <v>-1244</v>
      </c>
      <c r="E272" s="28"/>
    </row>
    <row r="273" hidden="1">
      <c r="A273" s="31" t="s">
        <v>3651</v>
      </c>
      <c r="B273" s="29">
        <v>5840.0</v>
      </c>
      <c r="C273" s="26">
        <f>560+240+280+280+440+480+520+360+320+320+720+400+600</f>
        <v>5520</v>
      </c>
      <c r="D273" s="27">
        <f t="shared" si="11"/>
        <v>-320</v>
      </c>
      <c r="E273" s="34"/>
    </row>
    <row r="274" hidden="1">
      <c r="A274" s="32" t="s">
        <v>3652</v>
      </c>
      <c r="B274" s="29">
        <v>61186.0</v>
      </c>
      <c r="C274" s="33">
        <f t="array" ref="C274">SUMIFS(INDIRECT(A256 &amp; " Restia!C:C"), INDIRECT(A256 &amp; " Restia!A:A"), A274, INDIRECT(A256 &amp; " Restia!B:B"), "&lt;&gt;canceled")</f>
        <v>111055.7</v>
      </c>
      <c r="D274" s="27">
        <f t="shared" si="11"/>
        <v>49869.7</v>
      </c>
      <c r="E274" s="34"/>
    </row>
    <row r="275" hidden="1">
      <c r="A275" s="32" t="s">
        <v>3653</v>
      </c>
      <c r="B275" s="29">
        <v>31774.0</v>
      </c>
      <c r="C275" s="9">
        <f t="array" ref="C275">SUMIFS( INDIRECT(A256 &amp; " Restia!C:C"), INDIRECT(A256 &amp; " Restia!A:A"), A275, INDIRECT(A256 &amp; " Restia!B:B"), "&lt;&gt;canceled" )</f>
        <v>48959</v>
      </c>
      <c r="D275" s="27">
        <f t="shared" si="11"/>
        <v>17185</v>
      </c>
      <c r="E275" s="34"/>
    </row>
    <row r="276" hidden="1">
      <c r="A276" s="32" t="s">
        <v>3654</v>
      </c>
      <c r="B276" s="29">
        <v>75498.0</v>
      </c>
      <c r="C276" s="9">
        <f t="array" ref="C276">SUMIFS( INDIRECT(A256 &amp; " Restia!C:C"), INDIRECT(A256 &amp; " Restia!A:A"), "damejidlo", INDIRECT(A256 &amp; " Restia!G:G"), "online", INDIRECT(A256 &amp; " Restia!B:B"), "&lt;&gt;canceled" )</f>
        <v>87405</v>
      </c>
      <c r="D276" s="27">
        <f t="shared" si="11"/>
        <v>11907</v>
      </c>
      <c r="E276" s="34"/>
    </row>
    <row r="277" hidden="1">
      <c r="A277" s="32" t="s">
        <v>3655</v>
      </c>
      <c r="B277" s="29">
        <v>78197.0</v>
      </c>
      <c r="C277" s="9">
        <f t="array" ref="C277">SUMIFS( INDIRECT(A256 &amp; " Restia!C:C"), INDIRECT(A256 &amp; " Restia!A:A"), "generic", INDIRECT(A256 &amp; " Restia!G:G"), "online", INDIRECT(A256 &amp; " Restia!B:B"), "&lt;&gt;canceled" )</f>
        <v>126509</v>
      </c>
      <c r="D277" s="27">
        <f t="shared" si="11"/>
        <v>48312</v>
      </c>
      <c r="E277" s="34"/>
    </row>
    <row r="278" hidden="1">
      <c r="A278" s="32" t="s">
        <v>3657</v>
      </c>
      <c r="B278" s="29">
        <v>3882.0</v>
      </c>
      <c r="C278" s="9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3068</v>
      </c>
      <c r="D278" s="27">
        <f t="shared" si="11"/>
        <v>-814</v>
      </c>
      <c r="E278" s="34"/>
    </row>
    <row r="279" hidden="1">
      <c r="A279" s="32" t="s">
        <v>3658</v>
      </c>
      <c r="B279" s="29">
        <v>14304.0</v>
      </c>
      <c r="C279" s="9">
        <f t="array" ref="C279">SUMIFS( INDIRECT(A256 &amp; " Restia!C:C"), INDIRECT(A256 &amp; " Restia!A:A"), "damejidlo", INDIRECT(A256 &amp; " Restia!G:G"), "cash", INDIRECT(A256 &amp; " Restia!B:B"), "&lt;&gt;canceled")</f>
        <v>11223</v>
      </c>
      <c r="D279" s="27">
        <f t="shared" si="11"/>
        <v>-3081</v>
      </c>
      <c r="E279" s="34"/>
    </row>
    <row r="280" hidden="1">
      <c r="A280" s="35" t="s">
        <v>3659</v>
      </c>
      <c r="B280" s="29">
        <v>326682.0</v>
      </c>
      <c r="C280" s="9">
        <f t="array" ref="C280">SUM(INDIRECT(A256 &amp; " Restia!C:C")) - SUMIFS(INDIRECT(A256 &amp; " Restia!C:C"), INDIRECT(A256 &amp; " Restia!B:B"), "canceled")</f>
        <v>449242.7</v>
      </c>
      <c r="D280" s="27">
        <f t="shared" si="11"/>
        <v>122560.7</v>
      </c>
      <c r="E280" s="34"/>
    </row>
    <row r="281" hidden="1">
      <c r="A281" s="36" t="s">
        <v>3660</v>
      </c>
      <c r="B281" s="37">
        <v>102.0</v>
      </c>
      <c r="C281" s="27">
        <f>sum(C266:C278)-C280</f>
        <v>2349</v>
      </c>
      <c r="D281" s="37">
        <f t="shared" si="11"/>
        <v>2247</v>
      </c>
      <c r="E281" s="64"/>
    </row>
    <row r="282" hidden="1"/>
    <row r="283" hidden="1"/>
    <row r="284" hidden="1">
      <c r="A284" s="5" t="s">
        <v>3632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5" t="s">
        <v>3634</v>
      </c>
      <c r="B286" s="6"/>
      <c r="C286" s="6"/>
      <c r="D286" s="6"/>
      <c r="E286" s="7"/>
    </row>
    <row r="287" hidden="1">
      <c r="A287" s="10"/>
      <c r="B287" s="11"/>
      <c r="C287" s="11"/>
      <c r="D287" s="11"/>
      <c r="E287" s="12"/>
    </row>
    <row r="288" hidden="1">
      <c r="A288" s="13">
        <v>45586.0</v>
      </c>
      <c r="B288" s="6"/>
      <c r="C288" s="14" t="s">
        <v>3635</v>
      </c>
      <c r="D288" s="15">
        <v>45592.0</v>
      </c>
      <c r="E288" s="7"/>
    </row>
    <row r="289" hidden="1">
      <c r="A289" s="10"/>
      <c r="B289" s="11"/>
      <c r="C289" s="16"/>
      <c r="D289" s="11"/>
      <c r="E289" s="12"/>
    </row>
    <row r="290" hidden="1">
      <c r="A290" s="17" t="str">
        <f>CHOOSE(WEEKDAY(A288), "Neděle", "Pondělí", "Úterý", "Středa", "Čtvrtek", "Pátek", "Sobota")</f>
        <v>Pondělí</v>
      </c>
      <c r="B290" s="7"/>
      <c r="C290" s="16"/>
      <c r="D290" s="18" t="str">
        <f>CHOOSE(WEEKDAY(D288), "Neděle", "Pondělí", "Úterý", "Středa", "Čtvrtek", "Pátek", "Sobota")</f>
        <v>Neděle</v>
      </c>
      <c r="E290" s="7"/>
    </row>
    <row r="291" hidden="1">
      <c r="A291" s="10"/>
      <c r="B291" s="12"/>
      <c r="C291" s="16"/>
      <c r="D291" s="11"/>
      <c r="E291" s="12"/>
    </row>
    <row r="292" hidden="1">
      <c r="A292" s="19" t="s">
        <v>3636</v>
      </c>
      <c r="B292" s="6"/>
      <c r="C292" s="6"/>
      <c r="D292" s="6"/>
      <c r="E292" s="7"/>
    </row>
    <row r="293" hidden="1">
      <c r="A293" s="20" t="s">
        <v>3637</v>
      </c>
      <c r="B293" s="21" t="s">
        <v>3638</v>
      </c>
      <c r="C293" s="22" t="s">
        <v>3639</v>
      </c>
      <c r="D293" s="21" t="s">
        <v>3640</v>
      </c>
      <c r="E293" s="23" t="s">
        <v>13</v>
      </c>
    </row>
    <row r="294" hidden="1">
      <c r="A294" s="24" t="s">
        <v>3641</v>
      </c>
      <c r="B294" s="25">
        <v>39845.0</v>
      </c>
      <c r="C294" s="26">
        <f>100+120+80+10+13+300+5800+20000+13432</f>
        <v>39855</v>
      </c>
      <c r="D294" s="27">
        <f t="shared" ref="D294:D309" si="12">C294-B294</f>
        <v>10</v>
      </c>
      <c r="E294" s="28"/>
    </row>
    <row r="295" hidden="1">
      <c r="A295" s="24" t="s">
        <v>3642</v>
      </c>
      <c r="B295" s="29">
        <v>22832.0</v>
      </c>
      <c r="C295" s="26">
        <v>22832.0</v>
      </c>
      <c r="D295" s="27">
        <f t="shared" si="12"/>
        <v>0</v>
      </c>
      <c r="E295" s="34"/>
    </row>
    <row r="296" hidden="1">
      <c r="A296" s="24" t="s">
        <v>3643</v>
      </c>
      <c r="B296" s="29">
        <v>730.0</v>
      </c>
      <c r="C296" s="26">
        <f>130+420+180</f>
        <v>730</v>
      </c>
      <c r="D296" s="27">
        <f t="shared" si="12"/>
        <v>0</v>
      </c>
      <c r="E296" s="34"/>
    </row>
    <row r="297" hidden="1">
      <c r="A297" s="24" t="s">
        <v>3644</v>
      </c>
      <c r="B297" s="29">
        <v>3500.0</v>
      </c>
      <c r="C297" s="26">
        <f>500+500+500+2000</f>
        <v>3500</v>
      </c>
      <c r="D297" s="27">
        <f t="shared" si="12"/>
        <v>0</v>
      </c>
      <c r="E297" s="34"/>
    </row>
    <row r="298" hidden="1">
      <c r="A298" s="30" t="s">
        <v>3646</v>
      </c>
      <c r="B298" s="29">
        <v>0.0</v>
      </c>
      <c r="C298" s="26"/>
      <c r="D298" s="27">
        <f t="shared" si="12"/>
        <v>0</v>
      </c>
      <c r="E298" s="28"/>
    </row>
    <row r="299" hidden="1">
      <c r="A299" s="30" t="s">
        <v>3647</v>
      </c>
      <c r="B299" s="29">
        <v>0.0</v>
      </c>
      <c r="C299" s="26"/>
      <c r="D299" s="27">
        <f t="shared" si="12"/>
        <v>0</v>
      </c>
      <c r="E299" s="28"/>
    </row>
    <row r="300" hidden="1">
      <c r="A300" s="30" t="s">
        <v>3649</v>
      </c>
      <c r="B300" s="29">
        <v>4000.0</v>
      </c>
      <c r="C300" s="26">
        <v>4000.0</v>
      </c>
      <c r="D300" s="27">
        <f t="shared" si="12"/>
        <v>0</v>
      </c>
      <c r="E300" s="28"/>
    </row>
    <row r="301" hidden="1">
      <c r="A301" s="31" t="s">
        <v>3651</v>
      </c>
      <c r="B301" s="29">
        <v>6040.0</v>
      </c>
      <c r="C301" s="26">
        <f>320+520+240+680+160+400+440+280+360+680+320+320+120+320+480+320+80</f>
        <v>6040</v>
      </c>
      <c r="D301" s="27">
        <f t="shared" si="12"/>
        <v>0</v>
      </c>
      <c r="E301" s="34"/>
    </row>
    <row r="302" hidden="1">
      <c r="A302" s="32" t="s">
        <v>3652</v>
      </c>
      <c r="B302" s="29">
        <v>53834.0</v>
      </c>
      <c r="C302" s="33">
        <v>37428.0</v>
      </c>
      <c r="D302" s="27">
        <f t="shared" si="12"/>
        <v>-16406</v>
      </c>
      <c r="E302" s="34"/>
    </row>
    <row r="303" hidden="1">
      <c r="A303" s="32" t="s">
        <v>3653</v>
      </c>
      <c r="B303" s="29">
        <v>30460.0</v>
      </c>
      <c r="C303" s="9">
        <v>9553.0</v>
      </c>
      <c r="D303" s="27">
        <f t="shared" si="12"/>
        <v>-20907</v>
      </c>
      <c r="E303" s="34"/>
    </row>
    <row r="304" hidden="1">
      <c r="A304" s="32" t="s">
        <v>3654</v>
      </c>
      <c r="B304" s="29">
        <v>79058.0</v>
      </c>
      <c r="C304" s="9">
        <v>35919.0</v>
      </c>
      <c r="D304" s="27">
        <f t="shared" si="12"/>
        <v>-43139</v>
      </c>
      <c r="E304" s="34"/>
    </row>
    <row r="305" hidden="1">
      <c r="A305" s="32" t="s">
        <v>3655</v>
      </c>
      <c r="B305" s="29">
        <v>78971.0</v>
      </c>
      <c r="C305" s="9">
        <v>53476.5</v>
      </c>
      <c r="D305" s="27">
        <f t="shared" si="12"/>
        <v>-25494.5</v>
      </c>
      <c r="E305" s="34"/>
    </row>
    <row r="306" hidden="1">
      <c r="A306" s="32" t="s">
        <v>3657</v>
      </c>
      <c r="B306" s="29">
        <v>2658.0</v>
      </c>
      <c r="C306" s="9">
        <v>3351.0</v>
      </c>
      <c r="D306" s="27">
        <f t="shared" si="12"/>
        <v>693</v>
      </c>
      <c r="E306" s="34"/>
    </row>
    <row r="307" hidden="1">
      <c r="A307" s="32" t="s">
        <v>3658</v>
      </c>
      <c r="B307" s="29">
        <v>18673.0</v>
      </c>
      <c r="C307" s="9">
        <v>7956.0</v>
      </c>
      <c r="D307" s="27">
        <f t="shared" si="12"/>
        <v>-10717</v>
      </c>
      <c r="E307" s="34"/>
    </row>
    <row r="308" hidden="1">
      <c r="A308" s="35" t="s">
        <v>3659</v>
      </c>
      <c r="B308" s="29">
        <v>321926.3</v>
      </c>
      <c r="C308" s="9">
        <v>179147.5</v>
      </c>
      <c r="D308" s="27">
        <f t="shared" si="12"/>
        <v>-142778.8</v>
      </c>
      <c r="E308" s="34"/>
    </row>
    <row r="309" hidden="1">
      <c r="A309" s="36" t="s">
        <v>3660</v>
      </c>
      <c r="B309" s="37">
        <v>1.6999999999970896</v>
      </c>
      <c r="C309" s="27">
        <f>sum(C294:C306)-C308</f>
        <v>37537</v>
      </c>
      <c r="D309" s="37">
        <f t="shared" si="12"/>
        <v>37535.3</v>
      </c>
      <c r="E309" s="64"/>
    </row>
    <row r="310" hidden="1"/>
    <row r="311" hidden="1"/>
    <row r="312" hidden="1">
      <c r="A312" s="5" t="s">
        <v>3632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5" t="s">
        <v>3634</v>
      </c>
      <c r="B314" s="6"/>
      <c r="C314" s="6"/>
      <c r="D314" s="6"/>
      <c r="E314" s="7"/>
    </row>
    <row r="315" hidden="1">
      <c r="A315" s="10"/>
      <c r="B315" s="11"/>
      <c r="C315" s="11"/>
      <c r="D315" s="11"/>
      <c r="E315" s="12"/>
    </row>
    <row r="316" hidden="1">
      <c r="A316" s="13">
        <v>45597.0</v>
      </c>
      <c r="B316" s="6"/>
      <c r="C316" s="54" t="s">
        <v>3635</v>
      </c>
      <c r="D316" s="15">
        <v>45599.0</v>
      </c>
      <c r="E316" s="7"/>
    </row>
    <row r="317" hidden="1">
      <c r="A317" s="10"/>
      <c r="B317" s="11"/>
      <c r="C317" s="16"/>
      <c r="D317" s="11"/>
      <c r="E317" s="12"/>
    </row>
    <row r="318" hidden="1">
      <c r="A318" s="55" t="s">
        <v>4831</v>
      </c>
      <c r="B318" s="7"/>
      <c r="C318" s="16"/>
      <c r="D318" s="56" t="s">
        <v>4825</v>
      </c>
      <c r="E318" s="7"/>
    </row>
    <row r="319" hidden="1">
      <c r="A319" s="10"/>
      <c r="B319" s="12"/>
      <c r="C319" s="16"/>
      <c r="D319" s="11"/>
      <c r="E319" s="12"/>
    </row>
    <row r="320" hidden="1">
      <c r="A320" s="19" t="s">
        <v>3636</v>
      </c>
      <c r="B320" s="6"/>
      <c r="C320" s="6"/>
      <c r="D320" s="6"/>
      <c r="E320" s="7"/>
    </row>
    <row r="321" hidden="1">
      <c r="A321" s="20" t="s">
        <v>3637</v>
      </c>
      <c r="B321" s="21" t="s">
        <v>3638</v>
      </c>
      <c r="C321" s="22" t="s">
        <v>3639</v>
      </c>
      <c r="D321" s="21" t="s">
        <v>3640</v>
      </c>
      <c r="E321" s="23" t="s">
        <v>13</v>
      </c>
    </row>
    <row r="322" hidden="1">
      <c r="A322" s="57" t="s">
        <v>3641</v>
      </c>
      <c r="B322" s="25">
        <v>16062.0</v>
      </c>
      <c r="C322" s="26">
        <v>16062.0</v>
      </c>
      <c r="D322" s="27">
        <v>0.0</v>
      </c>
      <c r="E322" s="28" t="s">
        <v>4859</v>
      </c>
    </row>
    <row r="323" hidden="1">
      <c r="A323" s="57" t="s">
        <v>3642</v>
      </c>
      <c r="B323" s="29">
        <v>11864.0</v>
      </c>
      <c r="C323" s="26">
        <v>11864.0</v>
      </c>
      <c r="D323" s="27">
        <v>0.0</v>
      </c>
      <c r="E323" s="34"/>
    </row>
    <row r="324" hidden="1">
      <c r="A324" s="57" t="s">
        <v>3643</v>
      </c>
      <c r="B324" s="29">
        <v>0.0</v>
      </c>
      <c r="C324" s="26"/>
      <c r="D324" s="27">
        <v>0.0</v>
      </c>
      <c r="E324" s="34"/>
    </row>
    <row r="325" hidden="1">
      <c r="A325" s="57" t="s">
        <v>3644</v>
      </c>
      <c r="B325" s="29">
        <v>1541.0</v>
      </c>
      <c r="C325" s="26">
        <v>1541.0</v>
      </c>
      <c r="D325" s="27">
        <v>0.0</v>
      </c>
      <c r="E325" s="34"/>
    </row>
    <row r="326" hidden="1">
      <c r="A326" s="31" t="s">
        <v>3646</v>
      </c>
      <c r="B326" s="29">
        <v>0.0</v>
      </c>
      <c r="C326" s="26"/>
      <c r="D326" s="27">
        <v>0.0</v>
      </c>
      <c r="E326" s="28"/>
    </row>
    <row r="327" hidden="1">
      <c r="A327" s="31" t="s">
        <v>3647</v>
      </c>
      <c r="B327" s="29">
        <v>0.0</v>
      </c>
      <c r="C327" s="26"/>
      <c r="D327" s="27">
        <v>0.0</v>
      </c>
      <c r="E327" s="28"/>
    </row>
    <row r="328" hidden="1">
      <c r="A328" s="31" t="s">
        <v>3649</v>
      </c>
      <c r="B328" s="29">
        <v>65.0</v>
      </c>
      <c r="C328" s="26">
        <v>65.0</v>
      </c>
      <c r="D328" s="27">
        <v>0.0</v>
      </c>
      <c r="E328" s="28"/>
    </row>
    <row r="329" hidden="1">
      <c r="A329" s="31" t="s">
        <v>3651</v>
      </c>
      <c r="B329" s="29">
        <v>3160.0</v>
      </c>
      <c r="C329" s="26">
        <v>3160.0</v>
      </c>
      <c r="D329" s="27">
        <v>0.0</v>
      </c>
      <c r="E329" s="34"/>
    </row>
    <row r="330" hidden="1">
      <c r="A330" s="58" t="s">
        <v>3652</v>
      </c>
      <c r="B330" s="29">
        <v>26492.0</v>
      </c>
      <c r="C330" s="29">
        <v>26492.0</v>
      </c>
      <c r="D330" s="27">
        <v>0.0</v>
      </c>
      <c r="E330" s="34"/>
    </row>
    <row r="331" hidden="1">
      <c r="A331" s="58" t="s">
        <v>3653</v>
      </c>
      <c r="B331" s="29">
        <v>14221.0</v>
      </c>
      <c r="C331" s="59">
        <v>14221.0</v>
      </c>
      <c r="D331" s="27">
        <v>0.0</v>
      </c>
      <c r="E331" s="34"/>
    </row>
    <row r="332" hidden="1">
      <c r="A332" s="58" t="s">
        <v>3654</v>
      </c>
      <c r="B332" s="29">
        <v>41146.0</v>
      </c>
      <c r="C332" s="59">
        <v>41146.0</v>
      </c>
      <c r="D332" s="27">
        <v>0.0</v>
      </c>
      <c r="E332" s="34"/>
    </row>
    <row r="333" hidden="1">
      <c r="A333" s="58" t="s">
        <v>3655</v>
      </c>
      <c r="B333" s="29">
        <v>35434.0</v>
      </c>
      <c r="C333" s="59">
        <v>35434.0</v>
      </c>
      <c r="D333" s="27">
        <v>0.0</v>
      </c>
      <c r="E333" s="34"/>
    </row>
    <row r="334" hidden="1">
      <c r="A334" s="58" t="s">
        <v>3657</v>
      </c>
      <c r="B334" s="29">
        <v>1016.0</v>
      </c>
      <c r="C334" s="59">
        <v>1016.0</v>
      </c>
      <c r="D334" s="27">
        <v>0.0</v>
      </c>
      <c r="E334" s="34"/>
    </row>
    <row r="335" hidden="1">
      <c r="A335" s="58" t="s">
        <v>3658</v>
      </c>
      <c r="B335" s="29">
        <v>6908.0</v>
      </c>
      <c r="C335" s="59">
        <v>6908.0</v>
      </c>
      <c r="D335" s="27">
        <v>0.0</v>
      </c>
      <c r="E335" s="34"/>
    </row>
    <row r="336" hidden="1">
      <c r="A336" s="35" t="s">
        <v>3659</v>
      </c>
      <c r="B336" s="29">
        <v>151000.0</v>
      </c>
      <c r="C336" s="59">
        <v>151000.0</v>
      </c>
      <c r="D336" s="27">
        <v>0.0</v>
      </c>
      <c r="E336" s="34"/>
    </row>
    <row r="337" hidden="1">
      <c r="A337" s="36" t="s">
        <v>3660</v>
      </c>
      <c r="B337" s="37">
        <v>1.0</v>
      </c>
      <c r="C337" s="27">
        <v>1.0</v>
      </c>
      <c r="D337" s="27">
        <v>0.0</v>
      </c>
      <c r="E337" s="64"/>
    </row>
    <row r="338" hidden="1"/>
    <row r="339" hidden="1"/>
    <row r="340" hidden="1">
      <c r="A340" s="5" t="s">
        <v>3632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5" t="s">
        <v>3634</v>
      </c>
      <c r="B342" s="6"/>
      <c r="C342" s="6"/>
      <c r="D342" s="6"/>
      <c r="E342" s="7"/>
    </row>
    <row r="343" hidden="1">
      <c r="A343" s="10"/>
      <c r="B343" s="11"/>
      <c r="C343" s="11"/>
      <c r="D343" s="11"/>
      <c r="E343" s="12"/>
    </row>
    <row r="344" hidden="1">
      <c r="A344" s="13">
        <v>45600.0</v>
      </c>
      <c r="B344" s="6"/>
      <c r="C344" s="54" t="s">
        <v>3635</v>
      </c>
      <c r="D344" s="15">
        <v>45606.0</v>
      </c>
      <c r="E344" s="7"/>
    </row>
    <row r="345" hidden="1">
      <c r="A345" s="10"/>
      <c r="B345" s="11"/>
      <c r="C345" s="16"/>
      <c r="D345" s="11"/>
      <c r="E345" s="12"/>
    </row>
    <row r="346" hidden="1">
      <c r="A346" s="55" t="s">
        <v>4824</v>
      </c>
      <c r="B346" s="7"/>
      <c r="C346" s="16"/>
      <c r="D346" s="56" t="s">
        <v>4825</v>
      </c>
      <c r="E346" s="7"/>
    </row>
    <row r="347" hidden="1">
      <c r="A347" s="10"/>
      <c r="B347" s="12"/>
      <c r="C347" s="16"/>
      <c r="D347" s="11"/>
      <c r="E347" s="12"/>
    </row>
    <row r="348" hidden="1">
      <c r="A348" s="19" t="s">
        <v>3636</v>
      </c>
      <c r="B348" s="6"/>
      <c r="C348" s="6"/>
      <c r="D348" s="6"/>
      <c r="E348" s="7"/>
    </row>
    <row r="349" hidden="1">
      <c r="A349" s="20" t="s">
        <v>3637</v>
      </c>
      <c r="B349" s="21" t="s">
        <v>3638</v>
      </c>
      <c r="C349" s="22" t="s">
        <v>3639</v>
      </c>
      <c r="D349" s="21" t="s">
        <v>3640</v>
      </c>
      <c r="E349" s="23" t="s">
        <v>13</v>
      </c>
    </row>
    <row r="350" hidden="1">
      <c r="A350" s="57" t="s">
        <v>3641</v>
      </c>
      <c r="B350" s="25">
        <v>30091.0</v>
      </c>
      <c r="C350" s="26">
        <v>34538.0</v>
      </c>
      <c r="D350" s="27">
        <v>4447.0</v>
      </c>
      <c r="E350" s="28"/>
    </row>
    <row r="351" hidden="1">
      <c r="A351" s="57" t="s">
        <v>3642</v>
      </c>
      <c r="B351" s="29">
        <v>23622.0</v>
      </c>
      <c r="C351" s="26">
        <v>23622.0</v>
      </c>
      <c r="D351" s="27">
        <v>0.0</v>
      </c>
      <c r="E351" s="34"/>
    </row>
    <row r="352" hidden="1">
      <c r="A352" s="57" t="s">
        <v>3643</v>
      </c>
      <c r="B352" s="29">
        <v>422.0</v>
      </c>
      <c r="C352" s="26">
        <v>422.0</v>
      </c>
      <c r="D352" s="27">
        <v>0.0</v>
      </c>
      <c r="E352" s="34"/>
    </row>
    <row r="353" hidden="1">
      <c r="A353" s="57" t="s">
        <v>3644</v>
      </c>
      <c r="B353" s="29">
        <v>1000.0</v>
      </c>
      <c r="C353" s="26">
        <v>1000.0</v>
      </c>
      <c r="D353" s="27">
        <v>0.0</v>
      </c>
      <c r="E353" s="34"/>
    </row>
    <row r="354" hidden="1">
      <c r="A354" s="31" t="s">
        <v>3646</v>
      </c>
      <c r="B354" s="29">
        <v>200.0</v>
      </c>
      <c r="C354" s="26"/>
      <c r="D354" s="27">
        <v>-200.0</v>
      </c>
      <c r="E354" s="28"/>
    </row>
    <row r="355" hidden="1">
      <c r="A355" s="31" t="s">
        <v>3647</v>
      </c>
      <c r="B355" s="29">
        <v>190.0</v>
      </c>
      <c r="C355" s="26">
        <v>187.0</v>
      </c>
      <c r="D355" s="27">
        <v>-3.0</v>
      </c>
      <c r="E355" s="28"/>
    </row>
    <row r="356" hidden="1">
      <c r="A356" s="31" t="s">
        <v>3649</v>
      </c>
      <c r="B356" s="29">
        <v>4142.0</v>
      </c>
      <c r="C356" s="26">
        <v>4142.0</v>
      </c>
      <c r="D356" s="27">
        <v>0.0</v>
      </c>
      <c r="E356" s="28"/>
    </row>
    <row r="357" hidden="1">
      <c r="A357" s="31" t="s">
        <v>3651</v>
      </c>
      <c r="B357" s="29">
        <v>6280.0</v>
      </c>
      <c r="C357" s="26">
        <v>6280.0</v>
      </c>
      <c r="D357" s="27">
        <v>0.0</v>
      </c>
      <c r="E357" s="34"/>
    </row>
    <row r="358" hidden="1">
      <c r="A358" s="58" t="s">
        <v>3652</v>
      </c>
      <c r="B358" s="29">
        <v>61517.0</v>
      </c>
      <c r="C358" s="29">
        <v>61517.0</v>
      </c>
      <c r="D358" s="27">
        <v>0.0</v>
      </c>
      <c r="E358" s="34"/>
    </row>
    <row r="359" hidden="1">
      <c r="A359" s="58" t="s">
        <v>3653</v>
      </c>
      <c r="B359" s="29">
        <v>25259.0</v>
      </c>
      <c r="C359" s="59">
        <v>25259.0</v>
      </c>
      <c r="D359" s="27">
        <v>0.0</v>
      </c>
      <c r="E359" s="34"/>
    </row>
    <row r="360" hidden="1">
      <c r="A360" s="58" t="s">
        <v>3654</v>
      </c>
      <c r="B360" s="29">
        <v>72253.0</v>
      </c>
      <c r="C360" s="59">
        <v>72253.0</v>
      </c>
      <c r="D360" s="27">
        <v>0.0</v>
      </c>
      <c r="E360" s="34"/>
    </row>
    <row r="361" hidden="1">
      <c r="A361" s="58" t="s">
        <v>3655</v>
      </c>
      <c r="B361" s="29">
        <v>77019.0</v>
      </c>
      <c r="C361" s="59">
        <v>77019.0</v>
      </c>
      <c r="D361" s="27">
        <v>0.0</v>
      </c>
      <c r="E361" s="34"/>
    </row>
    <row r="362" hidden="1">
      <c r="A362" s="58" t="s">
        <v>3657</v>
      </c>
      <c r="B362" s="29">
        <v>2265.0</v>
      </c>
      <c r="C362" s="59">
        <v>2265.0</v>
      </c>
      <c r="D362" s="27">
        <v>0.0</v>
      </c>
      <c r="E362" s="34"/>
    </row>
    <row r="363" hidden="1">
      <c r="A363" s="58" t="s">
        <v>3658</v>
      </c>
      <c r="B363" s="29">
        <v>18173.0</v>
      </c>
      <c r="C363" s="59">
        <v>18173.0</v>
      </c>
      <c r="D363" s="27">
        <v>0.0</v>
      </c>
      <c r="E363" s="34"/>
    </row>
    <row r="364" hidden="1">
      <c r="A364" s="35" t="s">
        <v>3659</v>
      </c>
      <c r="B364" s="29">
        <v>308701.2</v>
      </c>
      <c r="C364" s="59">
        <v>308701.2</v>
      </c>
      <c r="D364" s="27">
        <v>0.0</v>
      </c>
      <c r="E364" s="34"/>
    </row>
    <row r="365" hidden="1">
      <c r="A365" s="36" t="s">
        <v>3660</v>
      </c>
      <c r="B365" s="37">
        <v>-4441.200000000001</v>
      </c>
      <c r="C365" s="27">
        <v>-197.20000000001164</v>
      </c>
      <c r="D365" s="27">
        <v>4243.999999999989</v>
      </c>
      <c r="E365" s="64"/>
    </row>
    <row r="366" hidden="1"/>
    <row r="367" hidden="1"/>
    <row r="368" hidden="1">
      <c r="A368" s="5" t="s">
        <v>3632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5" t="s">
        <v>3634</v>
      </c>
      <c r="B370" s="6"/>
      <c r="C370" s="6"/>
      <c r="D370" s="6"/>
      <c r="E370" s="7"/>
    </row>
    <row r="371" hidden="1">
      <c r="A371" s="10"/>
      <c r="B371" s="11"/>
      <c r="C371" s="11"/>
      <c r="D371" s="11"/>
      <c r="E371" s="12"/>
    </row>
    <row r="372" hidden="1">
      <c r="A372" s="13">
        <v>45600.0</v>
      </c>
      <c r="B372" s="6"/>
      <c r="C372" s="54" t="s">
        <v>3635</v>
      </c>
      <c r="D372" s="15">
        <v>45606.0</v>
      </c>
      <c r="E372" s="7"/>
    </row>
    <row r="373" hidden="1">
      <c r="A373" s="10"/>
      <c r="B373" s="11"/>
      <c r="C373" s="16"/>
      <c r="D373" s="11"/>
      <c r="E373" s="12"/>
    </row>
    <row r="374" hidden="1">
      <c r="A374" s="55" t="s">
        <v>4824</v>
      </c>
      <c r="B374" s="7"/>
      <c r="C374" s="16"/>
      <c r="D374" s="56" t="s">
        <v>4825</v>
      </c>
      <c r="E374" s="7"/>
    </row>
    <row r="375" hidden="1">
      <c r="A375" s="10"/>
      <c r="B375" s="12"/>
      <c r="C375" s="16"/>
      <c r="D375" s="11"/>
      <c r="E375" s="12"/>
    </row>
    <row r="376" hidden="1">
      <c r="A376" s="19" t="s">
        <v>3636</v>
      </c>
      <c r="B376" s="6"/>
      <c r="C376" s="6"/>
      <c r="D376" s="6"/>
      <c r="E376" s="7"/>
    </row>
    <row r="377" hidden="1">
      <c r="A377" s="20" t="s">
        <v>3637</v>
      </c>
      <c r="B377" s="21" t="s">
        <v>3638</v>
      </c>
      <c r="C377" s="22" t="s">
        <v>3639</v>
      </c>
      <c r="D377" s="21" t="s">
        <v>3640</v>
      </c>
      <c r="E377" s="23" t="s">
        <v>13</v>
      </c>
    </row>
    <row r="378" hidden="1">
      <c r="A378" s="57" t="s">
        <v>3641</v>
      </c>
      <c r="B378" s="25">
        <v>30091.0</v>
      </c>
      <c r="C378" s="26">
        <v>34538.0</v>
      </c>
      <c r="D378" s="27">
        <v>4447.0</v>
      </c>
      <c r="E378" s="28"/>
    </row>
    <row r="379" hidden="1">
      <c r="A379" s="57" t="s">
        <v>3642</v>
      </c>
      <c r="B379" s="29">
        <v>23622.0</v>
      </c>
      <c r="C379" s="26">
        <v>23622.0</v>
      </c>
      <c r="D379" s="27">
        <v>0.0</v>
      </c>
      <c r="E379" s="34"/>
    </row>
    <row r="380" hidden="1">
      <c r="A380" s="57" t="s">
        <v>3643</v>
      </c>
      <c r="B380" s="29">
        <v>422.0</v>
      </c>
      <c r="C380" s="26">
        <v>422.0</v>
      </c>
      <c r="D380" s="27">
        <v>0.0</v>
      </c>
      <c r="E380" s="34"/>
    </row>
    <row r="381" hidden="1">
      <c r="A381" s="57" t="s">
        <v>3644</v>
      </c>
      <c r="B381" s="29">
        <v>1000.0</v>
      </c>
      <c r="C381" s="26">
        <v>1000.0</v>
      </c>
      <c r="D381" s="27">
        <v>0.0</v>
      </c>
      <c r="E381" s="34"/>
    </row>
    <row r="382" hidden="1">
      <c r="A382" s="31" t="s">
        <v>3646</v>
      </c>
      <c r="B382" s="29">
        <v>200.0</v>
      </c>
      <c r="C382" s="26"/>
      <c r="D382" s="27">
        <v>-200.0</v>
      </c>
      <c r="E382" s="28"/>
    </row>
    <row r="383" hidden="1">
      <c r="A383" s="31" t="s">
        <v>3647</v>
      </c>
      <c r="B383" s="29">
        <v>190.0</v>
      </c>
      <c r="C383" s="26">
        <v>187.0</v>
      </c>
      <c r="D383" s="27">
        <v>-3.0</v>
      </c>
      <c r="E383" s="28"/>
    </row>
    <row r="384" hidden="1">
      <c r="A384" s="31" t="s">
        <v>3649</v>
      </c>
      <c r="B384" s="29">
        <v>4142.0</v>
      </c>
      <c r="C384" s="26">
        <v>4142.0</v>
      </c>
      <c r="D384" s="27">
        <v>0.0</v>
      </c>
      <c r="E384" s="28"/>
    </row>
    <row r="385" hidden="1">
      <c r="A385" s="31" t="s">
        <v>3651</v>
      </c>
      <c r="B385" s="29">
        <v>6280.0</v>
      </c>
      <c r="C385" s="26">
        <v>6280.0</v>
      </c>
      <c r="D385" s="27">
        <v>0.0</v>
      </c>
      <c r="E385" s="34"/>
    </row>
    <row r="386" hidden="1">
      <c r="A386" s="58" t="s">
        <v>3652</v>
      </c>
      <c r="B386" s="29">
        <v>61517.0</v>
      </c>
      <c r="C386" s="29">
        <v>61517.0</v>
      </c>
      <c r="D386" s="27">
        <v>0.0</v>
      </c>
      <c r="E386" s="34"/>
    </row>
    <row r="387" hidden="1">
      <c r="A387" s="58" t="s">
        <v>3653</v>
      </c>
      <c r="B387" s="29">
        <v>25259.0</v>
      </c>
      <c r="C387" s="59">
        <v>25259.0</v>
      </c>
      <c r="D387" s="27">
        <v>0.0</v>
      </c>
      <c r="E387" s="34"/>
    </row>
    <row r="388" hidden="1">
      <c r="A388" s="58" t="s">
        <v>3654</v>
      </c>
      <c r="B388" s="29">
        <v>72253.0</v>
      </c>
      <c r="C388" s="59">
        <v>72253.0</v>
      </c>
      <c r="D388" s="27">
        <v>0.0</v>
      </c>
      <c r="E388" s="34"/>
    </row>
    <row r="389" hidden="1">
      <c r="A389" s="58" t="s">
        <v>3655</v>
      </c>
      <c r="B389" s="29">
        <v>77019.0</v>
      </c>
      <c r="C389" s="59">
        <v>77019.0</v>
      </c>
      <c r="D389" s="27">
        <v>0.0</v>
      </c>
      <c r="E389" s="34"/>
    </row>
    <row r="390" hidden="1">
      <c r="A390" s="58" t="s">
        <v>3657</v>
      </c>
      <c r="B390" s="29">
        <v>2265.0</v>
      </c>
      <c r="C390" s="59">
        <v>2265.0</v>
      </c>
      <c r="D390" s="27">
        <v>0.0</v>
      </c>
      <c r="E390" s="34"/>
    </row>
    <row r="391" hidden="1">
      <c r="A391" s="58" t="s">
        <v>3658</v>
      </c>
      <c r="B391" s="29">
        <v>18173.0</v>
      </c>
      <c r="C391" s="59">
        <v>18173.0</v>
      </c>
      <c r="D391" s="27">
        <v>0.0</v>
      </c>
      <c r="E391" s="34"/>
    </row>
    <row r="392" hidden="1">
      <c r="A392" s="35" t="s">
        <v>3659</v>
      </c>
      <c r="B392" s="29">
        <v>308701.2</v>
      </c>
      <c r="C392" s="59">
        <v>308701.2</v>
      </c>
      <c r="D392" s="27">
        <v>0.0</v>
      </c>
      <c r="E392" s="34"/>
    </row>
    <row r="393" hidden="1">
      <c r="A393" s="36" t="s">
        <v>3660</v>
      </c>
      <c r="B393" s="37">
        <v>-4441.200000000001</v>
      </c>
      <c r="C393" s="27">
        <v>-197.20000000001164</v>
      </c>
      <c r="D393" s="27">
        <v>4243.999999999989</v>
      </c>
      <c r="E393" s="64"/>
    </row>
    <row r="394" hidden="1"/>
    <row r="395" hidden="1"/>
    <row r="396" hidden="1">
      <c r="A396" s="5" t="s">
        <v>3632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5" t="s">
        <v>3634</v>
      </c>
      <c r="B398" s="6"/>
      <c r="C398" s="6"/>
      <c r="D398" s="6"/>
      <c r="E398" s="7"/>
    </row>
    <row r="399" hidden="1">
      <c r="A399" s="10"/>
      <c r="B399" s="11"/>
      <c r="C399" s="11"/>
      <c r="D399" s="11"/>
      <c r="E399" s="12"/>
    </row>
    <row r="400" hidden="1">
      <c r="A400" s="13">
        <v>45607.0</v>
      </c>
      <c r="B400" s="6"/>
      <c r="C400" s="54" t="s">
        <v>3635</v>
      </c>
      <c r="D400" s="15">
        <v>45613.0</v>
      </c>
      <c r="E400" s="7"/>
    </row>
    <row r="401" hidden="1">
      <c r="A401" s="10"/>
      <c r="B401" s="11"/>
      <c r="C401" s="16"/>
      <c r="D401" s="11"/>
      <c r="E401" s="12"/>
    </row>
    <row r="402" hidden="1">
      <c r="A402" s="55" t="s">
        <v>4824</v>
      </c>
      <c r="B402" s="7"/>
      <c r="C402" s="16"/>
      <c r="D402" s="56" t="s">
        <v>4825</v>
      </c>
      <c r="E402" s="7"/>
    </row>
    <row r="403" hidden="1">
      <c r="A403" s="10"/>
      <c r="B403" s="12"/>
      <c r="C403" s="16"/>
      <c r="D403" s="11"/>
      <c r="E403" s="12"/>
    </row>
    <row r="404" hidden="1">
      <c r="A404" s="19" t="s">
        <v>3636</v>
      </c>
      <c r="B404" s="6"/>
      <c r="C404" s="6"/>
      <c r="D404" s="6"/>
      <c r="E404" s="7"/>
    </row>
    <row r="405" hidden="1">
      <c r="A405" s="20" t="s">
        <v>3637</v>
      </c>
      <c r="B405" s="21" t="s">
        <v>3638</v>
      </c>
      <c r="C405" s="22" t="s">
        <v>3639</v>
      </c>
      <c r="D405" s="21" t="s">
        <v>3640</v>
      </c>
      <c r="E405" s="23" t="s">
        <v>13</v>
      </c>
    </row>
    <row r="406" hidden="1">
      <c r="A406" s="57" t="s">
        <v>3641</v>
      </c>
      <c r="B406" s="25">
        <v>30320.0</v>
      </c>
      <c r="C406" s="26">
        <v>31721.0</v>
      </c>
      <c r="D406" s="27">
        <v>1401.0</v>
      </c>
      <c r="E406" s="28"/>
    </row>
    <row r="407" hidden="1">
      <c r="A407" s="57" t="s">
        <v>3642</v>
      </c>
      <c r="B407" s="29">
        <v>24955.0</v>
      </c>
      <c r="C407" s="26">
        <v>24955.0</v>
      </c>
      <c r="D407" s="27">
        <v>0.0</v>
      </c>
      <c r="E407" s="34"/>
    </row>
    <row r="408" hidden="1">
      <c r="A408" s="57" t="s">
        <v>3643</v>
      </c>
      <c r="B408" s="29">
        <v>1030.0</v>
      </c>
      <c r="C408" s="26">
        <v>1030.0</v>
      </c>
      <c r="D408" s="27">
        <v>0.0</v>
      </c>
      <c r="E408" s="34"/>
    </row>
    <row r="409" hidden="1">
      <c r="A409" s="57" t="s">
        <v>3644</v>
      </c>
      <c r="B409" s="29">
        <v>1000.0</v>
      </c>
      <c r="C409" s="26">
        <v>1000.0</v>
      </c>
      <c r="D409" s="27">
        <v>0.0</v>
      </c>
      <c r="E409" s="34"/>
    </row>
    <row r="410" hidden="1">
      <c r="A410" s="31" t="s">
        <v>3646</v>
      </c>
      <c r="B410" s="29">
        <v>0.0</v>
      </c>
      <c r="C410" s="26"/>
      <c r="D410" s="27">
        <v>0.0</v>
      </c>
      <c r="E410" s="28"/>
    </row>
    <row r="411" hidden="1">
      <c r="A411" s="31" t="s">
        <v>3647</v>
      </c>
      <c r="B411" s="29">
        <v>0.0</v>
      </c>
      <c r="C411" s="26"/>
      <c r="D411" s="27">
        <v>0.0</v>
      </c>
      <c r="E411" s="28"/>
    </row>
    <row r="412" hidden="1">
      <c r="A412" s="31" t="s">
        <v>3649</v>
      </c>
      <c r="B412" s="29">
        <v>12355.0</v>
      </c>
      <c r="C412" s="26">
        <v>11100.0</v>
      </c>
      <c r="D412" s="27">
        <v>-1255.0</v>
      </c>
      <c r="E412" s="28" t="s">
        <v>4860</v>
      </c>
    </row>
    <row r="413" hidden="1">
      <c r="A413" s="31" t="s">
        <v>3651</v>
      </c>
      <c r="B413" s="29">
        <v>6720.0</v>
      </c>
      <c r="C413" s="26">
        <v>7280.0</v>
      </c>
      <c r="D413" s="27">
        <v>560.0</v>
      </c>
      <c r="E413" s="34"/>
    </row>
    <row r="414" hidden="1">
      <c r="A414" s="58" t="s">
        <v>3652</v>
      </c>
      <c r="B414" s="29">
        <v>77747.0</v>
      </c>
      <c r="C414" s="29">
        <v>77747.0</v>
      </c>
      <c r="D414" s="27">
        <v>0.0</v>
      </c>
      <c r="E414" s="34"/>
    </row>
    <row r="415" hidden="1">
      <c r="A415" s="58" t="s">
        <v>3653</v>
      </c>
      <c r="B415" s="29">
        <v>30559.0</v>
      </c>
      <c r="C415" s="59">
        <v>30559.0</v>
      </c>
      <c r="D415" s="27">
        <v>0.0</v>
      </c>
      <c r="E415" s="34"/>
    </row>
    <row r="416" hidden="1">
      <c r="A416" s="58" t="s">
        <v>3654</v>
      </c>
      <c r="B416" s="29">
        <v>84351.0</v>
      </c>
      <c r="C416" s="59">
        <v>84351.0</v>
      </c>
      <c r="D416" s="27">
        <v>0.0</v>
      </c>
      <c r="E416" s="34"/>
    </row>
    <row r="417" hidden="1">
      <c r="A417" s="58" t="s">
        <v>3655</v>
      </c>
      <c r="B417" s="29">
        <v>90557.5</v>
      </c>
      <c r="C417" s="59">
        <v>90557.5</v>
      </c>
      <c r="D417" s="27">
        <v>0.0</v>
      </c>
      <c r="E417" s="34"/>
    </row>
    <row r="418" hidden="1">
      <c r="A418" s="58" t="s">
        <v>3657</v>
      </c>
      <c r="B418" s="29">
        <v>2459.0</v>
      </c>
      <c r="C418" s="59">
        <v>2459.0</v>
      </c>
      <c r="D418" s="27">
        <v>0.0</v>
      </c>
      <c r="E418" s="34"/>
    </row>
    <row r="419" hidden="1">
      <c r="A419" s="58" t="s">
        <v>3658</v>
      </c>
      <c r="B419" s="29">
        <v>12819.0</v>
      </c>
      <c r="C419" s="59">
        <v>12819.0</v>
      </c>
      <c r="D419" s="27">
        <v>0.0</v>
      </c>
      <c r="E419" s="34"/>
    </row>
    <row r="420" hidden="1">
      <c r="A420" s="35" t="s">
        <v>3659</v>
      </c>
      <c r="B420" s="29">
        <v>362046.5</v>
      </c>
      <c r="C420" s="59">
        <v>362046.5</v>
      </c>
      <c r="D420" s="27">
        <v>0.0</v>
      </c>
      <c r="E420" s="34"/>
    </row>
    <row r="421" hidden="1">
      <c r="A421" s="36" t="s">
        <v>3660</v>
      </c>
      <c r="B421" s="37">
        <v>7.0</v>
      </c>
      <c r="C421" s="27">
        <v>713.0</v>
      </c>
      <c r="D421" s="27">
        <v>706.0</v>
      </c>
      <c r="E421" s="64"/>
    </row>
    <row r="422" hidden="1"/>
    <row r="423" hidden="1"/>
    <row r="424" hidden="1">
      <c r="A424" s="5" t="s">
        <v>3632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5" t="s">
        <v>3634</v>
      </c>
      <c r="B426" s="6"/>
      <c r="C426" s="6"/>
      <c r="D426" s="6"/>
      <c r="E426" s="7"/>
    </row>
    <row r="427" hidden="1">
      <c r="A427" s="10"/>
      <c r="B427" s="11"/>
      <c r="C427" s="11"/>
      <c r="D427" s="11"/>
      <c r="E427" s="12"/>
    </row>
    <row r="428" hidden="1">
      <c r="A428" s="13">
        <v>45607.0</v>
      </c>
      <c r="B428" s="6"/>
      <c r="C428" s="54" t="s">
        <v>3635</v>
      </c>
      <c r="D428" s="15">
        <v>45613.0</v>
      </c>
      <c r="E428" s="7"/>
    </row>
    <row r="429" hidden="1">
      <c r="A429" s="10"/>
      <c r="B429" s="11"/>
      <c r="C429" s="16"/>
      <c r="D429" s="11"/>
      <c r="E429" s="12"/>
    </row>
    <row r="430" hidden="1">
      <c r="A430" s="55" t="s">
        <v>4824</v>
      </c>
      <c r="B430" s="7"/>
      <c r="C430" s="16"/>
      <c r="D430" s="56" t="s">
        <v>4825</v>
      </c>
      <c r="E430" s="7"/>
    </row>
    <row r="431" hidden="1">
      <c r="A431" s="10"/>
      <c r="B431" s="12"/>
      <c r="C431" s="16"/>
      <c r="D431" s="11"/>
      <c r="E431" s="12"/>
    </row>
    <row r="432" hidden="1">
      <c r="A432" s="19" t="s">
        <v>3636</v>
      </c>
      <c r="B432" s="6"/>
      <c r="C432" s="6"/>
      <c r="D432" s="6"/>
      <c r="E432" s="7"/>
    </row>
    <row r="433" hidden="1">
      <c r="A433" s="20" t="s">
        <v>3637</v>
      </c>
      <c r="B433" s="21" t="s">
        <v>3638</v>
      </c>
      <c r="C433" s="22" t="s">
        <v>3639</v>
      </c>
      <c r="D433" s="21" t="s">
        <v>3640</v>
      </c>
      <c r="E433" s="23" t="s">
        <v>13</v>
      </c>
    </row>
    <row r="434" hidden="1">
      <c r="A434" s="57" t="s">
        <v>3641</v>
      </c>
      <c r="B434" s="25">
        <v>30320.0</v>
      </c>
      <c r="C434" s="26">
        <v>31721.0</v>
      </c>
      <c r="D434" s="27">
        <v>1401.0</v>
      </c>
      <c r="E434" s="28"/>
    </row>
    <row r="435" hidden="1">
      <c r="A435" s="57" t="s">
        <v>3642</v>
      </c>
      <c r="B435" s="29">
        <v>24955.0</v>
      </c>
      <c r="C435" s="26">
        <v>24955.0</v>
      </c>
      <c r="D435" s="27">
        <v>0.0</v>
      </c>
      <c r="E435" s="34"/>
    </row>
    <row r="436" hidden="1">
      <c r="A436" s="57" t="s">
        <v>3643</v>
      </c>
      <c r="B436" s="29">
        <v>1030.0</v>
      </c>
      <c r="C436" s="26">
        <v>1030.0</v>
      </c>
      <c r="D436" s="27">
        <v>0.0</v>
      </c>
      <c r="E436" s="34"/>
    </row>
    <row r="437" hidden="1">
      <c r="A437" s="57" t="s">
        <v>3644</v>
      </c>
      <c r="B437" s="29">
        <v>1000.0</v>
      </c>
      <c r="C437" s="26">
        <v>1000.0</v>
      </c>
      <c r="D437" s="27">
        <v>0.0</v>
      </c>
      <c r="E437" s="34"/>
    </row>
    <row r="438" hidden="1">
      <c r="A438" s="31" t="s">
        <v>3646</v>
      </c>
      <c r="B438" s="29">
        <v>0.0</v>
      </c>
      <c r="C438" s="26"/>
      <c r="D438" s="27">
        <v>0.0</v>
      </c>
      <c r="E438" s="28"/>
    </row>
    <row r="439" hidden="1">
      <c r="A439" s="31" t="s">
        <v>3647</v>
      </c>
      <c r="B439" s="29">
        <v>0.0</v>
      </c>
      <c r="C439" s="26"/>
      <c r="D439" s="27">
        <v>0.0</v>
      </c>
      <c r="E439" s="28"/>
    </row>
    <row r="440" hidden="1">
      <c r="A440" s="31" t="s">
        <v>3649</v>
      </c>
      <c r="B440" s="29">
        <v>12355.0</v>
      </c>
      <c r="C440" s="26">
        <v>11100.0</v>
      </c>
      <c r="D440" s="27">
        <v>-1255.0</v>
      </c>
      <c r="E440" s="28" t="s">
        <v>4860</v>
      </c>
    </row>
    <row r="441" hidden="1">
      <c r="A441" s="31" t="s">
        <v>3651</v>
      </c>
      <c r="B441" s="29">
        <v>6720.0</v>
      </c>
      <c r="C441" s="26">
        <v>7280.0</v>
      </c>
      <c r="D441" s="27">
        <v>560.0</v>
      </c>
      <c r="E441" s="34"/>
    </row>
    <row r="442" hidden="1">
      <c r="A442" s="58" t="s">
        <v>3652</v>
      </c>
      <c r="B442" s="29">
        <v>77747.0</v>
      </c>
      <c r="C442" s="29">
        <v>77747.0</v>
      </c>
      <c r="D442" s="27">
        <v>0.0</v>
      </c>
      <c r="E442" s="34"/>
    </row>
    <row r="443" hidden="1">
      <c r="A443" s="58" t="s">
        <v>3653</v>
      </c>
      <c r="B443" s="29">
        <v>30559.0</v>
      </c>
      <c r="C443" s="59">
        <v>30559.0</v>
      </c>
      <c r="D443" s="27">
        <v>0.0</v>
      </c>
      <c r="E443" s="34"/>
    </row>
    <row r="444" hidden="1">
      <c r="A444" s="58" t="s">
        <v>3654</v>
      </c>
      <c r="B444" s="29">
        <v>84351.0</v>
      </c>
      <c r="C444" s="59">
        <v>84351.0</v>
      </c>
      <c r="D444" s="27">
        <v>0.0</v>
      </c>
      <c r="E444" s="34"/>
    </row>
    <row r="445" hidden="1">
      <c r="A445" s="58" t="s">
        <v>3655</v>
      </c>
      <c r="B445" s="29">
        <v>90557.5</v>
      </c>
      <c r="C445" s="59">
        <v>90557.5</v>
      </c>
      <c r="D445" s="27">
        <v>0.0</v>
      </c>
      <c r="E445" s="34"/>
    </row>
    <row r="446" hidden="1">
      <c r="A446" s="58" t="s">
        <v>3657</v>
      </c>
      <c r="B446" s="29">
        <v>2459.0</v>
      </c>
      <c r="C446" s="59">
        <v>2459.0</v>
      </c>
      <c r="D446" s="27">
        <v>0.0</v>
      </c>
      <c r="E446" s="34"/>
    </row>
    <row r="447" hidden="1">
      <c r="A447" s="58" t="s">
        <v>3658</v>
      </c>
      <c r="B447" s="29">
        <v>12819.0</v>
      </c>
      <c r="C447" s="59">
        <v>12819.0</v>
      </c>
      <c r="D447" s="27">
        <v>0.0</v>
      </c>
      <c r="E447" s="34"/>
    </row>
    <row r="448" hidden="1">
      <c r="A448" s="35" t="s">
        <v>3659</v>
      </c>
      <c r="B448" s="29">
        <v>362046.5</v>
      </c>
      <c r="C448" s="59">
        <v>362046.5</v>
      </c>
      <c r="D448" s="27">
        <v>0.0</v>
      </c>
      <c r="E448" s="34"/>
    </row>
    <row r="449" hidden="1">
      <c r="A449" s="36" t="s">
        <v>3660</v>
      </c>
      <c r="B449" s="37">
        <v>7.0</v>
      </c>
      <c r="C449" s="27">
        <v>713.0</v>
      </c>
      <c r="D449" s="27">
        <v>706.0</v>
      </c>
      <c r="E449" s="64"/>
    </row>
    <row r="450" hidden="1"/>
    <row r="451" hidden="1"/>
    <row r="452" hidden="1">
      <c r="A452" s="5" t="s">
        <v>3632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5" t="s">
        <v>3634</v>
      </c>
      <c r="B454" s="6"/>
      <c r="C454" s="6"/>
      <c r="D454" s="6"/>
      <c r="E454" s="7"/>
    </row>
    <row r="455" hidden="1">
      <c r="A455" s="10"/>
      <c r="B455" s="11"/>
      <c r="C455" s="11"/>
      <c r="D455" s="11"/>
      <c r="E455" s="12"/>
    </row>
    <row r="456" hidden="1">
      <c r="A456" s="13">
        <v>45614.0</v>
      </c>
      <c r="B456" s="6"/>
      <c r="C456" s="54" t="s">
        <v>3635</v>
      </c>
      <c r="D456" s="15">
        <v>45620.0</v>
      </c>
      <c r="E456" s="7"/>
    </row>
    <row r="457" hidden="1">
      <c r="A457" s="10"/>
      <c r="B457" s="11"/>
      <c r="C457" s="16"/>
      <c r="D457" s="11"/>
      <c r="E457" s="12"/>
    </row>
    <row r="458" hidden="1">
      <c r="A458" s="55" t="s">
        <v>4824</v>
      </c>
      <c r="B458" s="7"/>
      <c r="C458" s="16"/>
      <c r="D458" s="56" t="s">
        <v>4825</v>
      </c>
      <c r="E458" s="7"/>
    </row>
    <row r="459" hidden="1">
      <c r="A459" s="10"/>
      <c r="B459" s="12"/>
      <c r="C459" s="16"/>
      <c r="D459" s="11"/>
      <c r="E459" s="12"/>
    </row>
    <row r="460" hidden="1">
      <c r="A460" s="19" t="s">
        <v>3636</v>
      </c>
      <c r="B460" s="6"/>
      <c r="C460" s="6"/>
      <c r="D460" s="6"/>
      <c r="E460" s="7"/>
    </row>
    <row r="461" hidden="1">
      <c r="A461" s="20" t="s">
        <v>3637</v>
      </c>
      <c r="B461" s="21" t="s">
        <v>3638</v>
      </c>
      <c r="C461" s="22" t="s">
        <v>3639</v>
      </c>
      <c r="D461" s="21" t="s">
        <v>3640</v>
      </c>
      <c r="E461" s="23" t="s">
        <v>13</v>
      </c>
    </row>
    <row r="462" hidden="1">
      <c r="A462" s="57" t="s">
        <v>3641</v>
      </c>
      <c r="B462" s="25">
        <v>52669.0</v>
      </c>
      <c r="C462" s="26">
        <v>52672.0</v>
      </c>
      <c r="D462" s="27">
        <v>3.0</v>
      </c>
      <c r="E462" s="28" t="s">
        <v>4861</v>
      </c>
    </row>
    <row r="463" hidden="1">
      <c r="A463" s="57" t="s">
        <v>3642</v>
      </c>
      <c r="B463" s="29">
        <v>25802.0</v>
      </c>
      <c r="C463" s="26">
        <v>25802.0</v>
      </c>
      <c r="D463" s="27">
        <v>0.0</v>
      </c>
      <c r="E463" s="34"/>
    </row>
    <row r="464" hidden="1">
      <c r="A464" s="57" t="s">
        <v>3643</v>
      </c>
      <c r="B464" s="29">
        <v>280.0</v>
      </c>
      <c r="C464" s="26">
        <v>280.0</v>
      </c>
      <c r="D464" s="27">
        <v>0.0</v>
      </c>
      <c r="E464" s="34"/>
    </row>
    <row r="465" hidden="1">
      <c r="A465" s="57" t="s">
        <v>3644</v>
      </c>
      <c r="B465" s="29">
        <v>1000.0</v>
      </c>
      <c r="C465" s="26">
        <v>1000.0</v>
      </c>
      <c r="D465" s="27">
        <v>0.0</v>
      </c>
      <c r="E465" s="34"/>
    </row>
    <row r="466" hidden="1">
      <c r="A466" s="31" t="s">
        <v>3646</v>
      </c>
      <c r="B466" s="29">
        <v>0.0</v>
      </c>
      <c r="C466" s="26"/>
      <c r="D466" s="27">
        <v>0.0</v>
      </c>
      <c r="E466" s="28"/>
    </row>
    <row r="467" hidden="1">
      <c r="A467" s="31" t="s">
        <v>3647</v>
      </c>
      <c r="B467" s="29">
        <v>0.0</v>
      </c>
      <c r="C467" s="26"/>
      <c r="D467" s="27">
        <v>0.0</v>
      </c>
      <c r="E467" s="28"/>
    </row>
    <row r="468" hidden="1">
      <c r="A468" s="31" t="s">
        <v>3649</v>
      </c>
      <c r="B468" s="29">
        <v>630.0</v>
      </c>
      <c r="C468" s="26">
        <v>100.0</v>
      </c>
      <c r="D468" s="27">
        <v>-530.0</v>
      </c>
      <c r="E468" s="28"/>
    </row>
    <row r="469" hidden="1">
      <c r="A469" s="31" t="s">
        <v>3651</v>
      </c>
      <c r="B469" s="29">
        <v>7200.0</v>
      </c>
      <c r="C469" s="26">
        <v>7200.0</v>
      </c>
      <c r="D469" s="27">
        <v>0.0</v>
      </c>
      <c r="E469" s="34"/>
    </row>
    <row r="470" hidden="1">
      <c r="A470" s="58" t="s">
        <v>3652</v>
      </c>
      <c r="B470" s="29">
        <v>81326.0</v>
      </c>
      <c r="C470" s="29">
        <v>81326.0</v>
      </c>
      <c r="D470" s="27">
        <v>0.0</v>
      </c>
      <c r="E470" s="34"/>
    </row>
    <row r="471" hidden="1">
      <c r="A471" s="58" t="s">
        <v>3653</v>
      </c>
      <c r="B471" s="29">
        <v>38308.0</v>
      </c>
      <c r="C471" s="59">
        <v>38308.0</v>
      </c>
      <c r="D471" s="27">
        <v>0.0</v>
      </c>
      <c r="E471" s="34"/>
    </row>
    <row r="472" hidden="1">
      <c r="A472" s="58" t="s">
        <v>3654</v>
      </c>
      <c r="B472" s="29">
        <v>89586.0</v>
      </c>
      <c r="C472" s="59">
        <v>88774.0</v>
      </c>
      <c r="D472" s="27">
        <v>-812.0</v>
      </c>
      <c r="E472" s="34"/>
    </row>
    <row r="473" hidden="1">
      <c r="A473" s="58" t="s">
        <v>3655</v>
      </c>
      <c r="B473" s="29">
        <v>85352.0</v>
      </c>
      <c r="C473" s="59">
        <v>85352.0</v>
      </c>
      <c r="D473" s="27">
        <v>0.0</v>
      </c>
      <c r="E473" s="34"/>
    </row>
    <row r="474" hidden="1">
      <c r="A474" s="58" t="s">
        <v>3657</v>
      </c>
      <c r="B474" s="29">
        <v>3816.0</v>
      </c>
      <c r="C474" s="59">
        <v>3816.0</v>
      </c>
      <c r="D474" s="27">
        <v>0.0</v>
      </c>
      <c r="E474" s="34"/>
    </row>
    <row r="475" hidden="1">
      <c r="A475" s="58" t="s">
        <v>3658</v>
      </c>
      <c r="B475" s="29">
        <v>20760.0</v>
      </c>
      <c r="C475" s="59">
        <v>20760.0</v>
      </c>
      <c r="D475" s="27">
        <v>0.0</v>
      </c>
      <c r="E475" s="34"/>
    </row>
    <row r="476" hidden="1">
      <c r="A476" s="35" t="s">
        <v>3659</v>
      </c>
      <c r="B476" s="29">
        <v>385967.4</v>
      </c>
      <c r="C476" s="59">
        <v>385155.4</v>
      </c>
      <c r="D476" s="27">
        <v>-812.0</v>
      </c>
      <c r="E476" s="34"/>
    </row>
    <row r="477" hidden="1">
      <c r="A477" s="36" t="s">
        <v>3660</v>
      </c>
      <c r="B477" s="37">
        <v>1.6000000000058208</v>
      </c>
      <c r="C477" s="27">
        <v>-525.4000000000233</v>
      </c>
      <c r="D477" s="27">
        <v>-527.0000000000291</v>
      </c>
      <c r="E477" s="64"/>
    </row>
    <row r="478" hidden="1"/>
    <row r="479" hidden="1"/>
    <row r="480" hidden="1">
      <c r="A480" s="5" t="s">
        <v>3632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5" t="s">
        <v>3634</v>
      </c>
      <c r="B482" s="6"/>
      <c r="C482" s="6"/>
      <c r="D482" s="6"/>
      <c r="E482" s="7"/>
    </row>
    <row r="483" hidden="1">
      <c r="A483" s="10"/>
      <c r="B483" s="11"/>
      <c r="C483" s="11"/>
      <c r="D483" s="11"/>
      <c r="E483" s="12"/>
    </row>
    <row r="484" hidden="1">
      <c r="A484" s="13">
        <v>45621.0</v>
      </c>
      <c r="B484" s="6"/>
      <c r="C484" s="54" t="s">
        <v>3635</v>
      </c>
      <c r="D484" s="15">
        <v>45626.0</v>
      </c>
      <c r="E484" s="7"/>
    </row>
    <row r="485" hidden="1">
      <c r="A485" s="10"/>
      <c r="B485" s="11"/>
      <c r="C485" s="16"/>
      <c r="D485" s="11"/>
      <c r="E485" s="12"/>
    </row>
    <row r="486" hidden="1">
      <c r="A486" s="55" t="s">
        <v>4824</v>
      </c>
      <c r="B486" s="7"/>
      <c r="C486" s="16"/>
      <c r="D486" s="56" t="s">
        <v>4833</v>
      </c>
      <c r="E486" s="7"/>
    </row>
    <row r="487" hidden="1">
      <c r="A487" s="10"/>
      <c r="B487" s="12"/>
      <c r="C487" s="16"/>
      <c r="D487" s="11"/>
      <c r="E487" s="12"/>
    </row>
    <row r="488" hidden="1">
      <c r="A488" s="19" t="s">
        <v>3636</v>
      </c>
      <c r="B488" s="6"/>
      <c r="C488" s="6"/>
      <c r="D488" s="6"/>
      <c r="E488" s="7"/>
    </row>
    <row r="489" hidden="1">
      <c r="A489" s="20" t="s">
        <v>3637</v>
      </c>
      <c r="B489" s="21" t="s">
        <v>3638</v>
      </c>
      <c r="C489" s="22" t="s">
        <v>3639</v>
      </c>
      <c r="D489" s="21" t="s">
        <v>3640</v>
      </c>
      <c r="E489" s="23" t="s">
        <v>13</v>
      </c>
    </row>
    <row r="490" hidden="1">
      <c r="A490" s="57" t="s">
        <v>3641</v>
      </c>
      <c r="B490" s="25">
        <v>31347.0</v>
      </c>
      <c r="C490" s="26">
        <v>36635.0</v>
      </c>
      <c r="D490" s="27">
        <v>5288.0</v>
      </c>
      <c r="E490" s="28" t="s">
        <v>4862</v>
      </c>
    </row>
    <row r="491" hidden="1">
      <c r="A491" s="57" t="s">
        <v>3642</v>
      </c>
      <c r="B491" s="29">
        <v>21131.0</v>
      </c>
      <c r="C491" s="26">
        <v>21131.0</v>
      </c>
      <c r="D491" s="27">
        <v>0.0</v>
      </c>
      <c r="E491" s="34"/>
    </row>
    <row r="492" hidden="1">
      <c r="A492" s="57" t="s">
        <v>3643</v>
      </c>
      <c r="B492" s="29">
        <v>300.0</v>
      </c>
      <c r="C492" s="26">
        <v>300.0</v>
      </c>
      <c r="D492" s="27">
        <v>0.0</v>
      </c>
      <c r="E492" s="34"/>
    </row>
    <row r="493" hidden="1">
      <c r="A493" s="57" t="s">
        <v>3644</v>
      </c>
      <c r="B493" s="29">
        <v>1500.0</v>
      </c>
      <c r="C493" s="26">
        <v>4001.0</v>
      </c>
      <c r="D493" s="27">
        <v>2501.0</v>
      </c>
      <c r="E493" s="28" t="s">
        <v>4863</v>
      </c>
    </row>
    <row r="494" hidden="1">
      <c r="A494" s="31" t="s">
        <v>3646</v>
      </c>
      <c r="B494" s="29">
        <v>0.0</v>
      </c>
      <c r="C494" s="26"/>
      <c r="D494" s="27">
        <v>0.0</v>
      </c>
      <c r="E494" s="28"/>
    </row>
    <row r="495" hidden="1">
      <c r="A495" s="31" t="s">
        <v>3647</v>
      </c>
      <c r="B495" s="29">
        <v>121.0</v>
      </c>
      <c r="C495" s="26">
        <v>121.0</v>
      </c>
      <c r="D495" s="27">
        <v>0.0</v>
      </c>
      <c r="E495" s="28"/>
    </row>
    <row r="496" hidden="1">
      <c r="A496" s="31" t="s">
        <v>3649</v>
      </c>
      <c r="B496" s="29">
        <v>0.0</v>
      </c>
      <c r="C496" s="26"/>
      <c r="D496" s="27">
        <v>0.0</v>
      </c>
      <c r="E496" s="28"/>
    </row>
    <row r="497" hidden="1">
      <c r="A497" s="31" t="s">
        <v>3651</v>
      </c>
      <c r="B497" s="29">
        <v>4680.0</v>
      </c>
      <c r="C497" s="26">
        <v>5120.0</v>
      </c>
      <c r="D497" s="27">
        <v>440.0</v>
      </c>
      <c r="E497" s="34"/>
    </row>
    <row r="498" hidden="1">
      <c r="A498" s="58" t="s">
        <v>3652</v>
      </c>
      <c r="B498" s="29">
        <v>49175.0</v>
      </c>
      <c r="C498" s="29">
        <v>49175.0</v>
      </c>
      <c r="D498" s="27">
        <v>0.0</v>
      </c>
      <c r="E498" s="34"/>
    </row>
    <row r="499" hidden="1">
      <c r="A499" s="58" t="s">
        <v>3653</v>
      </c>
      <c r="B499" s="29">
        <v>33484.0</v>
      </c>
      <c r="C499" s="59">
        <v>33484.0</v>
      </c>
      <c r="D499" s="27">
        <v>0.0</v>
      </c>
      <c r="E499" s="34"/>
    </row>
    <row r="500" hidden="1">
      <c r="A500" s="58" t="s">
        <v>3654</v>
      </c>
      <c r="B500" s="29">
        <v>70030.0</v>
      </c>
      <c r="C500" s="59">
        <v>70030.0</v>
      </c>
      <c r="D500" s="27">
        <v>0.0</v>
      </c>
      <c r="E500" s="34"/>
    </row>
    <row r="501" hidden="1">
      <c r="A501" s="58" t="s">
        <v>3655</v>
      </c>
      <c r="B501" s="29">
        <v>83661.0</v>
      </c>
      <c r="C501" s="59">
        <v>83661.0</v>
      </c>
      <c r="D501" s="27">
        <v>0.0</v>
      </c>
      <c r="E501" s="34"/>
    </row>
    <row r="502" hidden="1">
      <c r="A502" s="58" t="s">
        <v>3657</v>
      </c>
      <c r="B502" s="29">
        <v>4006.0</v>
      </c>
      <c r="C502" s="59">
        <v>4006.0</v>
      </c>
      <c r="D502" s="27">
        <v>0.0</v>
      </c>
      <c r="E502" s="34"/>
    </row>
    <row r="503" hidden="1">
      <c r="A503" s="58" t="s">
        <v>3658</v>
      </c>
      <c r="B503" s="29">
        <v>13641.0</v>
      </c>
      <c r="C503" s="59">
        <v>13641.0</v>
      </c>
      <c r="D503" s="27">
        <v>0.0</v>
      </c>
      <c r="E503" s="34"/>
    </row>
    <row r="504" hidden="1">
      <c r="A504" s="35" t="s">
        <v>3659</v>
      </c>
      <c r="B504" s="29">
        <v>306702.0</v>
      </c>
      <c r="C504" s="59">
        <v>306702.0</v>
      </c>
      <c r="D504" s="27">
        <v>0.0</v>
      </c>
      <c r="E504" s="34"/>
    </row>
    <row r="505" hidden="1">
      <c r="A505" s="36" t="s">
        <v>3660</v>
      </c>
      <c r="B505" s="37">
        <v>-7267.0</v>
      </c>
      <c r="C505" s="27">
        <v>962.0</v>
      </c>
      <c r="D505" s="27">
        <v>8229.0</v>
      </c>
      <c r="E505" s="64"/>
    </row>
    <row r="506" hidden="1"/>
    <row r="507" hidden="1"/>
    <row r="508" hidden="1">
      <c r="A508" s="5" t="s">
        <v>3632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5" t="s">
        <v>3634</v>
      </c>
      <c r="B510" s="6"/>
      <c r="C510" s="6"/>
      <c r="D510" s="6"/>
      <c r="E510" s="7"/>
    </row>
    <row r="511" hidden="1">
      <c r="A511" s="10"/>
      <c r="B511" s="11"/>
      <c r="C511" s="11"/>
      <c r="D511" s="11"/>
      <c r="E511" s="12"/>
    </row>
    <row r="512" hidden="1">
      <c r="A512" s="13">
        <v>45627.0</v>
      </c>
      <c r="B512" s="6"/>
      <c r="C512" s="54" t="s">
        <v>3635</v>
      </c>
      <c r="D512" s="15">
        <v>45627.0</v>
      </c>
      <c r="E512" s="7"/>
    </row>
    <row r="513" hidden="1">
      <c r="A513" s="10"/>
      <c r="B513" s="11"/>
      <c r="C513" s="16"/>
      <c r="D513" s="11"/>
      <c r="E513" s="12"/>
    </row>
    <row r="514" hidden="1">
      <c r="A514" s="55" t="s">
        <v>4825</v>
      </c>
      <c r="B514" s="7"/>
      <c r="C514" s="16"/>
      <c r="D514" s="56" t="s">
        <v>4825</v>
      </c>
      <c r="E514" s="7"/>
    </row>
    <row r="515" hidden="1">
      <c r="A515" s="10"/>
      <c r="B515" s="12"/>
      <c r="C515" s="16"/>
      <c r="D515" s="11"/>
      <c r="E515" s="12"/>
    </row>
    <row r="516" hidden="1">
      <c r="A516" s="19" t="s">
        <v>3636</v>
      </c>
      <c r="B516" s="6"/>
      <c r="C516" s="6"/>
      <c r="D516" s="6"/>
      <c r="E516" s="7"/>
    </row>
    <row r="517" hidden="1">
      <c r="A517" s="20" t="s">
        <v>3637</v>
      </c>
      <c r="B517" s="21" t="s">
        <v>3638</v>
      </c>
      <c r="C517" s="22" t="s">
        <v>3639</v>
      </c>
      <c r="D517" s="21" t="s">
        <v>3640</v>
      </c>
      <c r="E517" s="23" t="s">
        <v>13</v>
      </c>
    </row>
    <row r="518" hidden="1">
      <c r="A518" s="57" t="s">
        <v>3641</v>
      </c>
      <c r="B518" s="25">
        <v>8510.0</v>
      </c>
      <c r="C518" s="26">
        <v>8510.0</v>
      </c>
      <c r="D518" s="27">
        <v>0.0</v>
      </c>
      <c r="E518" s="28"/>
    </row>
    <row r="519" hidden="1">
      <c r="A519" s="57" t="s">
        <v>3642</v>
      </c>
      <c r="B519" s="29">
        <v>4075.0</v>
      </c>
      <c r="C519" s="26">
        <v>4075.0</v>
      </c>
      <c r="D519" s="27">
        <v>0.0</v>
      </c>
      <c r="E519" s="34"/>
    </row>
    <row r="520" hidden="1">
      <c r="A520" s="57" t="s">
        <v>3643</v>
      </c>
      <c r="B520" s="29">
        <v>290.0</v>
      </c>
      <c r="C520" s="26">
        <v>290.0</v>
      </c>
      <c r="D520" s="27">
        <v>0.0</v>
      </c>
      <c r="E520" s="34"/>
    </row>
    <row r="521" hidden="1">
      <c r="A521" s="57" t="s">
        <v>3644</v>
      </c>
      <c r="B521" s="29">
        <v>0.0</v>
      </c>
      <c r="C521" s="26"/>
      <c r="D521" s="27">
        <v>0.0</v>
      </c>
      <c r="E521" s="28"/>
    </row>
    <row r="522" hidden="1">
      <c r="A522" s="31" t="s">
        <v>3646</v>
      </c>
      <c r="B522" s="29">
        <v>0.0</v>
      </c>
      <c r="C522" s="26"/>
      <c r="D522" s="27">
        <v>0.0</v>
      </c>
      <c r="E522" s="28"/>
    </row>
    <row r="523" hidden="1">
      <c r="A523" s="31" t="s">
        <v>3647</v>
      </c>
      <c r="B523" s="29">
        <v>0.0</v>
      </c>
      <c r="C523" s="26"/>
      <c r="D523" s="27">
        <v>0.0</v>
      </c>
      <c r="E523" s="28"/>
    </row>
    <row r="524" hidden="1">
      <c r="A524" s="31" t="s">
        <v>3649</v>
      </c>
      <c r="B524" s="29">
        <v>0.0</v>
      </c>
      <c r="C524" s="26"/>
      <c r="D524" s="27">
        <v>0.0</v>
      </c>
      <c r="E524" s="28"/>
    </row>
    <row r="525" hidden="1">
      <c r="A525" s="31" t="s">
        <v>3651</v>
      </c>
      <c r="B525" s="29">
        <v>1400.0</v>
      </c>
      <c r="C525" s="26">
        <v>1400.0</v>
      </c>
      <c r="D525" s="27">
        <v>0.0</v>
      </c>
      <c r="E525" s="34"/>
    </row>
    <row r="526" hidden="1">
      <c r="A526" s="58" t="s">
        <v>3652</v>
      </c>
      <c r="B526" s="29">
        <v>14502.0</v>
      </c>
      <c r="C526" s="29">
        <v>14502.0</v>
      </c>
      <c r="D526" s="27">
        <v>0.0</v>
      </c>
      <c r="E526" s="34"/>
    </row>
    <row r="527" hidden="1">
      <c r="A527" s="58" t="s">
        <v>3653</v>
      </c>
      <c r="B527" s="29">
        <v>8710.0</v>
      </c>
      <c r="C527" s="59">
        <v>8710.0</v>
      </c>
      <c r="D527" s="27">
        <v>0.0</v>
      </c>
      <c r="E527" s="34"/>
    </row>
    <row r="528" hidden="1">
      <c r="A528" s="58" t="s">
        <v>3654</v>
      </c>
      <c r="B528" s="29">
        <v>12569.0</v>
      </c>
      <c r="C528" s="59">
        <v>12569.0</v>
      </c>
      <c r="D528" s="27">
        <v>0.0</v>
      </c>
      <c r="E528" s="34"/>
    </row>
    <row r="529" hidden="1">
      <c r="A529" s="58" t="s">
        <v>3655</v>
      </c>
      <c r="B529" s="29">
        <v>17393.0</v>
      </c>
      <c r="C529" s="59">
        <v>17393.0</v>
      </c>
      <c r="D529" s="27">
        <v>0.0</v>
      </c>
      <c r="E529" s="34"/>
    </row>
    <row r="530" hidden="1">
      <c r="A530" s="58" t="s">
        <v>3657</v>
      </c>
      <c r="B530" s="29">
        <v>250.0</v>
      </c>
      <c r="C530" s="59">
        <v>250.0</v>
      </c>
      <c r="D530" s="27">
        <v>0.0</v>
      </c>
      <c r="E530" s="34"/>
    </row>
    <row r="531" hidden="1">
      <c r="A531" s="58" t="s">
        <v>3658</v>
      </c>
      <c r="B531" s="29">
        <v>2843.0</v>
      </c>
      <c r="C531" s="59">
        <v>2843.0</v>
      </c>
      <c r="D531" s="27">
        <v>0.0</v>
      </c>
      <c r="E531" s="34"/>
    </row>
    <row r="532" hidden="1">
      <c r="A532" s="35" t="s">
        <v>3659</v>
      </c>
      <c r="B532" s="29">
        <v>67698.5</v>
      </c>
      <c r="C532" s="59">
        <v>67698.5</v>
      </c>
      <c r="D532" s="27">
        <v>0.0</v>
      </c>
      <c r="E532" s="34"/>
    </row>
    <row r="533" hidden="1">
      <c r="A533" s="36" t="s">
        <v>3660</v>
      </c>
      <c r="B533" s="37">
        <v>0.5</v>
      </c>
      <c r="C533" s="27">
        <v>0.5</v>
      </c>
      <c r="D533" s="27">
        <v>0.0</v>
      </c>
      <c r="E533" s="64"/>
    </row>
    <row r="534" hidden="1"/>
    <row r="535" hidden="1"/>
    <row r="536" hidden="1">
      <c r="A536" s="5" t="s">
        <v>3632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5" t="s">
        <v>3634</v>
      </c>
      <c r="B538" s="6"/>
      <c r="C538" s="6"/>
      <c r="D538" s="6"/>
      <c r="E538" s="7"/>
    </row>
    <row r="539" hidden="1">
      <c r="A539" s="10"/>
      <c r="B539" s="11"/>
      <c r="C539" s="11"/>
      <c r="D539" s="11"/>
      <c r="E539" s="12"/>
    </row>
    <row r="540" hidden="1">
      <c r="A540" s="13">
        <v>45628.0</v>
      </c>
      <c r="B540" s="6"/>
      <c r="C540" s="54" t="s">
        <v>3635</v>
      </c>
      <c r="D540" s="15">
        <v>45634.0</v>
      </c>
      <c r="E540" s="7"/>
    </row>
    <row r="541" hidden="1">
      <c r="A541" s="10"/>
      <c r="B541" s="11"/>
      <c r="C541" s="16"/>
      <c r="D541" s="11"/>
      <c r="E541" s="12"/>
    </row>
    <row r="542" hidden="1">
      <c r="A542" s="55" t="s">
        <v>4824</v>
      </c>
      <c r="B542" s="7"/>
      <c r="C542" s="16"/>
      <c r="D542" s="56" t="s">
        <v>4825</v>
      </c>
      <c r="E542" s="7"/>
    </row>
    <row r="543" hidden="1">
      <c r="A543" s="10"/>
      <c r="B543" s="12"/>
      <c r="C543" s="16"/>
      <c r="D543" s="11"/>
      <c r="E543" s="12"/>
    </row>
    <row r="544" hidden="1">
      <c r="A544" s="19" t="s">
        <v>3636</v>
      </c>
      <c r="B544" s="6"/>
      <c r="C544" s="6"/>
      <c r="D544" s="6"/>
      <c r="E544" s="7"/>
    </row>
    <row r="545" hidden="1">
      <c r="A545" s="20" t="s">
        <v>3637</v>
      </c>
      <c r="B545" s="21" t="s">
        <v>3638</v>
      </c>
      <c r="C545" s="22" t="s">
        <v>3639</v>
      </c>
      <c r="D545" s="21" t="s">
        <v>3640</v>
      </c>
      <c r="E545" s="23" t="s">
        <v>13</v>
      </c>
    </row>
    <row r="546" hidden="1">
      <c r="A546" s="57" t="s">
        <v>3641</v>
      </c>
      <c r="B546" s="25">
        <v>31332.0</v>
      </c>
      <c r="C546" s="26">
        <v>31438.0</v>
      </c>
      <c r="D546" s="27">
        <v>106.0</v>
      </c>
      <c r="E546" s="28"/>
    </row>
    <row r="547" hidden="1">
      <c r="A547" s="57" t="s">
        <v>3642</v>
      </c>
      <c r="B547" s="29">
        <v>26987.0</v>
      </c>
      <c r="C547" s="26">
        <v>26987.0</v>
      </c>
      <c r="D547" s="27">
        <v>0.0</v>
      </c>
      <c r="E547" s="34"/>
    </row>
    <row r="548" hidden="1">
      <c r="A548" s="57" t="s">
        <v>3643</v>
      </c>
      <c r="B548" s="29">
        <v>0.0</v>
      </c>
      <c r="C548" s="26"/>
      <c r="D548" s="27">
        <v>0.0</v>
      </c>
      <c r="E548" s="34"/>
    </row>
    <row r="549" hidden="1">
      <c r="A549" s="57" t="s">
        <v>3644</v>
      </c>
      <c r="B549" s="29">
        <v>1000.0</v>
      </c>
      <c r="C549" s="26">
        <v>1000.0</v>
      </c>
      <c r="D549" s="27">
        <v>0.0</v>
      </c>
      <c r="E549" s="28"/>
    </row>
    <row r="550" hidden="1">
      <c r="A550" s="31" t="s">
        <v>3646</v>
      </c>
      <c r="B550" s="29">
        <v>400.0</v>
      </c>
      <c r="C550" s="26"/>
      <c r="D550" s="27">
        <v>-400.0</v>
      </c>
      <c r="E550" s="28"/>
    </row>
    <row r="551" hidden="1">
      <c r="A551" s="31" t="s">
        <v>3647</v>
      </c>
      <c r="B551" s="29">
        <v>0.0</v>
      </c>
      <c r="C551" s="26"/>
      <c r="D551" s="27">
        <v>0.0</v>
      </c>
      <c r="E551" s="28"/>
    </row>
    <row r="552" hidden="1">
      <c r="A552" s="31" t="s">
        <v>3649</v>
      </c>
      <c r="B552" s="29">
        <v>1228.0</v>
      </c>
      <c r="C552" s="26">
        <v>1179.0</v>
      </c>
      <c r="D552" s="27">
        <v>-49.0</v>
      </c>
      <c r="E552" s="28"/>
    </row>
    <row r="553" hidden="1">
      <c r="A553" s="31" t="s">
        <v>3651</v>
      </c>
      <c r="B553" s="29">
        <v>5920.0</v>
      </c>
      <c r="C553" s="26">
        <v>6240.0</v>
      </c>
      <c r="D553" s="27">
        <v>320.0</v>
      </c>
      <c r="E553" s="34"/>
    </row>
    <row r="554" hidden="1">
      <c r="A554" s="58" t="s">
        <v>3652</v>
      </c>
      <c r="B554" s="29">
        <v>72306.0</v>
      </c>
      <c r="C554" s="29">
        <v>72306.0</v>
      </c>
      <c r="D554" s="27">
        <v>0.0</v>
      </c>
      <c r="E554" s="34"/>
    </row>
    <row r="555" hidden="1">
      <c r="A555" s="58" t="s">
        <v>3653</v>
      </c>
      <c r="B555" s="29">
        <v>33819.0</v>
      </c>
      <c r="C555" s="59">
        <v>33819.0</v>
      </c>
      <c r="D555" s="27">
        <v>0.0</v>
      </c>
      <c r="E555" s="34"/>
    </row>
    <row r="556" hidden="1">
      <c r="A556" s="58" t="s">
        <v>3654</v>
      </c>
      <c r="B556" s="29">
        <v>90938.0</v>
      </c>
      <c r="C556" s="59">
        <v>90938.0</v>
      </c>
      <c r="D556" s="27">
        <v>0.0</v>
      </c>
      <c r="E556" s="34"/>
    </row>
    <row r="557" hidden="1">
      <c r="A557" s="58" t="s">
        <v>3655</v>
      </c>
      <c r="B557" s="29">
        <v>91250.0</v>
      </c>
      <c r="C557" s="59">
        <v>91250.0</v>
      </c>
      <c r="D557" s="27">
        <v>0.0</v>
      </c>
      <c r="E557" s="34"/>
    </row>
    <row r="558" hidden="1">
      <c r="A558" s="58" t="s">
        <v>3657</v>
      </c>
      <c r="B558" s="29">
        <v>5259.0</v>
      </c>
      <c r="C558" s="59">
        <v>5259.0</v>
      </c>
      <c r="D558" s="27">
        <v>0.0</v>
      </c>
      <c r="E558" s="34"/>
    </row>
    <row r="559" hidden="1">
      <c r="A559" s="58" t="s">
        <v>3658</v>
      </c>
      <c r="B559" s="29">
        <v>13459.0</v>
      </c>
      <c r="C559" s="59">
        <v>13459.0</v>
      </c>
      <c r="D559" s="27">
        <v>0.0</v>
      </c>
      <c r="E559" s="34"/>
    </row>
    <row r="560" hidden="1">
      <c r="A560" s="35" t="s">
        <v>3659</v>
      </c>
      <c r="B560" s="29">
        <v>360438.0</v>
      </c>
      <c r="C560" s="59">
        <v>360438.0</v>
      </c>
      <c r="D560" s="27">
        <v>0.0</v>
      </c>
      <c r="E560" s="34"/>
    </row>
    <row r="561" hidden="1">
      <c r="A561" s="36" t="s">
        <v>3660</v>
      </c>
      <c r="B561" s="37">
        <v>1.0</v>
      </c>
      <c r="C561" s="27">
        <v>-22.0</v>
      </c>
      <c r="D561" s="27">
        <v>-23.0</v>
      </c>
      <c r="E561" s="64"/>
    </row>
    <row r="562" hidden="1"/>
    <row r="563" hidden="1"/>
    <row r="564" hidden="1">
      <c r="A564" s="5" t="s">
        <v>3632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5" t="s">
        <v>3634</v>
      </c>
      <c r="B566" s="6"/>
      <c r="C566" s="6"/>
      <c r="D566" s="6"/>
      <c r="E566" s="7"/>
    </row>
    <row r="567" hidden="1">
      <c r="A567" s="10"/>
      <c r="B567" s="11"/>
      <c r="C567" s="11"/>
      <c r="D567" s="11"/>
      <c r="E567" s="12"/>
    </row>
    <row r="568" hidden="1">
      <c r="A568" s="13">
        <v>45635.0</v>
      </c>
      <c r="B568" s="6"/>
      <c r="C568" s="54" t="s">
        <v>3635</v>
      </c>
      <c r="D568" s="15">
        <v>45641.0</v>
      </c>
      <c r="E568" s="7"/>
    </row>
    <row r="569" hidden="1">
      <c r="A569" s="10"/>
      <c r="B569" s="11"/>
      <c r="C569" s="16"/>
      <c r="D569" s="11"/>
      <c r="E569" s="12"/>
    </row>
    <row r="570" hidden="1">
      <c r="A570" s="55" t="s">
        <v>4824</v>
      </c>
      <c r="B570" s="7"/>
      <c r="C570" s="16"/>
      <c r="D570" s="56" t="s">
        <v>4825</v>
      </c>
      <c r="E570" s="7"/>
    </row>
    <row r="571" hidden="1">
      <c r="A571" s="10"/>
      <c r="B571" s="12"/>
      <c r="C571" s="16"/>
      <c r="D571" s="11"/>
      <c r="E571" s="12"/>
    </row>
    <row r="572" hidden="1">
      <c r="A572" s="19" t="s">
        <v>3636</v>
      </c>
      <c r="B572" s="6"/>
      <c r="C572" s="6"/>
      <c r="D572" s="6"/>
      <c r="E572" s="7"/>
    </row>
    <row r="573" hidden="1">
      <c r="A573" s="20" t="s">
        <v>3637</v>
      </c>
      <c r="B573" s="21" t="s">
        <v>3638</v>
      </c>
      <c r="C573" s="22" t="s">
        <v>3639</v>
      </c>
      <c r="D573" s="21" t="s">
        <v>3640</v>
      </c>
      <c r="E573" s="23" t="s">
        <v>13</v>
      </c>
    </row>
    <row r="574" hidden="1">
      <c r="A574" s="57" t="s">
        <v>3641</v>
      </c>
      <c r="B574" s="25">
        <v>37505.0</v>
      </c>
      <c r="C574" s="26">
        <v>37506.0</v>
      </c>
      <c r="D574" s="27">
        <v>1.0</v>
      </c>
      <c r="E574" s="28" t="s">
        <v>4864</v>
      </c>
    </row>
    <row r="575" hidden="1">
      <c r="A575" s="57" t="s">
        <v>3642</v>
      </c>
      <c r="B575" s="29">
        <v>34424.0</v>
      </c>
      <c r="C575" s="26">
        <v>34424.0</v>
      </c>
      <c r="D575" s="27">
        <v>0.0</v>
      </c>
      <c r="E575" s="34"/>
    </row>
    <row r="576" hidden="1">
      <c r="A576" s="57" t="s">
        <v>3643</v>
      </c>
      <c r="B576" s="29">
        <v>540.0</v>
      </c>
      <c r="C576" s="26">
        <v>540.0</v>
      </c>
      <c r="D576" s="27">
        <v>0.0</v>
      </c>
      <c r="E576" s="34"/>
    </row>
    <row r="577" hidden="1">
      <c r="A577" s="57" t="s">
        <v>3644</v>
      </c>
      <c r="B577" s="29">
        <v>2000.0</v>
      </c>
      <c r="C577" s="26">
        <v>2000.0</v>
      </c>
      <c r="D577" s="27">
        <v>0.0</v>
      </c>
      <c r="E577" s="28"/>
    </row>
    <row r="578" hidden="1">
      <c r="A578" s="31" t="s">
        <v>3646</v>
      </c>
      <c r="B578" s="29">
        <v>0.0</v>
      </c>
      <c r="C578" s="26"/>
      <c r="D578" s="27">
        <v>0.0</v>
      </c>
      <c r="E578" s="28"/>
    </row>
    <row r="579" hidden="1">
      <c r="A579" s="31" t="s">
        <v>3647</v>
      </c>
      <c r="B579" s="29">
        <v>627.0</v>
      </c>
      <c r="C579" s="26">
        <v>627.0</v>
      </c>
      <c r="D579" s="27">
        <v>0.0</v>
      </c>
      <c r="E579" s="28" t="s">
        <v>4865</v>
      </c>
    </row>
    <row r="580" hidden="1">
      <c r="A580" s="31" t="s">
        <v>3649</v>
      </c>
      <c r="B580" s="29">
        <v>435.0</v>
      </c>
      <c r="C580" s="26">
        <v>435.0</v>
      </c>
      <c r="D580" s="27">
        <v>0.0</v>
      </c>
      <c r="E580" s="28"/>
    </row>
    <row r="581" hidden="1">
      <c r="A581" s="31" t="s">
        <v>3651</v>
      </c>
      <c r="B581" s="29">
        <v>7160.0</v>
      </c>
      <c r="C581" s="26">
        <v>6960.0</v>
      </c>
      <c r="D581" s="27">
        <v>-200.0</v>
      </c>
      <c r="E581" s="34"/>
    </row>
    <row r="582" hidden="1">
      <c r="A582" s="58" t="s">
        <v>3652</v>
      </c>
      <c r="B582" s="29">
        <v>86902.0</v>
      </c>
      <c r="C582" s="29">
        <v>86638.0</v>
      </c>
      <c r="D582" s="27">
        <v>-264.0</v>
      </c>
      <c r="E582" s="34"/>
    </row>
    <row r="583" hidden="1">
      <c r="A583" s="58" t="s">
        <v>3653</v>
      </c>
      <c r="B583" s="29">
        <v>31882.0</v>
      </c>
      <c r="C583" s="59">
        <v>31882.0</v>
      </c>
      <c r="D583" s="27">
        <v>0.0</v>
      </c>
      <c r="E583" s="34"/>
    </row>
    <row r="584" hidden="1">
      <c r="A584" s="58" t="s">
        <v>3654</v>
      </c>
      <c r="B584" s="29">
        <v>100680.0</v>
      </c>
      <c r="C584" s="59">
        <v>100680.0</v>
      </c>
      <c r="D584" s="27">
        <v>0.0</v>
      </c>
      <c r="E584" s="34"/>
    </row>
    <row r="585" hidden="1">
      <c r="A585" s="58" t="s">
        <v>3655</v>
      </c>
      <c r="B585" s="29">
        <v>117824.0</v>
      </c>
      <c r="C585" s="59">
        <v>117824.0</v>
      </c>
      <c r="D585" s="27">
        <v>0.0</v>
      </c>
      <c r="E585" s="34"/>
    </row>
    <row r="586" hidden="1">
      <c r="A586" s="58" t="s">
        <v>3657</v>
      </c>
      <c r="B586" s="29">
        <v>3088.0</v>
      </c>
      <c r="C586" s="59">
        <v>3088.0</v>
      </c>
      <c r="D586" s="27">
        <v>0.0</v>
      </c>
      <c r="E586" s="34"/>
    </row>
    <row r="587" hidden="1">
      <c r="A587" s="58" t="s">
        <v>3658</v>
      </c>
      <c r="B587" s="29">
        <v>17067.0</v>
      </c>
      <c r="C587" s="59">
        <v>17067.0</v>
      </c>
      <c r="D587" s="27">
        <v>0.0</v>
      </c>
      <c r="E587" s="34"/>
    </row>
    <row r="588" hidden="1">
      <c r="A588" s="35" t="s">
        <v>3659</v>
      </c>
      <c r="B588" s="29">
        <v>423056.0</v>
      </c>
      <c r="C588" s="59">
        <v>422792.0</v>
      </c>
      <c r="D588" s="27">
        <v>-264.0</v>
      </c>
      <c r="E588" s="34"/>
    </row>
    <row r="589" hidden="1">
      <c r="A589" s="36" t="s">
        <v>3660</v>
      </c>
      <c r="B589" s="37">
        <v>11.0</v>
      </c>
      <c r="C589" s="27">
        <v>-188.0</v>
      </c>
      <c r="D589" s="27">
        <v>-199.0</v>
      </c>
      <c r="E589" s="64"/>
    </row>
    <row r="590" hidden="1"/>
    <row r="591" hidden="1"/>
    <row r="592" hidden="1">
      <c r="A592" s="5" t="s">
        <v>3632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5" t="s">
        <v>3634</v>
      </c>
      <c r="B594" s="6"/>
      <c r="C594" s="6"/>
      <c r="D594" s="6"/>
      <c r="E594" s="7"/>
    </row>
    <row r="595" hidden="1">
      <c r="A595" s="10"/>
      <c r="B595" s="11"/>
      <c r="C595" s="11"/>
      <c r="D595" s="11"/>
      <c r="E595" s="12"/>
    </row>
    <row r="596" hidden="1">
      <c r="A596" s="13">
        <v>45642.0</v>
      </c>
      <c r="B596" s="6"/>
      <c r="C596" s="54" t="s">
        <v>3635</v>
      </c>
      <c r="D596" s="15">
        <v>45648.0</v>
      </c>
      <c r="E596" s="7"/>
    </row>
    <row r="597" hidden="1">
      <c r="A597" s="10"/>
      <c r="B597" s="11"/>
      <c r="C597" s="16"/>
      <c r="D597" s="11"/>
      <c r="E597" s="12"/>
    </row>
    <row r="598" hidden="1">
      <c r="A598" s="55" t="s">
        <v>4824</v>
      </c>
      <c r="B598" s="7"/>
      <c r="C598" s="16"/>
      <c r="D598" s="56" t="s">
        <v>4825</v>
      </c>
      <c r="E598" s="7"/>
    </row>
    <row r="599" hidden="1">
      <c r="A599" s="10"/>
      <c r="B599" s="12"/>
      <c r="C599" s="16"/>
      <c r="D599" s="11"/>
      <c r="E599" s="12"/>
    </row>
    <row r="600" hidden="1">
      <c r="A600" s="19" t="s">
        <v>3636</v>
      </c>
      <c r="B600" s="6"/>
      <c r="C600" s="6"/>
      <c r="D600" s="6"/>
      <c r="E600" s="7"/>
    </row>
    <row r="601" hidden="1">
      <c r="A601" s="20" t="s">
        <v>3637</v>
      </c>
      <c r="B601" s="21" t="s">
        <v>3638</v>
      </c>
      <c r="C601" s="22" t="s">
        <v>3639</v>
      </c>
      <c r="D601" s="21" t="s">
        <v>3640</v>
      </c>
      <c r="E601" s="23" t="s">
        <v>13</v>
      </c>
    </row>
    <row r="602" hidden="1">
      <c r="A602" s="57" t="s">
        <v>3641</v>
      </c>
      <c r="B602" s="25">
        <v>43784.0</v>
      </c>
      <c r="C602" s="26">
        <v>43791.0</v>
      </c>
      <c r="D602" s="27">
        <v>7.0</v>
      </c>
      <c r="E602" s="28" t="s">
        <v>4866</v>
      </c>
    </row>
    <row r="603" hidden="1">
      <c r="A603" s="57" t="s">
        <v>3642</v>
      </c>
      <c r="B603" s="29">
        <v>30046.0</v>
      </c>
      <c r="C603" s="26">
        <v>30046.0</v>
      </c>
      <c r="D603" s="27">
        <v>0.0</v>
      </c>
      <c r="E603" s="34"/>
    </row>
    <row r="604" hidden="1">
      <c r="A604" s="57" t="s">
        <v>3643</v>
      </c>
      <c r="B604" s="29">
        <v>1700.0</v>
      </c>
      <c r="C604" s="26">
        <v>1700.0</v>
      </c>
      <c r="D604" s="27">
        <v>0.0</v>
      </c>
      <c r="E604" s="34"/>
    </row>
    <row r="605" hidden="1">
      <c r="A605" s="57" t="s">
        <v>3644</v>
      </c>
      <c r="B605" s="29">
        <v>2000.0</v>
      </c>
      <c r="C605" s="26">
        <v>2000.0</v>
      </c>
      <c r="D605" s="27">
        <v>0.0</v>
      </c>
      <c r="E605" s="28"/>
    </row>
    <row r="606" hidden="1">
      <c r="A606" s="31" t="s">
        <v>3646</v>
      </c>
      <c r="B606" s="29">
        <v>0.0</v>
      </c>
      <c r="C606" s="26"/>
      <c r="D606" s="27">
        <v>0.0</v>
      </c>
      <c r="E606" s="28"/>
    </row>
    <row r="607" hidden="1">
      <c r="A607" s="31" t="s">
        <v>3647</v>
      </c>
      <c r="B607" s="29">
        <v>207.0</v>
      </c>
      <c r="C607" s="26">
        <v>207.0</v>
      </c>
      <c r="D607" s="27">
        <v>0.0</v>
      </c>
      <c r="E607" s="28"/>
    </row>
    <row r="608" hidden="1">
      <c r="A608" s="31" t="s">
        <v>3649</v>
      </c>
      <c r="B608" s="29">
        <v>4050.0</v>
      </c>
      <c r="C608" s="26">
        <v>4050.0</v>
      </c>
      <c r="D608" s="27">
        <v>0.0</v>
      </c>
      <c r="E608" s="28" t="s">
        <v>4867</v>
      </c>
    </row>
    <row r="609" hidden="1">
      <c r="A609" s="31" t="s">
        <v>3651</v>
      </c>
      <c r="B609" s="29">
        <v>6600.0</v>
      </c>
      <c r="C609" s="26">
        <v>6600.0</v>
      </c>
      <c r="D609" s="27">
        <v>0.0</v>
      </c>
      <c r="E609" s="34"/>
    </row>
    <row r="610" hidden="1">
      <c r="A610" s="58" t="s">
        <v>3652</v>
      </c>
      <c r="B610" s="29">
        <v>90084.0</v>
      </c>
      <c r="C610" s="29">
        <v>90084.0</v>
      </c>
      <c r="D610" s="27">
        <v>0.0</v>
      </c>
      <c r="E610" s="34"/>
    </row>
    <row r="611" hidden="1">
      <c r="A611" s="58" t="s">
        <v>3653</v>
      </c>
      <c r="B611" s="29">
        <v>30872.0</v>
      </c>
      <c r="C611" s="59">
        <v>30872.0</v>
      </c>
      <c r="D611" s="27">
        <v>0.0</v>
      </c>
      <c r="E611" s="34"/>
    </row>
    <row r="612" hidden="1">
      <c r="A612" s="58" t="s">
        <v>3654</v>
      </c>
      <c r="B612" s="29">
        <v>93317.0</v>
      </c>
      <c r="C612" s="59">
        <v>92789.0</v>
      </c>
      <c r="D612" s="27">
        <v>-528.0</v>
      </c>
      <c r="E612" s="34"/>
    </row>
    <row r="613" hidden="1">
      <c r="A613" s="58" t="s">
        <v>3655</v>
      </c>
      <c r="B613" s="29">
        <v>92046.0</v>
      </c>
      <c r="C613" s="59">
        <v>92046.0</v>
      </c>
      <c r="D613" s="27">
        <v>0.0</v>
      </c>
      <c r="E613" s="34"/>
    </row>
    <row r="614" hidden="1">
      <c r="A614" s="58" t="s">
        <v>3657</v>
      </c>
      <c r="B614" s="29">
        <v>2730.0</v>
      </c>
      <c r="C614" s="59">
        <v>2730.0</v>
      </c>
      <c r="D614" s="27">
        <v>0.0</v>
      </c>
      <c r="E614" s="34"/>
    </row>
    <row r="615" hidden="1">
      <c r="A615" s="58" t="s">
        <v>3658</v>
      </c>
      <c r="B615" s="29">
        <v>18285.0</v>
      </c>
      <c r="C615" s="59">
        <v>18285.0</v>
      </c>
      <c r="D615" s="27">
        <v>0.0</v>
      </c>
      <c r="E615" s="34"/>
    </row>
    <row r="616" hidden="1">
      <c r="A616" s="35" t="s">
        <v>3659</v>
      </c>
      <c r="B616" s="29">
        <v>397427.5</v>
      </c>
      <c r="C616" s="59">
        <v>397198.5</v>
      </c>
      <c r="D616" s="27">
        <v>-229.0</v>
      </c>
      <c r="E616" s="34"/>
    </row>
    <row r="617" hidden="1">
      <c r="A617" s="36" t="s">
        <v>3660</v>
      </c>
      <c r="B617" s="37">
        <v>8.5</v>
      </c>
      <c r="C617" s="27">
        <v>-283.5</v>
      </c>
      <c r="D617" s="27">
        <v>-292.0</v>
      </c>
      <c r="E617" s="64"/>
    </row>
    <row r="618" hidden="1"/>
    <row r="619" hidden="1"/>
    <row r="620" hidden="1">
      <c r="A620" s="5" t="s">
        <v>3632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5" t="s">
        <v>3634</v>
      </c>
      <c r="B622" s="6"/>
      <c r="C622" s="6"/>
      <c r="D622" s="6"/>
      <c r="E622" s="7"/>
    </row>
    <row r="623" hidden="1">
      <c r="A623" s="10"/>
      <c r="B623" s="11"/>
      <c r="C623" s="11"/>
      <c r="D623" s="11"/>
      <c r="E623" s="12"/>
    </row>
    <row r="624" hidden="1">
      <c r="A624" s="13">
        <v>45649.0</v>
      </c>
      <c r="B624" s="6"/>
      <c r="C624" s="54" t="s">
        <v>3635</v>
      </c>
      <c r="D624" s="15">
        <v>45655.0</v>
      </c>
      <c r="E624" s="7"/>
    </row>
    <row r="625" hidden="1">
      <c r="A625" s="10"/>
      <c r="B625" s="11"/>
      <c r="C625" s="16"/>
      <c r="D625" s="11"/>
      <c r="E625" s="12"/>
    </row>
    <row r="626" hidden="1">
      <c r="A626" s="55" t="s">
        <v>4824</v>
      </c>
      <c r="B626" s="7"/>
      <c r="C626" s="16"/>
      <c r="D626" s="56" t="s">
        <v>4825</v>
      </c>
      <c r="E626" s="7"/>
    </row>
    <row r="627" hidden="1">
      <c r="A627" s="10"/>
      <c r="B627" s="12"/>
      <c r="C627" s="16"/>
      <c r="D627" s="11"/>
      <c r="E627" s="12"/>
    </row>
    <row r="628" hidden="1">
      <c r="A628" s="19" t="s">
        <v>3636</v>
      </c>
      <c r="B628" s="6"/>
      <c r="C628" s="6"/>
      <c r="D628" s="6"/>
      <c r="E628" s="7"/>
    </row>
    <row r="629" hidden="1">
      <c r="A629" s="20" t="s">
        <v>3637</v>
      </c>
      <c r="B629" s="21" t="s">
        <v>3638</v>
      </c>
      <c r="C629" s="22" t="s">
        <v>3639</v>
      </c>
      <c r="D629" s="21" t="s">
        <v>3640</v>
      </c>
      <c r="E629" s="23" t="s">
        <v>13</v>
      </c>
    </row>
    <row r="630" hidden="1">
      <c r="A630" s="57" t="s">
        <v>3641</v>
      </c>
      <c r="B630" s="25">
        <v>37830.0</v>
      </c>
      <c r="C630" s="26">
        <v>37836.0</v>
      </c>
      <c r="D630" s="27">
        <v>6.0</v>
      </c>
      <c r="E630" s="28" t="s">
        <v>4868</v>
      </c>
    </row>
    <row r="631" hidden="1">
      <c r="A631" s="57" t="s">
        <v>3642</v>
      </c>
      <c r="B631" s="29">
        <v>11557.0</v>
      </c>
      <c r="C631" s="26">
        <v>11557.0</v>
      </c>
      <c r="D631" s="27">
        <v>0.0</v>
      </c>
      <c r="E631" s="34"/>
    </row>
    <row r="632" hidden="1">
      <c r="A632" s="57" t="s">
        <v>3643</v>
      </c>
      <c r="B632" s="29">
        <v>280.0</v>
      </c>
      <c r="C632" s="26">
        <v>280.0</v>
      </c>
      <c r="D632" s="27">
        <v>0.0</v>
      </c>
      <c r="E632" s="34"/>
    </row>
    <row r="633" hidden="1">
      <c r="A633" s="57" t="s">
        <v>3644</v>
      </c>
      <c r="B633" s="29">
        <v>500.0</v>
      </c>
      <c r="C633" s="26">
        <v>500.0</v>
      </c>
      <c r="D633" s="27">
        <v>0.0</v>
      </c>
      <c r="E633" s="28"/>
    </row>
    <row r="634" hidden="1">
      <c r="A634" s="31" t="s">
        <v>3646</v>
      </c>
      <c r="B634" s="29">
        <v>0.0</v>
      </c>
      <c r="C634" s="26"/>
      <c r="D634" s="27">
        <v>0.0</v>
      </c>
      <c r="E634" s="28"/>
    </row>
    <row r="635" hidden="1">
      <c r="A635" s="31" t="s">
        <v>3647</v>
      </c>
      <c r="B635" s="29">
        <v>237.0</v>
      </c>
      <c r="C635" s="26">
        <v>237.0</v>
      </c>
      <c r="D635" s="27">
        <v>0.0</v>
      </c>
      <c r="E635" s="28"/>
    </row>
    <row r="636" hidden="1">
      <c r="A636" s="31" t="s">
        <v>3649</v>
      </c>
      <c r="B636" s="29">
        <v>239.0</v>
      </c>
      <c r="C636" s="26">
        <v>239.0</v>
      </c>
      <c r="D636" s="27">
        <v>0.0</v>
      </c>
      <c r="E636" s="28"/>
    </row>
    <row r="637" hidden="1">
      <c r="A637" s="31" t="s">
        <v>3651</v>
      </c>
      <c r="B637" s="29">
        <v>3960.0</v>
      </c>
      <c r="C637" s="26">
        <v>3960.0</v>
      </c>
      <c r="D637" s="27">
        <v>0.0</v>
      </c>
      <c r="E637" s="34"/>
    </row>
    <row r="638" hidden="1">
      <c r="A638" s="58" t="s">
        <v>3652</v>
      </c>
      <c r="B638" s="29">
        <v>54072.0</v>
      </c>
      <c r="C638" s="29">
        <v>54072.0</v>
      </c>
      <c r="D638" s="27">
        <v>0.0</v>
      </c>
      <c r="E638" s="34"/>
    </row>
    <row r="639" hidden="1">
      <c r="A639" s="58" t="s">
        <v>3653</v>
      </c>
      <c r="B639" s="29">
        <v>15093.0</v>
      </c>
      <c r="C639" s="59">
        <v>15093.0</v>
      </c>
      <c r="D639" s="27">
        <v>0.0</v>
      </c>
      <c r="E639" s="34"/>
    </row>
    <row r="640" hidden="1">
      <c r="A640" s="58" t="s">
        <v>3654</v>
      </c>
      <c r="B640" s="29">
        <v>58415.0</v>
      </c>
      <c r="C640" s="59">
        <v>58086.0</v>
      </c>
      <c r="D640" s="27">
        <v>-329.0</v>
      </c>
      <c r="E640" s="34"/>
    </row>
    <row r="641" hidden="1">
      <c r="A641" s="58" t="s">
        <v>3655</v>
      </c>
      <c r="B641" s="29">
        <v>56931.0</v>
      </c>
      <c r="C641" s="59">
        <v>56931.0</v>
      </c>
      <c r="D641" s="27">
        <v>0.0</v>
      </c>
      <c r="E641" s="34"/>
    </row>
    <row r="642" hidden="1">
      <c r="A642" s="58" t="s">
        <v>3657</v>
      </c>
      <c r="B642" s="29">
        <v>917.0</v>
      </c>
      <c r="C642" s="59">
        <v>917.0</v>
      </c>
      <c r="D642" s="27">
        <v>0.0</v>
      </c>
      <c r="E642" s="34"/>
    </row>
    <row r="643" hidden="1">
      <c r="A643" s="58" t="s">
        <v>3658</v>
      </c>
      <c r="B643" s="29">
        <v>17384.0</v>
      </c>
      <c r="C643" s="59">
        <v>17170.0</v>
      </c>
      <c r="D643" s="27">
        <v>-214.0</v>
      </c>
      <c r="E643" s="34"/>
    </row>
    <row r="644" hidden="1">
      <c r="A644" s="35" t="s">
        <v>3659</v>
      </c>
      <c r="B644" s="29">
        <v>240030.5</v>
      </c>
      <c r="C644" s="59">
        <v>239487.5</v>
      </c>
      <c r="D644" s="27">
        <v>-543.0</v>
      </c>
      <c r="E644" s="34"/>
    </row>
    <row r="645" hidden="1">
      <c r="A645" s="36" t="s">
        <v>3660</v>
      </c>
      <c r="B645" s="37">
        <v>0.5</v>
      </c>
      <c r="C645" s="27">
        <v>220.5</v>
      </c>
      <c r="D645" s="27">
        <v>220.0</v>
      </c>
      <c r="E645" s="64"/>
    </row>
    <row r="646" hidden="1"/>
    <row r="647" hidden="1"/>
    <row r="648" hidden="1">
      <c r="A648" s="5" t="s">
        <v>3632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5" t="s">
        <v>3634</v>
      </c>
      <c r="B650" s="6"/>
      <c r="C650" s="6"/>
      <c r="D650" s="6"/>
      <c r="E650" s="7"/>
    </row>
    <row r="651" hidden="1">
      <c r="A651" s="10"/>
      <c r="B651" s="11"/>
      <c r="C651" s="11"/>
      <c r="D651" s="11"/>
      <c r="E651" s="12"/>
    </row>
    <row r="652" hidden="1">
      <c r="A652" s="13">
        <v>45656.0</v>
      </c>
      <c r="B652" s="6"/>
      <c r="C652" s="54" t="s">
        <v>3635</v>
      </c>
      <c r="D652" s="15">
        <v>45657.0</v>
      </c>
      <c r="E652" s="7"/>
    </row>
    <row r="653" hidden="1">
      <c r="A653" s="10"/>
      <c r="B653" s="11"/>
      <c r="C653" s="16"/>
      <c r="D653" s="11"/>
      <c r="E653" s="12"/>
    </row>
    <row r="654" hidden="1">
      <c r="A654" s="55" t="s">
        <v>4824</v>
      </c>
      <c r="B654" s="7"/>
      <c r="C654" s="16"/>
      <c r="D654" s="56" t="s">
        <v>4826</v>
      </c>
      <c r="E654" s="7"/>
    </row>
    <row r="655" hidden="1">
      <c r="A655" s="10"/>
      <c r="B655" s="12"/>
      <c r="C655" s="16"/>
      <c r="D655" s="11"/>
      <c r="E655" s="12"/>
    </row>
    <row r="656" hidden="1">
      <c r="A656" s="19" t="s">
        <v>3636</v>
      </c>
      <c r="B656" s="6"/>
      <c r="C656" s="6"/>
      <c r="D656" s="6"/>
      <c r="E656" s="7"/>
    </row>
    <row r="657" hidden="1">
      <c r="A657" s="20" t="s">
        <v>3637</v>
      </c>
      <c r="B657" s="21" t="s">
        <v>3638</v>
      </c>
      <c r="C657" s="22" t="s">
        <v>3639</v>
      </c>
      <c r="D657" s="21" t="s">
        <v>3640</v>
      </c>
      <c r="E657" s="23" t="s">
        <v>13</v>
      </c>
    </row>
    <row r="658" hidden="1">
      <c r="A658" s="57" t="s">
        <v>3641</v>
      </c>
      <c r="B658" s="25">
        <v>14113.0</v>
      </c>
      <c r="C658" s="26">
        <v>14115.0</v>
      </c>
      <c r="D658" s="27">
        <v>2.0</v>
      </c>
      <c r="E658" s="28"/>
    </row>
    <row r="659" hidden="1">
      <c r="A659" s="57" t="s">
        <v>3642</v>
      </c>
      <c r="B659" s="29">
        <v>9129.0</v>
      </c>
      <c r="C659" s="26">
        <v>6219.0</v>
      </c>
      <c r="D659" s="27">
        <v>-2910.0</v>
      </c>
      <c r="E659" s="28" t="s">
        <v>4869</v>
      </c>
    </row>
    <row r="660" hidden="1">
      <c r="A660" s="57" t="s">
        <v>3643</v>
      </c>
      <c r="B660" s="29">
        <v>380.0</v>
      </c>
      <c r="C660" s="26">
        <v>380.0</v>
      </c>
      <c r="D660" s="27">
        <v>0.0</v>
      </c>
      <c r="E660" s="34"/>
    </row>
    <row r="661" hidden="1">
      <c r="A661" s="57" t="s">
        <v>3644</v>
      </c>
      <c r="B661" s="29">
        <v>1000.0</v>
      </c>
      <c r="C661" s="26">
        <v>1000.0</v>
      </c>
      <c r="D661" s="27">
        <v>0.0</v>
      </c>
      <c r="E661" s="28"/>
    </row>
    <row r="662" hidden="1">
      <c r="A662" s="31" t="s">
        <v>3646</v>
      </c>
      <c r="B662" s="29">
        <v>80.0</v>
      </c>
      <c r="C662" s="26"/>
      <c r="D662" s="27">
        <v>-80.0</v>
      </c>
      <c r="E662" s="28"/>
    </row>
    <row r="663" hidden="1">
      <c r="A663" s="31" t="s">
        <v>3647</v>
      </c>
      <c r="B663" s="29">
        <v>224.0</v>
      </c>
      <c r="C663" s="26">
        <v>224.0</v>
      </c>
      <c r="D663" s="27">
        <v>0.0</v>
      </c>
      <c r="E663" s="28"/>
    </row>
    <row r="664" hidden="1">
      <c r="A664" s="31" t="s">
        <v>3649</v>
      </c>
      <c r="B664" s="29">
        <v>355.0</v>
      </c>
      <c r="C664" s="26">
        <v>355.0</v>
      </c>
      <c r="D664" s="27">
        <v>0.0</v>
      </c>
      <c r="E664" s="28"/>
    </row>
    <row r="665" hidden="1">
      <c r="A665" s="31" t="s">
        <v>3651</v>
      </c>
      <c r="B665" s="29">
        <v>1160.0</v>
      </c>
      <c r="C665" s="26">
        <v>1160.0</v>
      </c>
      <c r="D665" s="27">
        <v>0.0</v>
      </c>
      <c r="E665" s="34"/>
    </row>
    <row r="666" hidden="1">
      <c r="A666" s="58" t="s">
        <v>3652</v>
      </c>
      <c r="B666" s="29">
        <v>32855.0</v>
      </c>
      <c r="C666" s="29">
        <v>32855.0</v>
      </c>
      <c r="D666" s="27">
        <v>0.0</v>
      </c>
      <c r="E666" s="34"/>
    </row>
    <row r="667" hidden="1">
      <c r="A667" s="58" t="s">
        <v>3653</v>
      </c>
      <c r="B667" s="29">
        <v>6419.0</v>
      </c>
      <c r="C667" s="59">
        <v>6419.0</v>
      </c>
      <c r="D667" s="27">
        <v>0.0</v>
      </c>
      <c r="E667" s="34"/>
    </row>
    <row r="668" hidden="1">
      <c r="A668" s="58" t="s">
        <v>3654</v>
      </c>
      <c r="B668" s="29">
        <v>25584.0</v>
      </c>
      <c r="C668" s="59">
        <v>25584.0</v>
      </c>
      <c r="D668" s="27">
        <v>0.0</v>
      </c>
      <c r="E668" s="34"/>
    </row>
    <row r="669" hidden="1">
      <c r="A669" s="58" t="s">
        <v>3655</v>
      </c>
      <c r="B669" s="29">
        <v>16295.5</v>
      </c>
      <c r="C669" s="59">
        <v>17018.5</v>
      </c>
      <c r="D669" s="27">
        <v>723.0</v>
      </c>
      <c r="E669" s="34"/>
    </row>
    <row r="670" hidden="1">
      <c r="A670" s="58" t="s">
        <v>3657</v>
      </c>
      <c r="B670" s="29">
        <v>2381.0</v>
      </c>
      <c r="C670" s="59">
        <v>2381.0</v>
      </c>
      <c r="D670" s="27">
        <v>0.0</v>
      </c>
      <c r="E670" s="34"/>
    </row>
    <row r="671" hidden="1">
      <c r="A671" s="58" t="s">
        <v>3658</v>
      </c>
      <c r="B671" s="29">
        <v>7052.0</v>
      </c>
      <c r="C671" s="59">
        <v>7052.0</v>
      </c>
      <c r="D671" s="27">
        <v>0.0</v>
      </c>
      <c r="E671" s="34"/>
    </row>
    <row r="672" hidden="1">
      <c r="A672" s="35" t="s">
        <v>3659</v>
      </c>
      <c r="B672" s="29">
        <v>109975.5</v>
      </c>
      <c r="C672" s="59">
        <v>110698.5</v>
      </c>
      <c r="D672" s="27">
        <v>723.0</v>
      </c>
      <c r="E672" s="34"/>
    </row>
    <row r="673" hidden="1">
      <c r="A673" s="36" t="s">
        <v>3660</v>
      </c>
      <c r="B673" s="37">
        <v>0.0</v>
      </c>
      <c r="C673" s="27">
        <v>-2988.0</v>
      </c>
      <c r="D673" s="27">
        <v>-2988.0</v>
      </c>
      <c r="E673" s="64"/>
    </row>
    <row r="674" hidden="1"/>
    <row r="675" hidden="1"/>
    <row r="676" hidden="1">
      <c r="A676" s="5" t="s">
        <v>3632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5" t="s">
        <v>3634</v>
      </c>
      <c r="B678" s="6"/>
      <c r="C678" s="6"/>
      <c r="D678" s="6"/>
      <c r="E678" s="7"/>
    </row>
    <row r="679" hidden="1">
      <c r="A679" s="10"/>
      <c r="B679" s="11"/>
      <c r="C679" s="11"/>
      <c r="D679" s="11"/>
      <c r="E679" s="12"/>
    </row>
    <row r="680" hidden="1">
      <c r="A680" s="13">
        <v>45658.0</v>
      </c>
      <c r="B680" s="6"/>
      <c r="C680" s="54" t="s">
        <v>3635</v>
      </c>
      <c r="D680" s="15">
        <v>45662.0</v>
      </c>
      <c r="E680" s="7"/>
    </row>
    <row r="681" hidden="1">
      <c r="A681" s="10"/>
      <c r="B681" s="11"/>
      <c r="C681" s="16"/>
      <c r="D681" s="11"/>
      <c r="E681" s="12"/>
    </row>
    <row r="682" hidden="1">
      <c r="A682" s="55" t="s">
        <v>4827</v>
      </c>
      <c r="B682" s="7"/>
      <c r="C682" s="16"/>
      <c r="D682" s="56" t="s">
        <v>4825</v>
      </c>
      <c r="E682" s="7"/>
    </row>
    <row r="683" hidden="1">
      <c r="A683" s="10"/>
      <c r="B683" s="12"/>
      <c r="C683" s="16"/>
      <c r="D683" s="11"/>
      <c r="E683" s="12"/>
    </row>
    <row r="684" hidden="1">
      <c r="A684" s="19" t="s">
        <v>3636</v>
      </c>
      <c r="B684" s="6"/>
      <c r="C684" s="6"/>
      <c r="D684" s="6"/>
      <c r="E684" s="7"/>
    </row>
    <row r="685" hidden="1">
      <c r="A685" s="20" t="s">
        <v>3637</v>
      </c>
      <c r="B685" s="21" t="s">
        <v>3638</v>
      </c>
      <c r="C685" s="22" t="s">
        <v>3639</v>
      </c>
      <c r="D685" s="21" t="s">
        <v>3640</v>
      </c>
      <c r="E685" s="23" t="s">
        <v>13</v>
      </c>
    </row>
    <row r="686" hidden="1">
      <c r="A686" s="57" t="s">
        <v>3641</v>
      </c>
      <c r="B686" s="25">
        <v>34160.0</v>
      </c>
      <c r="C686" s="26">
        <v>36184.0</v>
      </c>
      <c r="D686" s="27">
        <v>2024.0</v>
      </c>
      <c r="E686" s="28" t="s">
        <v>4870</v>
      </c>
    </row>
    <row r="687" hidden="1">
      <c r="A687" s="57" t="s">
        <v>3642</v>
      </c>
      <c r="B687" s="29">
        <v>23885.0</v>
      </c>
      <c r="C687" s="26">
        <v>23885.0</v>
      </c>
      <c r="D687" s="27">
        <v>0.0</v>
      </c>
      <c r="E687" s="28"/>
    </row>
    <row r="688" hidden="1">
      <c r="A688" s="57" t="s">
        <v>3643</v>
      </c>
      <c r="B688" s="29">
        <v>123.0</v>
      </c>
      <c r="C688" s="26">
        <v>123.0</v>
      </c>
      <c r="D688" s="27">
        <v>0.0</v>
      </c>
      <c r="E688" s="34"/>
    </row>
    <row r="689" hidden="1">
      <c r="A689" s="57" t="s">
        <v>3644</v>
      </c>
      <c r="B689" s="29">
        <v>1000.0</v>
      </c>
      <c r="C689" s="26">
        <v>1000.0</v>
      </c>
      <c r="D689" s="27">
        <v>0.0</v>
      </c>
      <c r="E689" s="28"/>
    </row>
    <row r="690" hidden="1">
      <c r="A690" s="31" t="s">
        <v>3646</v>
      </c>
      <c r="B690" s="29">
        <v>0.0</v>
      </c>
      <c r="C690" s="26"/>
      <c r="D690" s="27">
        <v>0.0</v>
      </c>
      <c r="E690" s="28"/>
    </row>
    <row r="691" hidden="1">
      <c r="A691" s="31" t="s">
        <v>3647</v>
      </c>
      <c r="B691" s="29">
        <v>55.0</v>
      </c>
      <c r="C691" s="26">
        <v>55.0</v>
      </c>
      <c r="D691" s="27">
        <v>0.0</v>
      </c>
      <c r="E691" s="28"/>
    </row>
    <row r="692" hidden="1">
      <c r="A692" s="31" t="s">
        <v>3649</v>
      </c>
      <c r="B692" s="29">
        <v>145.0</v>
      </c>
      <c r="C692" s="26">
        <v>145.0</v>
      </c>
      <c r="D692" s="27">
        <v>0.0</v>
      </c>
      <c r="E692" s="28"/>
    </row>
    <row r="693" hidden="1">
      <c r="A693" s="31" t="s">
        <v>3651</v>
      </c>
      <c r="B693" s="29">
        <v>5480.0</v>
      </c>
      <c r="C693" s="26">
        <v>5440.0</v>
      </c>
      <c r="D693" s="27">
        <v>-40.0</v>
      </c>
      <c r="E693" s="34"/>
    </row>
    <row r="694" hidden="1">
      <c r="A694" s="58" t="s">
        <v>3652</v>
      </c>
      <c r="B694" s="29">
        <v>82250.0</v>
      </c>
      <c r="C694" s="29">
        <v>82250.0</v>
      </c>
      <c r="D694" s="27">
        <v>0.0</v>
      </c>
      <c r="E694" s="34"/>
    </row>
    <row r="695" hidden="1">
      <c r="A695" s="58" t="s">
        <v>3653</v>
      </c>
      <c r="B695" s="29">
        <v>23441.0</v>
      </c>
      <c r="C695" s="59">
        <v>23441.0</v>
      </c>
      <c r="D695" s="27">
        <v>0.0</v>
      </c>
      <c r="E695" s="34"/>
    </row>
    <row r="696" hidden="1">
      <c r="A696" s="58" t="s">
        <v>3654</v>
      </c>
      <c r="B696" s="29">
        <v>68443.0</v>
      </c>
      <c r="C696" s="59">
        <v>68443.0</v>
      </c>
      <c r="D696" s="27">
        <v>0.0</v>
      </c>
      <c r="E696" s="34"/>
    </row>
    <row r="697" hidden="1">
      <c r="A697" s="58" t="s">
        <v>3655</v>
      </c>
      <c r="B697" s="29">
        <v>61359.0</v>
      </c>
      <c r="C697" s="59">
        <v>61359.0</v>
      </c>
      <c r="D697" s="27">
        <v>0.0</v>
      </c>
      <c r="E697" s="34"/>
    </row>
    <row r="698" hidden="1">
      <c r="A698" s="58" t="s">
        <v>3657</v>
      </c>
      <c r="B698" s="29">
        <v>4000.0</v>
      </c>
      <c r="C698" s="59">
        <v>4000.0</v>
      </c>
      <c r="D698" s="27">
        <v>0.0</v>
      </c>
      <c r="E698" s="34"/>
    </row>
    <row r="699" hidden="1">
      <c r="A699" s="58" t="s">
        <v>3658</v>
      </c>
      <c r="B699" s="29">
        <v>10946.0</v>
      </c>
      <c r="C699" s="59">
        <v>10203.0</v>
      </c>
      <c r="D699" s="27">
        <v>-743.0</v>
      </c>
      <c r="E699" s="34"/>
    </row>
    <row r="700" hidden="1">
      <c r="A700" s="35" t="s">
        <v>3659</v>
      </c>
      <c r="B700" s="29">
        <v>304336.0</v>
      </c>
      <c r="C700" s="59">
        <v>303593.0</v>
      </c>
      <c r="D700" s="27">
        <v>-743.0</v>
      </c>
      <c r="E700" s="34"/>
    </row>
    <row r="701" hidden="1">
      <c r="A701" s="36" t="s">
        <v>3660</v>
      </c>
      <c r="B701" s="37">
        <v>5.0</v>
      </c>
      <c r="C701" s="27">
        <v>2732.0</v>
      </c>
      <c r="D701" s="27">
        <v>2727.0</v>
      </c>
      <c r="E701" s="64"/>
    </row>
    <row r="702" hidden="1"/>
    <row r="703" hidden="1"/>
    <row r="704" hidden="1">
      <c r="A704" s="5" t="s">
        <v>3632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5" t="s">
        <v>3634</v>
      </c>
      <c r="B706" s="6"/>
      <c r="C706" s="6"/>
      <c r="D706" s="6"/>
      <c r="E706" s="7"/>
    </row>
    <row r="707" hidden="1">
      <c r="A707" s="10"/>
      <c r="B707" s="11"/>
      <c r="C707" s="11"/>
      <c r="D707" s="11"/>
      <c r="E707" s="12"/>
    </row>
    <row r="708" hidden="1">
      <c r="A708" s="13">
        <v>45663.0</v>
      </c>
      <c r="B708" s="6"/>
      <c r="C708" s="54" t="s">
        <v>3635</v>
      </c>
      <c r="D708" s="15">
        <v>45669.0</v>
      </c>
      <c r="E708" s="7"/>
    </row>
    <row r="709" hidden="1">
      <c r="A709" s="10"/>
      <c r="B709" s="11"/>
      <c r="C709" s="16"/>
      <c r="D709" s="11"/>
      <c r="E709" s="12"/>
    </row>
    <row r="710" hidden="1">
      <c r="A710" s="55" t="s">
        <v>4824</v>
      </c>
      <c r="B710" s="7"/>
      <c r="C710" s="16"/>
      <c r="D710" s="56" t="s">
        <v>4825</v>
      </c>
      <c r="E710" s="7"/>
    </row>
    <row r="711" hidden="1">
      <c r="A711" s="10"/>
      <c r="B711" s="12"/>
      <c r="C711" s="16"/>
      <c r="D711" s="11"/>
      <c r="E711" s="12"/>
    </row>
    <row r="712" hidden="1">
      <c r="A712" s="19" t="s">
        <v>3636</v>
      </c>
      <c r="B712" s="6"/>
      <c r="C712" s="6"/>
      <c r="D712" s="6"/>
      <c r="E712" s="7"/>
    </row>
    <row r="713" hidden="1">
      <c r="A713" s="20" t="s">
        <v>3637</v>
      </c>
      <c r="B713" s="21" t="s">
        <v>3638</v>
      </c>
      <c r="C713" s="22" t="s">
        <v>3639</v>
      </c>
      <c r="D713" s="21" t="s">
        <v>3640</v>
      </c>
      <c r="E713" s="23" t="s">
        <v>13</v>
      </c>
    </row>
    <row r="714" hidden="1">
      <c r="A714" s="57" t="s">
        <v>3641</v>
      </c>
      <c r="B714" s="25">
        <v>42065.0</v>
      </c>
      <c r="C714" s="26">
        <v>42072.0</v>
      </c>
      <c r="D714" s="27">
        <v>7.0</v>
      </c>
      <c r="E714" s="28" t="s">
        <v>4871</v>
      </c>
    </row>
    <row r="715" hidden="1">
      <c r="A715" s="57" t="s">
        <v>3642</v>
      </c>
      <c r="B715" s="29">
        <v>24757.0</v>
      </c>
      <c r="C715" s="26">
        <v>24757.0</v>
      </c>
      <c r="D715" s="27">
        <v>0.0</v>
      </c>
      <c r="E715" s="28"/>
    </row>
    <row r="716" hidden="1">
      <c r="A716" s="57" t="s">
        <v>3643</v>
      </c>
      <c r="B716" s="29">
        <v>875.0</v>
      </c>
      <c r="C716" s="26">
        <v>875.0</v>
      </c>
      <c r="D716" s="27">
        <v>0.0</v>
      </c>
      <c r="E716" s="34"/>
    </row>
    <row r="717" hidden="1">
      <c r="A717" s="57" t="s">
        <v>3644</v>
      </c>
      <c r="B717" s="29">
        <v>500.0</v>
      </c>
      <c r="C717" s="26">
        <v>500.0</v>
      </c>
      <c r="D717" s="27">
        <v>0.0</v>
      </c>
      <c r="E717" s="28"/>
    </row>
    <row r="718" hidden="1">
      <c r="A718" s="31" t="s">
        <v>3646</v>
      </c>
      <c r="B718" s="29">
        <v>0.0</v>
      </c>
      <c r="C718" s="26"/>
      <c r="D718" s="27">
        <v>0.0</v>
      </c>
      <c r="E718" s="28"/>
    </row>
    <row r="719" hidden="1">
      <c r="A719" s="31" t="s">
        <v>3647</v>
      </c>
      <c r="B719" s="29">
        <v>100.0</v>
      </c>
      <c r="C719" s="26">
        <v>100.0</v>
      </c>
      <c r="D719" s="27">
        <v>0.0</v>
      </c>
      <c r="E719" s="28"/>
    </row>
    <row r="720" hidden="1">
      <c r="A720" s="31" t="s">
        <v>3649</v>
      </c>
      <c r="B720" s="29">
        <v>0.0</v>
      </c>
      <c r="C720" s="26"/>
      <c r="D720" s="27">
        <v>0.0</v>
      </c>
      <c r="E720" s="28"/>
    </row>
    <row r="721" hidden="1">
      <c r="A721" s="31" t="s">
        <v>3651</v>
      </c>
      <c r="B721" s="29">
        <v>7320.0</v>
      </c>
      <c r="C721" s="26">
        <v>7360.0</v>
      </c>
      <c r="D721" s="27">
        <v>40.0</v>
      </c>
      <c r="E721" s="34"/>
    </row>
    <row r="722" hidden="1">
      <c r="A722" s="58" t="s">
        <v>3652</v>
      </c>
      <c r="B722" s="29">
        <v>77358.0</v>
      </c>
      <c r="C722" s="29">
        <v>77358.0</v>
      </c>
      <c r="D722" s="27">
        <v>0.0</v>
      </c>
      <c r="E722" s="34"/>
    </row>
    <row r="723" hidden="1">
      <c r="A723" s="58" t="s">
        <v>3653</v>
      </c>
      <c r="B723" s="29">
        <v>30885.0</v>
      </c>
      <c r="C723" s="59">
        <v>30885.0</v>
      </c>
      <c r="D723" s="27">
        <v>0.0</v>
      </c>
      <c r="E723" s="34"/>
    </row>
    <row r="724" hidden="1">
      <c r="A724" s="58" t="s">
        <v>3654</v>
      </c>
      <c r="B724" s="29">
        <v>84756.0</v>
      </c>
      <c r="C724" s="59">
        <v>84098.0</v>
      </c>
      <c r="D724" s="27">
        <v>-658.0</v>
      </c>
      <c r="E724" s="34"/>
    </row>
    <row r="725" hidden="1">
      <c r="A725" s="58" t="s">
        <v>3655</v>
      </c>
      <c r="B725" s="29">
        <v>78199.0</v>
      </c>
      <c r="C725" s="59">
        <v>78199.0</v>
      </c>
      <c r="D725" s="27">
        <v>0.0</v>
      </c>
      <c r="E725" s="34"/>
    </row>
    <row r="726" hidden="1">
      <c r="A726" s="58" t="s">
        <v>3657</v>
      </c>
      <c r="B726" s="29">
        <v>4243.0</v>
      </c>
      <c r="C726" s="59">
        <v>4243.0</v>
      </c>
      <c r="D726" s="27">
        <v>0.0</v>
      </c>
      <c r="E726" s="34"/>
    </row>
    <row r="727" hidden="1">
      <c r="A727" s="58" t="s">
        <v>3658</v>
      </c>
      <c r="B727" s="29">
        <v>15771.0</v>
      </c>
      <c r="C727" s="59">
        <v>15771.0</v>
      </c>
      <c r="D727" s="27">
        <v>0.0</v>
      </c>
      <c r="E727" s="34"/>
    </row>
    <row r="728" hidden="1">
      <c r="A728" s="35" t="s">
        <v>3659</v>
      </c>
      <c r="B728" s="29">
        <v>351057.5</v>
      </c>
      <c r="C728" s="59">
        <v>350399.5</v>
      </c>
      <c r="D728" s="27">
        <v>-658.0</v>
      </c>
      <c r="E728" s="34"/>
    </row>
    <row r="729" hidden="1">
      <c r="A729" s="36" t="s">
        <v>3660</v>
      </c>
      <c r="B729" s="37">
        <v>0.5</v>
      </c>
      <c r="C729" s="27">
        <v>47.5</v>
      </c>
      <c r="D729" s="27">
        <v>47.0</v>
      </c>
      <c r="E729" s="64"/>
    </row>
    <row r="730" hidden="1"/>
    <row r="731" hidden="1"/>
    <row r="732" hidden="1">
      <c r="A732" s="5" t="s">
        <v>3632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5" t="s">
        <v>3634</v>
      </c>
      <c r="B734" s="6"/>
      <c r="C734" s="6"/>
      <c r="D734" s="6"/>
      <c r="E734" s="7"/>
    </row>
    <row r="735" hidden="1">
      <c r="A735" s="10"/>
      <c r="B735" s="11"/>
      <c r="C735" s="11"/>
      <c r="D735" s="11"/>
      <c r="E735" s="12"/>
    </row>
    <row r="736" hidden="1">
      <c r="A736" s="13">
        <v>45670.0</v>
      </c>
      <c r="B736" s="6"/>
      <c r="C736" s="54" t="s">
        <v>3635</v>
      </c>
      <c r="D736" s="15">
        <v>45676.0</v>
      </c>
      <c r="E736" s="7"/>
    </row>
    <row r="737" hidden="1">
      <c r="A737" s="10"/>
      <c r="B737" s="11"/>
      <c r="C737" s="16"/>
      <c r="D737" s="11"/>
      <c r="E737" s="12"/>
    </row>
    <row r="738" hidden="1">
      <c r="A738" s="55" t="s">
        <v>4824</v>
      </c>
      <c r="B738" s="7"/>
      <c r="C738" s="16"/>
      <c r="D738" s="56" t="s">
        <v>4825</v>
      </c>
      <c r="E738" s="7"/>
    </row>
    <row r="739" hidden="1">
      <c r="A739" s="10"/>
      <c r="B739" s="12"/>
      <c r="C739" s="16"/>
      <c r="D739" s="11"/>
      <c r="E739" s="12"/>
    </row>
    <row r="740" hidden="1">
      <c r="A740" s="19" t="s">
        <v>3636</v>
      </c>
      <c r="B740" s="6"/>
      <c r="C740" s="6"/>
      <c r="D740" s="6"/>
      <c r="E740" s="7"/>
    </row>
    <row r="741" hidden="1">
      <c r="A741" s="20" t="s">
        <v>3637</v>
      </c>
      <c r="B741" s="21" t="s">
        <v>3638</v>
      </c>
      <c r="C741" s="22" t="s">
        <v>3639</v>
      </c>
      <c r="D741" s="21" t="s">
        <v>3640</v>
      </c>
      <c r="E741" s="23" t="s">
        <v>13</v>
      </c>
    </row>
    <row r="742" hidden="1">
      <c r="A742" s="57" t="s">
        <v>3641</v>
      </c>
      <c r="B742" s="25">
        <v>34615.0</v>
      </c>
      <c r="C742" s="26">
        <v>34654.0</v>
      </c>
      <c r="D742" s="27">
        <v>39.0</v>
      </c>
      <c r="E742" s="28" t="s">
        <v>4872</v>
      </c>
    </row>
    <row r="743" hidden="1">
      <c r="A743" s="57" t="s">
        <v>3642</v>
      </c>
      <c r="B743" s="29">
        <v>26693.0</v>
      </c>
      <c r="C743" s="26">
        <v>26693.0</v>
      </c>
      <c r="D743" s="27">
        <v>0.0</v>
      </c>
      <c r="E743" s="28"/>
    </row>
    <row r="744" hidden="1">
      <c r="A744" s="57" t="s">
        <v>3643</v>
      </c>
      <c r="B744" s="29">
        <v>560.0</v>
      </c>
      <c r="C744" s="26">
        <v>560.0</v>
      </c>
      <c r="D744" s="27">
        <v>0.0</v>
      </c>
      <c r="E744" s="34"/>
    </row>
    <row r="745" hidden="1">
      <c r="A745" s="57" t="s">
        <v>3644</v>
      </c>
      <c r="B745" s="29">
        <v>1799.0</v>
      </c>
      <c r="C745" s="26">
        <v>1799.0</v>
      </c>
      <c r="D745" s="27">
        <v>0.0</v>
      </c>
      <c r="E745" s="28"/>
    </row>
    <row r="746" hidden="1">
      <c r="A746" s="31" t="s">
        <v>3646</v>
      </c>
      <c r="B746" s="29">
        <v>40.0</v>
      </c>
      <c r="C746" s="26"/>
      <c r="D746" s="27">
        <v>-40.0</v>
      </c>
      <c r="E746" s="28"/>
    </row>
    <row r="747" hidden="1">
      <c r="A747" s="31" t="s">
        <v>3647</v>
      </c>
      <c r="B747" s="29">
        <v>0.0</v>
      </c>
      <c r="C747" s="26"/>
      <c r="D747" s="27">
        <v>0.0</v>
      </c>
      <c r="E747" s="28"/>
    </row>
    <row r="748" hidden="1">
      <c r="A748" s="31" t="s">
        <v>3649</v>
      </c>
      <c r="B748" s="29">
        <v>80.0</v>
      </c>
      <c r="C748" s="26">
        <v>80.0</v>
      </c>
      <c r="D748" s="27">
        <v>0.0</v>
      </c>
      <c r="E748" s="28"/>
    </row>
    <row r="749" hidden="1">
      <c r="A749" s="31" t="s">
        <v>3651</v>
      </c>
      <c r="B749" s="29">
        <v>7600.0</v>
      </c>
      <c r="C749" s="26">
        <v>7700.0</v>
      </c>
      <c r="D749" s="27">
        <v>100.0</v>
      </c>
      <c r="E749" s="34"/>
    </row>
    <row r="750" hidden="1">
      <c r="A750" s="58" t="s">
        <v>3652</v>
      </c>
      <c r="B750" s="29">
        <v>68659.0</v>
      </c>
      <c r="C750" s="29">
        <v>68659.0</v>
      </c>
      <c r="D750" s="27">
        <v>0.0</v>
      </c>
      <c r="E750" s="34"/>
    </row>
    <row r="751" hidden="1">
      <c r="A751" s="58" t="s">
        <v>3653</v>
      </c>
      <c r="B751" s="29">
        <v>25337.0</v>
      </c>
      <c r="C751" s="59">
        <v>25337.0</v>
      </c>
      <c r="D751" s="27">
        <v>0.0</v>
      </c>
      <c r="E751" s="34"/>
    </row>
    <row r="752" hidden="1">
      <c r="A752" s="58" t="s">
        <v>3654</v>
      </c>
      <c r="B752" s="29">
        <v>87188.0</v>
      </c>
      <c r="C752" s="59">
        <v>87188.0</v>
      </c>
      <c r="D752" s="27">
        <v>0.0</v>
      </c>
      <c r="E752" s="34"/>
    </row>
    <row r="753" hidden="1">
      <c r="A753" s="58" t="s">
        <v>3655</v>
      </c>
      <c r="B753" s="29">
        <v>94286.0</v>
      </c>
      <c r="C753" s="59">
        <v>94286.0</v>
      </c>
      <c r="D753" s="27">
        <v>0.0</v>
      </c>
      <c r="E753" s="34"/>
    </row>
    <row r="754" hidden="1">
      <c r="A754" s="58" t="s">
        <v>3657</v>
      </c>
      <c r="B754" s="29">
        <v>2788.0</v>
      </c>
      <c r="C754" s="59">
        <v>2788.0</v>
      </c>
      <c r="D754" s="27">
        <v>0.0</v>
      </c>
      <c r="E754" s="34"/>
    </row>
    <row r="755" hidden="1">
      <c r="A755" s="58" t="s">
        <v>3658</v>
      </c>
      <c r="B755" s="29">
        <v>12630.0</v>
      </c>
      <c r="C755" s="59">
        <v>12630.0</v>
      </c>
      <c r="D755" s="27">
        <v>0.0</v>
      </c>
      <c r="E755" s="34"/>
    </row>
    <row r="756" hidden="1">
      <c r="A756" s="35" t="s">
        <v>3659</v>
      </c>
      <c r="B756" s="29">
        <v>349679.0</v>
      </c>
      <c r="C756" s="59">
        <v>349679.0</v>
      </c>
      <c r="D756" s="27">
        <v>0.0</v>
      </c>
      <c r="E756" s="34"/>
    </row>
    <row r="757" hidden="1">
      <c r="A757" s="36" t="s">
        <v>3660</v>
      </c>
      <c r="B757" s="37">
        <v>-34.0</v>
      </c>
      <c r="C757" s="27">
        <v>65.0</v>
      </c>
      <c r="D757" s="27">
        <v>99.0</v>
      </c>
      <c r="E757" s="64"/>
    </row>
    <row r="758" hidden="1"/>
    <row r="759" hidden="1"/>
    <row r="760" hidden="1">
      <c r="A760" s="5" t="s">
        <v>3632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5" t="s">
        <v>3634</v>
      </c>
      <c r="B762" s="6"/>
      <c r="C762" s="6"/>
      <c r="D762" s="6"/>
      <c r="E762" s="7"/>
    </row>
    <row r="763" hidden="1">
      <c r="A763" s="10"/>
      <c r="B763" s="11"/>
      <c r="C763" s="11"/>
      <c r="D763" s="11"/>
      <c r="E763" s="12"/>
    </row>
    <row r="764" hidden="1">
      <c r="A764" s="13">
        <v>45677.0</v>
      </c>
      <c r="B764" s="6"/>
      <c r="C764" s="54" t="s">
        <v>3635</v>
      </c>
      <c r="D764" s="15">
        <v>45683.0</v>
      </c>
      <c r="E764" s="7"/>
    </row>
    <row r="765" hidden="1">
      <c r="A765" s="10"/>
      <c r="B765" s="11"/>
      <c r="C765" s="16"/>
      <c r="D765" s="11"/>
      <c r="E765" s="12"/>
    </row>
    <row r="766" hidden="1">
      <c r="A766" s="55" t="s">
        <v>4824</v>
      </c>
      <c r="B766" s="7"/>
      <c r="C766" s="16"/>
      <c r="D766" s="56" t="s">
        <v>4825</v>
      </c>
      <c r="E766" s="7"/>
    </row>
    <row r="767" hidden="1">
      <c r="A767" s="10"/>
      <c r="B767" s="12"/>
      <c r="C767" s="16"/>
      <c r="D767" s="11"/>
      <c r="E767" s="12"/>
    </row>
    <row r="768" hidden="1">
      <c r="A768" s="19" t="s">
        <v>3636</v>
      </c>
      <c r="B768" s="6"/>
      <c r="C768" s="6"/>
      <c r="D768" s="6"/>
      <c r="E768" s="7"/>
    </row>
    <row r="769" hidden="1">
      <c r="A769" s="20" t="s">
        <v>3637</v>
      </c>
      <c r="B769" s="21" t="s">
        <v>3638</v>
      </c>
      <c r="C769" s="22" t="s">
        <v>3639</v>
      </c>
      <c r="D769" s="21" t="s">
        <v>3640</v>
      </c>
      <c r="E769" s="23" t="s">
        <v>13</v>
      </c>
    </row>
    <row r="770" hidden="1">
      <c r="A770" s="57" t="s">
        <v>3641</v>
      </c>
      <c r="B770" s="25">
        <v>28516.0</v>
      </c>
      <c r="C770" s="26">
        <v>16818.0</v>
      </c>
      <c r="D770" s="27">
        <v>-11698.0</v>
      </c>
      <c r="E770" s="28" t="s">
        <v>4873</v>
      </c>
    </row>
    <row r="771" hidden="1">
      <c r="A771" s="57" t="s">
        <v>3642</v>
      </c>
      <c r="B771" s="29">
        <v>23875.0</v>
      </c>
      <c r="C771" s="26">
        <v>23875.0</v>
      </c>
      <c r="D771" s="27">
        <v>0.0</v>
      </c>
      <c r="E771" s="28"/>
    </row>
    <row r="772" hidden="1">
      <c r="A772" s="57" t="s">
        <v>3643</v>
      </c>
      <c r="B772" s="29">
        <v>690.0</v>
      </c>
      <c r="C772" s="26">
        <v>690.0</v>
      </c>
      <c r="D772" s="27">
        <v>0.0</v>
      </c>
      <c r="E772" s="34"/>
    </row>
    <row r="773" hidden="1">
      <c r="A773" s="57" t="s">
        <v>3644</v>
      </c>
      <c r="B773" s="29">
        <v>1000.0</v>
      </c>
      <c r="C773" s="26">
        <v>1000.0</v>
      </c>
      <c r="D773" s="27">
        <v>0.0</v>
      </c>
      <c r="E773" s="28"/>
    </row>
    <row r="774" hidden="1">
      <c r="A774" s="31" t="s">
        <v>3646</v>
      </c>
      <c r="B774" s="29">
        <v>0.0</v>
      </c>
      <c r="C774" s="26"/>
      <c r="D774" s="27">
        <v>0.0</v>
      </c>
      <c r="E774" s="28"/>
    </row>
    <row r="775" hidden="1">
      <c r="A775" s="31" t="s">
        <v>3647</v>
      </c>
      <c r="B775" s="29">
        <v>90.0</v>
      </c>
      <c r="C775" s="26">
        <v>90.0</v>
      </c>
      <c r="D775" s="27">
        <v>0.0</v>
      </c>
      <c r="E775" s="28"/>
    </row>
    <row r="776" hidden="1">
      <c r="A776" s="31" t="s">
        <v>3649</v>
      </c>
      <c r="B776" s="29">
        <v>6395.0</v>
      </c>
      <c r="C776" s="26">
        <v>6405.0</v>
      </c>
      <c r="D776" s="27">
        <v>10.0</v>
      </c>
      <c r="E776" s="28" t="s">
        <v>4874</v>
      </c>
    </row>
    <row r="777" hidden="1">
      <c r="A777" s="31" t="s">
        <v>3651</v>
      </c>
      <c r="B777" s="29">
        <v>6440.0</v>
      </c>
      <c r="C777" s="26">
        <v>6440.0</v>
      </c>
      <c r="D777" s="27">
        <v>0.0</v>
      </c>
      <c r="E777" s="34"/>
    </row>
    <row r="778" hidden="1">
      <c r="A778" s="58" t="s">
        <v>3652</v>
      </c>
      <c r="B778" s="29">
        <v>70248.0</v>
      </c>
      <c r="C778" s="29">
        <v>69675.0</v>
      </c>
      <c r="D778" s="27">
        <v>-573.0</v>
      </c>
      <c r="E778" s="34"/>
    </row>
    <row r="779" hidden="1">
      <c r="A779" s="58" t="s">
        <v>3653</v>
      </c>
      <c r="B779" s="29">
        <v>35255.0</v>
      </c>
      <c r="C779" s="59">
        <v>35255.0</v>
      </c>
      <c r="D779" s="27">
        <v>0.0</v>
      </c>
      <c r="E779" s="34"/>
    </row>
    <row r="780" hidden="1">
      <c r="A780" s="58" t="s">
        <v>3654</v>
      </c>
      <c r="B780" s="29">
        <v>73803.0</v>
      </c>
      <c r="C780" s="59">
        <v>73803.0</v>
      </c>
      <c r="D780" s="27">
        <v>0.0</v>
      </c>
      <c r="E780" s="34"/>
    </row>
    <row r="781" hidden="1">
      <c r="A781" s="58" t="s">
        <v>3655</v>
      </c>
      <c r="B781" s="29">
        <v>85939.0</v>
      </c>
      <c r="C781" s="59">
        <v>85939.0</v>
      </c>
      <c r="D781" s="27">
        <v>0.0</v>
      </c>
      <c r="E781" s="34"/>
    </row>
    <row r="782" hidden="1">
      <c r="A782" s="58" t="s">
        <v>3657</v>
      </c>
      <c r="B782" s="29">
        <v>3692.0</v>
      </c>
      <c r="C782" s="59">
        <v>3692.0</v>
      </c>
      <c r="D782" s="27">
        <v>0.0</v>
      </c>
      <c r="E782" s="34"/>
    </row>
    <row r="783" hidden="1">
      <c r="A783" s="58" t="s">
        <v>3658</v>
      </c>
      <c r="B783" s="29">
        <v>13646.0</v>
      </c>
      <c r="C783" s="59">
        <v>13646.0</v>
      </c>
      <c r="D783" s="27">
        <v>0.0</v>
      </c>
      <c r="E783" s="34"/>
    </row>
    <row r="784" hidden="1">
      <c r="A784" s="35" t="s">
        <v>3659</v>
      </c>
      <c r="B784" s="29">
        <v>335943.0</v>
      </c>
      <c r="C784" s="59">
        <v>335370.0</v>
      </c>
      <c r="D784" s="27">
        <v>-573.0</v>
      </c>
      <c r="E784" s="34"/>
    </row>
    <row r="785" hidden="1">
      <c r="A785" s="36" t="s">
        <v>3660</v>
      </c>
      <c r="B785" s="37" t="s">
        <v>4875</v>
      </c>
      <c r="C785" s="27">
        <v>-11688.0</v>
      </c>
      <c r="D785" s="27" t="e">
        <v>#VALUE!</v>
      </c>
      <c r="E785" s="64"/>
    </row>
    <row r="786" hidden="1"/>
    <row r="787" hidden="1"/>
    <row r="788" hidden="1">
      <c r="A788" s="5" t="s">
        <v>3632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5" t="s">
        <v>3634</v>
      </c>
      <c r="B790" s="6"/>
      <c r="C790" s="6"/>
      <c r="D790" s="6"/>
      <c r="E790" s="7"/>
    </row>
    <row r="791" hidden="1">
      <c r="A791" s="10"/>
      <c r="B791" s="11"/>
      <c r="C791" s="11"/>
      <c r="D791" s="11"/>
      <c r="E791" s="12"/>
    </row>
    <row r="792" hidden="1">
      <c r="A792" s="13">
        <v>45677.0</v>
      </c>
      <c r="B792" s="6"/>
      <c r="C792" s="54" t="s">
        <v>3635</v>
      </c>
      <c r="D792" s="15">
        <v>45683.0</v>
      </c>
      <c r="E792" s="7"/>
    </row>
    <row r="793" hidden="1">
      <c r="A793" s="10"/>
      <c r="B793" s="11"/>
      <c r="C793" s="16"/>
      <c r="D793" s="11"/>
      <c r="E793" s="12"/>
    </row>
    <row r="794" hidden="1">
      <c r="A794" s="55" t="s">
        <v>4824</v>
      </c>
      <c r="B794" s="7"/>
      <c r="C794" s="16"/>
      <c r="D794" s="56" t="s">
        <v>4825</v>
      </c>
      <c r="E794" s="7"/>
    </row>
    <row r="795" hidden="1">
      <c r="A795" s="10"/>
      <c r="B795" s="12"/>
      <c r="C795" s="16"/>
      <c r="D795" s="11"/>
      <c r="E795" s="12"/>
    </row>
    <row r="796" hidden="1">
      <c r="A796" s="19" t="s">
        <v>3636</v>
      </c>
      <c r="B796" s="6"/>
      <c r="C796" s="6"/>
      <c r="D796" s="6"/>
      <c r="E796" s="7"/>
    </row>
    <row r="797" hidden="1">
      <c r="A797" s="20" t="s">
        <v>3637</v>
      </c>
      <c r="B797" s="21" t="s">
        <v>3638</v>
      </c>
      <c r="C797" s="22" t="s">
        <v>3639</v>
      </c>
      <c r="D797" s="21" t="s">
        <v>3640</v>
      </c>
      <c r="E797" s="23" t="s">
        <v>13</v>
      </c>
    </row>
    <row r="798" hidden="1">
      <c r="A798" s="57" t="s">
        <v>3641</v>
      </c>
      <c r="B798" s="25">
        <v>28516.0</v>
      </c>
      <c r="C798" s="26">
        <v>28518.0</v>
      </c>
      <c r="D798" s="27">
        <v>2.0</v>
      </c>
      <c r="E798" s="28" t="s">
        <v>4873</v>
      </c>
    </row>
    <row r="799" hidden="1">
      <c r="A799" s="57" t="s">
        <v>3642</v>
      </c>
      <c r="B799" s="29">
        <v>23875.0</v>
      </c>
      <c r="C799" s="26">
        <v>23875.0</v>
      </c>
      <c r="D799" s="27">
        <v>0.0</v>
      </c>
      <c r="E799" s="28"/>
    </row>
    <row r="800" hidden="1">
      <c r="A800" s="57" t="s">
        <v>3643</v>
      </c>
      <c r="B800" s="29">
        <v>690.0</v>
      </c>
      <c r="C800" s="26">
        <v>690.0</v>
      </c>
      <c r="D800" s="27">
        <v>0.0</v>
      </c>
      <c r="E800" s="34"/>
    </row>
    <row r="801" hidden="1">
      <c r="A801" s="57" t="s">
        <v>3644</v>
      </c>
      <c r="B801" s="29">
        <v>1000.0</v>
      </c>
      <c r="C801" s="26">
        <v>1000.0</v>
      </c>
      <c r="D801" s="27">
        <v>0.0</v>
      </c>
      <c r="E801" s="28"/>
    </row>
    <row r="802" hidden="1">
      <c r="A802" s="31" t="s">
        <v>3646</v>
      </c>
      <c r="B802" s="29">
        <v>0.0</v>
      </c>
      <c r="C802" s="26"/>
      <c r="D802" s="27">
        <v>0.0</v>
      </c>
      <c r="E802" s="28"/>
    </row>
    <row r="803" hidden="1">
      <c r="A803" s="31" t="s">
        <v>3647</v>
      </c>
      <c r="B803" s="29">
        <v>90.0</v>
      </c>
      <c r="C803" s="26">
        <v>90.0</v>
      </c>
      <c r="D803" s="27">
        <v>0.0</v>
      </c>
      <c r="E803" s="28"/>
    </row>
    <row r="804" hidden="1">
      <c r="A804" s="31" t="s">
        <v>3649</v>
      </c>
      <c r="B804" s="29">
        <v>6395.0</v>
      </c>
      <c r="C804" s="26">
        <v>6405.0</v>
      </c>
      <c r="D804" s="27">
        <v>10.0</v>
      </c>
      <c r="E804" s="28" t="s">
        <v>4874</v>
      </c>
    </row>
    <row r="805" hidden="1">
      <c r="A805" s="31" t="s">
        <v>3651</v>
      </c>
      <c r="B805" s="29">
        <v>6440.0</v>
      </c>
      <c r="C805" s="26">
        <v>6440.0</v>
      </c>
      <c r="D805" s="27">
        <v>0.0</v>
      </c>
      <c r="E805" s="34"/>
    </row>
    <row r="806" hidden="1">
      <c r="A806" s="58" t="s">
        <v>3652</v>
      </c>
      <c r="B806" s="29">
        <v>70248.0</v>
      </c>
      <c r="C806" s="29">
        <v>69675.0</v>
      </c>
      <c r="D806" s="27">
        <v>-573.0</v>
      </c>
      <c r="E806" s="34"/>
    </row>
    <row r="807" hidden="1">
      <c r="A807" s="58" t="s">
        <v>3653</v>
      </c>
      <c r="B807" s="29">
        <v>35255.0</v>
      </c>
      <c r="C807" s="59">
        <v>35255.0</v>
      </c>
      <c r="D807" s="27">
        <v>0.0</v>
      </c>
      <c r="E807" s="34"/>
    </row>
    <row r="808" hidden="1">
      <c r="A808" s="58" t="s">
        <v>3654</v>
      </c>
      <c r="B808" s="29">
        <v>73803.0</v>
      </c>
      <c r="C808" s="59">
        <v>73803.0</v>
      </c>
      <c r="D808" s="27">
        <v>0.0</v>
      </c>
      <c r="E808" s="34"/>
    </row>
    <row r="809" hidden="1">
      <c r="A809" s="58" t="s">
        <v>3655</v>
      </c>
      <c r="B809" s="29">
        <v>85939.0</v>
      </c>
      <c r="C809" s="59">
        <v>85939.0</v>
      </c>
      <c r="D809" s="27">
        <v>0.0</v>
      </c>
      <c r="E809" s="34"/>
    </row>
    <row r="810" hidden="1">
      <c r="A810" s="58" t="s">
        <v>3657</v>
      </c>
      <c r="B810" s="29">
        <v>3692.0</v>
      </c>
      <c r="C810" s="59">
        <v>3692.0</v>
      </c>
      <c r="D810" s="27">
        <v>0.0</v>
      </c>
      <c r="E810" s="34"/>
    </row>
    <row r="811" hidden="1">
      <c r="A811" s="58" t="s">
        <v>3658</v>
      </c>
      <c r="B811" s="29">
        <v>13646.0</v>
      </c>
      <c r="C811" s="59">
        <v>13646.0</v>
      </c>
      <c r="D811" s="27">
        <v>0.0</v>
      </c>
      <c r="E811" s="34"/>
    </row>
    <row r="812" hidden="1">
      <c r="A812" s="35" t="s">
        <v>3659</v>
      </c>
      <c r="B812" s="29">
        <v>335943.0</v>
      </c>
      <c r="C812" s="59">
        <v>335370.0</v>
      </c>
      <c r="D812" s="27">
        <v>-573.0</v>
      </c>
      <c r="E812" s="34"/>
    </row>
    <row r="813" hidden="1">
      <c r="A813" s="36" t="s">
        <v>3660</v>
      </c>
      <c r="B813" s="37" t="s">
        <v>4875</v>
      </c>
      <c r="C813" s="27">
        <v>12.0</v>
      </c>
      <c r="D813" s="27" t="e">
        <v>#VALUE!</v>
      </c>
      <c r="E813" s="64"/>
    </row>
    <row r="814" hidden="1"/>
    <row r="815" hidden="1"/>
    <row r="816" hidden="1">
      <c r="A816" s="5" t="s">
        <v>3632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5" t="s">
        <v>3634</v>
      </c>
      <c r="B818" s="6"/>
      <c r="C818" s="6"/>
      <c r="D818" s="6"/>
      <c r="E818" s="7"/>
    </row>
    <row r="819" hidden="1">
      <c r="A819" s="10"/>
      <c r="B819" s="11"/>
      <c r="C819" s="11"/>
      <c r="D819" s="11"/>
      <c r="E819" s="12"/>
    </row>
    <row r="820" hidden="1">
      <c r="A820" s="13">
        <v>45684.0</v>
      </c>
      <c r="B820" s="6"/>
      <c r="C820" s="54" t="s">
        <v>3635</v>
      </c>
      <c r="D820" s="15">
        <v>45688.0</v>
      </c>
      <c r="E820" s="7"/>
    </row>
    <row r="821" hidden="1">
      <c r="A821" s="10"/>
      <c r="B821" s="11"/>
      <c r="C821" s="16"/>
      <c r="D821" s="11"/>
      <c r="E821" s="12"/>
    </row>
    <row r="822" hidden="1">
      <c r="A822" s="55" t="s">
        <v>4824</v>
      </c>
      <c r="B822" s="7"/>
      <c r="C822" s="16"/>
      <c r="D822" s="56" t="s">
        <v>4831</v>
      </c>
      <c r="E822" s="7"/>
    </row>
    <row r="823" hidden="1">
      <c r="A823" s="10"/>
      <c r="B823" s="12"/>
      <c r="C823" s="16"/>
      <c r="D823" s="11"/>
      <c r="E823" s="12"/>
    </row>
    <row r="824" hidden="1">
      <c r="A824" s="19" t="s">
        <v>3636</v>
      </c>
      <c r="B824" s="6"/>
      <c r="C824" s="6"/>
      <c r="D824" s="6"/>
      <c r="E824" s="7"/>
    </row>
    <row r="825" hidden="1">
      <c r="A825" s="20" t="s">
        <v>3637</v>
      </c>
      <c r="B825" s="21" t="s">
        <v>3638</v>
      </c>
      <c r="C825" s="22" t="s">
        <v>3639</v>
      </c>
      <c r="D825" s="21" t="s">
        <v>3640</v>
      </c>
      <c r="E825" s="23" t="s">
        <v>13</v>
      </c>
    </row>
    <row r="826" hidden="1">
      <c r="A826" s="57" t="s">
        <v>3641</v>
      </c>
      <c r="B826" s="25">
        <v>27030.0</v>
      </c>
      <c r="C826" s="26">
        <v>30571.0</v>
      </c>
      <c r="D826" s="27">
        <v>3541.0</v>
      </c>
      <c r="E826" s="28"/>
    </row>
    <row r="827" hidden="1">
      <c r="A827" s="57" t="s">
        <v>3642</v>
      </c>
      <c r="B827" s="29">
        <v>19063.0</v>
      </c>
      <c r="C827" s="26">
        <v>19063.0</v>
      </c>
      <c r="D827" s="27">
        <v>0.0</v>
      </c>
      <c r="E827" s="28"/>
    </row>
    <row r="828" hidden="1">
      <c r="A828" s="57" t="s">
        <v>3643</v>
      </c>
      <c r="B828" s="29">
        <v>0.0</v>
      </c>
      <c r="C828" s="26"/>
      <c r="D828" s="27">
        <v>0.0</v>
      </c>
      <c r="E828" s="34"/>
    </row>
    <row r="829" hidden="1">
      <c r="A829" s="57" t="s">
        <v>3644</v>
      </c>
      <c r="B829" s="29">
        <v>1500.0</v>
      </c>
      <c r="C829" s="26">
        <v>1500.0</v>
      </c>
      <c r="D829" s="27">
        <v>0.0</v>
      </c>
      <c r="E829" s="28"/>
    </row>
    <row r="830" hidden="1">
      <c r="A830" s="31" t="s">
        <v>3646</v>
      </c>
      <c r="B830" s="29">
        <v>0.0</v>
      </c>
      <c r="C830" s="26"/>
      <c r="D830" s="27">
        <v>0.0</v>
      </c>
      <c r="E830" s="28"/>
    </row>
    <row r="831" hidden="1">
      <c r="A831" s="31" t="s">
        <v>3647</v>
      </c>
      <c r="B831" s="29">
        <v>90.0</v>
      </c>
      <c r="C831" s="26">
        <v>90.0</v>
      </c>
      <c r="D831" s="27">
        <v>0.0</v>
      </c>
      <c r="E831" s="28"/>
    </row>
    <row r="832" hidden="1">
      <c r="A832" s="31" t="s">
        <v>3649</v>
      </c>
      <c r="B832" s="29">
        <v>6710.0</v>
      </c>
      <c r="C832" s="26">
        <v>6710.0</v>
      </c>
      <c r="D832" s="27">
        <v>0.0</v>
      </c>
      <c r="E832" s="28" t="s">
        <v>4876</v>
      </c>
    </row>
    <row r="833" hidden="1">
      <c r="A833" s="31" t="s">
        <v>3651</v>
      </c>
      <c r="B833" s="29">
        <v>3520.0</v>
      </c>
      <c r="C833" s="26">
        <v>3560.0</v>
      </c>
      <c r="D833" s="27">
        <v>40.0</v>
      </c>
      <c r="E833" s="34"/>
    </row>
    <row r="834" hidden="1">
      <c r="A834" s="58" t="s">
        <v>3652</v>
      </c>
      <c r="B834" s="29">
        <v>44258.0</v>
      </c>
      <c r="C834" s="29">
        <v>44258.0</v>
      </c>
      <c r="D834" s="27">
        <v>0.0</v>
      </c>
      <c r="E834" s="34"/>
    </row>
    <row r="835" hidden="1">
      <c r="A835" s="58" t="s">
        <v>3653</v>
      </c>
      <c r="B835" s="29">
        <v>14767.0</v>
      </c>
      <c r="C835" s="59">
        <v>14767.0</v>
      </c>
      <c r="D835" s="27">
        <v>0.0</v>
      </c>
      <c r="E835" s="34"/>
    </row>
    <row r="836" hidden="1">
      <c r="A836" s="58" t="s">
        <v>3654</v>
      </c>
      <c r="B836" s="29">
        <v>52431.0</v>
      </c>
      <c r="C836" s="59">
        <v>52431.0</v>
      </c>
      <c r="D836" s="27">
        <v>0.0</v>
      </c>
      <c r="E836" s="34"/>
    </row>
    <row r="837" hidden="1">
      <c r="A837" s="58" t="s">
        <v>3655</v>
      </c>
      <c r="B837" s="29">
        <v>53100.0</v>
      </c>
      <c r="C837" s="59">
        <v>53100.0</v>
      </c>
      <c r="D837" s="27">
        <v>0.0</v>
      </c>
      <c r="E837" s="34"/>
    </row>
    <row r="838" hidden="1">
      <c r="A838" s="58" t="s">
        <v>3657</v>
      </c>
      <c r="B838" s="29">
        <v>2740.0</v>
      </c>
      <c r="C838" s="59">
        <v>2740.0</v>
      </c>
      <c r="D838" s="27">
        <v>0.0</v>
      </c>
      <c r="E838" s="34"/>
    </row>
    <row r="839" hidden="1">
      <c r="A839" s="58" t="s">
        <v>3658</v>
      </c>
      <c r="B839" s="29">
        <v>13760.0</v>
      </c>
      <c r="C839" s="59">
        <v>13760.0</v>
      </c>
      <c r="D839" s="27">
        <v>0.0</v>
      </c>
      <c r="E839" s="34"/>
    </row>
    <row r="840" hidden="1">
      <c r="A840" s="35" t="s">
        <v>3659</v>
      </c>
      <c r="B840" s="29">
        <v>225209.0</v>
      </c>
      <c r="C840" s="59">
        <v>225209.0</v>
      </c>
      <c r="D840" s="27">
        <v>0.0</v>
      </c>
      <c r="E840" s="34"/>
    </row>
    <row r="841" hidden="1">
      <c r="A841" s="36" t="s">
        <v>3660</v>
      </c>
      <c r="B841" s="37">
        <v>0.0</v>
      </c>
      <c r="C841" s="27">
        <v>3581.0</v>
      </c>
      <c r="D841" s="27">
        <v>3581.0</v>
      </c>
      <c r="E841" s="64"/>
    </row>
    <row r="842" hidden="1"/>
    <row r="843" hidden="1"/>
    <row r="844" hidden="1">
      <c r="A844" s="5" t="s">
        <v>3632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5" t="s">
        <v>3634</v>
      </c>
      <c r="B846" s="6"/>
      <c r="C846" s="6"/>
      <c r="D846" s="6"/>
      <c r="E846" s="7"/>
    </row>
    <row r="847" hidden="1">
      <c r="A847" s="10"/>
      <c r="B847" s="11"/>
      <c r="C847" s="11"/>
      <c r="D847" s="11"/>
      <c r="E847" s="12"/>
    </row>
    <row r="848" hidden="1">
      <c r="A848" s="13">
        <v>45684.0</v>
      </c>
      <c r="B848" s="6"/>
      <c r="C848" s="54" t="s">
        <v>3635</v>
      </c>
      <c r="D848" s="15">
        <v>45688.0</v>
      </c>
      <c r="E848" s="7"/>
    </row>
    <row r="849" hidden="1">
      <c r="A849" s="10"/>
      <c r="B849" s="11"/>
      <c r="C849" s="16"/>
      <c r="D849" s="11"/>
      <c r="E849" s="12"/>
    </row>
    <row r="850" hidden="1">
      <c r="A850" s="55" t="s">
        <v>4824</v>
      </c>
      <c r="B850" s="7"/>
      <c r="C850" s="16"/>
      <c r="D850" s="56" t="s">
        <v>4831</v>
      </c>
      <c r="E850" s="7"/>
    </row>
    <row r="851" hidden="1">
      <c r="A851" s="10"/>
      <c r="B851" s="12"/>
      <c r="C851" s="16"/>
      <c r="D851" s="11"/>
      <c r="E851" s="12"/>
    </row>
    <row r="852" hidden="1">
      <c r="A852" s="19" t="s">
        <v>3636</v>
      </c>
      <c r="B852" s="6"/>
      <c r="C852" s="6"/>
      <c r="D852" s="6"/>
      <c r="E852" s="7"/>
    </row>
    <row r="853" hidden="1">
      <c r="A853" s="20" t="s">
        <v>3637</v>
      </c>
      <c r="B853" s="21" t="s">
        <v>3638</v>
      </c>
      <c r="C853" s="22" t="s">
        <v>3639</v>
      </c>
      <c r="D853" s="21" t="s">
        <v>3640</v>
      </c>
      <c r="E853" s="23" t="s">
        <v>13</v>
      </c>
    </row>
    <row r="854" hidden="1">
      <c r="A854" s="57" t="s">
        <v>3641</v>
      </c>
      <c r="B854" s="25">
        <v>27030.0</v>
      </c>
      <c r="C854" s="26">
        <v>30571.0</v>
      </c>
      <c r="D854" s="27">
        <v>3541.0</v>
      </c>
      <c r="E854" s="28"/>
    </row>
    <row r="855" hidden="1">
      <c r="A855" s="57" t="s">
        <v>3642</v>
      </c>
      <c r="B855" s="29">
        <v>19063.0</v>
      </c>
      <c r="C855" s="26">
        <v>19063.0</v>
      </c>
      <c r="D855" s="27">
        <v>0.0</v>
      </c>
      <c r="E855" s="28"/>
    </row>
    <row r="856" hidden="1">
      <c r="A856" s="57" t="s">
        <v>3643</v>
      </c>
      <c r="B856" s="29">
        <v>0.0</v>
      </c>
      <c r="C856" s="26"/>
      <c r="D856" s="27">
        <v>0.0</v>
      </c>
      <c r="E856" s="34"/>
    </row>
    <row r="857" hidden="1">
      <c r="A857" s="57" t="s">
        <v>3644</v>
      </c>
      <c r="B857" s="29">
        <v>1500.0</v>
      </c>
      <c r="C857" s="26">
        <v>1500.0</v>
      </c>
      <c r="D857" s="27">
        <v>0.0</v>
      </c>
      <c r="E857" s="28"/>
    </row>
    <row r="858" hidden="1">
      <c r="A858" s="31" t="s">
        <v>3646</v>
      </c>
      <c r="B858" s="29">
        <v>0.0</v>
      </c>
      <c r="C858" s="26"/>
      <c r="D858" s="27">
        <v>0.0</v>
      </c>
      <c r="E858" s="28"/>
    </row>
    <row r="859" hidden="1">
      <c r="A859" s="31" t="s">
        <v>3647</v>
      </c>
      <c r="B859" s="29">
        <v>90.0</v>
      </c>
      <c r="C859" s="26">
        <v>90.0</v>
      </c>
      <c r="D859" s="27">
        <v>0.0</v>
      </c>
      <c r="E859" s="28"/>
    </row>
    <row r="860" hidden="1">
      <c r="A860" s="31" t="s">
        <v>3649</v>
      </c>
      <c r="B860" s="29">
        <v>6710.0</v>
      </c>
      <c r="C860" s="26">
        <v>6710.0</v>
      </c>
      <c r="D860" s="27">
        <v>0.0</v>
      </c>
      <c r="E860" s="28" t="s">
        <v>4876</v>
      </c>
    </row>
    <row r="861" hidden="1">
      <c r="A861" s="31" t="s">
        <v>3651</v>
      </c>
      <c r="B861" s="29">
        <v>3520.0</v>
      </c>
      <c r="C861" s="26">
        <v>3560.0</v>
      </c>
      <c r="D861" s="27">
        <v>40.0</v>
      </c>
      <c r="E861" s="34"/>
    </row>
    <row r="862" hidden="1">
      <c r="A862" s="58" t="s">
        <v>3652</v>
      </c>
      <c r="B862" s="29">
        <v>44258.0</v>
      </c>
      <c r="C862" s="29">
        <v>44258.0</v>
      </c>
      <c r="D862" s="27">
        <v>0.0</v>
      </c>
      <c r="E862" s="34"/>
    </row>
    <row r="863" hidden="1">
      <c r="A863" s="58" t="s">
        <v>3653</v>
      </c>
      <c r="B863" s="29">
        <v>14767.0</v>
      </c>
      <c r="C863" s="59">
        <v>14767.0</v>
      </c>
      <c r="D863" s="27">
        <v>0.0</v>
      </c>
      <c r="E863" s="34"/>
    </row>
    <row r="864" hidden="1">
      <c r="A864" s="58" t="s">
        <v>3654</v>
      </c>
      <c r="B864" s="29">
        <v>52431.0</v>
      </c>
      <c r="C864" s="59">
        <v>52431.0</v>
      </c>
      <c r="D864" s="27">
        <v>0.0</v>
      </c>
      <c r="E864" s="34"/>
    </row>
    <row r="865" hidden="1">
      <c r="A865" s="58" t="s">
        <v>3655</v>
      </c>
      <c r="B865" s="29">
        <v>53100.0</v>
      </c>
      <c r="C865" s="59">
        <v>53100.0</v>
      </c>
      <c r="D865" s="27">
        <v>0.0</v>
      </c>
      <c r="E865" s="34"/>
    </row>
    <row r="866" hidden="1">
      <c r="A866" s="58" t="s">
        <v>3657</v>
      </c>
      <c r="B866" s="29">
        <v>2740.0</v>
      </c>
      <c r="C866" s="59">
        <v>2740.0</v>
      </c>
      <c r="D866" s="27">
        <v>0.0</v>
      </c>
      <c r="E866" s="34"/>
    </row>
    <row r="867" hidden="1">
      <c r="A867" s="58" t="s">
        <v>3658</v>
      </c>
      <c r="B867" s="29">
        <v>13760.0</v>
      </c>
      <c r="C867" s="59">
        <v>13760.0</v>
      </c>
      <c r="D867" s="27">
        <v>0.0</v>
      </c>
      <c r="E867" s="34"/>
    </row>
    <row r="868" hidden="1">
      <c r="A868" s="35" t="s">
        <v>3659</v>
      </c>
      <c r="B868" s="29">
        <v>225209.0</v>
      </c>
      <c r="C868" s="59">
        <v>225209.0</v>
      </c>
      <c r="D868" s="27">
        <v>0.0</v>
      </c>
      <c r="E868" s="34"/>
    </row>
    <row r="869" hidden="1">
      <c r="A869" s="36" t="s">
        <v>3660</v>
      </c>
      <c r="B869" s="37">
        <v>0.0</v>
      </c>
      <c r="C869" s="27">
        <v>3581.0</v>
      </c>
      <c r="D869" s="27">
        <v>3581.0</v>
      </c>
      <c r="E869" s="64"/>
    </row>
    <row r="870" hidden="1"/>
    <row r="871" hidden="1"/>
    <row r="872" hidden="1">
      <c r="A872" s="5" t="s">
        <v>3632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5" t="s">
        <v>3634</v>
      </c>
      <c r="B874" s="6"/>
      <c r="C874" s="6"/>
      <c r="D874" s="6"/>
      <c r="E874" s="7"/>
    </row>
    <row r="875" hidden="1">
      <c r="A875" s="10"/>
      <c r="B875" s="11"/>
      <c r="C875" s="11"/>
      <c r="D875" s="11"/>
      <c r="E875" s="12"/>
    </row>
    <row r="876" hidden="1">
      <c r="A876" s="13">
        <v>45689.0</v>
      </c>
      <c r="B876" s="6"/>
      <c r="C876" s="54" t="s">
        <v>3635</v>
      </c>
      <c r="D876" s="15">
        <v>45690.0</v>
      </c>
      <c r="E876" s="7"/>
    </row>
    <row r="877" hidden="1">
      <c r="A877" s="10"/>
      <c r="B877" s="11"/>
      <c r="C877" s="16"/>
      <c r="D877" s="11"/>
      <c r="E877" s="12"/>
    </row>
    <row r="878" hidden="1">
      <c r="A878" s="55" t="s">
        <v>4833</v>
      </c>
      <c r="B878" s="7"/>
      <c r="C878" s="16"/>
      <c r="D878" s="56" t="s">
        <v>4825</v>
      </c>
      <c r="E878" s="7"/>
    </row>
    <row r="879" hidden="1">
      <c r="A879" s="10"/>
      <c r="B879" s="12"/>
      <c r="C879" s="16"/>
      <c r="D879" s="11"/>
      <c r="E879" s="12"/>
    </row>
    <row r="880" hidden="1">
      <c r="A880" s="19" t="s">
        <v>3636</v>
      </c>
      <c r="B880" s="6"/>
      <c r="C880" s="6"/>
      <c r="D880" s="6"/>
      <c r="E880" s="7"/>
    </row>
    <row r="881" hidden="1">
      <c r="A881" s="20" t="s">
        <v>3637</v>
      </c>
      <c r="B881" s="21" t="s">
        <v>3638</v>
      </c>
      <c r="C881" s="22" t="s">
        <v>3639</v>
      </c>
      <c r="D881" s="21" t="s">
        <v>3640</v>
      </c>
      <c r="E881" s="23" t="s">
        <v>13</v>
      </c>
    </row>
    <row r="882" hidden="1">
      <c r="A882" s="57" t="s">
        <v>3641</v>
      </c>
      <c r="B882" s="25">
        <v>13298.0</v>
      </c>
      <c r="C882" s="26">
        <v>13298.0</v>
      </c>
      <c r="D882" s="27">
        <v>0.0</v>
      </c>
      <c r="E882" s="28"/>
    </row>
    <row r="883" hidden="1">
      <c r="A883" s="57" t="s">
        <v>3642</v>
      </c>
      <c r="B883" s="29">
        <v>8102.0</v>
      </c>
      <c r="C883" s="26">
        <v>8102.0</v>
      </c>
      <c r="D883" s="27">
        <v>0.0</v>
      </c>
      <c r="E883" s="28"/>
    </row>
    <row r="884" hidden="1">
      <c r="A884" s="57" t="s">
        <v>3643</v>
      </c>
      <c r="B884" s="29">
        <v>0.0</v>
      </c>
      <c r="C884" s="26"/>
      <c r="D884" s="27">
        <v>0.0</v>
      </c>
      <c r="E884" s="34"/>
    </row>
    <row r="885" hidden="1">
      <c r="A885" s="57" t="s">
        <v>3644</v>
      </c>
      <c r="B885" s="29">
        <v>500.0</v>
      </c>
      <c r="C885" s="26">
        <v>500.0</v>
      </c>
      <c r="D885" s="27">
        <v>0.0</v>
      </c>
      <c r="E885" s="28"/>
    </row>
    <row r="886" hidden="1">
      <c r="A886" s="31" t="s">
        <v>3646</v>
      </c>
      <c r="B886" s="29">
        <v>0.0</v>
      </c>
      <c r="C886" s="26"/>
      <c r="D886" s="27">
        <v>0.0</v>
      </c>
      <c r="E886" s="28"/>
    </row>
    <row r="887" hidden="1">
      <c r="A887" s="31" t="s">
        <v>3647</v>
      </c>
      <c r="B887" s="29">
        <v>0.0</v>
      </c>
      <c r="C887" s="26"/>
      <c r="D887" s="27">
        <v>0.0</v>
      </c>
      <c r="E887" s="28"/>
    </row>
    <row r="888" hidden="1">
      <c r="A888" s="31" t="s">
        <v>3649</v>
      </c>
      <c r="B888" s="29">
        <v>0.0</v>
      </c>
      <c r="C888" s="26"/>
      <c r="D888" s="27">
        <v>0.0</v>
      </c>
      <c r="E888" s="28"/>
    </row>
    <row r="889" hidden="1">
      <c r="A889" s="31" t="s">
        <v>3651</v>
      </c>
      <c r="B889" s="29">
        <v>2240.0</v>
      </c>
      <c r="C889" s="26">
        <v>2240.0</v>
      </c>
      <c r="D889" s="27">
        <v>0.0</v>
      </c>
      <c r="E889" s="34"/>
    </row>
    <row r="890" hidden="1">
      <c r="A890" s="58" t="s">
        <v>3652</v>
      </c>
      <c r="B890" s="29">
        <v>18166.0</v>
      </c>
      <c r="C890" s="29">
        <v>18166.0</v>
      </c>
      <c r="D890" s="27">
        <v>0.0</v>
      </c>
      <c r="E890" s="34"/>
    </row>
    <row r="891" hidden="1">
      <c r="A891" s="58" t="s">
        <v>3653</v>
      </c>
      <c r="B891" s="29">
        <v>6346.0</v>
      </c>
      <c r="C891" s="59">
        <v>6346.0</v>
      </c>
      <c r="D891" s="27">
        <v>0.0</v>
      </c>
      <c r="E891" s="34"/>
    </row>
    <row r="892" hidden="1">
      <c r="A892" s="58" t="s">
        <v>3654</v>
      </c>
      <c r="B892" s="29">
        <v>25453.0</v>
      </c>
      <c r="C892" s="59">
        <v>25453.0</v>
      </c>
      <c r="D892" s="27">
        <v>0.0</v>
      </c>
      <c r="E892" s="34"/>
    </row>
    <row r="893" hidden="1">
      <c r="A893" s="58" t="s">
        <v>3655</v>
      </c>
      <c r="B893" s="29">
        <v>24718.0</v>
      </c>
      <c r="C893" s="59">
        <v>24718.0</v>
      </c>
      <c r="D893" s="27">
        <v>0.0</v>
      </c>
      <c r="E893" s="34"/>
    </row>
    <row r="894" hidden="1">
      <c r="A894" s="58" t="s">
        <v>3657</v>
      </c>
      <c r="B894" s="29">
        <v>2035.0</v>
      </c>
      <c r="C894" s="59">
        <v>2035.0</v>
      </c>
      <c r="D894" s="27">
        <v>0.0</v>
      </c>
      <c r="E894" s="34"/>
    </row>
    <row r="895" hidden="1">
      <c r="A895" s="58" t="s">
        <v>3658</v>
      </c>
      <c r="B895" s="29">
        <v>6226.0</v>
      </c>
      <c r="C895" s="59">
        <v>6226.0</v>
      </c>
      <c r="D895" s="27">
        <v>0.0</v>
      </c>
      <c r="E895" s="34"/>
    </row>
    <row r="896" hidden="1">
      <c r="A896" s="35" t="s">
        <v>3659</v>
      </c>
      <c r="B896" s="29">
        <v>104360.0</v>
      </c>
      <c r="C896" s="59">
        <v>104360.0</v>
      </c>
      <c r="D896" s="27">
        <v>0.0</v>
      </c>
      <c r="E896" s="34"/>
    </row>
    <row r="897" hidden="1">
      <c r="A897" s="36" t="s">
        <v>3660</v>
      </c>
      <c r="B897" s="37">
        <v>-3502.0</v>
      </c>
      <c r="C897" s="27">
        <v>-3502.0</v>
      </c>
      <c r="D897" s="27">
        <v>0.0</v>
      </c>
      <c r="E897" s="38" t="s">
        <v>4877</v>
      </c>
    </row>
    <row r="898" hidden="1"/>
    <row r="899" hidden="1"/>
    <row r="900" hidden="1">
      <c r="A900" s="5" t="s">
        <v>3632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5" t="s">
        <v>3634</v>
      </c>
      <c r="B902" s="6"/>
      <c r="C902" s="6"/>
      <c r="D902" s="6"/>
      <c r="E902" s="7"/>
    </row>
    <row r="903" hidden="1">
      <c r="A903" s="10"/>
      <c r="B903" s="11"/>
      <c r="C903" s="11"/>
      <c r="D903" s="11"/>
      <c r="E903" s="12"/>
    </row>
    <row r="904" hidden="1">
      <c r="A904" s="13">
        <v>45691.0</v>
      </c>
      <c r="B904" s="6"/>
      <c r="C904" s="54" t="s">
        <v>3635</v>
      </c>
      <c r="D904" s="15">
        <v>45697.0</v>
      </c>
      <c r="E904" s="7"/>
    </row>
    <row r="905" hidden="1">
      <c r="A905" s="10"/>
      <c r="B905" s="11"/>
      <c r="C905" s="16"/>
      <c r="D905" s="11"/>
      <c r="E905" s="12"/>
    </row>
    <row r="906" hidden="1">
      <c r="A906" s="55" t="s">
        <v>4824</v>
      </c>
      <c r="B906" s="7"/>
      <c r="C906" s="16"/>
      <c r="D906" s="56" t="s">
        <v>4825</v>
      </c>
      <c r="E906" s="7"/>
    </row>
    <row r="907" hidden="1">
      <c r="A907" s="10"/>
      <c r="B907" s="12"/>
      <c r="C907" s="16"/>
      <c r="D907" s="11"/>
      <c r="E907" s="12"/>
    </row>
    <row r="908" hidden="1">
      <c r="A908" s="19" t="s">
        <v>3636</v>
      </c>
      <c r="B908" s="6"/>
      <c r="C908" s="6"/>
      <c r="D908" s="6"/>
      <c r="E908" s="7"/>
    </row>
    <row r="909" hidden="1">
      <c r="A909" s="20" t="s">
        <v>3637</v>
      </c>
      <c r="B909" s="21" t="s">
        <v>3638</v>
      </c>
      <c r="C909" s="22" t="s">
        <v>3639</v>
      </c>
      <c r="D909" s="21" t="s">
        <v>3640</v>
      </c>
      <c r="E909" s="23" t="s">
        <v>13</v>
      </c>
    </row>
    <row r="910" hidden="1">
      <c r="A910" s="57" t="s">
        <v>3641</v>
      </c>
      <c r="B910" s="25">
        <v>27847.0</v>
      </c>
      <c r="C910" s="26">
        <v>27846.0</v>
      </c>
      <c r="D910" s="27">
        <v>-1.0</v>
      </c>
      <c r="E910" s="28" t="s">
        <v>4878</v>
      </c>
    </row>
    <row r="911" hidden="1">
      <c r="A911" s="57" t="s">
        <v>3642</v>
      </c>
      <c r="B911" s="29">
        <v>31904.0</v>
      </c>
      <c r="C911" s="26">
        <v>31904.0</v>
      </c>
      <c r="D911" s="27">
        <v>0.0</v>
      </c>
      <c r="E911" s="28"/>
    </row>
    <row r="912" hidden="1">
      <c r="A912" s="57" t="s">
        <v>3643</v>
      </c>
      <c r="B912" s="29">
        <v>0.0</v>
      </c>
      <c r="C912" s="26"/>
      <c r="D912" s="27">
        <v>0.0</v>
      </c>
      <c r="E912" s="34"/>
    </row>
    <row r="913" hidden="1">
      <c r="A913" s="57" t="s">
        <v>3644</v>
      </c>
      <c r="B913" s="29">
        <v>1500.0</v>
      </c>
      <c r="C913" s="26">
        <v>1500.0</v>
      </c>
      <c r="D913" s="27">
        <v>0.0</v>
      </c>
      <c r="E913" s="28"/>
    </row>
    <row r="914" hidden="1">
      <c r="A914" s="31" t="s">
        <v>3646</v>
      </c>
      <c r="B914" s="29">
        <v>800.0</v>
      </c>
      <c r="C914" s="26"/>
      <c r="D914" s="27">
        <v>-800.0</v>
      </c>
      <c r="E914" s="28" t="s">
        <v>4879</v>
      </c>
    </row>
    <row r="915" hidden="1">
      <c r="A915" s="31" t="s">
        <v>3647</v>
      </c>
      <c r="B915" s="29">
        <v>88.0</v>
      </c>
      <c r="C915" s="26">
        <v>88.0</v>
      </c>
      <c r="D915" s="27">
        <v>0.0</v>
      </c>
      <c r="E915" s="28"/>
    </row>
    <row r="916" hidden="1">
      <c r="A916" s="31" t="s">
        <v>3649</v>
      </c>
      <c r="B916" s="29">
        <v>440.0</v>
      </c>
      <c r="C916" s="26">
        <v>440.0</v>
      </c>
      <c r="D916" s="27">
        <v>0.0</v>
      </c>
      <c r="E916" s="28"/>
    </row>
    <row r="917" hidden="1">
      <c r="A917" s="31" t="s">
        <v>3651</v>
      </c>
      <c r="B917" s="29">
        <v>5320.0</v>
      </c>
      <c r="C917" s="26">
        <v>5980.0</v>
      </c>
      <c r="D917" s="27">
        <v>660.0</v>
      </c>
      <c r="E917" s="34"/>
    </row>
    <row r="918" hidden="1">
      <c r="A918" s="58" t="s">
        <v>3652</v>
      </c>
      <c r="B918" s="29">
        <v>52165.0</v>
      </c>
      <c r="C918" s="29">
        <v>52165.0</v>
      </c>
      <c r="D918" s="27">
        <v>0.0</v>
      </c>
      <c r="E918" s="34"/>
    </row>
    <row r="919" hidden="1">
      <c r="A919" s="58" t="s">
        <v>3653</v>
      </c>
      <c r="B919" s="29">
        <v>41230.09999999999</v>
      </c>
      <c r="C919" s="59">
        <v>41230.100000000064</v>
      </c>
      <c r="D919" s="27">
        <v>7.275957614183426E-11</v>
      </c>
      <c r="E919" s="34"/>
    </row>
    <row r="920" hidden="1">
      <c r="A920" s="58" t="s">
        <v>3654</v>
      </c>
      <c r="B920" s="29">
        <v>58835.0</v>
      </c>
      <c r="C920" s="59">
        <v>58835.0</v>
      </c>
      <c r="D920" s="27">
        <v>0.0</v>
      </c>
      <c r="E920" s="34"/>
    </row>
    <row r="921" hidden="1">
      <c r="A921" s="58" t="s">
        <v>3655</v>
      </c>
      <c r="B921" s="29">
        <v>89731.0</v>
      </c>
      <c r="C921" s="59">
        <v>89731.0</v>
      </c>
      <c r="D921" s="27">
        <v>0.0</v>
      </c>
      <c r="E921" s="34"/>
    </row>
    <row r="922" hidden="1">
      <c r="A922" s="58" t="s">
        <v>3657</v>
      </c>
      <c r="B922" s="29">
        <v>1163.0</v>
      </c>
      <c r="C922" s="59">
        <v>1163.0</v>
      </c>
      <c r="D922" s="27">
        <v>0.0</v>
      </c>
      <c r="E922" s="34"/>
    </row>
    <row r="923" hidden="1">
      <c r="A923" s="58" t="s">
        <v>3658</v>
      </c>
      <c r="B923" s="29">
        <v>7815.0</v>
      </c>
      <c r="C923" s="59">
        <v>7815.0</v>
      </c>
      <c r="D923" s="27">
        <v>0.0</v>
      </c>
      <c r="E923" s="34"/>
    </row>
    <row r="924" hidden="1">
      <c r="A924" s="35" t="s">
        <v>3659</v>
      </c>
      <c r="B924" s="29">
        <v>311008.60000000003</v>
      </c>
      <c r="C924" s="59">
        <v>311008.6</v>
      </c>
      <c r="D924" s="27">
        <v>-5.820766091346741E-11</v>
      </c>
      <c r="E924" s="34"/>
    </row>
    <row r="925" hidden="1">
      <c r="A925" s="36" t="s">
        <v>3660</v>
      </c>
      <c r="B925" s="37">
        <v>14.49999999994543</v>
      </c>
      <c r="C925" s="27">
        <v>-126.49999999988358</v>
      </c>
      <c r="D925" s="27">
        <v>-140.99999999982901</v>
      </c>
      <c r="E925" s="38"/>
    </row>
    <row r="926" hidden="1"/>
    <row r="927" hidden="1"/>
    <row r="928" hidden="1">
      <c r="A928" s="5" t="s">
        <v>3632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5" t="s">
        <v>3634</v>
      </c>
      <c r="B930" s="6"/>
      <c r="C930" s="6"/>
      <c r="D930" s="6"/>
      <c r="E930" s="7"/>
    </row>
    <row r="931" hidden="1">
      <c r="A931" s="10"/>
      <c r="B931" s="11"/>
      <c r="C931" s="11"/>
      <c r="D931" s="11"/>
      <c r="E931" s="12"/>
    </row>
    <row r="932" hidden="1">
      <c r="A932" s="13">
        <v>45698.0</v>
      </c>
      <c r="B932" s="6"/>
      <c r="C932" s="54" t="s">
        <v>3635</v>
      </c>
      <c r="D932" s="15">
        <v>45704.0</v>
      </c>
      <c r="E932" s="7"/>
    </row>
    <row r="933" hidden="1">
      <c r="A933" s="10"/>
      <c r="B933" s="11"/>
      <c r="C933" s="16"/>
      <c r="D933" s="11"/>
      <c r="E933" s="12"/>
    </row>
    <row r="934" hidden="1">
      <c r="A934" s="55" t="s">
        <v>4824</v>
      </c>
      <c r="B934" s="7"/>
      <c r="C934" s="16"/>
      <c r="D934" s="56" t="s">
        <v>4825</v>
      </c>
      <c r="E934" s="7"/>
    </row>
    <row r="935" hidden="1">
      <c r="A935" s="10"/>
      <c r="B935" s="12"/>
      <c r="C935" s="16"/>
      <c r="D935" s="11"/>
      <c r="E935" s="12"/>
    </row>
    <row r="936" hidden="1">
      <c r="A936" s="19" t="s">
        <v>3636</v>
      </c>
      <c r="B936" s="6"/>
      <c r="C936" s="6"/>
      <c r="D936" s="6"/>
      <c r="E936" s="7"/>
    </row>
    <row r="937" hidden="1">
      <c r="A937" s="20" t="s">
        <v>3637</v>
      </c>
      <c r="B937" s="21" t="s">
        <v>3638</v>
      </c>
      <c r="C937" s="22" t="s">
        <v>3639</v>
      </c>
      <c r="D937" s="21" t="s">
        <v>3640</v>
      </c>
      <c r="E937" s="23" t="s">
        <v>13</v>
      </c>
    </row>
    <row r="938" hidden="1">
      <c r="A938" s="57" t="s">
        <v>3641</v>
      </c>
      <c r="B938" s="25">
        <v>30291.0</v>
      </c>
      <c r="C938" s="26">
        <v>30297.0</v>
      </c>
      <c r="D938" s="27">
        <v>6.0</v>
      </c>
      <c r="E938" s="28" t="s">
        <v>4880</v>
      </c>
    </row>
    <row r="939" hidden="1">
      <c r="A939" s="57" t="s">
        <v>3642</v>
      </c>
      <c r="B939" s="29">
        <v>32476.0</v>
      </c>
      <c r="C939" s="26">
        <v>32476.0</v>
      </c>
      <c r="D939" s="27">
        <v>0.0</v>
      </c>
      <c r="E939" s="28"/>
    </row>
    <row r="940" hidden="1">
      <c r="A940" s="57" t="s">
        <v>3643</v>
      </c>
      <c r="B940" s="29">
        <v>280.0</v>
      </c>
      <c r="C940" s="26">
        <v>280.0</v>
      </c>
      <c r="D940" s="27">
        <v>0.0</v>
      </c>
      <c r="E940" s="34"/>
    </row>
    <row r="941" hidden="1">
      <c r="A941" s="57" t="s">
        <v>3644</v>
      </c>
      <c r="B941" s="29">
        <v>2000.0</v>
      </c>
      <c r="C941" s="26">
        <v>2000.0</v>
      </c>
      <c r="D941" s="27">
        <v>0.0</v>
      </c>
      <c r="E941" s="28"/>
    </row>
    <row r="942" hidden="1">
      <c r="A942" s="31" t="s">
        <v>3646</v>
      </c>
      <c r="B942" s="29">
        <v>1080.0</v>
      </c>
      <c r="C942" s="26"/>
      <c r="D942" s="27">
        <v>-1080.0</v>
      </c>
      <c r="E942" s="28"/>
    </row>
    <row r="943" hidden="1">
      <c r="A943" s="31" t="s">
        <v>3647</v>
      </c>
      <c r="B943" s="29">
        <v>90.0</v>
      </c>
      <c r="C943" s="26">
        <v>90.0</v>
      </c>
      <c r="D943" s="27">
        <v>0.0</v>
      </c>
      <c r="E943" s="28"/>
    </row>
    <row r="944" hidden="1">
      <c r="A944" s="31" t="s">
        <v>3649</v>
      </c>
      <c r="B944" s="29">
        <v>1093.0</v>
      </c>
      <c r="C944" s="26">
        <v>1093.0</v>
      </c>
      <c r="D944" s="27">
        <v>0.0</v>
      </c>
      <c r="E944" s="28"/>
    </row>
    <row r="945" hidden="1">
      <c r="A945" s="31" t="s">
        <v>3651</v>
      </c>
      <c r="B945" s="29">
        <v>5320.0</v>
      </c>
      <c r="C945" s="26">
        <v>6400.0</v>
      </c>
      <c r="D945" s="27">
        <v>1080.0</v>
      </c>
      <c r="E945" s="34"/>
    </row>
    <row r="946" hidden="1">
      <c r="A946" s="58" t="s">
        <v>3652</v>
      </c>
      <c r="B946" s="29">
        <v>60594.0</v>
      </c>
      <c r="C946" s="29">
        <v>60594.0</v>
      </c>
      <c r="D946" s="27">
        <v>0.0</v>
      </c>
      <c r="E946" s="34"/>
    </row>
    <row r="947" hidden="1">
      <c r="A947" s="58" t="s">
        <v>3653</v>
      </c>
      <c r="B947" s="29">
        <v>26862.0</v>
      </c>
      <c r="C947" s="59">
        <v>26862.0</v>
      </c>
      <c r="D947" s="27">
        <v>0.0</v>
      </c>
      <c r="E947" s="34"/>
    </row>
    <row r="948" hidden="1">
      <c r="A948" s="58" t="s">
        <v>3654</v>
      </c>
      <c r="B948" s="29">
        <v>77468.0</v>
      </c>
      <c r="C948" s="59">
        <v>77468.0</v>
      </c>
      <c r="D948" s="27">
        <v>0.0</v>
      </c>
      <c r="E948" s="34"/>
    </row>
    <row r="949" hidden="1">
      <c r="A949" s="58" t="s">
        <v>3655</v>
      </c>
      <c r="B949" s="29">
        <v>103772.0</v>
      </c>
      <c r="C949" s="59">
        <v>103772.0</v>
      </c>
      <c r="D949" s="27">
        <v>0.0</v>
      </c>
      <c r="E949" s="34"/>
    </row>
    <row r="950" hidden="1">
      <c r="A950" s="58" t="s">
        <v>3657</v>
      </c>
      <c r="B950" s="29">
        <v>3693.0</v>
      </c>
      <c r="C950" s="59">
        <v>3693.0</v>
      </c>
      <c r="D950" s="27">
        <v>0.0</v>
      </c>
      <c r="E950" s="34"/>
    </row>
    <row r="951" hidden="1">
      <c r="A951" s="58" t="s">
        <v>3658</v>
      </c>
      <c r="B951" s="29">
        <v>11112.0</v>
      </c>
      <c r="C951" s="59">
        <v>11112.0</v>
      </c>
      <c r="D951" s="27">
        <v>0.0</v>
      </c>
      <c r="E951" s="34"/>
    </row>
    <row r="952" hidden="1">
      <c r="A952" s="35" t="s">
        <v>3659</v>
      </c>
      <c r="B952" s="29">
        <v>345018.0</v>
      </c>
      <c r="C952" s="59">
        <v>345018.0</v>
      </c>
      <c r="D952" s="27">
        <v>0.0</v>
      </c>
      <c r="E952" s="34"/>
    </row>
    <row r="953" hidden="1">
      <c r="A953" s="36" t="s">
        <v>3660</v>
      </c>
      <c r="B953" s="37">
        <v>1.0</v>
      </c>
      <c r="C953" s="27">
        <v>7.0</v>
      </c>
      <c r="D953" s="27">
        <v>6.0</v>
      </c>
      <c r="E953" s="38"/>
    </row>
    <row r="954" hidden="1"/>
    <row r="955" hidden="1"/>
    <row r="956" hidden="1">
      <c r="A956" s="5" t="s">
        <v>3632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5" t="s">
        <v>3634</v>
      </c>
      <c r="B958" s="6"/>
      <c r="C958" s="6"/>
      <c r="D958" s="6"/>
      <c r="E958" s="7"/>
    </row>
    <row r="959" hidden="1">
      <c r="A959" s="10"/>
      <c r="B959" s="11"/>
      <c r="C959" s="11"/>
      <c r="D959" s="11"/>
      <c r="E959" s="12"/>
    </row>
    <row r="960" hidden="1">
      <c r="A960" s="13">
        <v>45705.0</v>
      </c>
      <c r="B960" s="6"/>
      <c r="C960" s="54" t="s">
        <v>3635</v>
      </c>
      <c r="D960" s="15">
        <v>45711.0</v>
      </c>
      <c r="E960" s="7"/>
    </row>
    <row r="961" hidden="1">
      <c r="A961" s="10"/>
      <c r="B961" s="11"/>
      <c r="C961" s="16"/>
      <c r="D961" s="11"/>
      <c r="E961" s="12"/>
    </row>
    <row r="962" hidden="1">
      <c r="A962" s="55" t="s">
        <v>4824</v>
      </c>
      <c r="B962" s="7"/>
      <c r="C962" s="16"/>
      <c r="D962" s="56" t="s">
        <v>4825</v>
      </c>
      <c r="E962" s="7"/>
    </row>
    <row r="963" hidden="1">
      <c r="A963" s="10"/>
      <c r="B963" s="12"/>
      <c r="C963" s="16"/>
      <c r="D963" s="11"/>
      <c r="E963" s="12"/>
    </row>
    <row r="964" hidden="1">
      <c r="A964" s="19" t="s">
        <v>3636</v>
      </c>
      <c r="B964" s="6"/>
      <c r="C964" s="6"/>
      <c r="D964" s="6"/>
      <c r="E964" s="7"/>
    </row>
    <row r="965" hidden="1">
      <c r="A965" s="20" t="s">
        <v>3637</v>
      </c>
      <c r="B965" s="21" t="s">
        <v>3638</v>
      </c>
      <c r="C965" s="22" t="s">
        <v>3639</v>
      </c>
      <c r="D965" s="21" t="s">
        <v>3640</v>
      </c>
      <c r="E965" s="23" t="s">
        <v>13</v>
      </c>
    </row>
    <row r="966" hidden="1">
      <c r="A966" s="57" t="s">
        <v>3641</v>
      </c>
      <c r="B966" s="25">
        <v>29582.0</v>
      </c>
      <c r="C966" s="26">
        <v>29508.0</v>
      </c>
      <c r="D966" s="27">
        <v>-74.0</v>
      </c>
      <c r="E966" s="28" t="s">
        <v>4881</v>
      </c>
    </row>
    <row r="967" hidden="1">
      <c r="A967" s="57" t="s">
        <v>3642</v>
      </c>
      <c r="B967" s="29">
        <v>31739.0</v>
      </c>
      <c r="C967" s="26">
        <v>31739.0</v>
      </c>
      <c r="D967" s="27">
        <v>0.0</v>
      </c>
      <c r="E967" s="28"/>
    </row>
    <row r="968" hidden="1">
      <c r="A968" s="57" t="s">
        <v>3643</v>
      </c>
      <c r="B968" s="29">
        <v>585.0</v>
      </c>
      <c r="C968" s="26">
        <v>660.0</v>
      </c>
      <c r="D968" s="27">
        <v>75.0</v>
      </c>
      <c r="E968" s="28" t="s">
        <v>4882</v>
      </c>
    </row>
    <row r="969" hidden="1">
      <c r="A969" s="57" t="s">
        <v>3644</v>
      </c>
      <c r="B969" s="29">
        <v>2000.0</v>
      </c>
      <c r="C969" s="26">
        <v>2000.0</v>
      </c>
      <c r="D969" s="27">
        <v>0.0</v>
      </c>
      <c r="E969" s="28"/>
    </row>
    <row r="970" hidden="1">
      <c r="A970" s="31" t="s">
        <v>3646</v>
      </c>
      <c r="B970" s="29">
        <v>440.0</v>
      </c>
      <c r="C970" s="26"/>
      <c r="D970" s="27">
        <v>-440.0</v>
      </c>
      <c r="E970" s="28"/>
    </row>
    <row r="971" hidden="1">
      <c r="A971" s="31" t="s">
        <v>3647</v>
      </c>
      <c r="B971" s="29">
        <v>0.0</v>
      </c>
      <c r="C971" s="26"/>
      <c r="D971" s="27">
        <v>0.0</v>
      </c>
      <c r="E971" s="28"/>
    </row>
    <row r="972" hidden="1">
      <c r="A972" s="31" t="s">
        <v>3649</v>
      </c>
      <c r="B972" s="29">
        <v>2099.0</v>
      </c>
      <c r="C972" s="26">
        <v>2099.0</v>
      </c>
      <c r="D972" s="27">
        <v>0.0</v>
      </c>
      <c r="E972" s="28" t="s">
        <v>4883</v>
      </c>
    </row>
    <row r="973" hidden="1">
      <c r="A973" s="31" t="s">
        <v>3651</v>
      </c>
      <c r="B973" s="29">
        <v>5280.0</v>
      </c>
      <c r="C973" s="26">
        <v>5720.0</v>
      </c>
      <c r="D973" s="27">
        <v>440.0</v>
      </c>
      <c r="E973" s="34"/>
    </row>
    <row r="974" hidden="1">
      <c r="A974" s="58" t="s">
        <v>3652</v>
      </c>
      <c r="B974" s="29">
        <v>70172.0</v>
      </c>
      <c r="C974" s="29">
        <v>70172.0</v>
      </c>
      <c r="D974" s="27">
        <v>0.0</v>
      </c>
      <c r="E974" s="34"/>
    </row>
    <row r="975" hidden="1">
      <c r="A975" s="58" t="s">
        <v>3653</v>
      </c>
      <c r="B975" s="29">
        <v>29552.0</v>
      </c>
      <c r="C975" s="59">
        <v>29552.0</v>
      </c>
      <c r="D975" s="27">
        <v>0.0</v>
      </c>
      <c r="E975" s="34"/>
    </row>
    <row r="976" hidden="1">
      <c r="A976" s="58" t="s">
        <v>3654</v>
      </c>
      <c r="B976" s="29">
        <v>63189.0</v>
      </c>
      <c r="C976" s="59">
        <v>63189.0</v>
      </c>
      <c r="D976" s="27">
        <v>0.0</v>
      </c>
      <c r="E976" s="34"/>
    </row>
    <row r="977" hidden="1">
      <c r="A977" s="58" t="s">
        <v>3655</v>
      </c>
      <c r="B977" s="29">
        <v>98516.0</v>
      </c>
      <c r="C977" s="59">
        <v>98516.0</v>
      </c>
      <c r="D977" s="27">
        <v>0.0</v>
      </c>
      <c r="E977" s="34"/>
    </row>
    <row r="978" hidden="1">
      <c r="A978" s="58" t="s">
        <v>3657</v>
      </c>
      <c r="B978" s="29">
        <v>3911.0</v>
      </c>
      <c r="C978" s="59">
        <v>3911.0</v>
      </c>
      <c r="D978" s="27">
        <v>0.0</v>
      </c>
      <c r="E978" s="34"/>
    </row>
    <row r="979" hidden="1">
      <c r="A979" s="58" t="s">
        <v>3658</v>
      </c>
      <c r="B979" s="29">
        <v>11650.0</v>
      </c>
      <c r="C979" s="59">
        <v>11650.0</v>
      </c>
      <c r="D979" s="27">
        <v>0.0</v>
      </c>
      <c r="E979" s="34"/>
    </row>
    <row r="980" hidden="1">
      <c r="A980" s="35" t="s">
        <v>3659</v>
      </c>
      <c r="B980" s="29">
        <v>337065.0</v>
      </c>
      <c r="C980" s="59">
        <v>337065.0</v>
      </c>
      <c r="D980" s="27">
        <v>0.0</v>
      </c>
      <c r="E980" s="34"/>
    </row>
    <row r="981" hidden="1">
      <c r="A981" s="36" t="s">
        <v>3660</v>
      </c>
      <c r="B981" s="37">
        <v>0.0</v>
      </c>
      <c r="C981" s="27">
        <v>1.0</v>
      </c>
      <c r="D981" s="27">
        <v>1.0</v>
      </c>
      <c r="E981" s="38"/>
    </row>
    <row r="982" hidden="1"/>
    <row r="983" hidden="1"/>
    <row r="984" hidden="1">
      <c r="A984" s="5" t="s">
        <v>3632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5" t="s">
        <v>3634</v>
      </c>
      <c r="B986" s="6"/>
      <c r="C986" s="6"/>
      <c r="D986" s="6"/>
      <c r="E986" s="7"/>
    </row>
    <row r="987" hidden="1">
      <c r="A987" s="10"/>
      <c r="B987" s="11"/>
      <c r="C987" s="11"/>
      <c r="D987" s="11"/>
      <c r="E987" s="12"/>
    </row>
    <row r="988" hidden="1">
      <c r="A988" s="13">
        <v>45712.0</v>
      </c>
      <c r="B988" s="6"/>
      <c r="C988" s="54" t="s">
        <v>3635</v>
      </c>
      <c r="D988" s="15">
        <v>45716.0</v>
      </c>
      <c r="E988" s="7"/>
    </row>
    <row r="989" hidden="1">
      <c r="A989" s="10"/>
      <c r="B989" s="11"/>
      <c r="C989" s="16"/>
      <c r="D989" s="11"/>
      <c r="E989" s="12"/>
    </row>
    <row r="990" hidden="1">
      <c r="A990" s="55" t="s">
        <v>4824</v>
      </c>
      <c r="B990" s="7"/>
      <c r="C990" s="16"/>
      <c r="D990" s="56" t="s">
        <v>4831</v>
      </c>
      <c r="E990" s="7"/>
    </row>
    <row r="991" hidden="1">
      <c r="A991" s="10"/>
      <c r="B991" s="12"/>
      <c r="C991" s="16"/>
      <c r="D991" s="11"/>
      <c r="E991" s="12"/>
    </row>
    <row r="992" hidden="1">
      <c r="A992" s="19" t="s">
        <v>3636</v>
      </c>
      <c r="B992" s="6"/>
      <c r="C992" s="6"/>
      <c r="D992" s="6"/>
      <c r="E992" s="7"/>
    </row>
    <row r="993" hidden="1">
      <c r="A993" s="20" t="s">
        <v>3637</v>
      </c>
      <c r="B993" s="21" t="s">
        <v>3638</v>
      </c>
      <c r="C993" s="22" t="s">
        <v>3639</v>
      </c>
      <c r="D993" s="21" t="s">
        <v>3640</v>
      </c>
      <c r="E993" s="23" t="s">
        <v>13</v>
      </c>
    </row>
    <row r="994" hidden="1">
      <c r="A994" s="57" t="s">
        <v>3641</v>
      </c>
      <c r="B994" s="25">
        <v>20554.0</v>
      </c>
      <c r="C994" s="26">
        <v>20556.0</v>
      </c>
      <c r="D994" s="27">
        <v>2.0</v>
      </c>
      <c r="E994" s="28"/>
    </row>
    <row r="995" hidden="1">
      <c r="A995" s="57" t="s">
        <v>3642</v>
      </c>
      <c r="B995" s="29">
        <v>17968.0</v>
      </c>
      <c r="C995" s="26">
        <v>17968.0</v>
      </c>
      <c r="D995" s="27">
        <v>0.0</v>
      </c>
      <c r="E995" s="28"/>
    </row>
    <row r="996" hidden="1">
      <c r="A996" s="57" t="s">
        <v>3643</v>
      </c>
      <c r="B996" s="29">
        <v>605.0</v>
      </c>
      <c r="C996" s="26">
        <v>605.0</v>
      </c>
      <c r="D996" s="27">
        <v>0.0</v>
      </c>
      <c r="E996" s="28"/>
    </row>
    <row r="997" hidden="1">
      <c r="A997" s="57" t="s">
        <v>3644</v>
      </c>
      <c r="B997" s="29">
        <v>1000.0</v>
      </c>
      <c r="C997" s="26">
        <v>1000.0</v>
      </c>
      <c r="D997" s="27">
        <v>0.0</v>
      </c>
      <c r="E997" s="28"/>
    </row>
    <row r="998" hidden="1">
      <c r="A998" s="31" t="s">
        <v>3646</v>
      </c>
      <c r="B998" s="29">
        <v>200.0</v>
      </c>
      <c r="C998" s="26">
        <v>200.0</v>
      </c>
      <c r="D998" s="27">
        <v>0.0</v>
      </c>
      <c r="E998" s="28"/>
    </row>
    <row r="999" hidden="1">
      <c r="A999" s="31" t="s">
        <v>3647</v>
      </c>
      <c r="B999" s="29">
        <v>0.0</v>
      </c>
      <c r="C999" s="26"/>
      <c r="D999" s="27">
        <v>0.0</v>
      </c>
      <c r="E999" s="28"/>
    </row>
    <row r="1000" hidden="1">
      <c r="A1000" s="31" t="s">
        <v>3649</v>
      </c>
      <c r="B1000" s="29">
        <v>2148.0</v>
      </c>
      <c r="C1000" s="26">
        <v>2148.0</v>
      </c>
      <c r="D1000" s="27">
        <v>0.0</v>
      </c>
      <c r="E1000" s="28"/>
    </row>
    <row r="1001" hidden="1">
      <c r="A1001" s="31" t="s">
        <v>3651</v>
      </c>
      <c r="B1001" s="29">
        <v>3160.0</v>
      </c>
      <c r="C1001" s="26">
        <v>3160.0</v>
      </c>
      <c r="D1001" s="27">
        <v>0.0</v>
      </c>
      <c r="E1001" s="34"/>
    </row>
    <row r="1002" hidden="1">
      <c r="A1002" s="58" t="s">
        <v>3652</v>
      </c>
      <c r="B1002" s="29">
        <v>37719.0</v>
      </c>
      <c r="C1002" s="29">
        <v>37719.0</v>
      </c>
      <c r="D1002" s="27">
        <v>0.0</v>
      </c>
      <c r="E1002" s="34"/>
    </row>
    <row r="1003" hidden="1">
      <c r="A1003" s="58" t="s">
        <v>3653</v>
      </c>
      <c r="B1003" s="29">
        <v>13248.0</v>
      </c>
      <c r="C1003" s="59">
        <v>13248.0</v>
      </c>
      <c r="D1003" s="27">
        <v>0.0</v>
      </c>
      <c r="E1003" s="34"/>
    </row>
    <row r="1004" hidden="1">
      <c r="A1004" s="58" t="s">
        <v>3654</v>
      </c>
      <c r="B1004" s="29">
        <v>42900.0</v>
      </c>
      <c r="C1004" s="59">
        <v>42900.0</v>
      </c>
      <c r="D1004" s="27">
        <v>0.0</v>
      </c>
      <c r="E1004" s="34"/>
    </row>
    <row r="1005" hidden="1">
      <c r="A1005" s="58" t="s">
        <v>3655</v>
      </c>
      <c r="B1005" s="29">
        <v>43140.0</v>
      </c>
      <c r="C1005" s="59">
        <v>43140.0</v>
      </c>
      <c r="D1005" s="27">
        <v>0.0</v>
      </c>
      <c r="E1005" s="34"/>
    </row>
    <row r="1006" hidden="1">
      <c r="A1006" s="58" t="s">
        <v>3657</v>
      </c>
      <c r="B1006" s="29">
        <v>1008.0</v>
      </c>
      <c r="C1006" s="59">
        <v>1008.0</v>
      </c>
      <c r="D1006" s="27">
        <v>0.0</v>
      </c>
      <c r="E1006" s="34"/>
    </row>
    <row r="1007" hidden="1">
      <c r="A1007" s="58" t="s">
        <v>3658</v>
      </c>
      <c r="B1007" s="29">
        <v>8677.0</v>
      </c>
      <c r="C1007" s="59">
        <v>8677.0</v>
      </c>
      <c r="D1007" s="27">
        <v>0.0</v>
      </c>
      <c r="E1007" s="34"/>
    </row>
    <row r="1008" hidden="1">
      <c r="A1008" s="35" t="s">
        <v>3659</v>
      </c>
      <c r="B1008" s="29">
        <v>183649.5</v>
      </c>
      <c r="C1008" s="59">
        <v>183649.5</v>
      </c>
      <c r="D1008" s="27">
        <v>0.0</v>
      </c>
      <c r="E1008" s="34"/>
    </row>
    <row r="1009" hidden="1">
      <c r="A1009" s="36" t="s">
        <v>3660</v>
      </c>
      <c r="B1009" s="37">
        <v>0.5</v>
      </c>
      <c r="C1009" s="27">
        <v>2.5</v>
      </c>
      <c r="D1009" s="27">
        <v>2.0</v>
      </c>
      <c r="E1009" s="38"/>
    </row>
    <row r="1010" hidden="1"/>
    <row r="1011" hidden="1"/>
    <row r="1012" hidden="1">
      <c r="A1012" s="5" t="s">
        <v>3632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5" t="s">
        <v>3634</v>
      </c>
      <c r="B1014" s="6"/>
      <c r="C1014" s="6"/>
      <c r="D1014" s="6"/>
      <c r="E1014" s="7"/>
    </row>
    <row r="1015" hidden="1">
      <c r="A1015" s="10"/>
      <c r="B1015" s="11"/>
      <c r="C1015" s="11"/>
      <c r="D1015" s="11"/>
      <c r="E1015" s="12"/>
    </row>
    <row r="1016" hidden="1">
      <c r="A1016" s="13">
        <v>45717.0</v>
      </c>
      <c r="B1016" s="6"/>
      <c r="C1016" s="54" t="s">
        <v>3635</v>
      </c>
      <c r="D1016" s="15">
        <v>45718.0</v>
      </c>
      <c r="E1016" s="7"/>
    </row>
    <row r="1017" hidden="1">
      <c r="A1017" s="10"/>
      <c r="B1017" s="11"/>
      <c r="C1017" s="16"/>
      <c r="D1017" s="11"/>
      <c r="E1017" s="12"/>
    </row>
    <row r="1018" hidden="1">
      <c r="A1018" s="55" t="s">
        <v>4833</v>
      </c>
      <c r="B1018" s="7"/>
      <c r="C1018" s="16"/>
      <c r="D1018" s="56" t="s">
        <v>4825</v>
      </c>
      <c r="E1018" s="7"/>
    </row>
    <row r="1019" hidden="1">
      <c r="A1019" s="10"/>
      <c r="B1019" s="12"/>
      <c r="C1019" s="16"/>
      <c r="D1019" s="11"/>
      <c r="E1019" s="12"/>
    </row>
    <row r="1020" hidden="1">
      <c r="A1020" s="19" t="s">
        <v>3636</v>
      </c>
      <c r="B1020" s="6"/>
      <c r="C1020" s="6"/>
      <c r="D1020" s="6"/>
      <c r="E1020" s="7"/>
    </row>
    <row r="1021" hidden="1">
      <c r="A1021" s="20" t="s">
        <v>3637</v>
      </c>
      <c r="B1021" s="21" t="s">
        <v>3638</v>
      </c>
      <c r="C1021" s="22" t="s">
        <v>3639</v>
      </c>
      <c r="D1021" s="21" t="s">
        <v>3640</v>
      </c>
      <c r="E1021" s="23" t="s">
        <v>13</v>
      </c>
    </row>
    <row r="1022" hidden="1">
      <c r="A1022" s="57" t="s">
        <v>3641</v>
      </c>
      <c r="B1022" s="25">
        <v>15787.0</v>
      </c>
      <c r="C1022" s="26">
        <v>15788.0</v>
      </c>
      <c r="D1022" s="27">
        <v>1.0</v>
      </c>
      <c r="E1022" s="28" t="s">
        <v>4884</v>
      </c>
    </row>
    <row r="1023" hidden="1">
      <c r="A1023" s="57" t="s">
        <v>3642</v>
      </c>
      <c r="B1023" s="29">
        <v>6338.0</v>
      </c>
      <c r="C1023" s="26">
        <v>6338.0</v>
      </c>
      <c r="D1023" s="27">
        <v>0.0</v>
      </c>
      <c r="E1023" s="28"/>
    </row>
    <row r="1024" hidden="1">
      <c r="A1024" s="57" t="s">
        <v>3643</v>
      </c>
      <c r="B1024" s="29">
        <v>540.0</v>
      </c>
      <c r="C1024" s="26">
        <v>540.0</v>
      </c>
      <c r="D1024" s="27">
        <v>0.0</v>
      </c>
      <c r="E1024" s="28"/>
    </row>
    <row r="1025" hidden="1">
      <c r="A1025" s="57" t="s">
        <v>3644</v>
      </c>
      <c r="B1025" s="29">
        <v>0.0</v>
      </c>
      <c r="C1025" s="26"/>
      <c r="D1025" s="27">
        <v>0.0</v>
      </c>
      <c r="E1025" s="28"/>
    </row>
    <row r="1026" hidden="1">
      <c r="A1026" s="31" t="s">
        <v>3646</v>
      </c>
      <c r="B1026" s="29">
        <v>0.0</v>
      </c>
      <c r="C1026" s="26"/>
      <c r="D1026" s="27">
        <v>0.0</v>
      </c>
      <c r="E1026" s="28"/>
    </row>
    <row r="1027" hidden="1">
      <c r="A1027" s="31" t="s">
        <v>3647</v>
      </c>
      <c r="B1027" s="29">
        <v>0.0</v>
      </c>
      <c r="C1027" s="26"/>
      <c r="D1027" s="27">
        <v>0.0</v>
      </c>
      <c r="E1027" s="28"/>
    </row>
    <row r="1028" hidden="1">
      <c r="A1028" s="31" t="s">
        <v>3649</v>
      </c>
      <c r="B1028" s="29">
        <v>0.0</v>
      </c>
      <c r="C1028" s="26"/>
      <c r="D1028" s="27">
        <v>0.0</v>
      </c>
      <c r="E1028" s="28"/>
    </row>
    <row r="1029" hidden="1">
      <c r="A1029" s="31" t="s">
        <v>3651</v>
      </c>
      <c r="B1029" s="29">
        <v>3440.0</v>
      </c>
      <c r="C1029" s="26">
        <v>3440.0</v>
      </c>
      <c r="D1029" s="27">
        <v>0.0</v>
      </c>
      <c r="E1029" s="34"/>
    </row>
    <row r="1030" hidden="1">
      <c r="A1030" s="58" t="s">
        <v>3652</v>
      </c>
      <c r="B1030" s="29">
        <v>28454.0</v>
      </c>
      <c r="C1030" s="29">
        <v>28454.0</v>
      </c>
      <c r="D1030" s="27">
        <v>0.0</v>
      </c>
      <c r="E1030" s="34"/>
    </row>
    <row r="1031" hidden="1">
      <c r="A1031" s="58" t="s">
        <v>3653</v>
      </c>
      <c r="B1031" s="29">
        <v>9122.0</v>
      </c>
      <c r="C1031" s="59">
        <v>9122.0</v>
      </c>
      <c r="D1031" s="27">
        <v>0.0</v>
      </c>
      <c r="E1031" s="34"/>
    </row>
    <row r="1032" hidden="1">
      <c r="A1032" s="58" t="s">
        <v>3654</v>
      </c>
      <c r="B1032" s="29">
        <v>23636.0</v>
      </c>
      <c r="C1032" s="59">
        <v>23636.0</v>
      </c>
      <c r="D1032" s="27">
        <v>0.0</v>
      </c>
      <c r="E1032" s="34"/>
    </row>
    <row r="1033" hidden="1">
      <c r="A1033" s="58" t="s">
        <v>3655</v>
      </c>
      <c r="B1033" s="29">
        <v>43920.0</v>
      </c>
      <c r="C1033" s="59">
        <v>43920.0</v>
      </c>
      <c r="D1033" s="27">
        <v>0.0</v>
      </c>
      <c r="E1033" s="34"/>
    </row>
    <row r="1034" hidden="1">
      <c r="A1034" s="58" t="s">
        <v>3657</v>
      </c>
      <c r="B1034" s="29">
        <v>0.0</v>
      </c>
      <c r="C1034" s="59">
        <v>0.0</v>
      </c>
      <c r="D1034" s="27">
        <v>0.0</v>
      </c>
      <c r="E1034" s="34"/>
    </row>
    <row r="1035" hidden="1">
      <c r="A1035" s="58" t="s">
        <v>3658</v>
      </c>
      <c r="B1035" s="29">
        <v>4404.0</v>
      </c>
      <c r="C1035" s="59">
        <v>4404.0</v>
      </c>
      <c r="D1035" s="27">
        <v>0.0</v>
      </c>
      <c r="E1035" s="34"/>
    </row>
    <row r="1036" hidden="1">
      <c r="A1036" s="35" t="s">
        <v>3659</v>
      </c>
      <c r="B1036" s="29">
        <v>131237.0</v>
      </c>
      <c r="C1036" s="59">
        <v>131237.0</v>
      </c>
      <c r="D1036" s="27">
        <v>0.0</v>
      </c>
      <c r="E1036" s="34"/>
    </row>
    <row r="1037" hidden="1">
      <c r="A1037" s="36" t="s">
        <v>3660</v>
      </c>
      <c r="B1037" s="37">
        <v>0.0</v>
      </c>
      <c r="C1037" s="27">
        <v>1.0</v>
      </c>
      <c r="D1037" s="27">
        <v>1.0</v>
      </c>
      <c r="E1037" s="38"/>
    </row>
    <row r="1038" hidden="1"/>
    <row r="1039" hidden="1"/>
    <row r="1040" hidden="1">
      <c r="A1040" s="5" t="s">
        <v>3632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5" t="s">
        <v>3634</v>
      </c>
      <c r="B1042" s="6"/>
      <c r="C1042" s="6"/>
      <c r="D1042" s="6"/>
      <c r="E1042" s="7"/>
    </row>
    <row r="1043" hidden="1">
      <c r="A1043" s="10"/>
      <c r="B1043" s="11"/>
      <c r="C1043" s="11"/>
      <c r="D1043" s="11"/>
      <c r="E1043" s="12"/>
    </row>
    <row r="1044" hidden="1">
      <c r="A1044" s="13">
        <v>45719.0</v>
      </c>
      <c r="B1044" s="6"/>
      <c r="C1044" s="54" t="s">
        <v>3635</v>
      </c>
      <c r="D1044" s="15">
        <v>45725.0</v>
      </c>
      <c r="E1044" s="7"/>
    </row>
    <row r="1045" hidden="1">
      <c r="A1045" s="10"/>
      <c r="B1045" s="11"/>
      <c r="C1045" s="16"/>
      <c r="D1045" s="11"/>
      <c r="E1045" s="12"/>
    </row>
    <row r="1046" hidden="1">
      <c r="A1046" s="55" t="s">
        <v>4824</v>
      </c>
      <c r="B1046" s="7"/>
      <c r="C1046" s="16"/>
      <c r="D1046" s="56" t="s">
        <v>4825</v>
      </c>
      <c r="E1046" s="7"/>
    </row>
    <row r="1047" hidden="1">
      <c r="A1047" s="10"/>
      <c r="B1047" s="12"/>
      <c r="C1047" s="16"/>
      <c r="D1047" s="11"/>
      <c r="E1047" s="12"/>
    </row>
    <row r="1048" hidden="1">
      <c r="A1048" s="19" t="s">
        <v>3636</v>
      </c>
      <c r="B1048" s="6"/>
      <c r="C1048" s="6"/>
      <c r="D1048" s="6"/>
      <c r="E1048" s="7"/>
    </row>
    <row r="1049" hidden="1">
      <c r="A1049" s="20" t="s">
        <v>3637</v>
      </c>
      <c r="B1049" s="21" t="s">
        <v>3638</v>
      </c>
      <c r="C1049" s="22" t="s">
        <v>3639</v>
      </c>
      <c r="D1049" s="21" t="s">
        <v>3640</v>
      </c>
      <c r="E1049" s="23" t="s">
        <v>13</v>
      </c>
    </row>
    <row r="1050" hidden="1">
      <c r="A1050" s="57" t="s">
        <v>3641</v>
      </c>
      <c r="B1050" s="25">
        <v>29584.0</v>
      </c>
      <c r="C1050" s="26">
        <v>29584.0</v>
      </c>
      <c r="D1050" s="27">
        <v>0.0</v>
      </c>
      <c r="E1050" s="28" t="s">
        <v>4885</v>
      </c>
    </row>
    <row r="1051" hidden="1">
      <c r="A1051" s="57" t="s">
        <v>3642</v>
      </c>
      <c r="B1051" s="29">
        <v>35832.0</v>
      </c>
      <c r="C1051" s="26">
        <v>35832.0</v>
      </c>
      <c r="D1051" s="27">
        <v>0.0</v>
      </c>
      <c r="E1051" s="28"/>
    </row>
    <row r="1052" hidden="1">
      <c r="A1052" s="57" t="s">
        <v>3643</v>
      </c>
      <c r="B1052" s="29">
        <v>920.0</v>
      </c>
      <c r="C1052" s="26">
        <v>920.0</v>
      </c>
      <c r="D1052" s="27">
        <v>0.0</v>
      </c>
      <c r="E1052" s="28"/>
    </row>
    <row r="1053" hidden="1">
      <c r="A1053" s="57" t="s">
        <v>3644</v>
      </c>
      <c r="B1053" s="29">
        <v>1500.0</v>
      </c>
      <c r="C1053" s="26">
        <v>1500.0</v>
      </c>
      <c r="D1053" s="27">
        <v>0.0</v>
      </c>
      <c r="E1053" s="28"/>
    </row>
    <row r="1054" hidden="1">
      <c r="A1054" s="31" t="s">
        <v>3646</v>
      </c>
      <c r="B1054" s="29">
        <v>320.0</v>
      </c>
      <c r="C1054" s="26"/>
      <c r="D1054" s="27">
        <v>-320.0</v>
      </c>
      <c r="E1054" s="28"/>
    </row>
    <row r="1055" hidden="1">
      <c r="A1055" s="31" t="s">
        <v>3647</v>
      </c>
      <c r="B1055" s="29">
        <v>0.0</v>
      </c>
      <c r="C1055" s="26"/>
      <c r="D1055" s="27">
        <v>0.0</v>
      </c>
      <c r="E1055" s="28"/>
    </row>
    <row r="1056" hidden="1">
      <c r="A1056" s="31" t="s">
        <v>3649</v>
      </c>
      <c r="B1056" s="29">
        <v>290.0</v>
      </c>
      <c r="C1056" s="26">
        <v>290.0</v>
      </c>
      <c r="D1056" s="27">
        <v>0.0</v>
      </c>
      <c r="E1056" s="28"/>
    </row>
    <row r="1057" hidden="1">
      <c r="A1057" s="31" t="s">
        <v>3651</v>
      </c>
      <c r="B1057" s="29">
        <v>6120.0</v>
      </c>
      <c r="C1057" s="26">
        <v>6440.0</v>
      </c>
      <c r="D1057" s="27">
        <v>320.0</v>
      </c>
      <c r="E1057" s="34"/>
    </row>
    <row r="1058" hidden="1">
      <c r="A1058" s="58" t="s">
        <v>3652</v>
      </c>
      <c r="B1058" s="29">
        <v>55118.0</v>
      </c>
      <c r="C1058" s="29">
        <v>55118.0</v>
      </c>
      <c r="D1058" s="27">
        <v>0.0</v>
      </c>
      <c r="E1058" s="34"/>
    </row>
    <row r="1059" hidden="1">
      <c r="A1059" s="58" t="s">
        <v>3653</v>
      </c>
      <c r="B1059" s="29">
        <v>27359.0</v>
      </c>
      <c r="C1059" s="59">
        <v>27359.0</v>
      </c>
      <c r="D1059" s="27">
        <v>0.0</v>
      </c>
      <c r="E1059" s="34"/>
    </row>
    <row r="1060" hidden="1">
      <c r="A1060" s="58" t="s">
        <v>3654</v>
      </c>
      <c r="B1060" s="29">
        <v>73398.0</v>
      </c>
      <c r="C1060" s="59">
        <v>73398.0</v>
      </c>
      <c r="D1060" s="27">
        <v>0.0</v>
      </c>
      <c r="E1060" s="34"/>
    </row>
    <row r="1061" hidden="1">
      <c r="A1061" s="58" t="s">
        <v>3655</v>
      </c>
      <c r="B1061" s="29">
        <v>88910.0</v>
      </c>
      <c r="C1061" s="59">
        <v>88910.0</v>
      </c>
      <c r="D1061" s="27">
        <v>0.0</v>
      </c>
      <c r="E1061" s="34"/>
    </row>
    <row r="1062" hidden="1">
      <c r="A1062" s="58" t="s">
        <v>3657</v>
      </c>
      <c r="B1062" s="29">
        <v>1490.0</v>
      </c>
      <c r="C1062" s="59">
        <v>1490.0</v>
      </c>
      <c r="D1062" s="27">
        <v>0.0</v>
      </c>
      <c r="E1062" s="34"/>
    </row>
    <row r="1063" hidden="1">
      <c r="A1063" s="58" t="s">
        <v>3658</v>
      </c>
      <c r="B1063" s="29">
        <v>8601.0</v>
      </c>
      <c r="C1063" s="59">
        <v>8601.0</v>
      </c>
      <c r="D1063" s="27">
        <v>0.0</v>
      </c>
      <c r="E1063" s="34"/>
    </row>
    <row r="1064" hidden="1">
      <c r="A1064" s="35" t="s">
        <v>3659</v>
      </c>
      <c r="B1064" s="29">
        <v>320837.5</v>
      </c>
      <c r="C1064" s="59">
        <v>320837.5</v>
      </c>
      <c r="D1064" s="27">
        <v>0.0</v>
      </c>
      <c r="E1064" s="34"/>
    </row>
    <row r="1065" hidden="1">
      <c r="A1065" s="36" t="s">
        <v>3660</v>
      </c>
      <c r="B1065" s="37">
        <v>3.5</v>
      </c>
      <c r="C1065" s="27">
        <v>3.5</v>
      </c>
      <c r="D1065" s="27">
        <v>0.0</v>
      </c>
      <c r="E1065" s="38"/>
    </row>
    <row r="1066" hidden="1"/>
    <row r="1067" hidden="1"/>
    <row r="1068" hidden="1">
      <c r="A1068" s="5" t="s">
        <v>3632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5" t="s">
        <v>3634</v>
      </c>
      <c r="B1070" s="6"/>
      <c r="C1070" s="6"/>
      <c r="D1070" s="6"/>
      <c r="E1070" s="7"/>
    </row>
    <row r="1071" hidden="1">
      <c r="A1071" s="10"/>
      <c r="B1071" s="11"/>
      <c r="C1071" s="11"/>
      <c r="D1071" s="11"/>
      <c r="E1071" s="12"/>
    </row>
    <row r="1072" hidden="1">
      <c r="A1072" s="13">
        <v>45726.0</v>
      </c>
      <c r="B1072" s="6"/>
      <c r="C1072" s="54" t="s">
        <v>3635</v>
      </c>
      <c r="D1072" s="15">
        <v>45732.0</v>
      </c>
      <c r="E1072" s="7"/>
    </row>
    <row r="1073" hidden="1">
      <c r="A1073" s="10"/>
      <c r="B1073" s="11"/>
      <c r="C1073" s="16"/>
      <c r="D1073" s="11"/>
      <c r="E1073" s="12"/>
    </row>
    <row r="1074" hidden="1">
      <c r="A1074" s="55" t="s">
        <v>4824</v>
      </c>
      <c r="B1074" s="7"/>
      <c r="C1074" s="16"/>
      <c r="D1074" s="56" t="s">
        <v>4825</v>
      </c>
      <c r="E1074" s="7"/>
    </row>
    <row r="1075" hidden="1">
      <c r="A1075" s="10"/>
      <c r="B1075" s="12"/>
      <c r="C1075" s="16"/>
      <c r="D1075" s="11"/>
      <c r="E1075" s="12"/>
    </row>
    <row r="1076" hidden="1">
      <c r="A1076" s="19" t="s">
        <v>3636</v>
      </c>
      <c r="B1076" s="6"/>
      <c r="C1076" s="6"/>
      <c r="D1076" s="6"/>
      <c r="E1076" s="7"/>
    </row>
    <row r="1077" hidden="1">
      <c r="A1077" s="20" t="s">
        <v>3637</v>
      </c>
      <c r="B1077" s="21" t="s">
        <v>3638</v>
      </c>
      <c r="C1077" s="22" t="s">
        <v>3639</v>
      </c>
      <c r="D1077" s="21" t="s">
        <v>3640</v>
      </c>
      <c r="E1077" s="23" t="s">
        <v>13</v>
      </c>
    </row>
    <row r="1078" hidden="1">
      <c r="A1078" s="57" t="s">
        <v>3641</v>
      </c>
      <c r="B1078" s="25">
        <v>35767.0</v>
      </c>
      <c r="C1078" s="26">
        <v>35752.0</v>
      </c>
      <c r="D1078" s="27">
        <v>-15.0</v>
      </c>
      <c r="E1078" s="28" t="s">
        <v>4886</v>
      </c>
    </row>
    <row r="1079" hidden="1">
      <c r="A1079" s="57" t="s">
        <v>3642</v>
      </c>
      <c r="B1079" s="29">
        <v>26175.0</v>
      </c>
      <c r="C1079" s="26">
        <v>26175.0</v>
      </c>
      <c r="D1079" s="27">
        <v>0.0</v>
      </c>
      <c r="E1079" s="28"/>
    </row>
    <row r="1080" hidden="1">
      <c r="A1080" s="57" t="s">
        <v>3643</v>
      </c>
      <c r="B1080" s="29">
        <v>360.0</v>
      </c>
      <c r="C1080" s="26">
        <v>460.0</v>
      </c>
      <c r="D1080" s="27">
        <v>100.0</v>
      </c>
      <c r="E1080" s="28" t="s">
        <v>4887</v>
      </c>
    </row>
    <row r="1081" hidden="1">
      <c r="A1081" s="57" t="s">
        <v>3644</v>
      </c>
      <c r="B1081" s="29">
        <v>3200.0</v>
      </c>
      <c r="C1081" s="26">
        <v>3200.0</v>
      </c>
      <c r="D1081" s="27">
        <v>0.0</v>
      </c>
      <c r="E1081" s="28"/>
    </row>
    <row r="1082" hidden="1">
      <c r="A1082" s="31" t="s">
        <v>3646</v>
      </c>
      <c r="B1082" s="29">
        <v>0.0</v>
      </c>
      <c r="C1082" s="26"/>
      <c r="D1082" s="27">
        <v>0.0</v>
      </c>
      <c r="E1082" s="28"/>
    </row>
    <row r="1083" hidden="1">
      <c r="A1083" s="31" t="s">
        <v>3647</v>
      </c>
      <c r="B1083" s="29">
        <v>0.0</v>
      </c>
      <c r="C1083" s="26"/>
      <c r="D1083" s="27">
        <v>0.0</v>
      </c>
      <c r="E1083" s="28"/>
    </row>
    <row r="1084" hidden="1">
      <c r="A1084" s="31" t="s">
        <v>3649</v>
      </c>
      <c r="B1084" s="29">
        <v>0.0</v>
      </c>
      <c r="C1084" s="26">
        <v>500.0</v>
      </c>
      <c r="D1084" s="27">
        <v>500.0</v>
      </c>
      <c r="E1084" s="28" t="s">
        <v>4888</v>
      </c>
    </row>
    <row r="1085" hidden="1">
      <c r="A1085" s="31" t="s">
        <v>3651</v>
      </c>
      <c r="B1085" s="29">
        <v>5320.0</v>
      </c>
      <c r="C1085" s="26">
        <v>5280.0</v>
      </c>
      <c r="D1085" s="27">
        <v>-40.0</v>
      </c>
      <c r="E1085" s="34"/>
    </row>
    <row r="1086" hidden="1">
      <c r="A1086" s="58" t="s">
        <v>3652</v>
      </c>
      <c r="B1086" s="29">
        <v>69610.0</v>
      </c>
      <c r="C1086" s="29">
        <v>69610.0</v>
      </c>
      <c r="D1086" s="27">
        <v>0.0</v>
      </c>
      <c r="E1086" s="34"/>
    </row>
    <row r="1087" hidden="1">
      <c r="A1087" s="58" t="s">
        <v>3653</v>
      </c>
      <c r="B1087" s="29">
        <v>36200.0</v>
      </c>
      <c r="C1087" s="59">
        <v>36200.0</v>
      </c>
      <c r="D1087" s="27">
        <v>0.0</v>
      </c>
      <c r="E1087" s="34"/>
    </row>
    <row r="1088" hidden="1">
      <c r="A1088" s="58" t="s">
        <v>3654</v>
      </c>
      <c r="B1088" s="29">
        <v>78227.0</v>
      </c>
      <c r="C1088" s="59">
        <v>78227.0</v>
      </c>
      <c r="D1088" s="27">
        <v>0.0</v>
      </c>
      <c r="E1088" s="34"/>
    </row>
    <row r="1089" hidden="1">
      <c r="A1089" s="58" t="s">
        <v>3655</v>
      </c>
      <c r="B1089" s="29">
        <v>69571.0</v>
      </c>
      <c r="C1089" s="59">
        <v>69571.0</v>
      </c>
      <c r="D1089" s="27">
        <v>0.0</v>
      </c>
      <c r="E1089" s="34"/>
    </row>
    <row r="1090" hidden="1">
      <c r="A1090" s="58" t="s">
        <v>3657</v>
      </c>
      <c r="B1090" s="29">
        <v>970.0</v>
      </c>
      <c r="C1090" s="59">
        <v>970.0</v>
      </c>
      <c r="D1090" s="27">
        <v>0.0</v>
      </c>
      <c r="E1090" s="34"/>
    </row>
    <row r="1091" hidden="1">
      <c r="A1091" s="58" t="s">
        <v>3658</v>
      </c>
      <c r="B1091" s="29">
        <v>10872.0</v>
      </c>
      <c r="C1091" s="59">
        <v>10872.0</v>
      </c>
      <c r="D1091" s="27">
        <v>0.0</v>
      </c>
      <c r="E1091" s="34"/>
    </row>
    <row r="1092" hidden="1">
      <c r="A1092" s="35" t="s">
        <v>3659</v>
      </c>
      <c r="B1092" s="29">
        <v>325399.5</v>
      </c>
      <c r="C1092" s="59">
        <v>325399.5</v>
      </c>
      <c r="D1092" s="27">
        <v>0.0</v>
      </c>
      <c r="E1092" s="34"/>
    </row>
    <row r="1093" hidden="1">
      <c r="A1093" s="36" t="s">
        <v>3660</v>
      </c>
      <c r="B1093" s="37">
        <v>0.5</v>
      </c>
      <c r="C1093" s="27">
        <v>545.5</v>
      </c>
      <c r="D1093" s="27">
        <v>545.0</v>
      </c>
      <c r="E1093" s="38"/>
    </row>
    <row r="1094" hidden="1"/>
    <row r="1095" hidden="1"/>
    <row r="1096" hidden="1">
      <c r="A1096" s="5" t="s">
        <v>3632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5" t="s">
        <v>3634</v>
      </c>
      <c r="B1098" s="6"/>
      <c r="C1098" s="6"/>
      <c r="D1098" s="6"/>
      <c r="E1098" s="7"/>
    </row>
    <row r="1099" hidden="1">
      <c r="A1099" s="10"/>
      <c r="B1099" s="11"/>
      <c r="C1099" s="11"/>
      <c r="D1099" s="11"/>
      <c r="E1099" s="12"/>
    </row>
    <row r="1100" hidden="1">
      <c r="A1100" s="13">
        <v>45733.0</v>
      </c>
      <c r="B1100" s="6"/>
      <c r="C1100" s="54" t="s">
        <v>3635</v>
      </c>
      <c r="D1100" s="15">
        <v>45739.0</v>
      </c>
      <c r="E1100" s="7"/>
    </row>
    <row r="1101" hidden="1">
      <c r="A1101" s="10"/>
      <c r="B1101" s="11"/>
      <c r="C1101" s="16"/>
      <c r="D1101" s="11"/>
      <c r="E1101" s="12"/>
    </row>
    <row r="1102" hidden="1">
      <c r="A1102" s="55" t="s">
        <v>4824</v>
      </c>
      <c r="B1102" s="7"/>
      <c r="C1102" s="16"/>
      <c r="D1102" s="56" t="s">
        <v>4825</v>
      </c>
      <c r="E1102" s="7"/>
    </row>
    <row r="1103" hidden="1">
      <c r="A1103" s="10"/>
      <c r="B1103" s="12"/>
      <c r="C1103" s="16"/>
      <c r="D1103" s="11"/>
      <c r="E1103" s="12"/>
    </row>
    <row r="1104" hidden="1">
      <c r="A1104" s="19" t="s">
        <v>3636</v>
      </c>
      <c r="B1104" s="6"/>
      <c r="C1104" s="6"/>
      <c r="D1104" s="6"/>
      <c r="E1104" s="7"/>
    </row>
    <row r="1105" hidden="1">
      <c r="A1105" s="20" t="s">
        <v>3637</v>
      </c>
      <c r="B1105" s="21" t="s">
        <v>3638</v>
      </c>
      <c r="C1105" s="22" t="s">
        <v>3639</v>
      </c>
      <c r="D1105" s="21" t="s">
        <v>3640</v>
      </c>
      <c r="E1105" s="23" t="s">
        <v>13</v>
      </c>
    </row>
    <row r="1106" hidden="1">
      <c r="A1106" s="57" t="s">
        <v>3641</v>
      </c>
      <c r="B1106" s="25">
        <v>24481.0</v>
      </c>
      <c r="C1106" s="26">
        <v>24483.0</v>
      </c>
      <c r="D1106" s="27">
        <v>2.0</v>
      </c>
      <c r="E1106" s="28" t="s">
        <v>4889</v>
      </c>
    </row>
    <row r="1107" hidden="1">
      <c r="A1107" s="57" t="s">
        <v>3642</v>
      </c>
      <c r="B1107" s="29">
        <v>28819.0</v>
      </c>
      <c r="C1107" s="26">
        <v>28819.0</v>
      </c>
      <c r="D1107" s="27">
        <v>0.0</v>
      </c>
      <c r="E1107" s="28"/>
    </row>
    <row r="1108" hidden="1">
      <c r="A1108" s="57" t="s">
        <v>3643</v>
      </c>
      <c r="B1108" s="29">
        <v>1095.0</v>
      </c>
      <c r="C1108" s="26">
        <v>1095.0</v>
      </c>
      <c r="D1108" s="27">
        <v>0.0</v>
      </c>
      <c r="E1108" s="28"/>
    </row>
    <row r="1109" hidden="1">
      <c r="A1109" s="57" t="s">
        <v>3644</v>
      </c>
      <c r="B1109" s="29">
        <v>1500.0</v>
      </c>
      <c r="C1109" s="26">
        <v>1500.0</v>
      </c>
      <c r="D1109" s="27">
        <v>0.0</v>
      </c>
      <c r="E1109" s="28"/>
    </row>
    <row r="1110" hidden="1">
      <c r="A1110" s="31" t="s">
        <v>3646</v>
      </c>
      <c r="B1110" s="29">
        <v>40.0</v>
      </c>
      <c r="C1110" s="26"/>
      <c r="D1110" s="27">
        <v>-40.0</v>
      </c>
      <c r="E1110" s="28"/>
    </row>
    <row r="1111" hidden="1">
      <c r="A1111" s="31" t="s">
        <v>3647</v>
      </c>
      <c r="B1111" s="29">
        <v>0.0</v>
      </c>
      <c r="C1111" s="26"/>
      <c r="D1111" s="27">
        <v>0.0</v>
      </c>
      <c r="E1111" s="28"/>
    </row>
    <row r="1112" hidden="1">
      <c r="A1112" s="31" t="s">
        <v>3649</v>
      </c>
      <c r="B1112" s="29">
        <v>2796.04</v>
      </c>
      <c r="C1112" s="26">
        <v>2796.04</v>
      </c>
      <c r="D1112" s="27">
        <v>0.0</v>
      </c>
      <c r="E1112" s="28" t="s">
        <v>4890</v>
      </c>
    </row>
    <row r="1113" hidden="1">
      <c r="A1113" s="31" t="s">
        <v>3651</v>
      </c>
      <c r="B1113" s="29">
        <v>6200.0</v>
      </c>
      <c r="C1113" s="26">
        <v>6000.0</v>
      </c>
      <c r="D1113" s="27">
        <v>-200.0</v>
      </c>
      <c r="E1113" s="34"/>
    </row>
    <row r="1114" hidden="1">
      <c r="A1114" s="58" t="s">
        <v>3652</v>
      </c>
      <c r="B1114" s="29">
        <v>76414.0</v>
      </c>
      <c r="C1114" s="29">
        <v>76414.0</v>
      </c>
      <c r="D1114" s="27">
        <v>0.0</v>
      </c>
      <c r="E1114" s="34"/>
    </row>
    <row r="1115" hidden="1">
      <c r="A1115" s="58" t="s">
        <v>3653</v>
      </c>
      <c r="B1115" s="29">
        <v>35992.0</v>
      </c>
      <c r="C1115" s="59">
        <v>35992.0</v>
      </c>
      <c r="D1115" s="27">
        <v>0.0</v>
      </c>
      <c r="E1115" s="34"/>
    </row>
    <row r="1116" hidden="1">
      <c r="A1116" s="58" t="s">
        <v>3654</v>
      </c>
      <c r="B1116" s="29">
        <v>77914.0</v>
      </c>
      <c r="C1116" s="59">
        <v>77914.0</v>
      </c>
      <c r="D1116" s="27">
        <v>0.0</v>
      </c>
      <c r="E1116" s="34"/>
    </row>
    <row r="1117" hidden="1">
      <c r="A1117" s="58" t="s">
        <v>3655</v>
      </c>
      <c r="B1117" s="29">
        <v>78680.0</v>
      </c>
      <c r="C1117" s="59">
        <v>79342.0</v>
      </c>
      <c r="D1117" s="27">
        <v>662.0</v>
      </c>
      <c r="E1117" s="34"/>
    </row>
    <row r="1118" hidden="1">
      <c r="A1118" s="58" t="s">
        <v>3657</v>
      </c>
      <c r="B1118" s="29">
        <v>1383.0</v>
      </c>
      <c r="C1118" s="59">
        <v>1383.0</v>
      </c>
      <c r="D1118" s="27">
        <v>0.0</v>
      </c>
      <c r="E1118" s="34"/>
    </row>
    <row r="1119" hidden="1">
      <c r="A1119" s="58" t="s">
        <v>3658</v>
      </c>
      <c r="B1119" s="29">
        <v>10811.0</v>
      </c>
      <c r="C1119" s="59">
        <v>10811.0</v>
      </c>
      <c r="D1119" s="27">
        <v>0.0</v>
      </c>
      <c r="E1119" s="34"/>
    </row>
    <row r="1120" hidden="1">
      <c r="A1120" s="35" t="s">
        <v>3659</v>
      </c>
      <c r="B1120" s="29">
        <v>335293.0</v>
      </c>
      <c r="C1120" s="59">
        <v>335955.0</v>
      </c>
      <c r="D1120" s="27">
        <v>662.0</v>
      </c>
      <c r="E1120" s="34"/>
    </row>
    <row r="1121" hidden="1">
      <c r="A1121" s="36" t="s">
        <v>3660</v>
      </c>
      <c r="B1121" s="37">
        <v>21.040000000000873</v>
      </c>
      <c r="C1121" s="27">
        <v>-216.95999999996275</v>
      </c>
      <c r="D1121" s="27">
        <v>-237.99999999996362</v>
      </c>
      <c r="E1121" s="38"/>
    </row>
    <row r="1122" hidden="1"/>
    <row r="1123" hidden="1"/>
    <row r="1124" hidden="1">
      <c r="A1124" s="5" t="s">
        <v>3632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5" t="s">
        <v>3634</v>
      </c>
      <c r="B1126" s="6"/>
      <c r="C1126" s="6"/>
      <c r="D1126" s="6"/>
      <c r="E1126" s="7"/>
    </row>
    <row r="1127" hidden="1">
      <c r="A1127" s="10"/>
      <c r="B1127" s="11"/>
      <c r="C1127" s="11"/>
      <c r="D1127" s="11"/>
      <c r="E1127" s="12"/>
    </row>
    <row r="1128" hidden="1">
      <c r="A1128" s="13">
        <v>45740.0</v>
      </c>
      <c r="B1128" s="6"/>
      <c r="C1128" s="54" t="s">
        <v>3635</v>
      </c>
      <c r="D1128" s="15">
        <v>45746.0</v>
      </c>
      <c r="E1128" s="7"/>
    </row>
    <row r="1129" hidden="1">
      <c r="A1129" s="10"/>
      <c r="B1129" s="11"/>
      <c r="C1129" s="16"/>
      <c r="D1129" s="11"/>
      <c r="E1129" s="12"/>
    </row>
    <row r="1130" hidden="1">
      <c r="A1130" s="55" t="s">
        <v>4824</v>
      </c>
      <c r="B1130" s="7"/>
      <c r="C1130" s="16"/>
      <c r="D1130" s="56" t="s">
        <v>4825</v>
      </c>
      <c r="E1130" s="7"/>
    </row>
    <row r="1131" hidden="1">
      <c r="A1131" s="10"/>
      <c r="B1131" s="12"/>
      <c r="C1131" s="16"/>
      <c r="D1131" s="11"/>
      <c r="E1131" s="12"/>
    </row>
    <row r="1132" hidden="1">
      <c r="A1132" s="19" t="s">
        <v>3636</v>
      </c>
      <c r="B1132" s="6"/>
      <c r="C1132" s="6"/>
      <c r="D1132" s="6"/>
      <c r="E1132" s="7"/>
    </row>
    <row r="1133" hidden="1">
      <c r="A1133" s="20" t="s">
        <v>3637</v>
      </c>
      <c r="B1133" s="21" t="s">
        <v>3638</v>
      </c>
      <c r="C1133" s="22" t="s">
        <v>3639</v>
      </c>
      <c r="D1133" s="21" t="s">
        <v>3640</v>
      </c>
      <c r="E1133" s="23" t="s">
        <v>13</v>
      </c>
    </row>
    <row r="1134" hidden="1">
      <c r="A1134" s="57" t="s">
        <v>3641</v>
      </c>
      <c r="B1134" s="25">
        <v>34901.0</v>
      </c>
      <c r="C1134" s="26">
        <v>34901.0</v>
      </c>
      <c r="D1134" s="27">
        <v>0.0</v>
      </c>
      <c r="E1134" s="28" t="s">
        <v>4891</v>
      </c>
    </row>
    <row r="1135" hidden="1">
      <c r="A1135" s="57" t="s">
        <v>3642</v>
      </c>
      <c r="B1135" s="29">
        <v>32566.0</v>
      </c>
      <c r="C1135" s="26">
        <v>32566.0</v>
      </c>
      <c r="D1135" s="27">
        <v>0.0</v>
      </c>
      <c r="E1135" s="28"/>
    </row>
    <row r="1136" hidden="1">
      <c r="A1136" s="57" t="s">
        <v>3643</v>
      </c>
      <c r="B1136" s="29">
        <v>525.0</v>
      </c>
      <c r="C1136" s="26">
        <v>525.0</v>
      </c>
      <c r="D1136" s="27">
        <v>0.0</v>
      </c>
      <c r="E1136" s="28"/>
    </row>
    <row r="1137" hidden="1">
      <c r="A1137" s="57" t="s">
        <v>3644</v>
      </c>
      <c r="B1137" s="29">
        <v>2500.0</v>
      </c>
      <c r="C1137" s="26">
        <v>2500.0</v>
      </c>
      <c r="D1137" s="27">
        <v>0.0</v>
      </c>
      <c r="E1137" s="28"/>
    </row>
    <row r="1138" hidden="1">
      <c r="A1138" s="31" t="s">
        <v>3646</v>
      </c>
      <c r="B1138" s="29">
        <v>0.0</v>
      </c>
      <c r="C1138" s="26"/>
      <c r="D1138" s="27">
        <v>0.0</v>
      </c>
      <c r="E1138" s="28"/>
    </row>
    <row r="1139" hidden="1">
      <c r="A1139" s="31" t="s">
        <v>3647</v>
      </c>
      <c r="B1139" s="29">
        <v>0.0</v>
      </c>
      <c r="C1139" s="26"/>
      <c r="D1139" s="27">
        <v>0.0</v>
      </c>
      <c r="E1139" s="28"/>
    </row>
    <row r="1140" hidden="1">
      <c r="A1140" s="31" t="s">
        <v>3649</v>
      </c>
      <c r="B1140" s="29">
        <v>239.0</v>
      </c>
      <c r="C1140" s="26"/>
      <c r="D1140" s="27">
        <v>-239.0</v>
      </c>
      <c r="E1140" s="28"/>
    </row>
    <row r="1141" hidden="1">
      <c r="A1141" s="31" t="s">
        <v>3651</v>
      </c>
      <c r="B1141" s="29">
        <v>6160.0</v>
      </c>
      <c r="C1141" s="26">
        <v>5720.0</v>
      </c>
      <c r="D1141" s="27">
        <v>-440.0</v>
      </c>
      <c r="E1141" s="34"/>
    </row>
    <row r="1142" hidden="1">
      <c r="A1142" s="58" t="s">
        <v>3652</v>
      </c>
      <c r="B1142" s="29">
        <v>65815.0</v>
      </c>
      <c r="C1142" s="29">
        <v>65815.0</v>
      </c>
      <c r="D1142" s="27">
        <v>0.0</v>
      </c>
      <c r="E1142" s="34"/>
    </row>
    <row r="1143" hidden="1">
      <c r="A1143" s="58" t="s">
        <v>3653</v>
      </c>
      <c r="B1143" s="29">
        <v>22620.0</v>
      </c>
      <c r="C1143" s="59">
        <v>22620.0</v>
      </c>
      <c r="D1143" s="27">
        <v>0.0</v>
      </c>
      <c r="E1143" s="34"/>
    </row>
    <row r="1144" hidden="1">
      <c r="A1144" s="58" t="s">
        <v>3654</v>
      </c>
      <c r="B1144" s="29">
        <v>60572.0</v>
      </c>
      <c r="C1144" s="59">
        <v>60572.0</v>
      </c>
      <c r="D1144" s="27">
        <v>0.0</v>
      </c>
      <c r="E1144" s="34"/>
    </row>
    <row r="1145" hidden="1">
      <c r="A1145" s="58" t="s">
        <v>3655</v>
      </c>
      <c r="B1145" s="29">
        <v>90528.0</v>
      </c>
      <c r="C1145" s="59">
        <v>90528.0</v>
      </c>
      <c r="D1145" s="27">
        <v>0.0</v>
      </c>
      <c r="E1145" s="34"/>
    </row>
    <row r="1146" hidden="1">
      <c r="A1146" s="58" t="s">
        <v>3657</v>
      </c>
      <c r="B1146" s="29">
        <v>1266.0</v>
      </c>
      <c r="C1146" s="59">
        <v>1266.0</v>
      </c>
      <c r="D1146" s="27">
        <v>0.0</v>
      </c>
      <c r="E1146" s="34"/>
    </row>
    <row r="1147" hidden="1">
      <c r="A1147" s="58" t="s">
        <v>3658</v>
      </c>
      <c r="B1147" s="29">
        <v>10448.0</v>
      </c>
      <c r="C1147" s="59">
        <v>10448.0</v>
      </c>
      <c r="D1147" s="27">
        <v>0.0</v>
      </c>
      <c r="E1147" s="34"/>
    </row>
    <row r="1148" hidden="1">
      <c r="A1148" s="35" t="s">
        <v>3659</v>
      </c>
      <c r="B1148" s="29">
        <v>317686.5</v>
      </c>
      <c r="C1148" s="59">
        <v>317686.5</v>
      </c>
      <c r="D1148" s="27">
        <v>0.0</v>
      </c>
      <c r="E1148" s="34"/>
    </row>
    <row r="1149" hidden="1">
      <c r="A1149" s="36" t="s">
        <v>3660</v>
      </c>
      <c r="B1149" s="37">
        <v>5.5</v>
      </c>
      <c r="C1149" s="27">
        <v>-673.5</v>
      </c>
      <c r="D1149" s="27">
        <v>-679.0</v>
      </c>
      <c r="E1149" s="38"/>
    </row>
    <row r="1150" hidden="1"/>
    <row r="1151" hidden="1"/>
    <row r="1152" hidden="1">
      <c r="A1152" s="5" t="s">
        <v>3632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5" t="s">
        <v>3634</v>
      </c>
      <c r="B1154" s="6"/>
      <c r="C1154" s="6"/>
      <c r="D1154" s="6"/>
      <c r="E1154" s="7"/>
    </row>
    <row r="1155" hidden="1">
      <c r="A1155" s="10"/>
      <c r="B1155" s="11"/>
      <c r="C1155" s="11"/>
      <c r="D1155" s="11"/>
      <c r="E1155" s="12"/>
    </row>
    <row r="1156" hidden="1">
      <c r="A1156" s="13">
        <v>45747.0</v>
      </c>
      <c r="B1156" s="6"/>
      <c r="C1156" s="54" t="s">
        <v>3635</v>
      </c>
      <c r="D1156" s="15">
        <v>45747.0</v>
      </c>
      <c r="E1156" s="7"/>
    </row>
    <row r="1157" hidden="1">
      <c r="A1157" s="10"/>
      <c r="B1157" s="11"/>
      <c r="C1157" s="16"/>
      <c r="D1157" s="11"/>
      <c r="E1157" s="12"/>
    </row>
    <row r="1158" hidden="1">
      <c r="A1158" s="55" t="s">
        <v>4824</v>
      </c>
      <c r="B1158" s="7"/>
      <c r="C1158" s="16"/>
      <c r="D1158" s="56" t="s">
        <v>4824</v>
      </c>
      <c r="E1158" s="7"/>
    </row>
    <row r="1159" hidden="1">
      <c r="A1159" s="10"/>
      <c r="B1159" s="12"/>
      <c r="C1159" s="16"/>
      <c r="D1159" s="11"/>
      <c r="E1159" s="12"/>
    </row>
    <row r="1160" hidden="1">
      <c r="A1160" s="19" t="s">
        <v>3636</v>
      </c>
      <c r="B1160" s="6"/>
      <c r="C1160" s="6"/>
      <c r="D1160" s="6"/>
      <c r="E1160" s="7"/>
    </row>
    <row r="1161" hidden="1">
      <c r="A1161" s="20" t="s">
        <v>3637</v>
      </c>
      <c r="B1161" s="21" t="s">
        <v>3638</v>
      </c>
      <c r="C1161" s="22" t="s">
        <v>3639</v>
      </c>
      <c r="D1161" s="21" t="s">
        <v>3640</v>
      </c>
      <c r="E1161" s="23" t="s">
        <v>13</v>
      </c>
    </row>
    <row r="1162" hidden="1">
      <c r="A1162" s="57" t="s">
        <v>3641</v>
      </c>
      <c r="B1162" s="25">
        <v>3220.0</v>
      </c>
      <c r="C1162" s="26">
        <v>3220.0</v>
      </c>
      <c r="D1162" s="27">
        <v>0.0</v>
      </c>
      <c r="E1162" s="28"/>
    </row>
    <row r="1163" hidden="1">
      <c r="A1163" s="57" t="s">
        <v>3642</v>
      </c>
      <c r="B1163" s="29">
        <v>4314.0</v>
      </c>
      <c r="C1163" s="26">
        <v>4314.0</v>
      </c>
      <c r="D1163" s="27">
        <v>0.0</v>
      </c>
      <c r="E1163" s="28"/>
    </row>
    <row r="1164" hidden="1">
      <c r="A1164" s="57" t="s">
        <v>3643</v>
      </c>
      <c r="B1164" s="29">
        <v>0.0</v>
      </c>
      <c r="C1164" s="26"/>
      <c r="D1164" s="27">
        <v>0.0</v>
      </c>
      <c r="E1164" s="28"/>
    </row>
    <row r="1165" hidden="1">
      <c r="A1165" s="57" t="s">
        <v>3644</v>
      </c>
      <c r="B1165" s="29">
        <v>500.0</v>
      </c>
      <c r="C1165" s="26">
        <v>500.0</v>
      </c>
      <c r="D1165" s="27">
        <v>0.0</v>
      </c>
      <c r="E1165" s="28"/>
    </row>
    <row r="1166" hidden="1">
      <c r="A1166" s="31" t="s">
        <v>3646</v>
      </c>
      <c r="B1166" s="29">
        <v>0.0</v>
      </c>
      <c r="C1166" s="26"/>
      <c r="D1166" s="27">
        <v>0.0</v>
      </c>
      <c r="E1166" s="28"/>
    </row>
    <row r="1167" hidden="1">
      <c r="A1167" s="31" t="s">
        <v>3647</v>
      </c>
      <c r="B1167" s="29">
        <v>0.0</v>
      </c>
      <c r="C1167" s="26"/>
      <c r="D1167" s="27">
        <v>0.0</v>
      </c>
      <c r="E1167" s="28"/>
    </row>
    <row r="1168" hidden="1">
      <c r="A1168" s="31" t="s">
        <v>3649</v>
      </c>
      <c r="B1168" s="29">
        <v>2617.0</v>
      </c>
      <c r="C1168" s="26">
        <v>2617.0</v>
      </c>
      <c r="D1168" s="27">
        <v>0.0</v>
      </c>
      <c r="E1168" s="28"/>
    </row>
    <row r="1169" hidden="1">
      <c r="A1169" s="31" t="s">
        <v>3651</v>
      </c>
      <c r="B1169" s="29">
        <v>520.0</v>
      </c>
      <c r="C1169" s="26">
        <v>520.0</v>
      </c>
      <c r="D1169" s="27">
        <v>0.0</v>
      </c>
      <c r="E1169" s="34"/>
    </row>
    <row r="1170" hidden="1">
      <c r="A1170" s="58" t="s">
        <v>3652</v>
      </c>
      <c r="B1170" s="29">
        <v>6016.0</v>
      </c>
      <c r="C1170" s="29">
        <v>6016.0</v>
      </c>
      <c r="D1170" s="27">
        <v>0.0</v>
      </c>
      <c r="E1170" s="34"/>
    </row>
    <row r="1171" hidden="1">
      <c r="A1171" s="58" t="s">
        <v>3653</v>
      </c>
      <c r="B1171" s="29">
        <v>3277.0</v>
      </c>
      <c r="C1171" s="59">
        <v>3277.0</v>
      </c>
      <c r="D1171" s="27">
        <v>0.0</v>
      </c>
      <c r="E1171" s="34"/>
    </row>
    <row r="1172" hidden="1">
      <c r="A1172" s="58" t="s">
        <v>3654</v>
      </c>
      <c r="B1172" s="29">
        <v>7789.0</v>
      </c>
      <c r="C1172" s="59">
        <v>7789.0</v>
      </c>
      <c r="D1172" s="27">
        <v>0.0</v>
      </c>
      <c r="E1172" s="34"/>
    </row>
    <row r="1173" hidden="1">
      <c r="A1173" s="58" t="s">
        <v>3655</v>
      </c>
      <c r="B1173" s="29">
        <v>15372.0</v>
      </c>
      <c r="C1173" s="59">
        <v>15372.0</v>
      </c>
      <c r="D1173" s="27">
        <v>0.0</v>
      </c>
      <c r="E1173" s="34"/>
    </row>
    <row r="1174" hidden="1">
      <c r="A1174" s="58" t="s">
        <v>3657</v>
      </c>
      <c r="B1174" s="29">
        <v>0.0</v>
      </c>
      <c r="C1174" s="59">
        <v>0.0</v>
      </c>
      <c r="D1174" s="27">
        <v>0.0</v>
      </c>
      <c r="E1174" s="34"/>
    </row>
    <row r="1175" hidden="1">
      <c r="A1175" s="58" t="s">
        <v>3658</v>
      </c>
      <c r="B1175" s="29">
        <v>1839.0</v>
      </c>
      <c r="C1175" s="59">
        <v>1839.0</v>
      </c>
      <c r="D1175" s="27">
        <v>0.0</v>
      </c>
      <c r="E1175" s="34"/>
    </row>
    <row r="1176" hidden="1">
      <c r="A1176" s="35" t="s">
        <v>3659</v>
      </c>
      <c r="B1176" s="29">
        <v>43625.0</v>
      </c>
      <c r="C1176" s="59">
        <v>43625.0</v>
      </c>
      <c r="D1176" s="27">
        <v>0.0</v>
      </c>
      <c r="E1176" s="34"/>
    </row>
    <row r="1177" hidden="1">
      <c r="A1177" s="36" t="s">
        <v>3660</v>
      </c>
      <c r="B1177" s="37">
        <v>0.0</v>
      </c>
      <c r="C1177" s="27">
        <v>0.0</v>
      </c>
      <c r="D1177" s="27">
        <v>0.0</v>
      </c>
      <c r="E1177" s="38"/>
    </row>
    <row r="1178" hidden="1"/>
    <row r="1179" hidden="1"/>
    <row r="1180" hidden="1">
      <c r="A1180" s="5" t="s">
        <v>3632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5" t="s">
        <v>3634</v>
      </c>
      <c r="B1182" s="6"/>
      <c r="C1182" s="6"/>
      <c r="D1182" s="6"/>
      <c r="E1182" s="7"/>
    </row>
    <row r="1183" hidden="1">
      <c r="A1183" s="10"/>
      <c r="B1183" s="11"/>
      <c r="C1183" s="11"/>
      <c r="D1183" s="11"/>
      <c r="E1183" s="12"/>
    </row>
    <row r="1184" hidden="1">
      <c r="A1184" s="13">
        <v>45748.0</v>
      </c>
      <c r="B1184" s="6"/>
      <c r="C1184" s="54" t="s">
        <v>3635</v>
      </c>
      <c r="D1184" s="15">
        <v>45753.0</v>
      </c>
      <c r="E1184" s="7"/>
    </row>
    <row r="1185" hidden="1">
      <c r="A1185" s="10"/>
      <c r="B1185" s="11"/>
      <c r="C1185" s="16"/>
      <c r="D1185" s="11"/>
      <c r="E1185" s="12"/>
    </row>
    <row r="1186" hidden="1">
      <c r="A1186" s="55" t="s">
        <v>4826</v>
      </c>
      <c r="B1186" s="7"/>
      <c r="C1186" s="16"/>
      <c r="D1186" s="56" t="s">
        <v>4825</v>
      </c>
      <c r="E1186" s="7"/>
    </row>
    <row r="1187" hidden="1">
      <c r="A1187" s="10"/>
      <c r="B1187" s="12"/>
      <c r="C1187" s="16"/>
      <c r="D1187" s="11"/>
      <c r="E1187" s="12"/>
    </row>
    <row r="1188" hidden="1">
      <c r="A1188" s="19" t="s">
        <v>3636</v>
      </c>
      <c r="B1188" s="6"/>
      <c r="C1188" s="6"/>
      <c r="D1188" s="6"/>
      <c r="E1188" s="7"/>
    </row>
    <row r="1189" hidden="1">
      <c r="A1189" s="20" t="s">
        <v>3637</v>
      </c>
      <c r="B1189" s="21" t="s">
        <v>3638</v>
      </c>
      <c r="C1189" s="22" t="s">
        <v>3639</v>
      </c>
      <c r="D1189" s="21" t="s">
        <v>3640</v>
      </c>
      <c r="E1189" s="23" t="s">
        <v>13</v>
      </c>
    </row>
    <row r="1190" hidden="1">
      <c r="A1190" s="57" t="s">
        <v>3641</v>
      </c>
      <c r="B1190" s="25">
        <v>33270.0</v>
      </c>
      <c r="C1190" s="26">
        <v>33275.0</v>
      </c>
      <c r="D1190" s="27">
        <v>5.0</v>
      </c>
      <c r="E1190" s="28" t="s">
        <v>4892</v>
      </c>
    </row>
    <row r="1191" hidden="1">
      <c r="A1191" s="57" t="s">
        <v>3642</v>
      </c>
      <c r="B1191" s="29">
        <v>21547.0</v>
      </c>
      <c r="C1191" s="26">
        <v>21547.0</v>
      </c>
      <c r="D1191" s="27">
        <v>0.0</v>
      </c>
      <c r="E1191" s="28"/>
    </row>
    <row r="1192" hidden="1">
      <c r="A1192" s="57" t="s">
        <v>3643</v>
      </c>
      <c r="B1192" s="29">
        <v>330.0</v>
      </c>
      <c r="C1192" s="26">
        <v>330.0</v>
      </c>
      <c r="D1192" s="27">
        <v>0.0</v>
      </c>
      <c r="E1192" s="28"/>
    </row>
    <row r="1193" hidden="1">
      <c r="A1193" s="57" t="s">
        <v>3644</v>
      </c>
      <c r="B1193" s="29">
        <v>2200.0</v>
      </c>
      <c r="C1193" s="26">
        <v>2200.0</v>
      </c>
      <c r="D1193" s="27">
        <v>0.0</v>
      </c>
      <c r="E1193" s="28"/>
    </row>
    <row r="1194" hidden="1">
      <c r="A1194" s="31" t="s">
        <v>3646</v>
      </c>
      <c r="B1194" s="29">
        <v>520.0</v>
      </c>
      <c r="C1194" s="26">
        <v>520.0</v>
      </c>
      <c r="D1194" s="27">
        <v>0.0</v>
      </c>
      <c r="E1194" s="28"/>
    </row>
    <row r="1195" hidden="1">
      <c r="A1195" s="31" t="s">
        <v>3647</v>
      </c>
      <c r="B1195" s="29">
        <v>0.0</v>
      </c>
      <c r="C1195" s="26"/>
      <c r="D1195" s="27">
        <v>0.0</v>
      </c>
      <c r="E1195" s="28"/>
    </row>
    <row r="1196" hidden="1">
      <c r="A1196" s="31" t="s">
        <v>3649</v>
      </c>
      <c r="B1196" s="29">
        <v>805.0</v>
      </c>
      <c r="C1196" s="26">
        <v>805.0</v>
      </c>
      <c r="D1196" s="27">
        <v>0.0</v>
      </c>
      <c r="E1196" s="28" t="s">
        <v>4893</v>
      </c>
    </row>
    <row r="1197" hidden="1">
      <c r="A1197" s="31" t="s">
        <v>3651</v>
      </c>
      <c r="B1197" s="29">
        <v>4760.0</v>
      </c>
      <c r="C1197" s="26">
        <v>4760.0</v>
      </c>
      <c r="D1197" s="27">
        <v>0.0</v>
      </c>
      <c r="E1197" s="34"/>
    </row>
    <row r="1198" hidden="1">
      <c r="A1198" s="58" t="s">
        <v>3652</v>
      </c>
      <c r="B1198" s="29">
        <v>54663.0</v>
      </c>
      <c r="C1198" s="29">
        <v>54663.0</v>
      </c>
      <c r="D1198" s="27">
        <v>0.0</v>
      </c>
      <c r="E1198" s="34"/>
    </row>
    <row r="1199" hidden="1">
      <c r="A1199" s="58" t="s">
        <v>3653</v>
      </c>
      <c r="B1199" s="29">
        <v>23431.0</v>
      </c>
      <c r="C1199" s="59">
        <v>23431.0</v>
      </c>
      <c r="D1199" s="27">
        <v>0.0</v>
      </c>
      <c r="E1199" s="34"/>
    </row>
    <row r="1200" hidden="1">
      <c r="A1200" s="58" t="s">
        <v>3654</v>
      </c>
      <c r="B1200" s="29">
        <v>64982.0</v>
      </c>
      <c r="C1200" s="59">
        <v>64718.0</v>
      </c>
      <c r="D1200" s="27">
        <v>-264.0</v>
      </c>
      <c r="E1200" s="34"/>
    </row>
    <row r="1201" hidden="1">
      <c r="A1201" s="58" t="s">
        <v>3655</v>
      </c>
      <c r="B1201" s="29">
        <v>83402.0</v>
      </c>
      <c r="C1201" s="59">
        <v>83402.0</v>
      </c>
      <c r="D1201" s="27">
        <v>0.0</v>
      </c>
      <c r="E1201" s="34"/>
    </row>
    <row r="1202" hidden="1">
      <c r="A1202" s="58" t="s">
        <v>3657</v>
      </c>
      <c r="B1202" s="29">
        <v>598.0</v>
      </c>
      <c r="C1202" s="59">
        <v>598.0</v>
      </c>
      <c r="D1202" s="27">
        <v>0.0</v>
      </c>
      <c r="E1202" s="34"/>
    </row>
    <row r="1203" hidden="1">
      <c r="A1203" s="58" t="s">
        <v>3658</v>
      </c>
      <c r="B1203" s="29">
        <v>9459.0</v>
      </c>
      <c r="C1203" s="59">
        <v>9459.0</v>
      </c>
      <c r="D1203" s="27">
        <v>0.0</v>
      </c>
      <c r="E1203" s="34"/>
    </row>
    <row r="1204" hidden="1">
      <c r="A1204" s="35" t="s">
        <v>3659</v>
      </c>
      <c r="B1204" s="29">
        <v>290507.0</v>
      </c>
      <c r="C1204" s="59">
        <v>290243.0</v>
      </c>
      <c r="D1204" s="27">
        <v>-264.0</v>
      </c>
      <c r="E1204" s="34"/>
    </row>
    <row r="1205" hidden="1">
      <c r="A1205" s="36" t="s">
        <v>3660</v>
      </c>
      <c r="B1205" s="37">
        <v>1.0</v>
      </c>
      <c r="C1205" s="27">
        <v>6.0</v>
      </c>
      <c r="D1205" s="27">
        <v>5.0</v>
      </c>
      <c r="E1205" s="38"/>
    </row>
    <row r="1206" hidden="1"/>
    <row r="1207" hidden="1"/>
    <row r="1208" hidden="1">
      <c r="A1208" s="5" t="s">
        <v>3632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5" t="s">
        <v>3634</v>
      </c>
      <c r="B1210" s="6"/>
      <c r="C1210" s="6"/>
      <c r="D1210" s="6"/>
      <c r="E1210" s="7"/>
    </row>
    <row r="1211" hidden="1">
      <c r="A1211" s="10"/>
      <c r="B1211" s="11"/>
      <c r="C1211" s="11"/>
      <c r="D1211" s="11"/>
      <c r="E1211" s="12"/>
    </row>
    <row r="1212" hidden="1">
      <c r="A1212" s="13">
        <v>45754.0</v>
      </c>
      <c r="B1212" s="6"/>
      <c r="C1212" s="54" t="s">
        <v>3635</v>
      </c>
      <c r="D1212" s="15">
        <v>45760.0</v>
      </c>
      <c r="E1212" s="7"/>
    </row>
    <row r="1213" hidden="1">
      <c r="A1213" s="10"/>
      <c r="B1213" s="11"/>
      <c r="C1213" s="16"/>
      <c r="D1213" s="11"/>
      <c r="E1213" s="12"/>
    </row>
    <row r="1214" hidden="1">
      <c r="A1214" s="55" t="s">
        <v>4824</v>
      </c>
      <c r="B1214" s="7"/>
      <c r="C1214" s="16"/>
      <c r="D1214" s="56" t="s">
        <v>4825</v>
      </c>
      <c r="E1214" s="7"/>
    </row>
    <row r="1215" hidden="1">
      <c r="A1215" s="10"/>
      <c r="B1215" s="12"/>
      <c r="C1215" s="16"/>
      <c r="D1215" s="11"/>
      <c r="E1215" s="12"/>
    </row>
    <row r="1216" hidden="1">
      <c r="A1216" s="19" t="s">
        <v>3636</v>
      </c>
      <c r="B1216" s="6"/>
      <c r="C1216" s="6"/>
      <c r="D1216" s="6"/>
      <c r="E1216" s="7"/>
    </row>
    <row r="1217" hidden="1">
      <c r="A1217" s="20" t="s">
        <v>3637</v>
      </c>
      <c r="B1217" s="21" t="s">
        <v>3638</v>
      </c>
      <c r="C1217" s="22" t="s">
        <v>3639</v>
      </c>
      <c r="D1217" s="21" t="s">
        <v>3640</v>
      </c>
      <c r="E1217" s="23" t="s">
        <v>13</v>
      </c>
    </row>
    <row r="1218" hidden="1">
      <c r="A1218" s="57" t="s">
        <v>3641</v>
      </c>
      <c r="B1218" s="25">
        <v>25868.0</v>
      </c>
      <c r="C1218" s="26">
        <v>30601.0</v>
      </c>
      <c r="D1218" s="27">
        <v>4733.0</v>
      </c>
      <c r="E1218" s="28" t="s">
        <v>4881</v>
      </c>
    </row>
    <row r="1219" hidden="1">
      <c r="A1219" s="57" t="s">
        <v>3642</v>
      </c>
      <c r="B1219" s="29">
        <v>32317.0</v>
      </c>
      <c r="C1219" s="26">
        <v>32317.0</v>
      </c>
      <c r="D1219" s="27">
        <v>0.0</v>
      </c>
      <c r="E1219" s="28"/>
    </row>
    <row r="1220" hidden="1">
      <c r="A1220" s="57" t="s">
        <v>3643</v>
      </c>
      <c r="B1220" s="29">
        <v>160.0</v>
      </c>
      <c r="C1220" s="26">
        <v>160.0</v>
      </c>
      <c r="D1220" s="27">
        <v>0.0</v>
      </c>
      <c r="E1220" s="28"/>
    </row>
    <row r="1221" hidden="1">
      <c r="A1221" s="57" t="s">
        <v>3644</v>
      </c>
      <c r="B1221" s="29">
        <v>3300.0</v>
      </c>
      <c r="C1221" s="26">
        <v>3300.0</v>
      </c>
      <c r="D1221" s="27">
        <v>0.0</v>
      </c>
      <c r="E1221" s="28"/>
    </row>
    <row r="1222" hidden="1">
      <c r="A1222" s="31" t="s">
        <v>3646</v>
      </c>
      <c r="B1222" s="29">
        <v>600.0</v>
      </c>
      <c r="C1222" s="26"/>
      <c r="D1222" s="27">
        <v>-600.0</v>
      </c>
      <c r="E1222" s="28"/>
    </row>
    <row r="1223" hidden="1">
      <c r="A1223" s="31" t="s">
        <v>3647</v>
      </c>
      <c r="B1223" s="29">
        <v>120.0</v>
      </c>
      <c r="C1223" s="26">
        <v>120.0</v>
      </c>
      <c r="D1223" s="27">
        <v>0.0</v>
      </c>
      <c r="E1223" s="28"/>
    </row>
    <row r="1224" hidden="1">
      <c r="A1224" s="31" t="s">
        <v>3649</v>
      </c>
      <c r="B1224" s="29">
        <v>1131.0</v>
      </c>
      <c r="C1224" s="26">
        <v>1131.0</v>
      </c>
      <c r="D1224" s="27">
        <v>0.0</v>
      </c>
      <c r="E1224" s="28"/>
    </row>
    <row r="1225" hidden="1">
      <c r="A1225" s="31" t="s">
        <v>3651</v>
      </c>
      <c r="B1225" s="29">
        <v>5680.0</v>
      </c>
      <c r="C1225" s="26">
        <v>5680.0</v>
      </c>
      <c r="D1225" s="27">
        <v>0.0</v>
      </c>
      <c r="E1225" s="34"/>
    </row>
    <row r="1226" hidden="1">
      <c r="A1226" s="58" t="s">
        <v>3652</v>
      </c>
      <c r="B1226" s="29">
        <v>73790.0</v>
      </c>
      <c r="C1226" s="29">
        <v>73790.0</v>
      </c>
      <c r="D1226" s="27">
        <v>0.0</v>
      </c>
      <c r="E1226" s="34"/>
    </row>
    <row r="1227" hidden="1">
      <c r="A1227" s="58" t="s">
        <v>3653</v>
      </c>
      <c r="B1227" s="29">
        <v>32770.0</v>
      </c>
      <c r="C1227" s="59">
        <v>32770.0</v>
      </c>
      <c r="D1227" s="27">
        <v>0.0</v>
      </c>
      <c r="E1227" s="34"/>
    </row>
    <row r="1228" hidden="1">
      <c r="A1228" s="58" t="s">
        <v>3654</v>
      </c>
      <c r="B1228" s="29">
        <v>69223.0</v>
      </c>
      <c r="C1228" s="59">
        <v>68686.0</v>
      </c>
      <c r="D1228" s="27">
        <v>-537.0</v>
      </c>
      <c r="E1228" s="34"/>
    </row>
    <row r="1229" hidden="1">
      <c r="A1229" s="58" t="s">
        <v>3655</v>
      </c>
      <c r="B1229" s="29">
        <v>103095.0</v>
      </c>
      <c r="C1229" s="59">
        <v>103095.0</v>
      </c>
      <c r="D1229" s="27">
        <v>0.0</v>
      </c>
      <c r="E1229" s="34"/>
    </row>
    <row r="1230" hidden="1">
      <c r="A1230" s="58" t="s">
        <v>3657</v>
      </c>
      <c r="B1230" s="29">
        <v>9088.0</v>
      </c>
      <c r="C1230" s="59">
        <v>9088.0</v>
      </c>
      <c r="D1230" s="27">
        <v>0.0</v>
      </c>
      <c r="E1230" s="34"/>
    </row>
    <row r="1231" hidden="1">
      <c r="A1231" s="58" t="s">
        <v>3658</v>
      </c>
      <c r="B1231" s="29">
        <v>9320.0</v>
      </c>
      <c r="C1231" s="59">
        <v>9320.0</v>
      </c>
      <c r="D1231" s="27">
        <v>0.0</v>
      </c>
      <c r="E1231" s="34"/>
    </row>
    <row r="1232" hidden="1">
      <c r="A1232" s="35" t="s">
        <v>3659</v>
      </c>
      <c r="B1232" s="29">
        <v>357135.5</v>
      </c>
      <c r="C1232" s="59">
        <v>356598.5</v>
      </c>
      <c r="D1232" s="27">
        <v>-537.0</v>
      </c>
      <c r="E1232" s="34"/>
    </row>
    <row r="1233" hidden="1">
      <c r="A1233" s="36" t="s">
        <v>3660</v>
      </c>
      <c r="B1233" s="37">
        <v>6.5</v>
      </c>
      <c r="C1233" s="27">
        <v>4139.5</v>
      </c>
      <c r="D1233" s="27">
        <v>4133.0</v>
      </c>
      <c r="E1233" s="38"/>
    </row>
    <row r="1234" hidden="1"/>
    <row r="1235" hidden="1"/>
    <row r="1236" hidden="1">
      <c r="A1236" s="5" t="s">
        <v>3632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5" t="s">
        <v>3634</v>
      </c>
      <c r="B1238" s="6"/>
      <c r="C1238" s="6"/>
      <c r="D1238" s="6"/>
      <c r="E1238" s="7"/>
    </row>
    <row r="1239" hidden="1">
      <c r="A1239" s="10"/>
      <c r="B1239" s="11"/>
      <c r="C1239" s="11"/>
      <c r="D1239" s="11"/>
      <c r="E1239" s="12"/>
    </row>
    <row r="1240" hidden="1">
      <c r="A1240" s="13">
        <v>45761.0</v>
      </c>
      <c r="B1240" s="6"/>
      <c r="C1240" s="54" t="s">
        <v>3635</v>
      </c>
      <c r="D1240" s="15">
        <v>45767.0</v>
      </c>
      <c r="E1240" s="7"/>
    </row>
    <row r="1241" hidden="1">
      <c r="A1241" s="10"/>
      <c r="B1241" s="11"/>
      <c r="C1241" s="16"/>
      <c r="D1241" s="11"/>
      <c r="E1241" s="12"/>
    </row>
    <row r="1242" hidden="1">
      <c r="A1242" s="55" t="s">
        <v>4824</v>
      </c>
      <c r="B1242" s="7"/>
      <c r="C1242" s="16"/>
      <c r="D1242" s="56" t="s">
        <v>4825</v>
      </c>
      <c r="E1242" s="7"/>
    </row>
    <row r="1243" hidden="1">
      <c r="A1243" s="10"/>
      <c r="B1243" s="12"/>
      <c r="C1243" s="16"/>
      <c r="D1243" s="11"/>
      <c r="E1243" s="12"/>
    </row>
    <row r="1244" hidden="1">
      <c r="A1244" s="19" t="s">
        <v>3636</v>
      </c>
      <c r="B1244" s="6"/>
      <c r="C1244" s="6"/>
      <c r="D1244" s="6"/>
      <c r="E1244" s="7"/>
    </row>
    <row r="1245" hidden="1">
      <c r="A1245" s="20" t="s">
        <v>3637</v>
      </c>
      <c r="B1245" s="21" t="s">
        <v>3638</v>
      </c>
      <c r="C1245" s="22" t="s">
        <v>3639</v>
      </c>
      <c r="D1245" s="21" t="s">
        <v>3640</v>
      </c>
      <c r="E1245" s="23" t="s">
        <v>13</v>
      </c>
    </row>
    <row r="1246" hidden="1">
      <c r="A1246" s="57" t="s">
        <v>3641</v>
      </c>
      <c r="B1246" s="25">
        <v>35634.0</v>
      </c>
      <c r="C1246" s="26">
        <v>34834.0</v>
      </c>
      <c r="D1246" s="27">
        <v>-800.0</v>
      </c>
      <c r="E1246" s="28" t="s">
        <v>4894</v>
      </c>
    </row>
    <row r="1247" hidden="1">
      <c r="A1247" s="57" t="s">
        <v>3642</v>
      </c>
      <c r="B1247" s="29">
        <v>28549.5</v>
      </c>
      <c r="C1247" s="26">
        <v>28549.5</v>
      </c>
      <c r="D1247" s="27">
        <v>0.0</v>
      </c>
      <c r="E1247" s="28"/>
    </row>
    <row r="1248" hidden="1">
      <c r="A1248" s="57" t="s">
        <v>3643</v>
      </c>
      <c r="B1248" s="29">
        <v>1850.0</v>
      </c>
      <c r="C1248" s="26">
        <v>1850.0</v>
      </c>
      <c r="D1248" s="27">
        <v>0.0</v>
      </c>
      <c r="E1248" s="28"/>
    </row>
    <row r="1249" hidden="1">
      <c r="A1249" s="57" t="s">
        <v>3644</v>
      </c>
      <c r="B1249" s="29">
        <v>2600.0</v>
      </c>
      <c r="C1249" s="26">
        <v>3400.0</v>
      </c>
      <c r="D1249" s="27">
        <v>800.0</v>
      </c>
      <c r="E1249" s="28"/>
    </row>
    <row r="1250" hidden="1">
      <c r="A1250" s="31" t="s">
        <v>3646</v>
      </c>
      <c r="B1250" s="29">
        <v>120.0</v>
      </c>
      <c r="C1250" s="26"/>
      <c r="D1250" s="27">
        <v>-120.0</v>
      </c>
      <c r="E1250" s="28"/>
    </row>
    <row r="1251" hidden="1">
      <c r="A1251" s="31" t="s">
        <v>3647</v>
      </c>
      <c r="B1251" s="29">
        <v>0.0</v>
      </c>
      <c r="C1251" s="26"/>
      <c r="D1251" s="27">
        <v>0.0</v>
      </c>
      <c r="E1251" s="28"/>
    </row>
    <row r="1252" hidden="1">
      <c r="A1252" s="31" t="s">
        <v>3649</v>
      </c>
      <c r="B1252" s="29">
        <v>540.0</v>
      </c>
      <c r="C1252" s="26">
        <v>120.0</v>
      </c>
      <c r="D1252" s="27">
        <v>-420.0</v>
      </c>
      <c r="E1252" s="28"/>
    </row>
    <row r="1253" hidden="1">
      <c r="A1253" s="31" t="s">
        <v>3651</v>
      </c>
      <c r="B1253" s="29">
        <v>5120.0</v>
      </c>
      <c r="C1253" s="26">
        <v>5540.0</v>
      </c>
      <c r="D1253" s="27">
        <v>420.0</v>
      </c>
      <c r="E1253" s="34"/>
    </row>
    <row r="1254" hidden="1">
      <c r="A1254" s="58" t="s">
        <v>3652</v>
      </c>
      <c r="B1254" s="29">
        <v>78357.0</v>
      </c>
      <c r="C1254" s="29">
        <v>78357.0</v>
      </c>
      <c r="D1254" s="27">
        <v>0.0</v>
      </c>
      <c r="E1254" s="34"/>
    </row>
    <row r="1255" hidden="1">
      <c r="A1255" s="58" t="s">
        <v>3653</v>
      </c>
      <c r="B1255" s="29">
        <v>27155.0</v>
      </c>
      <c r="C1255" s="59">
        <v>27155.0</v>
      </c>
      <c r="D1255" s="27">
        <v>0.0</v>
      </c>
      <c r="E1255" s="34"/>
    </row>
    <row r="1256" hidden="1">
      <c r="A1256" s="58" t="s">
        <v>3654</v>
      </c>
      <c r="B1256" s="29">
        <v>59181.0</v>
      </c>
      <c r="C1256" s="59">
        <v>59181.0</v>
      </c>
      <c r="D1256" s="27">
        <v>0.0</v>
      </c>
      <c r="E1256" s="34"/>
    </row>
    <row r="1257" hidden="1">
      <c r="A1257" s="58" t="s">
        <v>3655</v>
      </c>
      <c r="B1257" s="29">
        <v>85458.0</v>
      </c>
      <c r="C1257" s="59">
        <v>85458.0</v>
      </c>
      <c r="D1257" s="27">
        <v>0.0</v>
      </c>
      <c r="E1257" s="34"/>
    </row>
    <row r="1258" hidden="1">
      <c r="A1258" s="58" t="s">
        <v>3657</v>
      </c>
      <c r="B1258" s="29">
        <v>1577.0</v>
      </c>
      <c r="C1258" s="59">
        <v>1577.0</v>
      </c>
      <c r="D1258" s="27">
        <v>0.0</v>
      </c>
      <c r="E1258" s="34"/>
    </row>
    <row r="1259" hidden="1">
      <c r="A1259" s="58" t="s">
        <v>3658</v>
      </c>
      <c r="B1259" s="29">
        <v>8647.0</v>
      </c>
      <c r="C1259" s="59">
        <v>8373.0</v>
      </c>
      <c r="D1259" s="27">
        <v>-274.0</v>
      </c>
      <c r="E1259" s="34"/>
    </row>
    <row r="1260" hidden="1">
      <c r="A1260" s="35" t="s">
        <v>3659</v>
      </c>
      <c r="B1260" s="29">
        <v>326140.0</v>
      </c>
      <c r="C1260" s="59">
        <v>325866.0</v>
      </c>
      <c r="D1260" s="27">
        <v>-274.0</v>
      </c>
      <c r="E1260" s="34"/>
    </row>
    <row r="1261" hidden="1">
      <c r="A1261" s="36" t="s">
        <v>3660</v>
      </c>
      <c r="B1261" s="37">
        <v>1.5</v>
      </c>
      <c r="C1261" s="27">
        <v>155.5</v>
      </c>
      <c r="D1261" s="27">
        <v>154.0</v>
      </c>
      <c r="E1261" s="38"/>
    </row>
    <row r="1262" hidden="1"/>
    <row r="1263" hidden="1"/>
    <row r="1264" hidden="1">
      <c r="A1264" s="5" t="s">
        <v>3632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5" t="s">
        <v>3634</v>
      </c>
      <c r="B1266" s="6"/>
      <c r="C1266" s="6"/>
      <c r="D1266" s="6"/>
      <c r="E1266" s="7"/>
    </row>
    <row r="1267" hidden="1">
      <c r="A1267" s="10"/>
      <c r="B1267" s="11"/>
      <c r="C1267" s="11"/>
      <c r="D1267" s="11"/>
      <c r="E1267" s="12"/>
    </row>
    <row r="1268" hidden="1">
      <c r="A1268" s="13">
        <v>45768.0</v>
      </c>
      <c r="B1268" s="6"/>
      <c r="C1268" s="54" t="s">
        <v>3635</v>
      </c>
      <c r="D1268" s="15">
        <v>45774.0</v>
      </c>
      <c r="E1268" s="7"/>
    </row>
    <row r="1269" hidden="1">
      <c r="A1269" s="10"/>
      <c r="B1269" s="11"/>
      <c r="C1269" s="16"/>
      <c r="D1269" s="11"/>
      <c r="E1269" s="12"/>
    </row>
    <row r="1270" hidden="1">
      <c r="A1270" s="55" t="s">
        <v>4824</v>
      </c>
      <c r="B1270" s="7"/>
      <c r="C1270" s="16"/>
      <c r="D1270" s="56" t="s">
        <v>4825</v>
      </c>
      <c r="E1270" s="7"/>
    </row>
    <row r="1271" hidden="1">
      <c r="A1271" s="10"/>
      <c r="B1271" s="12"/>
      <c r="C1271" s="16"/>
      <c r="D1271" s="11"/>
      <c r="E1271" s="12"/>
    </row>
    <row r="1272" hidden="1">
      <c r="A1272" s="19" t="s">
        <v>3636</v>
      </c>
      <c r="B1272" s="6"/>
      <c r="C1272" s="6"/>
      <c r="D1272" s="6"/>
      <c r="E1272" s="7"/>
    </row>
    <row r="1273" hidden="1">
      <c r="A1273" s="20" t="s">
        <v>3637</v>
      </c>
      <c r="B1273" s="21" t="s">
        <v>3638</v>
      </c>
      <c r="C1273" s="22" t="s">
        <v>3639</v>
      </c>
      <c r="D1273" s="21" t="s">
        <v>3640</v>
      </c>
      <c r="E1273" s="23" t="s">
        <v>13</v>
      </c>
    </row>
    <row r="1274" hidden="1">
      <c r="A1274" s="57" t="s">
        <v>3641</v>
      </c>
      <c r="B1274" s="25">
        <v>44383.0</v>
      </c>
      <c r="C1274" s="26">
        <v>44383.0</v>
      </c>
      <c r="D1274" s="27">
        <v>0.0</v>
      </c>
      <c r="E1274" s="28" t="s">
        <v>4895</v>
      </c>
    </row>
    <row r="1275" hidden="1">
      <c r="A1275" s="57" t="s">
        <v>3642</v>
      </c>
      <c r="B1275" s="29">
        <v>29358.0</v>
      </c>
      <c r="C1275" s="26">
        <v>29358.0</v>
      </c>
      <c r="D1275" s="27">
        <v>0.0</v>
      </c>
      <c r="E1275" s="28"/>
    </row>
    <row r="1276" hidden="1">
      <c r="A1276" s="57" t="s">
        <v>3643</v>
      </c>
      <c r="B1276" s="29">
        <v>375.0</v>
      </c>
      <c r="C1276" s="26">
        <v>375.0</v>
      </c>
      <c r="D1276" s="27">
        <v>0.0</v>
      </c>
      <c r="E1276" s="28"/>
    </row>
    <row r="1277" hidden="1">
      <c r="A1277" s="57" t="s">
        <v>3644</v>
      </c>
      <c r="B1277" s="29">
        <v>1500.0</v>
      </c>
      <c r="C1277" s="26">
        <v>1500.0</v>
      </c>
      <c r="D1277" s="27">
        <v>0.0</v>
      </c>
      <c r="E1277" s="28"/>
    </row>
    <row r="1278" hidden="1">
      <c r="A1278" s="31" t="s">
        <v>3646</v>
      </c>
      <c r="B1278" s="29">
        <v>0.0</v>
      </c>
      <c r="C1278" s="26"/>
      <c r="D1278" s="27">
        <v>0.0</v>
      </c>
      <c r="E1278" s="28"/>
    </row>
    <row r="1279" hidden="1">
      <c r="A1279" s="31" t="s">
        <v>3647</v>
      </c>
      <c r="B1279" s="29">
        <v>0.0</v>
      </c>
      <c r="C1279" s="26"/>
      <c r="D1279" s="27">
        <v>0.0</v>
      </c>
      <c r="E1279" s="28"/>
    </row>
    <row r="1280" hidden="1">
      <c r="A1280" s="31" t="s">
        <v>3649</v>
      </c>
      <c r="B1280" s="29">
        <v>0.0</v>
      </c>
      <c r="C1280" s="26"/>
      <c r="D1280" s="27">
        <v>0.0</v>
      </c>
      <c r="E1280" s="28"/>
    </row>
    <row r="1281" hidden="1">
      <c r="A1281" s="31" t="s">
        <v>3651</v>
      </c>
      <c r="B1281" s="29">
        <v>7280.0</v>
      </c>
      <c r="C1281" s="26">
        <v>7080.0</v>
      </c>
      <c r="D1281" s="27">
        <v>-200.0</v>
      </c>
      <c r="E1281" s="34"/>
    </row>
    <row r="1282" hidden="1">
      <c r="A1282" s="58" t="s">
        <v>3652</v>
      </c>
      <c r="B1282" s="29">
        <v>84175.9</v>
      </c>
      <c r="C1282" s="29">
        <v>84175.9</v>
      </c>
      <c r="D1282" s="27">
        <v>0.0</v>
      </c>
      <c r="E1282" s="34"/>
    </row>
    <row r="1283" hidden="1">
      <c r="A1283" s="58" t="s">
        <v>3653</v>
      </c>
      <c r="B1283" s="29">
        <v>33950.0</v>
      </c>
      <c r="C1283" s="59">
        <v>33950.0</v>
      </c>
      <c r="D1283" s="27">
        <v>0.0</v>
      </c>
      <c r="E1283" s="34"/>
    </row>
    <row r="1284" hidden="1">
      <c r="A1284" s="58" t="s">
        <v>3654</v>
      </c>
      <c r="B1284" s="29">
        <v>68667.0</v>
      </c>
      <c r="C1284" s="59">
        <v>68403.0</v>
      </c>
      <c r="D1284" s="27">
        <v>-264.0</v>
      </c>
      <c r="E1284" s="34"/>
    </row>
    <row r="1285" hidden="1">
      <c r="A1285" s="58" t="s">
        <v>3655</v>
      </c>
      <c r="B1285" s="29">
        <v>91262.0</v>
      </c>
      <c r="C1285" s="59">
        <v>91262.0</v>
      </c>
      <c r="D1285" s="27">
        <v>0.0</v>
      </c>
      <c r="E1285" s="34"/>
    </row>
    <row r="1286" hidden="1">
      <c r="A1286" s="58" t="s">
        <v>3657</v>
      </c>
      <c r="B1286" s="29">
        <v>2226.0</v>
      </c>
      <c r="C1286" s="59">
        <v>2226.0</v>
      </c>
      <c r="D1286" s="27">
        <v>0.0</v>
      </c>
      <c r="E1286" s="34"/>
    </row>
    <row r="1287" hidden="1">
      <c r="A1287" s="58" t="s">
        <v>3658</v>
      </c>
      <c r="B1287" s="29">
        <v>17925.0</v>
      </c>
      <c r="C1287" s="59">
        <v>17925.0</v>
      </c>
      <c r="D1287" s="27">
        <v>0.0</v>
      </c>
      <c r="E1287" s="34"/>
    </row>
    <row r="1288" hidden="1">
      <c r="A1288" s="35" t="s">
        <v>3659</v>
      </c>
      <c r="B1288" s="29">
        <v>363158.9000000001</v>
      </c>
      <c r="C1288" s="59">
        <v>362894.90000000014</v>
      </c>
      <c r="D1288" s="27">
        <v>-263.9999999999418</v>
      </c>
      <c r="E1288" s="34"/>
    </row>
    <row r="1289" hidden="1">
      <c r="A1289" s="36" t="s">
        <v>3660</v>
      </c>
      <c r="B1289" s="37">
        <v>17.999999999952706</v>
      </c>
      <c r="C1289" s="27">
        <v>-182.00000000011642</v>
      </c>
      <c r="D1289" s="27">
        <v>-200.00000000006912</v>
      </c>
      <c r="E1289" s="38"/>
    </row>
    <row r="1290" hidden="1"/>
    <row r="1291" hidden="1"/>
    <row r="1292" hidden="1">
      <c r="A1292" s="5" t="s">
        <v>3632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5" t="s">
        <v>3634</v>
      </c>
      <c r="B1294" s="6"/>
      <c r="C1294" s="6"/>
      <c r="D1294" s="6"/>
      <c r="E1294" s="7"/>
    </row>
    <row r="1295" hidden="1">
      <c r="A1295" s="10"/>
      <c r="B1295" s="11"/>
      <c r="C1295" s="11"/>
      <c r="D1295" s="11"/>
      <c r="E1295" s="12"/>
    </row>
    <row r="1296" hidden="1">
      <c r="A1296" s="13">
        <v>45775.0</v>
      </c>
      <c r="B1296" s="6"/>
      <c r="C1296" s="54" t="s">
        <v>3635</v>
      </c>
      <c r="D1296" s="15">
        <v>45777.0</v>
      </c>
      <c r="E1296" s="7"/>
    </row>
    <row r="1297" hidden="1">
      <c r="A1297" s="10"/>
      <c r="B1297" s="11"/>
      <c r="C1297" s="16"/>
      <c r="D1297" s="11"/>
      <c r="E1297" s="12"/>
    </row>
    <row r="1298" hidden="1">
      <c r="A1298" s="55" t="s">
        <v>4824</v>
      </c>
      <c r="B1298" s="7"/>
      <c r="C1298" s="16"/>
      <c r="D1298" s="56" t="s">
        <v>4827</v>
      </c>
      <c r="E1298" s="7"/>
    </row>
    <row r="1299" hidden="1">
      <c r="A1299" s="10"/>
      <c r="B1299" s="12"/>
      <c r="C1299" s="16"/>
      <c r="D1299" s="11"/>
      <c r="E1299" s="12"/>
    </row>
    <row r="1300" hidden="1">
      <c r="A1300" s="19" t="s">
        <v>3636</v>
      </c>
      <c r="B1300" s="6"/>
      <c r="C1300" s="6"/>
      <c r="D1300" s="6"/>
      <c r="E1300" s="7"/>
    </row>
    <row r="1301" hidden="1">
      <c r="A1301" s="20" t="s">
        <v>3637</v>
      </c>
      <c r="B1301" s="21" t="s">
        <v>3638</v>
      </c>
      <c r="C1301" s="22" t="s">
        <v>3639</v>
      </c>
      <c r="D1301" s="21" t="s">
        <v>3640</v>
      </c>
      <c r="E1301" s="23" t="s">
        <v>13</v>
      </c>
    </row>
    <row r="1302" hidden="1">
      <c r="A1302" s="57" t="s">
        <v>3641</v>
      </c>
      <c r="B1302" s="25">
        <v>11129.0</v>
      </c>
      <c r="C1302" s="26">
        <v>11129.0</v>
      </c>
      <c r="D1302" s="27">
        <v>0.0</v>
      </c>
      <c r="E1302" s="28"/>
    </row>
    <row r="1303" hidden="1">
      <c r="A1303" s="57" t="s">
        <v>3642</v>
      </c>
      <c r="B1303" s="29">
        <v>10522.0</v>
      </c>
      <c r="C1303" s="26">
        <v>10522.0</v>
      </c>
      <c r="D1303" s="27">
        <v>0.0</v>
      </c>
      <c r="E1303" s="28"/>
    </row>
    <row r="1304" hidden="1">
      <c r="A1304" s="57" t="s">
        <v>3643</v>
      </c>
      <c r="B1304" s="29">
        <v>280.0</v>
      </c>
      <c r="C1304" s="26">
        <v>280.0</v>
      </c>
      <c r="D1304" s="27">
        <v>0.0</v>
      </c>
      <c r="E1304" s="28"/>
    </row>
    <row r="1305" hidden="1">
      <c r="A1305" s="57" t="s">
        <v>3644</v>
      </c>
      <c r="B1305" s="29">
        <v>0.0</v>
      </c>
      <c r="C1305" s="26"/>
      <c r="D1305" s="27">
        <v>0.0</v>
      </c>
      <c r="E1305" s="28"/>
    </row>
    <row r="1306" hidden="1">
      <c r="A1306" s="31" t="s">
        <v>3646</v>
      </c>
      <c r="B1306" s="29">
        <v>280.0</v>
      </c>
      <c r="C1306" s="26"/>
      <c r="D1306" s="27">
        <v>-280.0</v>
      </c>
      <c r="E1306" s="28"/>
    </row>
    <row r="1307" hidden="1">
      <c r="A1307" s="31" t="s">
        <v>3647</v>
      </c>
      <c r="B1307" s="29">
        <v>0.0</v>
      </c>
      <c r="C1307" s="26"/>
      <c r="D1307" s="27">
        <v>0.0</v>
      </c>
      <c r="E1307" s="28"/>
    </row>
    <row r="1308" hidden="1">
      <c r="A1308" s="31" t="s">
        <v>3649</v>
      </c>
      <c r="B1308" s="29">
        <v>0.0</v>
      </c>
      <c r="C1308" s="26"/>
      <c r="D1308" s="27">
        <v>0.0</v>
      </c>
      <c r="E1308" s="28"/>
    </row>
    <row r="1309" hidden="1">
      <c r="A1309" s="31" t="s">
        <v>3651</v>
      </c>
      <c r="B1309" s="29">
        <v>3040.0</v>
      </c>
      <c r="C1309" s="26">
        <v>3320.0</v>
      </c>
      <c r="D1309" s="27">
        <v>280.0</v>
      </c>
      <c r="E1309" s="34"/>
    </row>
    <row r="1310" hidden="1">
      <c r="A1310" s="58" t="s">
        <v>3652</v>
      </c>
      <c r="B1310" s="29">
        <v>21233.0</v>
      </c>
      <c r="C1310" s="29">
        <v>21233.0</v>
      </c>
      <c r="D1310" s="27">
        <v>0.0</v>
      </c>
      <c r="E1310" s="34"/>
    </row>
    <row r="1311" hidden="1">
      <c r="A1311" s="58" t="s">
        <v>3653</v>
      </c>
      <c r="B1311" s="29">
        <v>9475.0</v>
      </c>
      <c r="C1311" s="59">
        <v>9475.0</v>
      </c>
      <c r="D1311" s="27">
        <v>0.0</v>
      </c>
      <c r="E1311" s="34"/>
    </row>
    <row r="1312" hidden="1">
      <c r="A1312" s="58" t="s">
        <v>3654</v>
      </c>
      <c r="B1312" s="29">
        <v>20977.0</v>
      </c>
      <c r="C1312" s="59">
        <v>20977.0</v>
      </c>
      <c r="D1312" s="27">
        <v>0.0</v>
      </c>
      <c r="E1312" s="34"/>
    </row>
    <row r="1313" hidden="1">
      <c r="A1313" s="58" t="s">
        <v>3655</v>
      </c>
      <c r="B1313" s="29">
        <v>33570.0</v>
      </c>
      <c r="C1313" s="59">
        <v>33570.0</v>
      </c>
      <c r="D1313" s="27">
        <v>0.0</v>
      </c>
      <c r="E1313" s="34"/>
    </row>
    <row r="1314" hidden="1">
      <c r="A1314" s="58" t="s">
        <v>3657</v>
      </c>
      <c r="B1314" s="29">
        <v>503.0</v>
      </c>
      <c r="C1314" s="59">
        <v>503.0</v>
      </c>
      <c r="D1314" s="27">
        <v>0.0</v>
      </c>
      <c r="E1314" s="34"/>
    </row>
    <row r="1315" hidden="1">
      <c r="A1315" s="58" t="s">
        <v>3658</v>
      </c>
      <c r="B1315" s="29">
        <v>3319.0</v>
      </c>
      <c r="C1315" s="59">
        <v>3319.0</v>
      </c>
      <c r="D1315" s="27">
        <v>0.0</v>
      </c>
      <c r="E1315" s="34"/>
    </row>
    <row r="1316" hidden="1">
      <c r="A1316" s="35" t="s">
        <v>3659</v>
      </c>
      <c r="B1316" s="29">
        <v>111005.5</v>
      </c>
      <c r="C1316" s="59">
        <v>111005.5</v>
      </c>
      <c r="D1316" s="27">
        <v>0.0</v>
      </c>
      <c r="E1316" s="34"/>
    </row>
    <row r="1317" hidden="1">
      <c r="A1317" s="36" t="s">
        <v>3660</v>
      </c>
      <c r="B1317" s="37">
        <v>3.5</v>
      </c>
      <c r="C1317" s="27">
        <v>3.5</v>
      </c>
      <c r="D1317" s="27">
        <v>0.0</v>
      </c>
      <c r="E1317" s="38"/>
    </row>
    <row r="1318" hidden="1"/>
    <row r="1319" hidden="1"/>
    <row r="1320" hidden="1">
      <c r="A1320" s="5" t="s">
        <v>3632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5" t="s">
        <v>3634</v>
      </c>
      <c r="B1322" s="6"/>
      <c r="C1322" s="6"/>
      <c r="D1322" s="6"/>
      <c r="E1322" s="7"/>
    </row>
    <row r="1323" hidden="1">
      <c r="A1323" s="10"/>
      <c r="B1323" s="11"/>
      <c r="C1323" s="11"/>
      <c r="D1323" s="11"/>
      <c r="E1323" s="12"/>
    </row>
    <row r="1324" hidden="1">
      <c r="A1324" s="13">
        <v>45778.0</v>
      </c>
      <c r="B1324" s="6"/>
      <c r="C1324" s="54" t="s">
        <v>3635</v>
      </c>
      <c r="D1324" s="15">
        <v>45781.0</v>
      </c>
      <c r="E1324" s="7"/>
    </row>
    <row r="1325" hidden="1">
      <c r="A1325" s="10"/>
      <c r="B1325" s="11"/>
      <c r="C1325" s="16"/>
      <c r="D1325" s="11"/>
      <c r="E1325" s="12"/>
    </row>
    <row r="1326" hidden="1">
      <c r="A1326" s="55" t="s">
        <v>4839</v>
      </c>
      <c r="B1326" s="7"/>
      <c r="C1326" s="16"/>
      <c r="D1326" s="56" t="s">
        <v>4825</v>
      </c>
      <c r="E1326" s="7"/>
    </row>
    <row r="1327" hidden="1">
      <c r="A1327" s="10"/>
      <c r="B1327" s="12"/>
      <c r="C1327" s="16"/>
      <c r="D1327" s="11"/>
      <c r="E1327" s="12"/>
    </row>
    <row r="1328" hidden="1">
      <c r="A1328" s="19" t="s">
        <v>3636</v>
      </c>
      <c r="B1328" s="6"/>
      <c r="C1328" s="6"/>
      <c r="D1328" s="6"/>
      <c r="E1328" s="7"/>
    </row>
    <row r="1329" hidden="1">
      <c r="A1329" s="20" t="s">
        <v>3637</v>
      </c>
      <c r="B1329" s="21" t="s">
        <v>3638</v>
      </c>
      <c r="C1329" s="22" t="s">
        <v>3639</v>
      </c>
      <c r="D1329" s="21" t="s">
        <v>3640</v>
      </c>
      <c r="E1329" s="23" t="s">
        <v>13</v>
      </c>
    </row>
    <row r="1330" hidden="1">
      <c r="A1330" s="57" t="s">
        <v>3641</v>
      </c>
      <c r="B1330" s="25">
        <v>22819.0</v>
      </c>
      <c r="C1330" s="26">
        <v>22819.0</v>
      </c>
      <c r="D1330" s="27">
        <v>0.0</v>
      </c>
      <c r="E1330" s="28" t="s">
        <v>4892</v>
      </c>
    </row>
    <row r="1331" hidden="1">
      <c r="A1331" s="57" t="s">
        <v>3642</v>
      </c>
      <c r="B1331" s="29">
        <v>15671.0</v>
      </c>
      <c r="C1331" s="26">
        <v>15671.0</v>
      </c>
      <c r="D1331" s="27">
        <v>0.0</v>
      </c>
      <c r="E1331" s="28"/>
    </row>
    <row r="1332" hidden="1">
      <c r="A1332" s="57" t="s">
        <v>3643</v>
      </c>
      <c r="B1332" s="29">
        <v>0.0</v>
      </c>
      <c r="C1332" s="26"/>
      <c r="D1332" s="27">
        <v>0.0</v>
      </c>
      <c r="E1332" s="28"/>
    </row>
    <row r="1333" hidden="1">
      <c r="A1333" s="57" t="s">
        <v>3644</v>
      </c>
      <c r="B1333" s="29">
        <v>1000.0</v>
      </c>
      <c r="C1333" s="26">
        <v>1000.0</v>
      </c>
      <c r="D1333" s="27">
        <v>0.0</v>
      </c>
      <c r="E1333" s="28"/>
    </row>
    <row r="1334" hidden="1">
      <c r="A1334" s="31" t="s">
        <v>3646</v>
      </c>
      <c r="B1334" s="29">
        <v>0.0</v>
      </c>
      <c r="C1334" s="26"/>
      <c r="D1334" s="27">
        <v>0.0</v>
      </c>
      <c r="E1334" s="28"/>
    </row>
    <row r="1335" hidden="1">
      <c r="A1335" s="31" t="s">
        <v>3647</v>
      </c>
      <c r="B1335" s="29">
        <v>0.0</v>
      </c>
      <c r="C1335" s="26"/>
      <c r="D1335" s="27">
        <v>0.0</v>
      </c>
      <c r="E1335" s="28"/>
    </row>
    <row r="1336" hidden="1">
      <c r="A1336" s="31" t="s">
        <v>3649</v>
      </c>
      <c r="B1336" s="29">
        <v>1120.0</v>
      </c>
      <c r="C1336" s="26">
        <v>1120.0</v>
      </c>
      <c r="D1336" s="27">
        <v>0.0</v>
      </c>
      <c r="E1336" s="28" t="s">
        <v>4896</v>
      </c>
    </row>
    <row r="1337" hidden="1">
      <c r="A1337" s="31" t="s">
        <v>3651</v>
      </c>
      <c r="B1337" s="29">
        <v>4240.0</v>
      </c>
      <c r="C1337" s="26">
        <v>4240.0</v>
      </c>
      <c r="D1337" s="27">
        <v>0.0</v>
      </c>
      <c r="E1337" s="34"/>
    </row>
    <row r="1338" hidden="1">
      <c r="A1338" s="58" t="s">
        <v>3652</v>
      </c>
      <c r="B1338" s="29">
        <v>51133.0</v>
      </c>
      <c r="C1338" s="29">
        <v>51133.0</v>
      </c>
      <c r="D1338" s="27">
        <v>0.0</v>
      </c>
      <c r="E1338" s="34"/>
    </row>
    <row r="1339" hidden="1">
      <c r="A1339" s="58" t="s">
        <v>3653</v>
      </c>
      <c r="B1339" s="29">
        <v>18362.0</v>
      </c>
      <c r="C1339" s="59">
        <v>18362.0</v>
      </c>
      <c r="D1339" s="27">
        <v>0.0</v>
      </c>
      <c r="E1339" s="34"/>
    </row>
    <row r="1340" hidden="1">
      <c r="A1340" s="58" t="s">
        <v>3654</v>
      </c>
      <c r="B1340" s="29">
        <v>29940.0</v>
      </c>
      <c r="C1340" s="59">
        <v>29940.0</v>
      </c>
      <c r="D1340" s="27">
        <v>0.0</v>
      </c>
      <c r="E1340" s="34"/>
    </row>
    <row r="1341" hidden="1">
      <c r="A1341" s="58" t="s">
        <v>3655</v>
      </c>
      <c r="B1341" s="29">
        <v>52867.0</v>
      </c>
      <c r="C1341" s="59">
        <v>52867.0</v>
      </c>
      <c r="D1341" s="27">
        <v>0.0</v>
      </c>
      <c r="E1341" s="34"/>
    </row>
    <row r="1342" hidden="1">
      <c r="A1342" s="58" t="s">
        <v>3657</v>
      </c>
      <c r="B1342" s="29">
        <v>1503.0</v>
      </c>
      <c r="C1342" s="59">
        <v>1503.0</v>
      </c>
      <c r="D1342" s="27">
        <v>0.0</v>
      </c>
      <c r="E1342" s="34"/>
    </row>
    <row r="1343" hidden="1">
      <c r="A1343" s="58" t="s">
        <v>3658</v>
      </c>
      <c r="B1343" s="29">
        <v>7175.0</v>
      </c>
      <c r="C1343" s="59">
        <v>7175.0</v>
      </c>
      <c r="D1343" s="27">
        <v>0.0</v>
      </c>
      <c r="E1343" s="34"/>
    </row>
    <row r="1344" hidden="1">
      <c r="A1344" s="35" t="s">
        <v>3659</v>
      </c>
      <c r="B1344" s="29">
        <v>198654.0</v>
      </c>
      <c r="C1344" s="59">
        <v>198654.0</v>
      </c>
      <c r="D1344" s="27">
        <v>0.0</v>
      </c>
      <c r="E1344" s="34"/>
    </row>
    <row r="1345" hidden="1">
      <c r="A1345" s="36" t="s">
        <v>3660</v>
      </c>
      <c r="B1345" s="37">
        <v>1.0</v>
      </c>
      <c r="C1345" s="27">
        <v>1.0</v>
      </c>
      <c r="D1345" s="27">
        <v>0.0</v>
      </c>
      <c r="E1345" s="38"/>
    </row>
    <row r="1346" hidden="1"/>
    <row r="1347" hidden="1"/>
    <row r="1348" hidden="1">
      <c r="A1348" s="5" t="s">
        <v>3632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5" t="s">
        <v>3634</v>
      </c>
      <c r="B1350" s="6"/>
      <c r="C1350" s="6"/>
      <c r="D1350" s="6"/>
      <c r="E1350" s="7"/>
    </row>
    <row r="1351" hidden="1">
      <c r="A1351" s="10"/>
      <c r="B1351" s="11"/>
      <c r="C1351" s="11"/>
      <c r="D1351" s="11"/>
      <c r="E1351" s="12"/>
    </row>
    <row r="1352" hidden="1">
      <c r="A1352" s="13">
        <v>45782.0</v>
      </c>
      <c r="B1352" s="6"/>
      <c r="C1352" s="54" t="s">
        <v>3635</v>
      </c>
      <c r="D1352" s="15">
        <v>45788.0</v>
      </c>
      <c r="E1352" s="7"/>
    </row>
    <row r="1353" hidden="1">
      <c r="A1353" s="10"/>
      <c r="B1353" s="11"/>
      <c r="C1353" s="16"/>
      <c r="D1353" s="11"/>
      <c r="E1353" s="12"/>
    </row>
    <row r="1354" hidden="1">
      <c r="A1354" s="55" t="s">
        <v>4824</v>
      </c>
      <c r="B1354" s="7"/>
      <c r="C1354" s="16"/>
      <c r="D1354" s="56" t="s">
        <v>4825</v>
      </c>
      <c r="E1354" s="7"/>
    </row>
    <row r="1355" hidden="1">
      <c r="A1355" s="10"/>
      <c r="B1355" s="12"/>
      <c r="C1355" s="16"/>
      <c r="D1355" s="11"/>
      <c r="E1355" s="12"/>
    </row>
    <row r="1356" hidden="1">
      <c r="A1356" s="19" t="s">
        <v>3636</v>
      </c>
      <c r="B1356" s="6"/>
      <c r="C1356" s="6"/>
      <c r="D1356" s="6"/>
      <c r="E1356" s="7"/>
    </row>
    <row r="1357" hidden="1">
      <c r="A1357" s="20" t="s">
        <v>3637</v>
      </c>
      <c r="B1357" s="21" t="s">
        <v>3638</v>
      </c>
      <c r="C1357" s="22" t="s">
        <v>3639</v>
      </c>
      <c r="D1357" s="21" t="s">
        <v>3640</v>
      </c>
      <c r="E1357" s="23" t="s">
        <v>13</v>
      </c>
    </row>
    <row r="1358" hidden="1">
      <c r="A1358" s="57" t="s">
        <v>3641</v>
      </c>
      <c r="B1358" s="25">
        <v>34368.0</v>
      </c>
      <c r="C1358" s="26">
        <v>33168.0</v>
      </c>
      <c r="D1358" s="27">
        <v>-1200.0</v>
      </c>
      <c r="E1358" s="28" t="s">
        <v>4897</v>
      </c>
    </row>
    <row r="1359" hidden="1">
      <c r="A1359" s="57" t="s">
        <v>3642</v>
      </c>
      <c r="B1359" s="29">
        <v>30498.0</v>
      </c>
      <c r="C1359" s="26">
        <v>30498.0</v>
      </c>
      <c r="D1359" s="27">
        <v>0.0</v>
      </c>
      <c r="E1359" s="28"/>
    </row>
    <row r="1360" hidden="1">
      <c r="A1360" s="57" t="s">
        <v>3643</v>
      </c>
      <c r="B1360" s="29">
        <v>700.0</v>
      </c>
      <c r="C1360" s="26">
        <v>700.0</v>
      </c>
      <c r="D1360" s="27">
        <v>0.0</v>
      </c>
      <c r="E1360" s="28"/>
    </row>
    <row r="1361" hidden="1">
      <c r="A1361" s="57" t="s">
        <v>3644</v>
      </c>
      <c r="B1361" s="29">
        <v>2000.0</v>
      </c>
      <c r="C1361" s="26">
        <v>2000.0</v>
      </c>
      <c r="D1361" s="27">
        <v>0.0</v>
      </c>
      <c r="E1361" s="28"/>
    </row>
    <row r="1362" hidden="1">
      <c r="A1362" s="31" t="s">
        <v>3646</v>
      </c>
      <c r="B1362" s="29">
        <v>416.0</v>
      </c>
      <c r="C1362" s="26">
        <v>416.0</v>
      </c>
      <c r="D1362" s="27">
        <v>0.0</v>
      </c>
      <c r="E1362" s="28" t="s">
        <v>4898</v>
      </c>
    </row>
    <row r="1363" hidden="1">
      <c r="A1363" s="31" t="s">
        <v>3647</v>
      </c>
      <c r="B1363" s="29">
        <v>0.0</v>
      </c>
      <c r="C1363" s="26"/>
      <c r="D1363" s="27">
        <v>0.0</v>
      </c>
      <c r="E1363" s="28"/>
    </row>
    <row r="1364" hidden="1">
      <c r="A1364" s="31" t="s">
        <v>3649</v>
      </c>
      <c r="B1364" s="29">
        <v>1173.0</v>
      </c>
      <c r="C1364" s="26">
        <v>1173.0</v>
      </c>
      <c r="D1364" s="27">
        <v>0.0</v>
      </c>
      <c r="E1364" s="28" t="s">
        <v>4899</v>
      </c>
    </row>
    <row r="1365" hidden="1">
      <c r="A1365" s="31" t="s">
        <v>3651</v>
      </c>
      <c r="B1365" s="29">
        <v>6600.0</v>
      </c>
      <c r="C1365" s="26">
        <v>6640.0</v>
      </c>
      <c r="D1365" s="27">
        <v>40.0</v>
      </c>
      <c r="E1365" s="34"/>
    </row>
    <row r="1366" hidden="1">
      <c r="A1366" s="58" t="s">
        <v>3652</v>
      </c>
      <c r="B1366" s="29">
        <v>65953.0</v>
      </c>
      <c r="C1366" s="29">
        <v>65953.0</v>
      </c>
      <c r="D1366" s="27">
        <v>0.0</v>
      </c>
      <c r="E1366" s="34"/>
    </row>
    <row r="1367" hidden="1">
      <c r="A1367" s="58" t="s">
        <v>3653</v>
      </c>
      <c r="B1367" s="29">
        <v>37004.0</v>
      </c>
      <c r="C1367" s="59">
        <v>37004.0</v>
      </c>
      <c r="D1367" s="27">
        <v>0.0</v>
      </c>
      <c r="E1367" s="34"/>
    </row>
    <row r="1368" hidden="1">
      <c r="A1368" s="58" t="s">
        <v>3654</v>
      </c>
      <c r="B1368" s="29">
        <v>64937.0</v>
      </c>
      <c r="C1368" s="59">
        <v>64937.0</v>
      </c>
      <c r="D1368" s="27">
        <v>0.0</v>
      </c>
      <c r="E1368" s="34"/>
    </row>
    <row r="1369" hidden="1">
      <c r="A1369" s="58" t="s">
        <v>3655</v>
      </c>
      <c r="B1369" s="29">
        <v>97043.0</v>
      </c>
      <c r="C1369" s="59">
        <v>97381.0</v>
      </c>
      <c r="D1369" s="27">
        <v>338.0</v>
      </c>
      <c r="E1369" s="34"/>
    </row>
    <row r="1370" hidden="1">
      <c r="A1370" s="58" t="s">
        <v>3657</v>
      </c>
      <c r="B1370" s="29">
        <v>2280.0</v>
      </c>
      <c r="C1370" s="59">
        <v>2280.0</v>
      </c>
      <c r="D1370" s="27">
        <v>0.0</v>
      </c>
      <c r="E1370" s="34"/>
    </row>
    <row r="1371" hidden="1">
      <c r="A1371" s="58" t="s">
        <v>3658</v>
      </c>
      <c r="B1371" s="29">
        <v>13662.0</v>
      </c>
      <c r="C1371" s="59">
        <v>13662.0</v>
      </c>
      <c r="D1371" s="27">
        <v>0.0</v>
      </c>
      <c r="E1371" s="34"/>
    </row>
    <row r="1372" hidden="1">
      <c r="A1372" s="35" t="s">
        <v>3659</v>
      </c>
      <c r="B1372" s="29">
        <v>342967.5</v>
      </c>
      <c r="C1372" s="59">
        <v>343305.5</v>
      </c>
      <c r="D1372" s="27">
        <v>338.0</v>
      </c>
      <c r="E1372" s="34"/>
    </row>
    <row r="1373" hidden="1">
      <c r="A1373" s="36" t="s">
        <v>3660</v>
      </c>
      <c r="B1373" s="37">
        <v>4.5</v>
      </c>
      <c r="C1373" s="27">
        <v>-1155.5</v>
      </c>
      <c r="D1373" s="27">
        <v>-1160.0</v>
      </c>
      <c r="E1373" s="38"/>
    </row>
    <row r="1374" hidden="1"/>
    <row r="1375" hidden="1"/>
    <row r="1376" hidden="1">
      <c r="A1376" s="5" t="s">
        <v>3632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5" t="s">
        <v>3634</v>
      </c>
      <c r="B1378" s="6"/>
      <c r="C1378" s="6"/>
      <c r="D1378" s="6"/>
      <c r="E1378" s="7"/>
    </row>
    <row r="1379" hidden="1">
      <c r="A1379" s="10"/>
      <c r="B1379" s="11"/>
      <c r="C1379" s="11"/>
      <c r="D1379" s="11"/>
      <c r="E1379" s="12"/>
    </row>
    <row r="1380" hidden="1">
      <c r="A1380" s="13">
        <v>45789.0</v>
      </c>
      <c r="B1380" s="6"/>
      <c r="C1380" s="54" t="s">
        <v>3635</v>
      </c>
      <c r="D1380" s="15">
        <v>45795.0</v>
      </c>
      <c r="E1380" s="7"/>
    </row>
    <row r="1381" hidden="1">
      <c r="A1381" s="10"/>
      <c r="B1381" s="11"/>
      <c r="C1381" s="16"/>
      <c r="D1381" s="11"/>
      <c r="E1381" s="12"/>
    </row>
    <row r="1382" hidden="1">
      <c r="A1382" s="55" t="s">
        <v>4824</v>
      </c>
      <c r="B1382" s="7"/>
      <c r="C1382" s="16"/>
      <c r="D1382" s="56" t="s">
        <v>4825</v>
      </c>
      <c r="E1382" s="7"/>
    </row>
    <row r="1383" hidden="1">
      <c r="A1383" s="10"/>
      <c r="B1383" s="12"/>
      <c r="C1383" s="16"/>
      <c r="D1383" s="11"/>
      <c r="E1383" s="12"/>
    </row>
    <row r="1384" hidden="1">
      <c r="A1384" s="19" t="s">
        <v>3636</v>
      </c>
      <c r="B1384" s="6"/>
      <c r="C1384" s="6"/>
      <c r="D1384" s="6"/>
      <c r="E1384" s="7"/>
    </row>
    <row r="1385" hidden="1">
      <c r="A1385" s="20" t="s">
        <v>3637</v>
      </c>
      <c r="B1385" s="21" t="s">
        <v>3638</v>
      </c>
      <c r="C1385" s="22" t="s">
        <v>3639</v>
      </c>
      <c r="D1385" s="21" t="s">
        <v>3640</v>
      </c>
      <c r="E1385" s="23" t="s">
        <v>13</v>
      </c>
    </row>
    <row r="1386" hidden="1">
      <c r="A1386" s="57" t="s">
        <v>3641</v>
      </c>
      <c r="B1386" s="25">
        <v>36188.0</v>
      </c>
      <c r="C1386" s="26">
        <v>37428.0</v>
      </c>
      <c r="D1386" s="27">
        <v>1240.0</v>
      </c>
      <c r="E1386" s="28" t="s">
        <v>4900</v>
      </c>
    </row>
    <row r="1387" hidden="1">
      <c r="A1387" s="57" t="s">
        <v>3642</v>
      </c>
      <c r="B1387" s="29">
        <v>28220.5</v>
      </c>
      <c r="C1387" s="26">
        <v>28220.5</v>
      </c>
      <c r="D1387" s="27">
        <v>0.0</v>
      </c>
      <c r="E1387" s="28"/>
    </row>
    <row r="1388" hidden="1">
      <c r="A1388" s="57" t="s">
        <v>3643</v>
      </c>
      <c r="B1388" s="29">
        <v>0.0</v>
      </c>
      <c r="C1388" s="26"/>
      <c r="D1388" s="27">
        <v>0.0</v>
      </c>
      <c r="E1388" s="28"/>
    </row>
    <row r="1389" hidden="1">
      <c r="A1389" s="57" t="s">
        <v>3644</v>
      </c>
      <c r="B1389" s="29">
        <v>3300.0</v>
      </c>
      <c r="C1389" s="26">
        <v>3300.0</v>
      </c>
      <c r="D1389" s="27">
        <v>0.0</v>
      </c>
      <c r="E1389" s="28"/>
    </row>
    <row r="1390" hidden="1">
      <c r="A1390" s="31" t="s">
        <v>3646</v>
      </c>
      <c r="B1390" s="29">
        <v>0.0</v>
      </c>
      <c r="C1390" s="26"/>
      <c r="D1390" s="27">
        <v>0.0</v>
      </c>
      <c r="E1390" s="28"/>
    </row>
    <row r="1391" hidden="1">
      <c r="A1391" s="31" t="s">
        <v>3647</v>
      </c>
      <c r="B1391" s="29">
        <v>90.0</v>
      </c>
      <c r="C1391" s="26">
        <v>90.0</v>
      </c>
      <c r="D1391" s="27">
        <v>0.0</v>
      </c>
      <c r="E1391" s="28" t="s">
        <v>4901</v>
      </c>
    </row>
    <row r="1392" hidden="1">
      <c r="A1392" s="31" t="s">
        <v>3649</v>
      </c>
      <c r="B1392" s="29">
        <v>2074.0</v>
      </c>
      <c r="C1392" s="26">
        <v>2074.0</v>
      </c>
      <c r="D1392" s="27">
        <v>0.0</v>
      </c>
      <c r="E1392" s="28" t="s">
        <v>4902</v>
      </c>
    </row>
    <row r="1393" hidden="1">
      <c r="A1393" s="31" t="s">
        <v>3651</v>
      </c>
      <c r="B1393" s="29">
        <v>6680.0</v>
      </c>
      <c r="C1393" s="26">
        <v>6760.0</v>
      </c>
      <c r="D1393" s="27">
        <v>80.0</v>
      </c>
      <c r="E1393" s="34"/>
    </row>
    <row r="1394" hidden="1">
      <c r="A1394" s="58" t="s">
        <v>3652</v>
      </c>
      <c r="B1394" s="29">
        <v>70827.0</v>
      </c>
      <c r="C1394" s="29">
        <v>70827.0</v>
      </c>
      <c r="D1394" s="27">
        <v>0.0</v>
      </c>
      <c r="E1394" s="34"/>
    </row>
    <row r="1395" hidden="1">
      <c r="A1395" s="58" t="s">
        <v>3653</v>
      </c>
      <c r="B1395" s="29">
        <v>37311.0</v>
      </c>
      <c r="C1395" s="59">
        <v>37311.0</v>
      </c>
      <c r="D1395" s="27">
        <v>0.0</v>
      </c>
      <c r="E1395" s="34"/>
    </row>
    <row r="1396" hidden="1">
      <c r="A1396" s="58" t="s">
        <v>3654</v>
      </c>
      <c r="B1396" s="29">
        <v>61086.0</v>
      </c>
      <c r="C1396" s="59">
        <v>61086.0</v>
      </c>
      <c r="D1396" s="27">
        <v>0.0</v>
      </c>
      <c r="E1396" s="34"/>
    </row>
    <row r="1397" hidden="1">
      <c r="A1397" s="58" t="s">
        <v>3655</v>
      </c>
      <c r="B1397" s="29">
        <v>100575.0</v>
      </c>
      <c r="C1397" s="59">
        <v>100575.0</v>
      </c>
      <c r="D1397" s="27">
        <v>0.0</v>
      </c>
      <c r="E1397" s="34"/>
    </row>
    <row r="1398" hidden="1">
      <c r="A1398" s="58" t="s">
        <v>3657</v>
      </c>
      <c r="B1398" s="29">
        <v>1297.0</v>
      </c>
      <c r="C1398" s="59">
        <v>1297.0</v>
      </c>
      <c r="D1398" s="27">
        <v>0.0</v>
      </c>
      <c r="E1398" s="34"/>
    </row>
    <row r="1399" hidden="1">
      <c r="A1399" s="58" t="s">
        <v>3658</v>
      </c>
      <c r="B1399" s="29">
        <v>14194.0</v>
      </c>
      <c r="C1399" s="59">
        <v>13815.0</v>
      </c>
      <c r="D1399" s="27">
        <v>-379.0</v>
      </c>
      <c r="E1399" s="34"/>
    </row>
    <row r="1400" hidden="1">
      <c r="A1400" s="35" t="s">
        <v>3659</v>
      </c>
      <c r="B1400" s="29">
        <v>347648.0</v>
      </c>
      <c r="C1400" s="59">
        <v>347269.0</v>
      </c>
      <c r="D1400" s="27">
        <v>-379.0</v>
      </c>
      <c r="E1400" s="34"/>
    </row>
    <row r="1401" hidden="1">
      <c r="A1401" s="36" t="s">
        <v>3660</v>
      </c>
      <c r="B1401" s="37">
        <v>0.5</v>
      </c>
      <c r="C1401" s="27">
        <v>1699.5</v>
      </c>
      <c r="D1401" s="27">
        <v>1699.0</v>
      </c>
      <c r="E1401" s="38"/>
    </row>
    <row r="1402" hidden="1"/>
    <row r="1403" hidden="1"/>
    <row r="1404" hidden="1">
      <c r="A1404" s="5" t="s">
        <v>3632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5" t="s">
        <v>3634</v>
      </c>
      <c r="B1406" s="6"/>
      <c r="C1406" s="6"/>
      <c r="D1406" s="6"/>
      <c r="E1406" s="7"/>
    </row>
    <row r="1407" hidden="1">
      <c r="A1407" s="10"/>
      <c r="B1407" s="11"/>
      <c r="C1407" s="11"/>
      <c r="D1407" s="11"/>
      <c r="E1407" s="12"/>
    </row>
    <row r="1408" hidden="1">
      <c r="A1408" s="13">
        <v>45796.0</v>
      </c>
      <c r="B1408" s="6"/>
      <c r="C1408" s="54" t="s">
        <v>3635</v>
      </c>
      <c r="D1408" s="15">
        <v>45802.0</v>
      </c>
      <c r="E1408" s="7"/>
    </row>
    <row r="1409" hidden="1">
      <c r="A1409" s="10"/>
      <c r="B1409" s="11"/>
      <c r="C1409" s="16"/>
      <c r="D1409" s="11"/>
      <c r="E1409" s="12"/>
    </row>
    <row r="1410" hidden="1">
      <c r="A1410" s="55" t="s">
        <v>4824</v>
      </c>
      <c r="B1410" s="7"/>
      <c r="C1410" s="16"/>
      <c r="D1410" s="56" t="s">
        <v>4825</v>
      </c>
      <c r="E1410" s="7"/>
    </row>
    <row r="1411" hidden="1">
      <c r="A1411" s="10"/>
      <c r="B1411" s="12"/>
      <c r="C1411" s="16"/>
      <c r="D1411" s="11"/>
      <c r="E1411" s="12"/>
    </row>
    <row r="1412" hidden="1">
      <c r="A1412" s="19" t="s">
        <v>3636</v>
      </c>
      <c r="B1412" s="6"/>
      <c r="C1412" s="6"/>
      <c r="D1412" s="6"/>
      <c r="E1412" s="7"/>
    </row>
    <row r="1413" hidden="1">
      <c r="A1413" s="20" t="s">
        <v>3637</v>
      </c>
      <c r="B1413" s="21" t="s">
        <v>3638</v>
      </c>
      <c r="C1413" s="22" t="s">
        <v>3639</v>
      </c>
      <c r="D1413" s="21" t="s">
        <v>3640</v>
      </c>
      <c r="E1413" s="23" t="s">
        <v>13</v>
      </c>
    </row>
    <row r="1414" hidden="1">
      <c r="A1414" s="57" t="s">
        <v>3641</v>
      </c>
      <c r="B1414" s="25">
        <v>30208.0</v>
      </c>
      <c r="C1414" s="26">
        <v>30206.0</v>
      </c>
      <c r="D1414" s="27">
        <v>-2.0</v>
      </c>
      <c r="E1414" s="28" t="s">
        <v>4903</v>
      </c>
    </row>
    <row r="1415" hidden="1">
      <c r="A1415" s="57" t="s">
        <v>3642</v>
      </c>
      <c r="B1415" s="29">
        <v>27882.0</v>
      </c>
      <c r="C1415" s="26">
        <v>27882.0</v>
      </c>
      <c r="D1415" s="27">
        <v>0.0</v>
      </c>
      <c r="E1415" s="28"/>
    </row>
    <row r="1416" hidden="1">
      <c r="A1416" s="57" t="s">
        <v>3643</v>
      </c>
      <c r="B1416" s="29">
        <v>240.0</v>
      </c>
      <c r="C1416" s="26">
        <v>240.0</v>
      </c>
      <c r="D1416" s="27">
        <v>0.0</v>
      </c>
      <c r="E1416" s="28"/>
    </row>
    <row r="1417" hidden="1">
      <c r="A1417" s="57" t="s">
        <v>3644</v>
      </c>
      <c r="B1417" s="29">
        <v>4000.0</v>
      </c>
      <c r="C1417" s="26">
        <v>4000.0</v>
      </c>
      <c r="D1417" s="27">
        <v>0.0</v>
      </c>
      <c r="E1417" s="28"/>
    </row>
    <row r="1418" hidden="1">
      <c r="A1418" s="31" t="s">
        <v>3646</v>
      </c>
      <c r="B1418" s="29">
        <v>0.0</v>
      </c>
      <c r="C1418" s="26"/>
      <c r="D1418" s="27">
        <v>0.0</v>
      </c>
      <c r="E1418" s="28"/>
    </row>
    <row r="1419" hidden="1">
      <c r="A1419" s="31" t="s">
        <v>3647</v>
      </c>
      <c r="B1419" s="29">
        <v>120.0</v>
      </c>
      <c r="C1419" s="26">
        <v>120.0</v>
      </c>
      <c r="D1419" s="27">
        <v>0.0</v>
      </c>
      <c r="E1419" s="28" t="s">
        <v>4904</v>
      </c>
    </row>
    <row r="1420" hidden="1">
      <c r="A1420" s="31" t="s">
        <v>3649</v>
      </c>
      <c r="B1420" s="29">
        <v>0.0</v>
      </c>
      <c r="C1420" s="26"/>
      <c r="D1420" s="27">
        <v>0.0</v>
      </c>
      <c r="E1420" s="28"/>
    </row>
    <row r="1421" hidden="1">
      <c r="A1421" s="31" t="s">
        <v>3651</v>
      </c>
      <c r="B1421" s="29">
        <v>5720.0</v>
      </c>
      <c r="C1421" s="26">
        <v>5720.0</v>
      </c>
      <c r="D1421" s="27">
        <v>0.0</v>
      </c>
      <c r="E1421" s="34"/>
    </row>
    <row r="1422" hidden="1">
      <c r="A1422" s="58" t="s">
        <v>3652</v>
      </c>
      <c r="B1422" s="29">
        <v>66150.0</v>
      </c>
      <c r="C1422" s="29">
        <v>66150.0</v>
      </c>
      <c r="D1422" s="27">
        <v>0.0</v>
      </c>
      <c r="E1422" s="34"/>
    </row>
    <row r="1423" hidden="1">
      <c r="A1423" s="58" t="s">
        <v>3653</v>
      </c>
      <c r="B1423" s="29">
        <v>31153.0</v>
      </c>
      <c r="C1423" s="59">
        <v>31153.0</v>
      </c>
      <c r="D1423" s="27">
        <v>0.0</v>
      </c>
      <c r="E1423" s="34"/>
    </row>
    <row r="1424" hidden="1">
      <c r="A1424" s="58" t="s">
        <v>3654</v>
      </c>
      <c r="B1424" s="29">
        <v>68423.0</v>
      </c>
      <c r="C1424" s="59">
        <v>68094.0</v>
      </c>
      <c r="D1424" s="27">
        <v>-329.0</v>
      </c>
      <c r="E1424" s="34"/>
    </row>
    <row r="1425" hidden="1">
      <c r="A1425" s="58" t="s">
        <v>3655</v>
      </c>
      <c r="B1425" s="29">
        <v>96734.0</v>
      </c>
      <c r="C1425" s="59">
        <v>96734.0</v>
      </c>
      <c r="D1425" s="27">
        <v>0.0</v>
      </c>
      <c r="E1425" s="34"/>
    </row>
    <row r="1426" hidden="1">
      <c r="A1426" s="58" t="s">
        <v>3657</v>
      </c>
      <c r="B1426" s="29">
        <v>3536.0</v>
      </c>
      <c r="C1426" s="59">
        <v>3536.0</v>
      </c>
      <c r="D1426" s="27">
        <v>0.0</v>
      </c>
      <c r="E1426" s="34"/>
    </row>
    <row r="1427" hidden="1">
      <c r="A1427" s="58" t="s">
        <v>3658</v>
      </c>
      <c r="B1427" s="29">
        <v>9831.0</v>
      </c>
      <c r="C1427" s="59">
        <v>9831.0</v>
      </c>
      <c r="D1427" s="27">
        <v>0.0</v>
      </c>
      <c r="E1427" s="34"/>
    </row>
    <row r="1428" hidden="1">
      <c r="A1428" s="35" t="s">
        <v>3659</v>
      </c>
      <c r="B1428" s="29">
        <v>334155.0</v>
      </c>
      <c r="C1428" s="59">
        <v>333826.0</v>
      </c>
      <c r="D1428" s="27">
        <v>-329.0</v>
      </c>
      <c r="E1428" s="34"/>
    </row>
    <row r="1429" hidden="1">
      <c r="A1429" s="36" t="s">
        <v>3660</v>
      </c>
      <c r="B1429" s="37">
        <v>11.0</v>
      </c>
      <c r="C1429" s="27">
        <v>9.0</v>
      </c>
      <c r="D1429" s="27">
        <v>-2.0</v>
      </c>
      <c r="E1429" s="38"/>
    </row>
    <row r="1430" hidden="1"/>
    <row r="1431" hidden="1"/>
    <row r="1432" hidden="1">
      <c r="A1432" s="5" t="s">
        <v>3632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5" t="s">
        <v>3634</v>
      </c>
      <c r="B1434" s="6"/>
      <c r="C1434" s="6"/>
      <c r="D1434" s="6"/>
      <c r="E1434" s="7"/>
    </row>
    <row r="1435" hidden="1">
      <c r="A1435" s="10"/>
      <c r="B1435" s="11"/>
      <c r="C1435" s="11"/>
      <c r="D1435" s="11"/>
      <c r="E1435" s="12"/>
    </row>
    <row r="1436" hidden="1">
      <c r="A1436" s="13">
        <v>45803.0</v>
      </c>
      <c r="B1436" s="6"/>
      <c r="C1436" s="54" t="s">
        <v>3635</v>
      </c>
      <c r="D1436" s="15">
        <v>45808.0</v>
      </c>
      <c r="E1436" s="7"/>
    </row>
    <row r="1437" hidden="1">
      <c r="A1437" s="10"/>
      <c r="B1437" s="11"/>
      <c r="C1437" s="16"/>
      <c r="D1437" s="11"/>
      <c r="E1437" s="12"/>
    </row>
    <row r="1438" hidden="1">
      <c r="A1438" s="55" t="s">
        <v>4824</v>
      </c>
      <c r="B1438" s="7"/>
      <c r="C1438" s="16"/>
      <c r="D1438" s="56" t="s">
        <v>4833</v>
      </c>
      <c r="E1438" s="7"/>
    </row>
    <row r="1439" hidden="1">
      <c r="A1439" s="10"/>
      <c r="B1439" s="12"/>
      <c r="C1439" s="16"/>
      <c r="D1439" s="11"/>
      <c r="E1439" s="12"/>
    </row>
    <row r="1440" hidden="1">
      <c r="A1440" s="19" t="s">
        <v>3636</v>
      </c>
      <c r="B1440" s="6"/>
      <c r="C1440" s="6"/>
      <c r="D1440" s="6"/>
      <c r="E1440" s="7"/>
    </row>
    <row r="1441" hidden="1">
      <c r="A1441" s="20" t="s">
        <v>3637</v>
      </c>
      <c r="B1441" s="21" t="s">
        <v>3638</v>
      </c>
      <c r="C1441" s="22" t="s">
        <v>3639</v>
      </c>
      <c r="D1441" s="21" t="s">
        <v>3640</v>
      </c>
      <c r="E1441" s="23" t="s">
        <v>13</v>
      </c>
    </row>
    <row r="1442" hidden="1">
      <c r="A1442" s="57" t="s">
        <v>3641</v>
      </c>
      <c r="B1442" s="25">
        <v>23663.0</v>
      </c>
      <c r="C1442" s="26">
        <v>23663.0</v>
      </c>
      <c r="D1442" s="27">
        <v>0.0</v>
      </c>
      <c r="E1442" s="28"/>
    </row>
    <row r="1443" hidden="1">
      <c r="A1443" s="57" t="s">
        <v>3642</v>
      </c>
      <c r="B1443" s="29">
        <v>25678.0</v>
      </c>
      <c r="C1443" s="26">
        <v>24567.0</v>
      </c>
      <c r="D1443" s="27">
        <v>-1111.0</v>
      </c>
      <c r="E1443" s="28" t="s">
        <v>4905</v>
      </c>
    </row>
    <row r="1444" hidden="1">
      <c r="A1444" s="57" t="s">
        <v>3643</v>
      </c>
      <c r="B1444" s="29">
        <v>180.0</v>
      </c>
      <c r="C1444" s="26">
        <v>180.0</v>
      </c>
      <c r="D1444" s="27">
        <v>0.0</v>
      </c>
      <c r="E1444" s="28"/>
    </row>
    <row r="1445" hidden="1">
      <c r="A1445" s="57" t="s">
        <v>3644</v>
      </c>
      <c r="B1445" s="29">
        <v>1000.0</v>
      </c>
      <c r="C1445" s="26">
        <v>1000.0</v>
      </c>
      <c r="D1445" s="27">
        <v>0.0</v>
      </c>
      <c r="E1445" s="28"/>
    </row>
    <row r="1446" hidden="1">
      <c r="A1446" s="31" t="s">
        <v>3646</v>
      </c>
      <c r="B1446" s="29">
        <v>79.0</v>
      </c>
      <c r="C1446" s="26">
        <v>79.0</v>
      </c>
      <c r="D1446" s="27">
        <v>0.0</v>
      </c>
      <c r="E1446" s="28" t="s">
        <v>4906</v>
      </c>
    </row>
    <row r="1447" hidden="1">
      <c r="A1447" s="31" t="s">
        <v>3647</v>
      </c>
      <c r="B1447" s="29">
        <v>110.0</v>
      </c>
      <c r="C1447" s="26">
        <v>110.0</v>
      </c>
      <c r="D1447" s="27">
        <v>0.0</v>
      </c>
      <c r="E1447" s="28" t="s">
        <v>4901</v>
      </c>
    </row>
    <row r="1448" hidden="1">
      <c r="A1448" s="31" t="s">
        <v>3649</v>
      </c>
      <c r="B1448" s="29">
        <v>2299.0</v>
      </c>
      <c r="C1448" s="26">
        <v>2297.0</v>
      </c>
      <c r="D1448" s="27">
        <v>-2.0</v>
      </c>
      <c r="E1448" s="28" t="s">
        <v>4907</v>
      </c>
    </row>
    <row r="1449" hidden="1">
      <c r="A1449" s="31" t="s">
        <v>3651</v>
      </c>
      <c r="B1449" s="29">
        <v>6200.0</v>
      </c>
      <c r="C1449" s="26">
        <v>6200.0</v>
      </c>
      <c r="D1449" s="27">
        <v>0.0</v>
      </c>
      <c r="E1449" s="34"/>
    </row>
    <row r="1450" hidden="1">
      <c r="A1450" s="58" t="s">
        <v>3652</v>
      </c>
      <c r="B1450" s="29">
        <v>62185.0</v>
      </c>
      <c r="C1450" s="29">
        <v>62185.0</v>
      </c>
      <c r="D1450" s="27">
        <v>0.0</v>
      </c>
      <c r="E1450" s="34"/>
    </row>
    <row r="1451" hidden="1">
      <c r="A1451" s="58" t="s">
        <v>3653</v>
      </c>
      <c r="B1451" s="29">
        <v>22770.0</v>
      </c>
      <c r="C1451" s="59">
        <v>22770.0</v>
      </c>
      <c r="D1451" s="27">
        <v>0.0</v>
      </c>
      <c r="E1451" s="34"/>
    </row>
    <row r="1452" hidden="1">
      <c r="A1452" s="58" t="s">
        <v>3654</v>
      </c>
      <c r="B1452" s="29">
        <v>59724.0</v>
      </c>
      <c r="C1452" s="59">
        <v>59724.0</v>
      </c>
      <c r="D1452" s="27">
        <v>0.0</v>
      </c>
      <c r="E1452" s="34"/>
    </row>
    <row r="1453" hidden="1">
      <c r="A1453" s="58" t="s">
        <v>3655</v>
      </c>
      <c r="B1453" s="29">
        <v>85120.0</v>
      </c>
      <c r="C1453" s="59">
        <v>85120.0</v>
      </c>
      <c r="D1453" s="27">
        <v>0.0</v>
      </c>
      <c r="E1453" s="34"/>
    </row>
    <row r="1454" hidden="1">
      <c r="A1454" s="58" t="s">
        <v>3657</v>
      </c>
      <c r="B1454" s="29">
        <v>2163.0</v>
      </c>
      <c r="C1454" s="59">
        <v>2163.0</v>
      </c>
      <c r="D1454" s="27">
        <v>0.0</v>
      </c>
      <c r="E1454" s="34"/>
    </row>
    <row r="1455" hidden="1">
      <c r="A1455" s="58" t="s">
        <v>3658</v>
      </c>
      <c r="B1455" s="29">
        <v>7842.0</v>
      </c>
      <c r="C1455" s="59">
        <v>7478.0</v>
      </c>
      <c r="D1455" s="27">
        <v>-364.0</v>
      </c>
      <c r="E1455" s="34"/>
    </row>
    <row r="1456" hidden="1">
      <c r="A1456" s="35" t="s">
        <v>3659</v>
      </c>
      <c r="B1456" s="29">
        <v>291171.0</v>
      </c>
      <c r="C1456" s="59">
        <v>290807.0</v>
      </c>
      <c r="D1456" s="27">
        <v>-364.0</v>
      </c>
      <c r="E1456" s="34"/>
    </row>
    <row r="1457" hidden="1">
      <c r="A1457" s="36" t="s">
        <v>3660</v>
      </c>
      <c r="B1457" s="37">
        <v>0.0</v>
      </c>
      <c r="C1457" s="27">
        <v>-749.0</v>
      </c>
      <c r="D1457" s="27">
        <v>-749.0</v>
      </c>
      <c r="E1457" s="38"/>
    </row>
    <row r="1458" hidden="1"/>
    <row r="1459" hidden="1"/>
    <row r="1460" hidden="1">
      <c r="A1460" s="5" t="s">
        <v>3632</v>
      </c>
      <c r="B1460" s="6"/>
      <c r="C1460" s="6"/>
      <c r="D1460" s="6"/>
      <c r="E1460" s="7"/>
    </row>
    <row r="1461" hidden="1">
      <c r="A1461" s="10"/>
      <c r="B1461" s="11"/>
      <c r="C1461" s="11"/>
      <c r="D1461" s="11"/>
      <c r="E1461" s="12"/>
    </row>
    <row r="1462" hidden="1">
      <c r="A1462" s="5" t="s">
        <v>3634</v>
      </c>
      <c r="B1462" s="6"/>
      <c r="C1462" s="6"/>
      <c r="D1462" s="6"/>
      <c r="E1462" s="7"/>
    </row>
    <row r="1463" hidden="1">
      <c r="A1463" s="10"/>
      <c r="B1463" s="11"/>
      <c r="C1463" s="11"/>
      <c r="D1463" s="11"/>
      <c r="E1463" s="12"/>
    </row>
    <row r="1464" hidden="1">
      <c r="A1464" s="13">
        <v>45809.0</v>
      </c>
      <c r="B1464" s="6"/>
      <c r="C1464" s="54" t="s">
        <v>3635</v>
      </c>
      <c r="D1464" s="15">
        <v>45809.0</v>
      </c>
      <c r="E1464" s="7"/>
    </row>
    <row r="1465" hidden="1">
      <c r="A1465" s="10"/>
      <c r="B1465" s="11"/>
      <c r="C1465" s="16"/>
      <c r="D1465" s="11"/>
      <c r="E1465" s="12"/>
    </row>
    <row r="1466" hidden="1">
      <c r="A1466" s="55" t="s">
        <v>4825</v>
      </c>
      <c r="B1466" s="7"/>
      <c r="C1466" s="16"/>
      <c r="D1466" s="56" t="s">
        <v>4825</v>
      </c>
      <c r="E1466" s="7"/>
    </row>
    <row r="1467" hidden="1">
      <c r="A1467" s="10"/>
      <c r="B1467" s="12"/>
      <c r="C1467" s="16"/>
      <c r="D1467" s="11"/>
      <c r="E1467" s="12"/>
    </row>
    <row r="1468" hidden="1">
      <c r="A1468" s="19" t="s">
        <v>3636</v>
      </c>
      <c r="B1468" s="6"/>
      <c r="C1468" s="6"/>
      <c r="D1468" s="6"/>
      <c r="E1468" s="7"/>
    </row>
    <row r="1469" hidden="1">
      <c r="A1469" s="20" t="s">
        <v>3637</v>
      </c>
      <c r="B1469" s="21" t="s">
        <v>3638</v>
      </c>
      <c r="C1469" s="22" t="s">
        <v>3639</v>
      </c>
      <c r="D1469" s="21" t="s">
        <v>3640</v>
      </c>
      <c r="E1469" s="23" t="s">
        <v>13</v>
      </c>
    </row>
    <row r="1470" hidden="1">
      <c r="A1470" s="57" t="s">
        <v>3641</v>
      </c>
      <c r="B1470" s="25">
        <v>3367.0</v>
      </c>
      <c r="C1470" s="26">
        <v>3367.0</v>
      </c>
      <c r="D1470" s="27">
        <v>0.0</v>
      </c>
      <c r="E1470" s="28"/>
    </row>
    <row r="1471" hidden="1">
      <c r="A1471" s="57" t="s">
        <v>3642</v>
      </c>
      <c r="B1471" s="29">
        <v>4940.0</v>
      </c>
      <c r="C1471" s="26">
        <v>4940.0</v>
      </c>
      <c r="D1471" s="27">
        <v>0.0</v>
      </c>
      <c r="E1471" s="28"/>
    </row>
    <row r="1472" hidden="1">
      <c r="A1472" s="57" t="s">
        <v>3643</v>
      </c>
      <c r="B1472" s="29">
        <v>0.0</v>
      </c>
      <c r="C1472" s="26"/>
      <c r="D1472" s="27">
        <v>0.0</v>
      </c>
      <c r="E1472" s="28"/>
    </row>
    <row r="1473" hidden="1">
      <c r="A1473" s="57" t="s">
        <v>3644</v>
      </c>
      <c r="B1473" s="29">
        <v>0.0</v>
      </c>
      <c r="C1473" s="26"/>
      <c r="D1473" s="27">
        <v>0.0</v>
      </c>
      <c r="E1473" s="28"/>
    </row>
    <row r="1474" hidden="1">
      <c r="A1474" s="31" t="s">
        <v>3646</v>
      </c>
      <c r="B1474" s="29">
        <v>0.0</v>
      </c>
      <c r="C1474" s="26"/>
      <c r="D1474" s="27">
        <v>0.0</v>
      </c>
      <c r="E1474" s="28"/>
    </row>
    <row r="1475" hidden="1">
      <c r="A1475" s="31" t="s">
        <v>3647</v>
      </c>
      <c r="B1475" s="29">
        <v>0.0</v>
      </c>
      <c r="C1475" s="26"/>
      <c r="D1475" s="27">
        <v>0.0</v>
      </c>
      <c r="E1475" s="28"/>
    </row>
    <row r="1476" hidden="1">
      <c r="A1476" s="31" t="s">
        <v>3649</v>
      </c>
      <c r="B1476" s="29">
        <v>0.0</v>
      </c>
      <c r="C1476" s="26"/>
      <c r="D1476" s="27">
        <v>0.0</v>
      </c>
      <c r="E1476" s="28"/>
    </row>
    <row r="1477" hidden="1">
      <c r="A1477" s="31" t="s">
        <v>3651</v>
      </c>
      <c r="B1477" s="29">
        <v>1160.0</v>
      </c>
      <c r="C1477" s="26">
        <v>1160.0</v>
      </c>
      <c r="D1477" s="27">
        <v>0.0</v>
      </c>
      <c r="E1477" s="34"/>
    </row>
    <row r="1478" hidden="1">
      <c r="A1478" s="58" t="s">
        <v>3652</v>
      </c>
      <c r="B1478" s="29">
        <v>10552.0</v>
      </c>
      <c r="C1478" s="29">
        <v>10552.0</v>
      </c>
      <c r="D1478" s="27">
        <v>0.0</v>
      </c>
      <c r="E1478" s="34"/>
    </row>
    <row r="1479" hidden="1">
      <c r="A1479" s="58" t="s">
        <v>3653</v>
      </c>
      <c r="B1479" s="29">
        <v>5796.0</v>
      </c>
      <c r="C1479" s="59">
        <v>5796.0</v>
      </c>
      <c r="D1479" s="27">
        <v>0.0</v>
      </c>
      <c r="E1479" s="34"/>
    </row>
    <row r="1480" hidden="1">
      <c r="A1480" s="58" t="s">
        <v>3654</v>
      </c>
      <c r="B1480" s="29">
        <v>9172.0</v>
      </c>
      <c r="C1480" s="59">
        <v>9172.0</v>
      </c>
      <c r="D1480" s="27">
        <v>0.0</v>
      </c>
      <c r="E1480" s="34"/>
    </row>
    <row r="1481" hidden="1">
      <c r="A1481" s="58" t="s">
        <v>3655</v>
      </c>
      <c r="B1481" s="29">
        <v>15137.0</v>
      </c>
      <c r="C1481" s="59">
        <v>15137.0</v>
      </c>
      <c r="D1481" s="27">
        <v>0.0</v>
      </c>
      <c r="E1481" s="34"/>
    </row>
    <row r="1482" hidden="1">
      <c r="A1482" s="58" t="s">
        <v>3657</v>
      </c>
      <c r="B1482" s="29">
        <v>0.0</v>
      </c>
      <c r="C1482" s="59">
        <v>0.0</v>
      </c>
      <c r="D1482" s="27">
        <v>0.0</v>
      </c>
      <c r="E1482" s="34"/>
    </row>
    <row r="1483" hidden="1">
      <c r="A1483" s="58" t="s">
        <v>3658</v>
      </c>
      <c r="B1483" s="29">
        <v>1275.0</v>
      </c>
      <c r="C1483" s="59">
        <v>1275.0</v>
      </c>
      <c r="D1483" s="27">
        <v>0.0</v>
      </c>
      <c r="E1483" s="34"/>
    </row>
    <row r="1484" hidden="1">
      <c r="A1484" s="35" t="s">
        <v>3659</v>
      </c>
      <c r="B1484" s="29">
        <v>50124.0</v>
      </c>
      <c r="C1484" s="59">
        <v>50124.0</v>
      </c>
      <c r="D1484" s="27">
        <v>0.0</v>
      </c>
      <c r="E1484" s="34"/>
    </row>
    <row r="1485" hidden="1">
      <c r="A1485" s="36" t="s">
        <v>3660</v>
      </c>
      <c r="B1485" s="37">
        <v>0.0</v>
      </c>
      <c r="C1485" s="27">
        <v>0.0</v>
      </c>
      <c r="D1485" s="27">
        <v>0.0</v>
      </c>
      <c r="E1485" s="38"/>
    </row>
    <row r="1486" hidden="1"/>
    <row r="1487" hidden="1"/>
    <row r="1488" hidden="1">
      <c r="A1488" s="5" t="s">
        <v>3632</v>
      </c>
      <c r="B1488" s="6"/>
      <c r="C1488" s="6"/>
      <c r="D1488" s="6"/>
      <c r="E1488" s="7"/>
    </row>
    <row r="1489" hidden="1">
      <c r="A1489" s="10"/>
      <c r="B1489" s="11"/>
      <c r="C1489" s="11"/>
      <c r="D1489" s="11"/>
      <c r="E1489" s="12"/>
    </row>
    <row r="1490" hidden="1">
      <c r="A1490" s="5" t="s">
        <v>3634</v>
      </c>
      <c r="B1490" s="6"/>
      <c r="C1490" s="6"/>
      <c r="D1490" s="6"/>
      <c r="E1490" s="7"/>
    </row>
    <row r="1491" hidden="1">
      <c r="A1491" s="10"/>
      <c r="B1491" s="11"/>
      <c r="C1491" s="11"/>
      <c r="D1491" s="11"/>
      <c r="E1491" s="12"/>
    </row>
    <row r="1492" hidden="1">
      <c r="A1492" s="13">
        <v>45810.0</v>
      </c>
      <c r="B1492" s="6"/>
      <c r="C1492" s="54" t="s">
        <v>3635</v>
      </c>
      <c r="D1492" s="15">
        <v>45816.0</v>
      </c>
      <c r="E1492" s="7"/>
    </row>
    <row r="1493" hidden="1">
      <c r="A1493" s="10"/>
      <c r="B1493" s="11"/>
      <c r="C1493" s="16"/>
      <c r="D1493" s="11"/>
      <c r="E1493" s="12"/>
    </row>
    <row r="1494" hidden="1">
      <c r="A1494" s="55" t="s">
        <v>4824</v>
      </c>
      <c r="B1494" s="7"/>
      <c r="C1494" s="16"/>
      <c r="D1494" s="56" t="s">
        <v>4825</v>
      </c>
      <c r="E1494" s="7"/>
    </row>
    <row r="1495" hidden="1">
      <c r="A1495" s="10"/>
      <c r="B1495" s="12"/>
      <c r="C1495" s="16"/>
      <c r="D1495" s="11"/>
      <c r="E1495" s="12"/>
    </row>
    <row r="1496" hidden="1">
      <c r="A1496" s="19" t="s">
        <v>3636</v>
      </c>
      <c r="B1496" s="6"/>
      <c r="C1496" s="6"/>
      <c r="D1496" s="6"/>
      <c r="E1496" s="7"/>
    </row>
    <row r="1497" hidden="1">
      <c r="A1497" s="20" t="s">
        <v>3637</v>
      </c>
      <c r="B1497" s="21" t="s">
        <v>3638</v>
      </c>
      <c r="C1497" s="22" t="s">
        <v>3639</v>
      </c>
      <c r="D1497" s="21" t="s">
        <v>3640</v>
      </c>
      <c r="E1497" s="23" t="s">
        <v>13</v>
      </c>
    </row>
    <row r="1498" hidden="1">
      <c r="A1498" s="57" t="s">
        <v>3641</v>
      </c>
      <c r="B1498" s="25">
        <v>38075.0</v>
      </c>
      <c r="C1498" s="26">
        <v>38093.0</v>
      </c>
      <c r="D1498" s="27">
        <v>18.0</v>
      </c>
      <c r="E1498" s="28"/>
    </row>
    <row r="1499" hidden="1">
      <c r="A1499" s="57" t="s">
        <v>3642</v>
      </c>
      <c r="B1499" s="29">
        <v>25874.0</v>
      </c>
      <c r="C1499" s="26">
        <v>25874.0</v>
      </c>
      <c r="D1499" s="27">
        <v>0.0</v>
      </c>
      <c r="E1499" s="28"/>
    </row>
    <row r="1500" hidden="1">
      <c r="A1500" s="57" t="s">
        <v>3643</v>
      </c>
      <c r="B1500" s="29">
        <v>1400.0</v>
      </c>
      <c r="C1500" s="26">
        <v>1400.0</v>
      </c>
      <c r="D1500" s="27">
        <v>0.0</v>
      </c>
      <c r="E1500" s="28"/>
    </row>
    <row r="1501" hidden="1">
      <c r="A1501" s="57" t="s">
        <v>3644</v>
      </c>
      <c r="B1501" s="29">
        <v>4650.0</v>
      </c>
      <c r="C1501" s="26">
        <v>4650.0</v>
      </c>
      <c r="D1501" s="27">
        <v>0.0</v>
      </c>
      <c r="E1501" s="28"/>
    </row>
    <row r="1502" hidden="1">
      <c r="A1502" s="31" t="s">
        <v>3646</v>
      </c>
      <c r="B1502" s="29">
        <v>0.0</v>
      </c>
      <c r="C1502" s="26"/>
      <c r="D1502" s="27">
        <v>0.0</v>
      </c>
      <c r="E1502" s="28"/>
    </row>
    <row r="1503" hidden="1">
      <c r="A1503" s="31" t="s">
        <v>3647</v>
      </c>
      <c r="B1503" s="29">
        <v>0.0</v>
      </c>
      <c r="C1503" s="26"/>
      <c r="D1503" s="27">
        <v>0.0</v>
      </c>
      <c r="E1503" s="28"/>
    </row>
    <row r="1504" hidden="1">
      <c r="A1504" s="31" t="s">
        <v>3649</v>
      </c>
      <c r="B1504" s="29">
        <v>0.0</v>
      </c>
      <c r="C1504" s="26"/>
      <c r="D1504" s="27">
        <v>0.0</v>
      </c>
      <c r="E1504" s="28"/>
    </row>
    <row r="1505" hidden="1">
      <c r="A1505" s="31" t="s">
        <v>3651</v>
      </c>
      <c r="B1505" s="29">
        <v>8120.0</v>
      </c>
      <c r="C1505" s="26">
        <v>8120.0</v>
      </c>
      <c r="D1505" s="27">
        <v>0.0</v>
      </c>
      <c r="E1505" s="34"/>
    </row>
    <row r="1506" hidden="1">
      <c r="A1506" s="58" t="s">
        <v>3652</v>
      </c>
      <c r="B1506" s="29">
        <v>78206.0</v>
      </c>
      <c r="C1506" s="29">
        <v>78206.0</v>
      </c>
      <c r="D1506" s="27">
        <v>0.0</v>
      </c>
      <c r="E1506" s="34"/>
    </row>
    <row r="1507" hidden="1">
      <c r="A1507" s="58" t="s">
        <v>3653</v>
      </c>
      <c r="B1507" s="29">
        <v>36556.0</v>
      </c>
      <c r="C1507" s="59">
        <v>36556.0</v>
      </c>
      <c r="D1507" s="27">
        <v>0.0</v>
      </c>
      <c r="E1507" s="34"/>
    </row>
    <row r="1508" hidden="1">
      <c r="A1508" s="58" t="s">
        <v>3654</v>
      </c>
      <c r="B1508" s="29">
        <v>66101.0</v>
      </c>
      <c r="C1508" s="59">
        <v>65146.0</v>
      </c>
      <c r="D1508" s="27">
        <v>-955.0</v>
      </c>
      <c r="E1508" s="34"/>
    </row>
    <row r="1509" hidden="1">
      <c r="A1509" s="58" t="s">
        <v>3655</v>
      </c>
      <c r="B1509" s="29">
        <v>106084.65</v>
      </c>
      <c r="C1509" s="59">
        <v>106582.65</v>
      </c>
      <c r="D1509" s="27">
        <v>498.0</v>
      </c>
      <c r="E1509" s="34"/>
    </row>
    <row r="1510" hidden="1">
      <c r="A1510" s="58" t="s">
        <v>3657</v>
      </c>
      <c r="B1510" s="29">
        <v>2117.0</v>
      </c>
      <c r="C1510" s="59">
        <v>2117.0</v>
      </c>
      <c r="D1510" s="27">
        <v>0.0</v>
      </c>
      <c r="E1510" s="34"/>
    </row>
    <row r="1511" hidden="1">
      <c r="A1511" s="58" t="s">
        <v>3658</v>
      </c>
      <c r="B1511" s="29">
        <v>9582.0</v>
      </c>
      <c r="C1511" s="59">
        <v>9582.0</v>
      </c>
      <c r="D1511" s="27">
        <v>0.0</v>
      </c>
      <c r="E1511" s="34"/>
    </row>
    <row r="1512" hidden="1">
      <c r="A1512" s="35" t="s">
        <v>3659</v>
      </c>
      <c r="B1512" s="29">
        <v>367179.15</v>
      </c>
      <c r="C1512" s="59">
        <v>366722.15</v>
      </c>
      <c r="D1512" s="27">
        <v>-457.0</v>
      </c>
      <c r="E1512" s="34"/>
    </row>
    <row r="1513" hidden="1">
      <c r="A1513" s="36" t="s">
        <v>3660</v>
      </c>
      <c r="B1513" s="37">
        <v>4.5</v>
      </c>
      <c r="C1513" s="27">
        <v>22.5</v>
      </c>
      <c r="D1513" s="27">
        <v>18.0</v>
      </c>
      <c r="E1513" s="38"/>
    </row>
    <row r="1514" hidden="1"/>
    <row r="1515" hidden="1"/>
    <row r="1516" hidden="1">
      <c r="A1516" s="5" t="s">
        <v>3632</v>
      </c>
      <c r="B1516" s="6"/>
      <c r="C1516" s="6"/>
      <c r="D1516" s="6"/>
      <c r="E1516" s="7"/>
    </row>
    <row r="1517" hidden="1">
      <c r="A1517" s="10"/>
      <c r="B1517" s="11"/>
      <c r="C1517" s="11"/>
      <c r="D1517" s="11"/>
      <c r="E1517" s="12"/>
    </row>
    <row r="1518" hidden="1">
      <c r="A1518" s="5" t="s">
        <v>3634</v>
      </c>
      <c r="B1518" s="6"/>
      <c r="C1518" s="6"/>
      <c r="D1518" s="6"/>
      <c r="E1518" s="7"/>
    </row>
    <row r="1519" hidden="1">
      <c r="A1519" s="10"/>
      <c r="B1519" s="11"/>
      <c r="C1519" s="11"/>
      <c r="D1519" s="11"/>
      <c r="E1519" s="12"/>
    </row>
    <row r="1520" hidden="1">
      <c r="A1520" s="13">
        <v>45817.0</v>
      </c>
      <c r="B1520" s="6"/>
      <c r="C1520" s="54" t="s">
        <v>3635</v>
      </c>
      <c r="D1520" s="15">
        <v>45823.0</v>
      </c>
      <c r="E1520" s="7"/>
    </row>
    <row r="1521" hidden="1">
      <c r="A1521" s="10"/>
      <c r="B1521" s="11"/>
      <c r="C1521" s="16"/>
      <c r="D1521" s="11"/>
      <c r="E1521" s="12"/>
    </row>
    <row r="1522" hidden="1">
      <c r="A1522" s="55" t="s">
        <v>4824</v>
      </c>
      <c r="B1522" s="7"/>
      <c r="C1522" s="16"/>
      <c r="D1522" s="56" t="s">
        <v>4825</v>
      </c>
      <c r="E1522" s="7"/>
    </row>
    <row r="1523" hidden="1">
      <c r="A1523" s="10"/>
      <c r="B1523" s="12"/>
      <c r="C1523" s="16"/>
      <c r="D1523" s="11"/>
      <c r="E1523" s="12"/>
    </row>
    <row r="1524" hidden="1">
      <c r="A1524" s="19" t="s">
        <v>3636</v>
      </c>
      <c r="B1524" s="6"/>
      <c r="C1524" s="6"/>
      <c r="D1524" s="6"/>
      <c r="E1524" s="7"/>
    </row>
    <row r="1525" hidden="1">
      <c r="A1525" s="20" t="s">
        <v>3637</v>
      </c>
      <c r="B1525" s="21" t="s">
        <v>3638</v>
      </c>
      <c r="C1525" s="22" t="s">
        <v>3639</v>
      </c>
      <c r="D1525" s="21" t="s">
        <v>3640</v>
      </c>
      <c r="E1525" s="23" t="s">
        <v>13</v>
      </c>
    </row>
    <row r="1526" hidden="1">
      <c r="A1526" s="57" t="s">
        <v>3641</v>
      </c>
      <c r="B1526" s="25">
        <v>37664.0</v>
      </c>
      <c r="C1526" s="26">
        <v>37665.0</v>
      </c>
      <c r="D1526" s="27">
        <v>1.0</v>
      </c>
      <c r="E1526" s="28" t="s">
        <v>4908</v>
      </c>
    </row>
    <row r="1527" hidden="1">
      <c r="A1527" s="57" t="s">
        <v>3642</v>
      </c>
      <c r="B1527" s="29">
        <v>26680.0</v>
      </c>
      <c r="C1527" s="26">
        <v>26680.0</v>
      </c>
      <c r="D1527" s="27">
        <v>0.0</v>
      </c>
      <c r="E1527" s="28"/>
    </row>
    <row r="1528" hidden="1">
      <c r="A1528" s="57" t="s">
        <v>3643</v>
      </c>
      <c r="B1528" s="29">
        <v>500.0</v>
      </c>
      <c r="C1528" s="26">
        <v>500.0</v>
      </c>
      <c r="D1528" s="27">
        <v>0.0</v>
      </c>
      <c r="E1528" s="28"/>
    </row>
    <row r="1529" hidden="1">
      <c r="A1529" s="57" t="s">
        <v>3644</v>
      </c>
      <c r="B1529" s="29">
        <v>2000.0</v>
      </c>
      <c r="C1529" s="26">
        <v>2000.0</v>
      </c>
      <c r="D1529" s="27">
        <v>0.0</v>
      </c>
      <c r="E1529" s="28"/>
    </row>
    <row r="1530" hidden="1">
      <c r="A1530" s="31" t="s">
        <v>3646</v>
      </c>
      <c r="B1530" s="29">
        <v>80.0</v>
      </c>
      <c r="C1530" s="26"/>
      <c r="D1530" s="27">
        <v>-80.0</v>
      </c>
      <c r="E1530" s="28"/>
    </row>
    <row r="1531" hidden="1">
      <c r="A1531" s="31" t="s">
        <v>3647</v>
      </c>
      <c r="B1531" s="29">
        <v>0.0</v>
      </c>
      <c r="C1531" s="26"/>
      <c r="D1531" s="27">
        <v>0.0</v>
      </c>
      <c r="E1531" s="28"/>
    </row>
    <row r="1532" hidden="1">
      <c r="A1532" s="31" t="s">
        <v>3649</v>
      </c>
      <c r="B1532" s="29">
        <v>105.0</v>
      </c>
      <c r="C1532" s="26">
        <v>105.0</v>
      </c>
      <c r="D1532" s="27">
        <v>0.0</v>
      </c>
      <c r="E1532" s="28" t="s">
        <v>4909</v>
      </c>
    </row>
    <row r="1533" hidden="1">
      <c r="A1533" s="31" t="s">
        <v>3651</v>
      </c>
      <c r="B1533" s="29">
        <v>6960.0</v>
      </c>
      <c r="C1533" s="26">
        <v>6960.0</v>
      </c>
      <c r="D1533" s="27">
        <v>0.0</v>
      </c>
      <c r="E1533" s="34"/>
    </row>
    <row r="1534" hidden="1">
      <c r="A1534" s="58" t="s">
        <v>3652</v>
      </c>
      <c r="B1534" s="29">
        <v>71612.0</v>
      </c>
      <c r="C1534" s="29">
        <v>71612.0</v>
      </c>
      <c r="D1534" s="27">
        <v>0.0</v>
      </c>
      <c r="E1534" s="34"/>
    </row>
    <row r="1535" hidden="1">
      <c r="A1535" s="58" t="s">
        <v>3653</v>
      </c>
      <c r="B1535" s="29">
        <v>34406.0</v>
      </c>
      <c r="C1535" s="59">
        <v>34406.0</v>
      </c>
      <c r="D1535" s="27">
        <v>0.0</v>
      </c>
      <c r="E1535" s="34"/>
    </row>
    <row r="1536" hidden="1">
      <c r="A1536" s="58" t="s">
        <v>3654</v>
      </c>
      <c r="B1536" s="29">
        <v>70601.0</v>
      </c>
      <c r="C1536" s="59">
        <v>69366.0</v>
      </c>
      <c r="D1536" s="27">
        <v>-1235.0</v>
      </c>
      <c r="E1536" s="34"/>
    </row>
    <row r="1537" hidden="1">
      <c r="A1537" s="58" t="s">
        <v>3655</v>
      </c>
      <c r="B1537" s="29">
        <v>87552.0</v>
      </c>
      <c r="C1537" s="59">
        <v>87552.0</v>
      </c>
      <c r="D1537" s="27">
        <v>0.0</v>
      </c>
      <c r="E1537" s="34"/>
    </row>
    <row r="1538" hidden="1">
      <c r="A1538" s="58" t="s">
        <v>3657</v>
      </c>
      <c r="B1538" s="29">
        <v>318.0</v>
      </c>
      <c r="C1538" s="59">
        <v>318.0</v>
      </c>
      <c r="D1538" s="27">
        <v>0.0</v>
      </c>
      <c r="E1538" s="34"/>
    </row>
    <row r="1539" hidden="1">
      <c r="A1539" s="58" t="s">
        <v>3658</v>
      </c>
      <c r="B1539" s="29">
        <v>8823.0</v>
      </c>
      <c r="C1539" s="59">
        <v>8823.0</v>
      </c>
      <c r="D1539" s="27">
        <v>0.0</v>
      </c>
      <c r="E1539" s="34"/>
    </row>
    <row r="1540" hidden="1">
      <c r="A1540" s="35" t="s">
        <v>3659</v>
      </c>
      <c r="B1540" s="29">
        <v>338477.5</v>
      </c>
      <c r="C1540" s="59">
        <v>337242.5</v>
      </c>
      <c r="D1540" s="27">
        <v>-1235.0</v>
      </c>
      <c r="E1540" s="34"/>
    </row>
    <row r="1541" hidden="1">
      <c r="A1541" s="36" t="s">
        <v>3660</v>
      </c>
      <c r="B1541" s="37">
        <v>0.5</v>
      </c>
      <c r="C1541" s="27">
        <v>-78.5</v>
      </c>
      <c r="D1541" s="27">
        <v>-79.0</v>
      </c>
      <c r="E1541" s="38"/>
    </row>
    <row r="1542" hidden="1"/>
    <row r="1543" hidden="1"/>
    <row r="1544" hidden="1">
      <c r="A1544" s="5" t="s">
        <v>3632</v>
      </c>
      <c r="B1544" s="6"/>
      <c r="C1544" s="6"/>
      <c r="D1544" s="6"/>
      <c r="E1544" s="7"/>
    </row>
    <row r="1545" hidden="1">
      <c r="A1545" s="10"/>
      <c r="B1545" s="11"/>
      <c r="C1545" s="11"/>
      <c r="D1545" s="11"/>
      <c r="E1545" s="12"/>
    </row>
    <row r="1546" hidden="1">
      <c r="A1546" s="5" t="s">
        <v>3634</v>
      </c>
      <c r="B1546" s="6"/>
      <c r="C1546" s="6"/>
      <c r="D1546" s="6"/>
      <c r="E1546" s="7"/>
    </row>
    <row r="1547" hidden="1">
      <c r="A1547" s="10"/>
      <c r="B1547" s="11"/>
      <c r="C1547" s="11"/>
      <c r="D1547" s="11"/>
      <c r="E1547" s="12"/>
    </row>
    <row r="1548" hidden="1">
      <c r="A1548" s="13">
        <v>45824.0</v>
      </c>
      <c r="B1548" s="6"/>
      <c r="C1548" s="54" t="s">
        <v>3635</v>
      </c>
      <c r="D1548" s="15">
        <v>45830.0</v>
      </c>
      <c r="E1548" s="7"/>
    </row>
    <row r="1549" hidden="1">
      <c r="A1549" s="10"/>
      <c r="B1549" s="11"/>
      <c r="C1549" s="16"/>
      <c r="D1549" s="11"/>
      <c r="E1549" s="12"/>
    </row>
    <row r="1550" hidden="1">
      <c r="A1550" s="55" t="s">
        <v>4824</v>
      </c>
      <c r="B1550" s="7"/>
      <c r="C1550" s="16"/>
      <c r="D1550" s="56" t="s">
        <v>4825</v>
      </c>
      <c r="E1550" s="7"/>
    </row>
    <row r="1551" hidden="1">
      <c r="A1551" s="10"/>
      <c r="B1551" s="12"/>
      <c r="C1551" s="16"/>
      <c r="D1551" s="11"/>
      <c r="E1551" s="12"/>
    </row>
    <row r="1552" hidden="1">
      <c r="A1552" s="19" t="s">
        <v>3636</v>
      </c>
      <c r="B1552" s="6"/>
      <c r="C1552" s="6"/>
      <c r="D1552" s="6"/>
      <c r="E1552" s="7"/>
    </row>
    <row r="1553" hidden="1">
      <c r="A1553" s="20" t="s">
        <v>3637</v>
      </c>
      <c r="B1553" s="21" t="s">
        <v>3638</v>
      </c>
      <c r="C1553" s="22" t="s">
        <v>3639</v>
      </c>
      <c r="D1553" s="21" t="s">
        <v>3640</v>
      </c>
      <c r="E1553" s="23" t="s">
        <v>13</v>
      </c>
    </row>
    <row r="1554" hidden="1">
      <c r="A1554" s="57" t="s">
        <v>3641</v>
      </c>
      <c r="B1554" s="25">
        <v>41336.0</v>
      </c>
      <c r="C1554" s="26">
        <v>41316.0</v>
      </c>
      <c r="D1554" s="27">
        <v>-20.0</v>
      </c>
      <c r="E1554" s="28" t="s">
        <v>4910</v>
      </c>
    </row>
    <row r="1555" hidden="1">
      <c r="A1555" s="57" t="s">
        <v>3642</v>
      </c>
      <c r="B1555" s="29">
        <v>34107.0</v>
      </c>
      <c r="C1555" s="26">
        <v>34107.0</v>
      </c>
      <c r="D1555" s="27">
        <v>0.0</v>
      </c>
      <c r="E1555" s="28"/>
    </row>
    <row r="1556" hidden="1">
      <c r="A1556" s="57" t="s">
        <v>3643</v>
      </c>
      <c r="B1556" s="29">
        <v>1695.0</v>
      </c>
      <c r="C1556" s="26">
        <v>1695.0</v>
      </c>
      <c r="D1556" s="27">
        <v>0.0</v>
      </c>
      <c r="E1556" s="28"/>
    </row>
    <row r="1557" hidden="1">
      <c r="A1557" s="57" t="s">
        <v>3644</v>
      </c>
      <c r="B1557" s="29">
        <v>3100.0</v>
      </c>
      <c r="C1557" s="26">
        <v>3100.0</v>
      </c>
      <c r="D1557" s="27">
        <v>0.0</v>
      </c>
      <c r="E1557" s="28"/>
    </row>
    <row r="1558" hidden="1">
      <c r="A1558" s="31" t="s">
        <v>3646</v>
      </c>
      <c r="B1558" s="29">
        <v>0.0</v>
      </c>
      <c r="C1558" s="26"/>
      <c r="D1558" s="27">
        <v>0.0</v>
      </c>
      <c r="E1558" s="28"/>
    </row>
    <row r="1559" hidden="1">
      <c r="A1559" s="31" t="s">
        <v>3647</v>
      </c>
      <c r="B1559" s="29">
        <v>110.0</v>
      </c>
      <c r="C1559" s="26">
        <v>110.0</v>
      </c>
      <c r="D1559" s="27">
        <v>0.0</v>
      </c>
      <c r="E1559" s="28"/>
    </row>
    <row r="1560" hidden="1">
      <c r="A1560" s="31" t="s">
        <v>3649</v>
      </c>
      <c r="B1560" s="29">
        <v>3049.0</v>
      </c>
      <c r="C1560" s="26">
        <v>3049.0</v>
      </c>
      <c r="D1560" s="27">
        <v>0.0</v>
      </c>
      <c r="E1560" s="28" t="s">
        <v>4911</v>
      </c>
    </row>
    <row r="1561" hidden="1">
      <c r="A1561" s="31" t="s">
        <v>3651</v>
      </c>
      <c r="B1561" s="29">
        <v>5800.0</v>
      </c>
      <c r="C1561" s="26">
        <v>5800.0</v>
      </c>
      <c r="D1561" s="27">
        <v>0.0</v>
      </c>
      <c r="E1561" s="34"/>
    </row>
    <row r="1562" hidden="1">
      <c r="A1562" s="58" t="s">
        <v>3652</v>
      </c>
      <c r="B1562" s="29">
        <v>74637.0</v>
      </c>
      <c r="C1562" s="29">
        <v>74637.0</v>
      </c>
      <c r="D1562" s="27">
        <v>0.0</v>
      </c>
      <c r="E1562" s="34"/>
    </row>
    <row r="1563" hidden="1">
      <c r="A1563" s="58" t="s">
        <v>3653</v>
      </c>
      <c r="B1563" s="29">
        <v>35800.0</v>
      </c>
      <c r="C1563" s="59">
        <v>35800.0</v>
      </c>
      <c r="D1563" s="27">
        <v>0.0</v>
      </c>
      <c r="E1563" s="34"/>
    </row>
    <row r="1564" hidden="1">
      <c r="A1564" s="58" t="s">
        <v>3654</v>
      </c>
      <c r="B1564" s="29">
        <v>68124.0</v>
      </c>
      <c r="C1564" s="59">
        <v>68124.0</v>
      </c>
      <c r="D1564" s="27">
        <v>0.0</v>
      </c>
      <c r="E1564" s="34"/>
    </row>
    <row r="1565" hidden="1">
      <c r="A1565" s="58" t="s">
        <v>3655</v>
      </c>
      <c r="B1565" s="29">
        <v>88559.65</v>
      </c>
      <c r="C1565" s="59">
        <v>88559.65</v>
      </c>
      <c r="D1565" s="27">
        <v>0.0</v>
      </c>
      <c r="E1565" s="34"/>
    </row>
    <row r="1566" hidden="1">
      <c r="A1566" s="58" t="s">
        <v>3657</v>
      </c>
      <c r="B1566" s="29">
        <v>2960.0</v>
      </c>
      <c r="C1566" s="59">
        <v>2960.0</v>
      </c>
      <c r="D1566" s="27">
        <v>0.0</v>
      </c>
      <c r="E1566" s="34"/>
    </row>
    <row r="1567" hidden="1">
      <c r="A1567" s="58" t="s">
        <v>3658</v>
      </c>
      <c r="B1567" s="29">
        <v>11107.0</v>
      </c>
      <c r="C1567" s="59">
        <v>11107.0</v>
      </c>
      <c r="D1567" s="27">
        <v>0.0</v>
      </c>
      <c r="E1567" s="34"/>
    </row>
    <row r="1568" hidden="1">
      <c r="A1568" s="35" t="s">
        <v>3659</v>
      </c>
      <c r="B1568" s="29">
        <v>359275.65</v>
      </c>
      <c r="C1568" s="59">
        <v>359275.65</v>
      </c>
      <c r="D1568" s="27">
        <v>0.0</v>
      </c>
      <c r="E1568" s="34"/>
    </row>
    <row r="1569" hidden="1">
      <c r="A1569" s="36" t="s">
        <v>3660</v>
      </c>
      <c r="B1569" s="37">
        <v>2.0</v>
      </c>
      <c r="C1569" s="27">
        <v>-18.0</v>
      </c>
      <c r="D1569" s="27">
        <v>-20.0</v>
      </c>
      <c r="E1569" s="38"/>
    </row>
    <row r="1570" hidden="1"/>
    <row r="1571" hidden="1"/>
    <row r="1572" hidden="1">
      <c r="A1572" s="5" t="s">
        <v>3632</v>
      </c>
      <c r="B1572" s="6"/>
      <c r="C1572" s="6"/>
      <c r="D1572" s="6"/>
      <c r="E1572" s="7"/>
    </row>
    <row r="1573" hidden="1">
      <c r="A1573" s="10"/>
      <c r="B1573" s="11"/>
      <c r="C1573" s="11"/>
      <c r="D1573" s="11"/>
      <c r="E1573" s="12"/>
    </row>
    <row r="1574" hidden="1">
      <c r="A1574" s="5" t="s">
        <v>3634</v>
      </c>
      <c r="B1574" s="6"/>
      <c r="C1574" s="6"/>
      <c r="D1574" s="6"/>
      <c r="E1574" s="7"/>
    </row>
    <row r="1575" hidden="1">
      <c r="A1575" s="10"/>
      <c r="B1575" s="11"/>
      <c r="C1575" s="11"/>
      <c r="D1575" s="11"/>
      <c r="E1575" s="12"/>
    </row>
    <row r="1576" hidden="1">
      <c r="A1576" s="13">
        <v>45831.0</v>
      </c>
      <c r="B1576" s="6"/>
      <c r="C1576" s="54" t="s">
        <v>3635</v>
      </c>
      <c r="D1576" s="15">
        <v>45838.0</v>
      </c>
      <c r="E1576" s="7"/>
    </row>
    <row r="1577" hidden="1">
      <c r="A1577" s="10"/>
      <c r="B1577" s="11"/>
      <c r="C1577" s="16"/>
      <c r="D1577" s="11"/>
      <c r="E1577" s="12"/>
    </row>
    <row r="1578" hidden="1">
      <c r="A1578" s="55" t="s">
        <v>4824</v>
      </c>
      <c r="B1578" s="7"/>
      <c r="C1578" s="16"/>
      <c r="D1578" s="56" t="s">
        <v>4824</v>
      </c>
      <c r="E1578" s="7"/>
    </row>
    <row r="1579" hidden="1">
      <c r="A1579" s="10"/>
      <c r="B1579" s="12"/>
      <c r="C1579" s="16"/>
      <c r="D1579" s="11"/>
      <c r="E1579" s="12"/>
    </row>
    <row r="1580" hidden="1">
      <c r="A1580" s="19" t="s">
        <v>3636</v>
      </c>
      <c r="B1580" s="6"/>
      <c r="C1580" s="6"/>
      <c r="D1580" s="6"/>
      <c r="E1580" s="7"/>
    </row>
    <row r="1581" hidden="1">
      <c r="A1581" s="20" t="s">
        <v>3637</v>
      </c>
      <c r="B1581" s="21" t="s">
        <v>3638</v>
      </c>
      <c r="C1581" s="22" t="s">
        <v>3639</v>
      </c>
      <c r="D1581" s="21" t="s">
        <v>3640</v>
      </c>
      <c r="E1581" s="23" t="s">
        <v>13</v>
      </c>
    </row>
    <row r="1582" hidden="1">
      <c r="A1582" s="57" t="s">
        <v>3641</v>
      </c>
      <c r="B1582" s="25">
        <v>44503.0</v>
      </c>
      <c r="C1582" s="26">
        <v>44528.0</v>
      </c>
      <c r="D1582" s="27">
        <v>25.0</v>
      </c>
      <c r="E1582" s="28" t="s">
        <v>4912</v>
      </c>
    </row>
    <row r="1583" hidden="1">
      <c r="A1583" s="57" t="s">
        <v>3642</v>
      </c>
      <c r="B1583" s="29">
        <v>35680.0</v>
      </c>
      <c r="C1583" s="26">
        <v>35680.0</v>
      </c>
      <c r="D1583" s="27">
        <v>0.0</v>
      </c>
      <c r="E1583" s="28"/>
    </row>
    <row r="1584" hidden="1">
      <c r="A1584" s="57" t="s">
        <v>3643</v>
      </c>
      <c r="B1584" s="29">
        <v>0.0</v>
      </c>
      <c r="C1584" s="26"/>
      <c r="D1584" s="27">
        <v>0.0</v>
      </c>
      <c r="E1584" s="28"/>
    </row>
    <row r="1585" hidden="1">
      <c r="A1585" s="57" t="s">
        <v>3644</v>
      </c>
      <c r="B1585" s="29">
        <v>2200.0</v>
      </c>
      <c r="C1585" s="26">
        <v>2200.0</v>
      </c>
      <c r="D1585" s="27">
        <v>0.0</v>
      </c>
      <c r="E1585" s="28"/>
    </row>
    <row r="1586" hidden="1">
      <c r="A1586" s="31" t="s">
        <v>3646</v>
      </c>
      <c r="B1586" s="29">
        <v>0.0</v>
      </c>
      <c r="C1586" s="26"/>
      <c r="D1586" s="27">
        <v>0.0</v>
      </c>
      <c r="E1586" s="28"/>
    </row>
    <row r="1587" hidden="1">
      <c r="A1587" s="31" t="s">
        <v>3647</v>
      </c>
      <c r="B1587" s="29">
        <v>0.0</v>
      </c>
      <c r="C1587" s="26"/>
      <c r="D1587" s="27">
        <v>0.0</v>
      </c>
      <c r="E1587" s="28"/>
    </row>
    <row r="1588" hidden="1">
      <c r="A1588" s="31" t="s">
        <v>3649</v>
      </c>
      <c r="B1588" s="29">
        <v>0.0</v>
      </c>
      <c r="C1588" s="26"/>
      <c r="D1588" s="27">
        <v>0.0</v>
      </c>
      <c r="E1588" s="28"/>
    </row>
    <row r="1589" hidden="1">
      <c r="A1589" s="31" t="s">
        <v>3651</v>
      </c>
      <c r="B1589" s="29">
        <v>7760.0</v>
      </c>
      <c r="C1589" s="26">
        <v>7760.0</v>
      </c>
      <c r="D1589" s="27">
        <v>0.0</v>
      </c>
      <c r="E1589" s="34"/>
    </row>
    <row r="1590" hidden="1">
      <c r="A1590" s="58" t="s">
        <v>3652</v>
      </c>
      <c r="B1590" s="29">
        <v>71078.0</v>
      </c>
      <c r="C1590" s="29">
        <v>71078.0</v>
      </c>
      <c r="D1590" s="27">
        <v>0.0</v>
      </c>
      <c r="E1590" s="34"/>
    </row>
    <row r="1591" hidden="1">
      <c r="A1591" s="58" t="s">
        <v>3653</v>
      </c>
      <c r="B1591" s="29">
        <v>33031.0</v>
      </c>
      <c r="C1591" s="59">
        <v>33031.0</v>
      </c>
      <c r="D1591" s="27">
        <v>0.0</v>
      </c>
      <c r="E1591" s="34"/>
    </row>
    <row r="1592" hidden="1">
      <c r="A1592" s="58" t="s">
        <v>3654</v>
      </c>
      <c r="B1592" s="29">
        <v>72320.0</v>
      </c>
      <c r="C1592" s="59">
        <v>71527.0</v>
      </c>
      <c r="D1592" s="27">
        <v>-793.0</v>
      </c>
      <c r="E1592" s="34"/>
    </row>
    <row r="1593" hidden="1">
      <c r="A1593" s="58" t="s">
        <v>3655</v>
      </c>
      <c r="B1593" s="29">
        <v>99946.0</v>
      </c>
      <c r="C1593" s="59">
        <v>100340.0</v>
      </c>
      <c r="D1593" s="27">
        <v>394.0</v>
      </c>
      <c r="E1593" s="34"/>
    </row>
    <row r="1594" hidden="1">
      <c r="A1594" s="58" t="s">
        <v>3657</v>
      </c>
      <c r="B1594" s="29">
        <v>4172.0</v>
      </c>
      <c r="C1594" s="59">
        <v>4172.0</v>
      </c>
      <c r="D1594" s="27">
        <v>0.0</v>
      </c>
      <c r="E1594" s="34"/>
    </row>
    <row r="1595" hidden="1">
      <c r="A1595" s="58" t="s">
        <v>3658</v>
      </c>
      <c r="B1595" s="29">
        <v>11881.0</v>
      </c>
      <c r="C1595" s="59">
        <v>11881.0</v>
      </c>
      <c r="D1595" s="27">
        <v>0.0</v>
      </c>
      <c r="E1595" s="34"/>
    </row>
    <row r="1596" hidden="1">
      <c r="A1596" s="35" t="s">
        <v>3659</v>
      </c>
      <c r="B1596" s="29">
        <v>370688.4</v>
      </c>
      <c r="C1596" s="59">
        <v>370289.4</v>
      </c>
      <c r="D1596" s="27">
        <v>-399.0</v>
      </c>
      <c r="E1596" s="34"/>
    </row>
    <row r="1597" hidden="1">
      <c r="A1597" s="36" t="s">
        <v>3660</v>
      </c>
      <c r="B1597" s="37">
        <v>1.5999999999985448</v>
      </c>
      <c r="C1597" s="27">
        <v>26.599999999976717</v>
      </c>
      <c r="D1597" s="27">
        <v>24.999999999978172</v>
      </c>
      <c r="E1597" s="38"/>
    </row>
    <row r="1598" hidden="1"/>
    <row r="1599" hidden="1"/>
    <row r="1600" hidden="1">
      <c r="A1600" s="5" t="s">
        <v>3632</v>
      </c>
      <c r="B1600" s="6"/>
      <c r="C1600" s="6"/>
      <c r="D1600" s="6"/>
      <c r="E1600" s="7"/>
    </row>
    <row r="1601" hidden="1">
      <c r="A1601" s="10"/>
      <c r="B1601" s="11"/>
      <c r="C1601" s="11"/>
      <c r="D1601" s="11"/>
      <c r="E1601" s="12"/>
    </row>
    <row r="1602" hidden="1">
      <c r="A1602" s="5" t="s">
        <v>3634</v>
      </c>
      <c r="B1602" s="6"/>
      <c r="C1602" s="6"/>
      <c r="D1602" s="6"/>
      <c r="E1602" s="7"/>
    </row>
    <row r="1603" hidden="1">
      <c r="A1603" s="10"/>
      <c r="B1603" s="11"/>
      <c r="C1603" s="11"/>
      <c r="D1603" s="11"/>
      <c r="E1603" s="12"/>
    </row>
    <row r="1604" hidden="1">
      <c r="A1604" s="13">
        <v>45839.0</v>
      </c>
      <c r="B1604" s="6"/>
      <c r="C1604" s="54" t="s">
        <v>3635</v>
      </c>
      <c r="D1604" s="15">
        <v>45844.0</v>
      </c>
      <c r="E1604" s="7"/>
    </row>
    <row r="1605" hidden="1">
      <c r="A1605" s="10"/>
      <c r="B1605" s="11"/>
      <c r="C1605" s="16"/>
      <c r="D1605" s="11"/>
      <c r="E1605" s="12"/>
    </row>
    <row r="1606" hidden="1">
      <c r="A1606" s="55" t="s">
        <v>4826</v>
      </c>
      <c r="B1606" s="7"/>
      <c r="C1606" s="16"/>
      <c r="D1606" s="56" t="s">
        <v>4825</v>
      </c>
      <c r="E1606" s="7"/>
    </row>
    <row r="1607" hidden="1">
      <c r="A1607" s="10"/>
      <c r="B1607" s="12"/>
      <c r="C1607" s="16"/>
      <c r="D1607" s="11"/>
      <c r="E1607" s="12"/>
    </row>
    <row r="1608" hidden="1">
      <c r="A1608" s="19" t="s">
        <v>3636</v>
      </c>
      <c r="B1608" s="6"/>
      <c r="C1608" s="6"/>
      <c r="D1608" s="6"/>
      <c r="E1608" s="7"/>
    </row>
    <row r="1609" hidden="1">
      <c r="A1609" s="20" t="s">
        <v>3637</v>
      </c>
      <c r="B1609" s="21" t="s">
        <v>3638</v>
      </c>
      <c r="C1609" s="22" t="s">
        <v>3639</v>
      </c>
      <c r="D1609" s="21" t="s">
        <v>3640</v>
      </c>
      <c r="E1609" s="23" t="s">
        <v>13</v>
      </c>
    </row>
    <row r="1610" hidden="1">
      <c r="A1610" s="57" t="s">
        <v>3641</v>
      </c>
      <c r="B1610" s="25">
        <v>34007.0</v>
      </c>
      <c r="C1610" s="26">
        <v>34010.0</v>
      </c>
      <c r="D1610" s="27">
        <v>3.0</v>
      </c>
      <c r="E1610" s="28" t="s">
        <v>4913</v>
      </c>
    </row>
    <row r="1611" hidden="1">
      <c r="A1611" s="57" t="s">
        <v>3642</v>
      </c>
      <c r="B1611" s="29">
        <v>25396.0</v>
      </c>
      <c r="C1611" s="26">
        <v>25396.0</v>
      </c>
      <c r="D1611" s="27">
        <v>0.0</v>
      </c>
      <c r="E1611" s="28"/>
    </row>
    <row r="1612" hidden="1">
      <c r="A1612" s="57" t="s">
        <v>3643</v>
      </c>
      <c r="B1612" s="29">
        <v>580.0</v>
      </c>
      <c r="C1612" s="26">
        <v>580.0</v>
      </c>
      <c r="D1612" s="27">
        <v>0.0</v>
      </c>
      <c r="E1612" s="28"/>
    </row>
    <row r="1613" hidden="1">
      <c r="A1613" s="57" t="s">
        <v>3644</v>
      </c>
      <c r="B1613" s="29">
        <v>1000.0</v>
      </c>
      <c r="C1613" s="26">
        <v>1000.0</v>
      </c>
      <c r="D1613" s="27">
        <v>0.0</v>
      </c>
      <c r="E1613" s="28"/>
    </row>
    <row r="1614" hidden="1">
      <c r="A1614" s="31" t="s">
        <v>3646</v>
      </c>
      <c r="B1614" s="29">
        <v>0.0</v>
      </c>
      <c r="C1614" s="26"/>
      <c r="D1614" s="27">
        <v>0.0</v>
      </c>
      <c r="E1614" s="28"/>
    </row>
    <row r="1615" hidden="1">
      <c r="A1615" s="31" t="s">
        <v>3647</v>
      </c>
      <c r="B1615" s="29">
        <v>170.0</v>
      </c>
      <c r="C1615" s="26">
        <v>170.0</v>
      </c>
      <c r="D1615" s="27">
        <v>0.0</v>
      </c>
      <c r="E1615" s="28"/>
    </row>
    <row r="1616" hidden="1">
      <c r="A1616" s="31" t="s">
        <v>3649</v>
      </c>
      <c r="B1616" s="29">
        <v>0.0</v>
      </c>
      <c r="C1616" s="26"/>
      <c r="D1616" s="27">
        <v>0.0</v>
      </c>
      <c r="E1616" s="28"/>
    </row>
    <row r="1617" hidden="1">
      <c r="A1617" s="31" t="s">
        <v>3651</v>
      </c>
      <c r="B1617" s="29">
        <v>6240.0</v>
      </c>
      <c r="C1617" s="26">
        <v>6240.0</v>
      </c>
      <c r="D1617" s="27">
        <v>0.0</v>
      </c>
      <c r="E1617" s="34"/>
    </row>
    <row r="1618" hidden="1">
      <c r="A1618" s="58" t="s">
        <v>3652</v>
      </c>
      <c r="B1618" s="29">
        <v>57707.0</v>
      </c>
      <c r="C1618" s="29">
        <v>57971.0</v>
      </c>
      <c r="D1618" s="27">
        <v>264.0</v>
      </c>
      <c r="E1618" s="34"/>
    </row>
    <row r="1619" hidden="1">
      <c r="A1619" s="58" t="s">
        <v>3653</v>
      </c>
      <c r="B1619" s="29">
        <v>25560.0</v>
      </c>
      <c r="C1619" s="59">
        <v>25560.0</v>
      </c>
      <c r="D1619" s="27">
        <v>0.0</v>
      </c>
      <c r="E1619" s="34"/>
    </row>
    <row r="1620" hidden="1">
      <c r="A1620" s="58" t="s">
        <v>3654</v>
      </c>
      <c r="B1620" s="29">
        <v>42892.0</v>
      </c>
      <c r="C1620" s="59">
        <v>42892.0</v>
      </c>
      <c r="D1620" s="27">
        <v>0.0</v>
      </c>
      <c r="E1620" s="34"/>
    </row>
    <row r="1621" hidden="1">
      <c r="A1621" s="58" t="s">
        <v>3655</v>
      </c>
      <c r="B1621" s="29">
        <v>66062.0</v>
      </c>
      <c r="C1621" s="59">
        <v>66062.0</v>
      </c>
      <c r="D1621" s="27">
        <v>0.0</v>
      </c>
      <c r="E1621" s="34"/>
    </row>
    <row r="1622" hidden="1">
      <c r="A1622" s="58" t="s">
        <v>3657</v>
      </c>
      <c r="B1622" s="29">
        <v>1938.0</v>
      </c>
      <c r="C1622" s="59">
        <v>1938.0</v>
      </c>
      <c r="D1622" s="27">
        <v>0.0</v>
      </c>
      <c r="E1622" s="34"/>
    </row>
    <row r="1623" hidden="1">
      <c r="A1623" s="58" t="s">
        <v>3658</v>
      </c>
      <c r="B1623" s="29">
        <v>8169.0</v>
      </c>
      <c r="C1623" s="59">
        <v>8169.0</v>
      </c>
      <c r="D1623" s="27">
        <v>0.0</v>
      </c>
      <c r="E1623" s="34"/>
    </row>
    <row r="1624" hidden="1">
      <c r="A1624" s="35" t="s">
        <v>3659</v>
      </c>
      <c r="B1624" s="29">
        <v>261546.0</v>
      </c>
      <c r="C1624" s="59">
        <v>261546.0</v>
      </c>
      <c r="D1624" s="27">
        <v>0.0</v>
      </c>
      <c r="E1624" s="34"/>
    </row>
    <row r="1625" hidden="1">
      <c r="A1625" s="36" t="s">
        <v>3660</v>
      </c>
      <c r="B1625" s="37">
        <v>6.0</v>
      </c>
      <c r="C1625" s="27">
        <v>273.0</v>
      </c>
      <c r="D1625" s="27">
        <v>267.0</v>
      </c>
      <c r="E1625" s="38"/>
    </row>
    <row r="1626" hidden="1"/>
    <row r="1627" hidden="1"/>
    <row r="1628" hidden="1">
      <c r="A1628" s="5" t="s">
        <v>3632</v>
      </c>
      <c r="B1628" s="6"/>
      <c r="C1628" s="6"/>
      <c r="D1628" s="6"/>
      <c r="E1628" s="7"/>
    </row>
    <row r="1629" hidden="1">
      <c r="A1629" s="10"/>
      <c r="B1629" s="11"/>
      <c r="C1629" s="11"/>
      <c r="D1629" s="11"/>
      <c r="E1629" s="12"/>
    </row>
    <row r="1630" hidden="1">
      <c r="A1630" s="5" t="s">
        <v>3634</v>
      </c>
      <c r="B1630" s="6"/>
      <c r="C1630" s="6"/>
      <c r="D1630" s="6"/>
      <c r="E1630" s="7"/>
    </row>
    <row r="1631" hidden="1">
      <c r="A1631" s="10"/>
      <c r="B1631" s="11"/>
      <c r="C1631" s="11"/>
      <c r="D1631" s="11"/>
      <c r="E1631" s="12"/>
    </row>
    <row r="1632" hidden="1">
      <c r="A1632" s="13">
        <v>45845.0</v>
      </c>
      <c r="B1632" s="6"/>
      <c r="C1632" s="54" t="s">
        <v>3635</v>
      </c>
      <c r="D1632" s="15">
        <v>45851.0</v>
      </c>
      <c r="E1632" s="7"/>
    </row>
    <row r="1633" hidden="1">
      <c r="A1633" s="10"/>
      <c r="B1633" s="11"/>
      <c r="C1633" s="16"/>
      <c r="D1633" s="11"/>
      <c r="E1633" s="12"/>
    </row>
    <row r="1634" hidden="1">
      <c r="A1634" s="55" t="s">
        <v>4824</v>
      </c>
      <c r="B1634" s="7"/>
      <c r="C1634" s="16"/>
      <c r="D1634" s="56" t="s">
        <v>4825</v>
      </c>
      <c r="E1634" s="7"/>
    </row>
    <row r="1635" hidden="1">
      <c r="A1635" s="10"/>
      <c r="B1635" s="12"/>
      <c r="C1635" s="16"/>
      <c r="D1635" s="11"/>
      <c r="E1635" s="12"/>
    </row>
    <row r="1636" hidden="1">
      <c r="A1636" s="19" t="s">
        <v>3636</v>
      </c>
      <c r="B1636" s="6"/>
      <c r="C1636" s="6"/>
      <c r="D1636" s="6"/>
      <c r="E1636" s="7"/>
    </row>
    <row r="1637" hidden="1">
      <c r="A1637" s="20" t="s">
        <v>3637</v>
      </c>
      <c r="B1637" s="21" t="s">
        <v>3638</v>
      </c>
      <c r="C1637" s="22" t="s">
        <v>3639</v>
      </c>
      <c r="D1637" s="21" t="s">
        <v>3640</v>
      </c>
      <c r="E1637" s="23" t="s">
        <v>13</v>
      </c>
    </row>
    <row r="1638" hidden="1">
      <c r="A1638" s="57" t="s">
        <v>3641</v>
      </c>
      <c r="B1638" s="25">
        <v>34036.0</v>
      </c>
      <c r="C1638" s="26">
        <v>34038.0</v>
      </c>
      <c r="D1638" s="27">
        <v>2.0</v>
      </c>
      <c r="E1638" s="28" t="s">
        <v>4914</v>
      </c>
    </row>
    <row r="1639" hidden="1">
      <c r="A1639" s="57" t="s">
        <v>3642</v>
      </c>
      <c r="B1639" s="29">
        <v>30994.5</v>
      </c>
      <c r="C1639" s="26">
        <v>30994.5</v>
      </c>
      <c r="D1639" s="27">
        <v>0.0</v>
      </c>
      <c r="E1639" s="28"/>
    </row>
    <row r="1640" hidden="1">
      <c r="A1640" s="57" t="s">
        <v>3643</v>
      </c>
      <c r="B1640" s="29">
        <v>290.0</v>
      </c>
      <c r="C1640" s="26">
        <v>290.0</v>
      </c>
      <c r="D1640" s="27">
        <v>0.0</v>
      </c>
      <c r="E1640" s="28"/>
    </row>
    <row r="1641" hidden="1">
      <c r="A1641" s="57" t="s">
        <v>3644</v>
      </c>
      <c r="B1641" s="29">
        <v>2000.0</v>
      </c>
      <c r="C1641" s="26">
        <v>2000.0</v>
      </c>
      <c r="D1641" s="27">
        <v>0.0</v>
      </c>
      <c r="E1641" s="28"/>
    </row>
    <row r="1642" hidden="1">
      <c r="A1642" s="31" t="s">
        <v>3646</v>
      </c>
      <c r="B1642" s="29">
        <v>0.0</v>
      </c>
      <c r="C1642" s="26"/>
      <c r="D1642" s="27">
        <v>0.0</v>
      </c>
      <c r="E1642" s="28"/>
    </row>
    <row r="1643" hidden="1">
      <c r="A1643" s="31" t="s">
        <v>3647</v>
      </c>
      <c r="B1643" s="29">
        <v>0.0</v>
      </c>
      <c r="C1643" s="26"/>
      <c r="D1643" s="27">
        <v>0.0</v>
      </c>
      <c r="E1643" s="28"/>
    </row>
    <row r="1644" hidden="1">
      <c r="A1644" s="31" t="s">
        <v>3649</v>
      </c>
      <c r="B1644" s="29">
        <v>0.0</v>
      </c>
      <c r="C1644" s="26"/>
      <c r="D1644" s="27">
        <v>0.0</v>
      </c>
      <c r="E1644" s="28"/>
    </row>
    <row r="1645" hidden="1">
      <c r="A1645" s="31" t="s">
        <v>3651</v>
      </c>
      <c r="B1645" s="29">
        <v>7000.0</v>
      </c>
      <c r="C1645" s="26">
        <v>7000.0</v>
      </c>
      <c r="D1645" s="27">
        <v>0.0</v>
      </c>
      <c r="E1645" s="34"/>
    </row>
    <row r="1646" hidden="1">
      <c r="A1646" s="58" t="s">
        <v>3652</v>
      </c>
      <c r="B1646" s="29">
        <v>75305.0</v>
      </c>
      <c r="C1646" s="29">
        <v>75305.0</v>
      </c>
      <c r="D1646" s="27">
        <v>0.0</v>
      </c>
      <c r="E1646" s="34"/>
    </row>
    <row r="1647" hidden="1">
      <c r="A1647" s="58" t="s">
        <v>3653</v>
      </c>
      <c r="B1647" s="29">
        <v>28496.0</v>
      </c>
      <c r="C1647" s="59">
        <v>28496.0</v>
      </c>
      <c r="D1647" s="27">
        <v>0.0</v>
      </c>
      <c r="E1647" s="34"/>
    </row>
    <row r="1648" hidden="1">
      <c r="A1648" s="58" t="s">
        <v>3654</v>
      </c>
      <c r="B1648" s="29">
        <v>59039.0</v>
      </c>
      <c r="C1648" s="59">
        <v>59039.0</v>
      </c>
      <c r="D1648" s="27">
        <v>0.0</v>
      </c>
      <c r="E1648" s="34"/>
    </row>
    <row r="1649" hidden="1">
      <c r="A1649" s="58" t="s">
        <v>3655</v>
      </c>
      <c r="B1649" s="29">
        <v>87865.0</v>
      </c>
      <c r="C1649" s="59">
        <v>87865.0</v>
      </c>
      <c r="D1649" s="27">
        <v>0.0</v>
      </c>
      <c r="E1649" s="34"/>
    </row>
    <row r="1650" hidden="1">
      <c r="A1650" s="58" t="s">
        <v>3657</v>
      </c>
      <c r="B1650" s="29">
        <v>4159.0</v>
      </c>
      <c r="C1650" s="59">
        <v>4159.0</v>
      </c>
      <c r="D1650" s="27">
        <v>0.0</v>
      </c>
      <c r="E1650" s="34"/>
    </row>
    <row r="1651" hidden="1">
      <c r="A1651" s="58" t="s">
        <v>3658</v>
      </c>
      <c r="B1651" s="29">
        <v>11952.0</v>
      </c>
      <c r="C1651" s="59">
        <v>11424.0</v>
      </c>
      <c r="D1651" s="27">
        <v>-528.0</v>
      </c>
      <c r="E1651" s="34"/>
    </row>
    <row r="1652" hidden="1">
      <c r="A1652" s="35" t="s">
        <v>3659</v>
      </c>
      <c r="B1652" s="29">
        <v>329183.0</v>
      </c>
      <c r="C1652" s="59">
        <v>328655.0</v>
      </c>
      <c r="D1652" s="27">
        <v>-528.0</v>
      </c>
      <c r="E1652" s="34"/>
    </row>
    <row r="1653" hidden="1">
      <c r="A1653" s="36" t="s">
        <v>3660</v>
      </c>
      <c r="B1653" s="37">
        <v>1.5</v>
      </c>
      <c r="C1653" s="27">
        <v>531.5</v>
      </c>
      <c r="D1653" s="27">
        <v>530.0</v>
      </c>
      <c r="E1653" s="38"/>
    </row>
    <row r="1654" hidden="1"/>
    <row r="1655" hidden="1"/>
    <row r="1656" hidden="1">
      <c r="A1656" s="5" t="s">
        <v>3632</v>
      </c>
      <c r="B1656" s="6"/>
      <c r="C1656" s="6"/>
      <c r="D1656" s="6"/>
      <c r="E1656" s="7"/>
    </row>
    <row r="1657" hidden="1">
      <c r="A1657" s="10"/>
      <c r="B1657" s="11"/>
      <c r="C1657" s="11"/>
      <c r="D1657" s="11"/>
      <c r="E1657" s="12"/>
    </row>
    <row r="1658" hidden="1">
      <c r="A1658" s="5" t="s">
        <v>3634</v>
      </c>
      <c r="B1658" s="6"/>
      <c r="C1658" s="6"/>
      <c r="D1658" s="6"/>
      <c r="E1658" s="7"/>
    </row>
    <row r="1659" hidden="1">
      <c r="A1659" s="10"/>
      <c r="B1659" s="11"/>
      <c r="C1659" s="11"/>
      <c r="D1659" s="11"/>
      <c r="E1659" s="12"/>
    </row>
    <row r="1660" hidden="1">
      <c r="A1660" s="13">
        <v>45852.0</v>
      </c>
      <c r="B1660" s="6"/>
      <c r="C1660" s="54" t="s">
        <v>3635</v>
      </c>
      <c r="D1660" s="15">
        <v>45858.0</v>
      </c>
      <c r="E1660" s="7"/>
    </row>
    <row r="1661" hidden="1">
      <c r="A1661" s="10"/>
      <c r="B1661" s="11"/>
      <c r="C1661" s="16"/>
      <c r="D1661" s="11"/>
      <c r="E1661" s="12"/>
    </row>
    <row r="1662" hidden="1">
      <c r="A1662" s="55" t="s">
        <v>4824</v>
      </c>
      <c r="B1662" s="7"/>
      <c r="C1662" s="16"/>
      <c r="D1662" s="56" t="s">
        <v>4825</v>
      </c>
      <c r="E1662" s="7"/>
    </row>
    <row r="1663" hidden="1">
      <c r="A1663" s="10"/>
      <c r="B1663" s="12"/>
      <c r="C1663" s="16"/>
      <c r="D1663" s="11"/>
      <c r="E1663" s="12"/>
    </row>
    <row r="1664" hidden="1">
      <c r="A1664" s="19" t="s">
        <v>3636</v>
      </c>
      <c r="B1664" s="6"/>
      <c r="C1664" s="6"/>
      <c r="D1664" s="6"/>
      <c r="E1664" s="7"/>
    </row>
    <row r="1665" hidden="1">
      <c r="A1665" s="20" t="s">
        <v>3637</v>
      </c>
      <c r="B1665" s="21" t="s">
        <v>3638</v>
      </c>
      <c r="C1665" s="22" t="s">
        <v>3639</v>
      </c>
      <c r="D1665" s="21" t="s">
        <v>3640</v>
      </c>
      <c r="E1665" s="23" t="s">
        <v>13</v>
      </c>
    </row>
    <row r="1666" hidden="1">
      <c r="A1666" s="57" t="s">
        <v>3641</v>
      </c>
      <c r="B1666" s="25">
        <v>28878.0</v>
      </c>
      <c r="C1666" s="26">
        <v>28878.0</v>
      </c>
      <c r="D1666" s="27">
        <v>0.0</v>
      </c>
      <c r="E1666" s="28" t="s">
        <v>4915</v>
      </c>
    </row>
    <row r="1667" hidden="1">
      <c r="A1667" s="57" t="s">
        <v>3642</v>
      </c>
      <c r="B1667" s="29">
        <v>29280.5</v>
      </c>
      <c r="C1667" s="26">
        <v>29281.0</v>
      </c>
      <c r="D1667" s="27">
        <v>0.5</v>
      </c>
      <c r="E1667" s="28"/>
    </row>
    <row r="1668" hidden="1">
      <c r="A1668" s="57" t="s">
        <v>3643</v>
      </c>
      <c r="B1668" s="29">
        <v>400.0</v>
      </c>
      <c r="C1668" s="26">
        <v>400.0</v>
      </c>
      <c r="D1668" s="27">
        <v>0.0</v>
      </c>
      <c r="E1668" s="28"/>
    </row>
    <row r="1669" hidden="1">
      <c r="A1669" s="57" t="s">
        <v>3644</v>
      </c>
      <c r="B1669" s="29">
        <v>2500.0</v>
      </c>
      <c r="C1669" s="26">
        <v>2500.0</v>
      </c>
      <c r="D1669" s="27">
        <v>0.0</v>
      </c>
      <c r="E1669" s="28"/>
    </row>
    <row r="1670" hidden="1">
      <c r="A1670" s="31" t="s">
        <v>3646</v>
      </c>
      <c r="B1670" s="29">
        <v>360.0</v>
      </c>
      <c r="C1670" s="26"/>
      <c r="D1670" s="27">
        <v>-360.0</v>
      </c>
      <c r="E1670" s="28"/>
    </row>
    <row r="1671" hidden="1">
      <c r="A1671" s="31" t="s">
        <v>3647</v>
      </c>
      <c r="B1671" s="29">
        <v>392.0</v>
      </c>
      <c r="C1671" s="26">
        <v>392.0</v>
      </c>
      <c r="D1671" s="27">
        <v>0.0</v>
      </c>
      <c r="E1671" s="28"/>
    </row>
    <row r="1672" hidden="1">
      <c r="A1672" s="31" t="s">
        <v>3649</v>
      </c>
      <c r="B1672" s="29">
        <v>0.0</v>
      </c>
      <c r="C1672" s="26"/>
      <c r="D1672" s="27">
        <v>0.0</v>
      </c>
      <c r="E1672" s="28"/>
    </row>
    <row r="1673" hidden="1">
      <c r="A1673" s="31" t="s">
        <v>3651</v>
      </c>
      <c r="B1673" s="29">
        <v>6080.0</v>
      </c>
      <c r="C1673" s="26">
        <v>6480.0</v>
      </c>
      <c r="D1673" s="27">
        <v>400.0</v>
      </c>
      <c r="E1673" s="34"/>
    </row>
    <row r="1674" hidden="1">
      <c r="A1674" s="58" t="s">
        <v>3652</v>
      </c>
      <c r="B1674" s="29">
        <v>81500.0</v>
      </c>
      <c r="C1674" s="29">
        <v>81821.0</v>
      </c>
      <c r="D1674" s="27">
        <v>321.0</v>
      </c>
      <c r="E1674" s="34"/>
    </row>
    <row r="1675" hidden="1">
      <c r="A1675" s="58" t="s">
        <v>3653</v>
      </c>
      <c r="B1675" s="29">
        <v>36745.0</v>
      </c>
      <c r="C1675" s="59">
        <v>36745.0</v>
      </c>
      <c r="D1675" s="27">
        <v>0.0</v>
      </c>
      <c r="E1675" s="34"/>
    </row>
    <row r="1676" hidden="1">
      <c r="A1676" s="58" t="s">
        <v>3654</v>
      </c>
      <c r="B1676" s="29">
        <v>54246.0</v>
      </c>
      <c r="C1676" s="59">
        <v>54246.0</v>
      </c>
      <c r="D1676" s="27">
        <v>0.0</v>
      </c>
      <c r="E1676" s="34"/>
    </row>
    <row r="1677" hidden="1">
      <c r="A1677" s="58" t="s">
        <v>3655</v>
      </c>
      <c r="B1677" s="29">
        <v>94583.0</v>
      </c>
      <c r="C1677" s="59">
        <v>94833.0</v>
      </c>
      <c r="D1677" s="27">
        <v>250.0</v>
      </c>
      <c r="E1677" s="34"/>
    </row>
    <row r="1678" hidden="1">
      <c r="A1678" s="58" t="s">
        <v>3657</v>
      </c>
      <c r="B1678" s="29">
        <v>1094.0</v>
      </c>
      <c r="C1678" s="59">
        <v>1094.0</v>
      </c>
      <c r="D1678" s="27">
        <v>0.0</v>
      </c>
      <c r="E1678" s="34"/>
    </row>
    <row r="1679" hidden="1">
      <c r="A1679" s="58" t="s">
        <v>3658</v>
      </c>
      <c r="B1679" s="29">
        <v>7259.0</v>
      </c>
      <c r="C1679" s="59">
        <v>7259.0</v>
      </c>
      <c r="D1679" s="27">
        <v>0.0</v>
      </c>
      <c r="E1679" s="34"/>
    </row>
    <row r="1680" hidden="1">
      <c r="A1680" s="35" t="s">
        <v>3659</v>
      </c>
      <c r="B1680" s="29">
        <v>336057.7</v>
      </c>
      <c r="C1680" s="59">
        <v>336307.7</v>
      </c>
      <c r="D1680" s="27">
        <v>250.0</v>
      </c>
      <c r="E1680" s="34"/>
    </row>
    <row r="1681" hidden="1">
      <c r="A1681" s="36" t="s">
        <v>3660</v>
      </c>
      <c r="B1681" s="37">
        <v>0.8000000000029104</v>
      </c>
      <c r="C1681" s="27">
        <v>362.29999999998836</v>
      </c>
      <c r="D1681" s="27">
        <v>361.49999999998545</v>
      </c>
      <c r="E1681" s="38"/>
    </row>
    <row r="1682" hidden="1"/>
    <row r="1683" hidden="1"/>
    <row r="1684" hidden="1">
      <c r="A1684" s="5" t="s">
        <v>3632</v>
      </c>
      <c r="B1684" s="6"/>
      <c r="C1684" s="6"/>
      <c r="D1684" s="6"/>
      <c r="E1684" s="7"/>
    </row>
    <row r="1685" hidden="1">
      <c r="A1685" s="10"/>
      <c r="B1685" s="11"/>
      <c r="C1685" s="11"/>
      <c r="D1685" s="11"/>
      <c r="E1685" s="12"/>
    </row>
    <row r="1686" hidden="1">
      <c r="A1686" s="5" t="s">
        <v>3634</v>
      </c>
      <c r="B1686" s="6"/>
      <c r="C1686" s="6"/>
      <c r="D1686" s="6"/>
      <c r="E1686" s="7"/>
    </row>
    <row r="1687" hidden="1">
      <c r="A1687" s="10"/>
      <c r="B1687" s="11"/>
      <c r="C1687" s="11"/>
      <c r="D1687" s="11"/>
      <c r="E1687" s="12"/>
    </row>
    <row r="1688" hidden="1">
      <c r="A1688" s="13">
        <v>45859.0</v>
      </c>
      <c r="B1688" s="6"/>
      <c r="C1688" s="54" t="s">
        <v>3635</v>
      </c>
      <c r="D1688" s="15">
        <v>45865.0</v>
      </c>
      <c r="E1688" s="7"/>
    </row>
    <row r="1689" hidden="1">
      <c r="A1689" s="10"/>
      <c r="B1689" s="11"/>
      <c r="C1689" s="16"/>
      <c r="D1689" s="11"/>
      <c r="E1689" s="12"/>
    </row>
    <row r="1690" hidden="1">
      <c r="A1690" s="55" t="s">
        <v>4824</v>
      </c>
      <c r="B1690" s="7"/>
      <c r="C1690" s="16"/>
      <c r="D1690" s="56" t="s">
        <v>4825</v>
      </c>
      <c r="E1690" s="7"/>
    </row>
    <row r="1691" hidden="1">
      <c r="A1691" s="10"/>
      <c r="B1691" s="12"/>
      <c r="C1691" s="16"/>
      <c r="D1691" s="11"/>
      <c r="E1691" s="12"/>
    </row>
    <row r="1692" hidden="1">
      <c r="A1692" s="19" t="s">
        <v>3636</v>
      </c>
      <c r="B1692" s="6"/>
      <c r="C1692" s="6"/>
      <c r="D1692" s="6"/>
      <c r="E1692" s="7"/>
    </row>
    <row r="1693" hidden="1">
      <c r="A1693" s="20" t="s">
        <v>3637</v>
      </c>
      <c r="B1693" s="21" t="s">
        <v>3638</v>
      </c>
      <c r="C1693" s="22" t="s">
        <v>3639</v>
      </c>
      <c r="D1693" s="21" t="s">
        <v>3640</v>
      </c>
      <c r="E1693" s="23" t="s">
        <v>13</v>
      </c>
    </row>
    <row r="1694" hidden="1">
      <c r="A1694" s="57" t="s">
        <v>3641</v>
      </c>
      <c r="B1694" s="25">
        <v>32702.0</v>
      </c>
      <c r="C1694" s="26">
        <v>33202.0</v>
      </c>
      <c r="D1694" s="27">
        <v>500.0</v>
      </c>
      <c r="E1694" s="28" t="s">
        <v>4916</v>
      </c>
    </row>
    <row r="1695" hidden="1">
      <c r="A1695" s="57" t="s">
        <v>3642</v>
      </c>
      <c r="B1695" s="29">
        <v>29196.0</v>
      </c>
      <c r="C1695" s="26">
        <v>29196.0</v>
      </c>
      <c r="D1695" s="27">
        <v>0.0</v>
      </c>
      <c r="E1695" s="28"/>
    </row>
    <row r="1696" hidden="1">
      <c r="A1696" s="57" t="s">
        <v>3643</v>
      </c>
      <c r="B1696" s="29">
        <v>420.0</v>
      </c>
      <c r="C1696" s="26">
        <v>420.0</v>
      </c>
      <c r="D1696" s="27">
        <v>0.0</v>
      </c>
      <c r="E1696" s="28"/>
    </row>
    <row r="1697" hidden="1">
      <c r="A1697" s="57" t="s">
        <v>3644</v>
      </c>
      <c r="B1697" s="29">
        <v>2500.0</v>
      </c>
      <c r="C1697" s="26">
        <v>2000.0</v>
      </c>
      <c r="D1697" s="27">
        <v>-500.0</v>
      </c>
      <c r="E1697" s="28" t="s">
        <v>4917</v>
      </c>
    </row>
    <row r="1698" hidden="1">
      <c r="A1698" s="31" t="s">
        <v>3646</v>
      </c>
      <c r="B1698" s="29">
        <v>240.0</v>
      </c>
      <c r="C1698" s="26"/>
      <c r="D1698" s="27">
        <v>-240.0</v>
      </c>
      <c r="E1698" s="28"/>
    </row>
    <row r="1699" hidden="1">
      <c r="A1699" s="31" t="s">
        <v>3647</v>
      </c>
      <c r="B1699" s="29">
        <v>110.0</v>
      </c>
      <c r="C1699" s="26">
        <v>110.0</v>
      </c>
      <c r="D1699" s="27">
        <v>0.0</v>
      </c>
      <c r="E1699" s="28" t="s">
        <v>4918</v>
      </c>
    </row>
    <row r="1700" hidden="1">
      <c r="A1700" s="31" t="s">
        <v>3649</v>
      </c>
      <c r="B1700" s="29">
        <v>849.0</v>
      </c>
      <c r="C1700" s="26">
        <v>849.0</v>
      </c>
      <c r="D1700" s="27">
        <v>0.0</v>
      </c>
      <c r="E1700" s="28" t="s">
        <v>4919</v>
      </c>
    </row>
    <row r="1701" hidden="1">
      <c r="A1701" s="31" t="s">
        <v>3651</v>
      </c>
      <c r="B1701" s="29">
        <v>6440.0</v>
      </c>
      <c r="C1701" s="26">
        <v>7280.0</v>
      </c>
      <c r="D1701" s="27">
        <v>840.0</v>
      </c>
      <c r="E1701" s="34"/>
    </row>
    <row r="1702" hidden="1">
      <c r="A1702" s="58" t="s">
        <v>3652</v>
      </c>
      <c r="B1702" s="29">
        <v>73075.0</v>
      </c>
      <c r="C1702" s="29">
        <v>73075.0</v>
      </c>
      <c r="D1702" s="27">
        <v>0.0</v>
      </c>
      <c r="E1702" s="34"/>
    </row>
    <row r="1703" hidden="1">
      <c r="A1703" s="58" t="s">
        <v>3653</v>
      </c>
      <c r="B1703" s="29">
        <v>32470.0</v>
      </c>
      <c r="C1703" s="59">
        <v>32470.0</v>
      </c>
      <c r="D1703" s="27">
        <v>0.0</v>
      </c>
      <c r="E1703" s="34"/>
    </row>
    <row r="1704" hidden="1">
      <c r="A1704" s="58" t="s">
        <v>3654</v>
      </c>
      <c r="B1704" s="29">
        <v>48463.0</v>
      </c>
      <c r="C1704" s="59">
        <v>48463.0</v>
      </c>
      <c r="D1704" s="27">
        <v>0.0</v>
      </c>
      <c r="E1704" s="34"/>
    </row>
    <row r="1705" hidden="1">
      <c r="A1705" s="58" t="s">
        <v>3655</v>
      </c>
      <c r="B1705" s="29">
        <v>92106.0</v>
      </c>
      <c r="C1705" s="59">
        <v>92455.0</v>
      </c>
      <c r="D1705" s="27">
        <v>349.0</v>
      </c>
      <c r="E1705" s="34"/>
    </row>
    <row r="1706" hidden="1">
      <c r="A1706" s="58" t="s">
        <v>3657</v>
      </c>
      <c r="B1706" s="29">
        <v>1734.0</v>
      </c>
      <c r="C1706" s="59">
        <v>1734.0</v>
      </c>
      <c r="D1706" s="27">
        <v>0.0</v>
      </c>
      <c r="E1706" s="34"/>
    </row>
    <row r="1707" hidden="1">
      <c r="A1707" s="58" t="s">
        <v>3658</v>
      </c>
      <c r="B1707" s="29">
        <v>8250.0</v>
      </c>
      <c r="C1707" s="59">
        <v>8250.0</v>
      </c>
      <c r="D1707" s="27">
        <v>0.0</v>
      </c>
      <c r="E1707" s="34"/>
    </row>
    <row r="1708" hidden="1">
      <c r="A1708" s="35" t="s">
        <v>3659</v>
      </c>
      <c r="B1708" s="29">
        <v>320302.75</v>
      </c>
      <c r="C1708" s="59">
        <v>320651.75</v>
      </c>
      <c r="D1708" s="27">
        <v>349.0</v>
      </c>
      <c r="E1708" s="34"/>
    </row>
    <row r="1709" hidden="1">
      <c r="A1709" s="36" t="s">
        <v>3660</v>
      </c>
      <c r="B1709" s="37">
        <v>2.25</v>
      </c>
      <c r="C1709" s="27">
        <v>602.25</v>
      </c>
      <c r="D1709" s="27">
        <v>600.0</v>
      </c>
      <c r="E1709" s="38"/>
    </row>
    <row r="1710" hidden="1"/>
    <row r="1711" hidden="1"/>
    <row r="1712" hidden="1">
      <c r="A1712" s="5" t="s">
        <v>3632</v>
      </c>
      <c r="B1712" s="6"/>
      <c r="C1712" s="6"/>
      <c r="D1712" s="6"/>
      <c r="E1712" s="7"/>
    </row>
    <row r="1713" hidden="1">
      <c r="A1713" s="10"/>
      <c r="B1713" s="11"/>
      <c r="C1713" s="11"/>
      <c r="D1713" s="11"/>
      <c r="E1713" s="12"/>
    </row>
    <row r="1714" hidden="1">
      <c r="A1714" s="5" t="s">
        <v>3634</v>
      </c>
      <c r="B1714" s="6"/>
      <c r="C1714" s="6"/>
      <c r="D1714" s="6"/>
      <c r="E1714" s="7"/>
    </row>
    <row r="1715" hidden="1">
      <c r="A1715" s="10"/>
      <c r="B1715" s="11"/>
      <c r="C1715" s="11"/>
      <c r="D1715" s="11"/>
      <c r="E1715" s="12"/>
    </row>
    <row r="1716" hidden="1">
      <c r="A1716" s="13">
        <v>45866.0</v>
      </c>
      <c r="B1716" s="6"/>
      <c r="C1716" s="54" t="s">
        <v>3635</v>
      </c>
      <c r="D1716" s="15">
        <v>45869.0</v>
      </c>
      <c r="E1716" s="7"/>
    </row>
    <row r="1717" hidden="1">
      <c r="A1717" s="10"/>
      <c r="B1717" s="11"/>
      <c r="C1717" s="16"/>
      <c r="D1717" s="11"/>
      <c r="E1717" s="12"/>
    </row>
    <row r="1718" hidden="1">
      <c r="A1718" s="55" t="s">
        <v>4824</v>
      </c>
      <c r="B1718" s="7"/>
      <c r="C1718" s="16"/>
      <c r="D1718" s="56" t="s">
        <v>4839</v>
      </c>
      <c r="E1718" s="7"/>
    </row>
    <row r="1719" hidden="1">
      <c r="A1719" s="10"/>
      <c r="B1719" s="12"/>
      <c r="C1719" s="16"/>
      <c r="D1719" s="11"/>
      <c r="E1719" s="12"/>
    </row>
    <row r="1720" hidden="1">
      <c r="A1720" s="19" t="s">
        <v>3636</v>
      </c>
      <c r="B1720" s="6"/>
      <c r="C1720" s="6"/>
      <c r="D1720" s="6"/>
      <c r="E1720" s="7"/>
    </row>
    <row r="1721" hidden="1">
      <c r="A1721" s="20" t="s">
        <v>3637</v>
      </c>
      <c r="B1721" s="21" t="s">
        <v>3638</v>
      </c>
      <c r="C1721" s="22" t="s">
        <v>3639</v>
      </c>
      <c r="D1721" s="21" t="s">
        <v>3640</v>
      </c>
      <c r="E1721" s="23" t="s">
        <v>13</v>
      </c>
    </row>
    <row r="1722" hidden="1">
      <c r="A1722" s="57" t="s">
        <v>3641</v>
      </c>
      <c r="B1722" s="25">
        <v>14249.0</v>
      </c>
      <c r="C1722" s="26">
        <v>14349.0</v>
      </c>
      <c r="D1722" s="27">
        <v>100.0</v>
      </c>
      <c r="E1722" s="28" t="s">
        <v>4920</v>
      </c>
    </row>
    <row r="1723" hidden="1">
      <c r="A1723" s="57" t="s">
        <v>3642</v>
      </c>
      <c r="B1723" s="29">
        <v>13237.0</v>
      </c>
      <c r="C1723" s="26">
        <v>13237.0</v>
      </c>
      <c r="D1723" s="27">
        <v>0.0</v>
      </c>
      <c r="E1723" s="28"/>
    </row>
    <row r="1724" hidden="1">
      <c r="A1724" s="57" t="s">
        <v>3643</v>
      </c>
      <c r="B1724" s="29">
        <v>0.0</v>
      </c>
      <c r="C1724" s="26"/>
      <c r="D1724" s="27">
        <v>0.0</v>
      </c>
      <c r="E1724" s="28"/>
    </row>
    <row r="1725" hidden="1">
      <c r="A1725" s="57" t="s">
        <v>3644</v>
      </c>
      <c r="B1725" s="29">
        <v>500.0</v>
      </c>
      <c r="C1725" s="26">
        <v>500.0</v>
      </c>
      <c r="D1725" s="27">
        <v>0.0</v>
      </c>
      <c r="E1725" s="28"/>
    </row>
    <row r="1726" hidden="1">
      <c r="A1726" s="31" t="s">
        <v>3646</v>
      </c>
      <c r="B1726" s="29">
        <v>0.0</v>
      </c>
      <c r="C1726" s="26"/>
      <c r="D1726" s="27">
        <v>0.0</v>
      </c>
      <c r="E1726" s="28"/>
    </row>
    <row r="1727" hidden="1">
      <c r="A1727" s="31" t="s">
        <v>3647</v>
      </c>
      <c r="B1727" s="29">
        <v>0.0</v>
      </c>
      <c r="C1727" s="26"/>
      <c r="D1727" s="27">
        <v>0.0</v>
      </c>
      <c r="E1727" s="28"/>
    </row>
    <row r="1728" hidden="1">
      <c r="A1728" s="31" t="s">
        <v>3649</v>
      </c>
      <c r="B1728" s="29">
        <v>0.0</v>
      </c>
      <c r="C1728" s="26"/>
      <c r="D1728" s="27">
        <v>0.0</v>
      </c>
      <c r="E1728" s="28"/>
    </row>
    <row r="1729" hidden="1">
      <c r="A1729" s="31" t="s">
        <v>3651</v>
      </c>
      <c r="B1729" s="29">
        <v>2440.0</v>
      </c>
      <c r="C1729" s="26">
        <v>2440.0</v>
      </c>
      <c r="D1729" s="27">
        <v>0.0</v>
      </c>
      <c r="E1729" s="34"/>
    </row>
    <row r="1730" hidden="1">
      <c r="A1730" s="58" t="s">
        <v>3652</v>
      </c>
      <c r="B1730" s="29">
        <v>39132.0</v>
      </c>
      <c r="C1730" s="29">
        <v>39132.0</v>
      </c>
      <c r="D1730" s="27">
        <v>0.0</v>
      </c>
      <c r="E1730" s="34"/>
    </row>
    <row r="1731" hidden="1">
      <c r="A1731" s="58" t="s">
        <v>3653</v>
      </c>
      <c r="B1731" s="29">
        <v>12249.0</v>
      </c>
      <c r="C1731" s="59">
        <v>12249.0</v>
      </c>
      <c r="D1731" s="27">
        <v>0.0</v>
      </c>
      <c r="E1731" s="34"/>
    </row>
    <row r="1732" hidden="1">
      <c r="A1732" s="58" t="s">
        <v>3654</v>
      </c>
      <c r="B1732" s="29">
        <v>32156.0</v>
      </c>
      <c r="C1732" s="59">
        <v>31892.0</v>
      </c>
      <c r="D1732" s="27">
        <v>-264.0</v>
      </c>
      <c r="E1732" s="34"/>
    </row>
    <row r="1733" hidden="1">
      <c r="A1733" s="58" t="s">
        <v>3655</v>
      </c>
      <c r="B1733" s="29">
        <v>40812.0</v>
      </c>
      <c r="C1733" s="59">
        <v>40812.0</v>
      </c>
      <c r="D1733" s="27">
        <v>0.0</v>
      </c>
      <c r="E1733" s="34"/>
    </row>
    <row r="1734" hidden="1">
      <c r="A1734" s="58" t="s">
        <v>3657</v>
      </c>
      <c r="B1734" s="29">
        <v>2703.0</v>
      </c>
      <c r="C1734" s="59">
        <v>2703.0</v>
      </c>
      <c r="D1734" s="27">
        <v>0.0</v>
      </c>
      <c r="E1734" s="34"/>
    </row>
    <row r="1735" hidden="1">
      <c r="A1735" s="58" t="s">
        <v>3658</v>
      </c>
      <c r="B1735" s="29">
        <v>6462.0</v>
      </c>
      <c r="C1735" s="59">
        <v>6462.0</v>
      </c>
      <c r="D1735" s="27">
        <v>0.0</v>
      </c>
      <c r="E1735" s="34"/>
    </row>
    <row r="1736" hidden="1">
      <c r="A1736" s="35" t="s">
        <v>3659</v>
      </c>
      <c r="B1736" s="29">
        <v>157477.0</v>
      </c>
      <c r="C1736" s="59">
        <v>157213.0</v>
      </c>
      <c r="D1736" s="27">
        <v>-264.0</v>
      </c>
      <c r="E1736" s="34"/>
    </row>
    <row r="1737" hidden="1">
      <c r="A1737" s="36" t="s">
        <v>3660</v>
      </c>
      <c r="B1737" s="37">
        <v>1.0</v>
      </c>
      <c r="C1737" s="27">
        <v>101.0</v>
      </c>
      <c r="D1737" s="27">
        <v>100.0</v>
      </c>
      <c r="E1737" s="38"/>
    </row>
    <row r="1738" hidden="1"/>
    <row r="1739" hidden="1"/>
    <row r="1740" hidden="1">
      <c r="A1740" s="5" t="s">
        <v>3632</v>
      </c>
      <c r="B1740" s="6"/>
      <c r="C1740" s="6"/>
      <c r="D1740" s="6"/>
      <c r="E1740" s="7"/>
    </row>
    <row r="1741" hidden="1">
      <c r="A1741" s="10"/>
      <c r="B1741" s="11"/>
      <c r="C1741" s="11"/>
      <c r="D1741" s="11"/>
      <c r="E1741" s="12"/>
    </row>
    <row r="1742" hidden="1">
      <c r="A1742" s="5" t="s">
        <v>3634</v>
      </c>
      <c r="B1742" s="6"/>
      <c r="C1742" s="6"/>
      <c r="D1742" s="6"/>
      <c r="E1742" s="7"/>
    </row>
    <row r="1743" hidden="1">
      <c r="A1743" s="10"/>
      <c r="B1743" s="11"/>
      <c r="C1743" s="11"/>
      <c r="D1743" s="11"/>
      <c r="E1743" s="12"/>
    </row>
    <row r="1744" hidden="1">
      <c r="A1744" s="13">
        <v>45870.0</v>
      </c>
      <c r="B1744" s="6"/>
      <c r="C1744" s="54" t="s">
        <v>3635</v>
      </c>
      <c r="D1744" s="15">
        <v>45872.0</v>
      </c>
      <c r="E1744" s="7"/>
    </row>
    <row r="1745" hidden="1">
      <c r="A1745" s="10"/>
      <c r="B1745" s="11"/>
      <c r="C1745" s="16"/>
      <c r="D1745" s="11"/>
      <c r="E1745" s="12"/>
    </row>
    <row r="1746" hidden="1">
      <c r="A1746" s="55" t="s">
        <v>4831</v>
      </c>
      <c r="B1746" s="7"/>
      <c r="C1746" s="16"/>
      <c r="D1746" s="56" t="s">
        <v>4825</v>
      </c>
      <c r="E1746" s="7"/>
    </row>
    <row r="1747" hidden="1">
      <c r="A1747" s="10"/>
      <c r="B1747" s="12"/>
      <c r="C1747" s="16"/>
      <c r="D1747" s="11"/>
      <c r="E1747" s="12"/>
    </row>
    <row r="1748" hidden="1">
      <c r="A1748" s="19" t="s">
        <v>3636</v>
      </c>
      <c r="B1748" s="6"/>
      <c r="C1748" s="6"/>
      <c r="D1748" s="6"/>
      <c r="E1748" s="7"/>
    </row>
    <row r="1749" hidden="1">
      <c r="A1749" s="20" t="s">
        <v>3637</v>
      </c>
      <c r="B1749" s="21" t="s">
        <v>3638</v>
      </c>
      <c r="C1749" s="22" t="s">
        <v>3639</v>
      </c>
      <c r="D1749" s="21" t="s">
        <v>3640</v>
      </c>
      <c r="E1749" s="23" t="s">
        <v>13</v>
      </c>
    </row>
    <row r="1750" hidden="1">
      <c r="A1750" s="57" t="s">
        <v>3641</v>
      </c>
      <c r="B1750" s="25">
        <v>19495.0</v>
      </c>
      <c r="C1750" s="26">
        <v>19495.0</v>
      </c>
      <c r="D1750" s="27">
        <v>0.0</v>
      </c>
      <c r="E1750" s="28"/>
    </row>
    <row r="1751" hidden="1">
      <c r="A1751" s="57" t="s">
        <v>3642</v>
      </c>
      <c r="B1751" s="29">
        <v>9376.0</v>
      </c>
      <c r="C1751" s="26">
        <v>9376.0</v>
      </c>
      <c r="D1751" s="27">
        <v>0.0</v>
      </c>
      <c r="E1751" s="28"/>
    </row>
    <row r="1752" hidden="1">
      <c r="A1752" s="57" t="s">
        <v>3643</v>
      </c>
      <c r="B1752" s="29">
        <v>450.0</v>
      </c>
      <c r="C1752" s="26">
        <v>450.0</v>
      </c>
      <c r="D1752" s="27">
        <v>0.0</v>
      </c>
      <c r="E1752" s="28"/>
    </row>
    <row r="1753" hidden="1">
      <c r="A1753" s="57" t="s">
        <v>3644</v>
      </c>
      <c r="B1753" s="29">
        <v>1000.0</v>
      </c>
      <c r="C1753" s="26">
        <v>1000.0</v>
      </c>
      <c r="D1753" s="27">
        <v>0.0</v>
      </c>
      <c r="E1753" s="28"/>
    </row>
    <row r="1754" hidden="1">
      <c r="A1754" s="31" t="s">
        <v>3646</v>
      </c>
      <c r="B1754" s="29">
        <v>0.0</v>
      </c>
      <c r="C1754" s="26"/>
      <c r="D1754" s="27">
        <v>0.0</v>
      </c>
      <c r="E1754" s="28"/>
    </row>
    <row r="1755" hidden="1">
      <c r="A1755" s="31" t="s">
        <v>3647</v>
      </c>
      <c r="B1755" s="29">
        <v>0.0</v>
      </c>
      <c r="C1755" s="26"/>
      <c r="D1755" s="27">
        <v>0.0</v>
      </c>
      <c r="E1755" s="28"/>
    </row>
    <row r="1756" hidden="1">
      <c r="A1756" s="31" t="s">
        <v>3649</v>
      </c>
      <c r="B1756" s="29">
        <v>100.0</v>
      </c>
      <c r="C1756" s="26">
        <v>100.0</v>
      </c>
      <c r="D1756" s="27">
        <v>0.0</v>
      </c>
      <c r="E1756" s="28"/>
    </row>
    <row r="1757" hidden="1">
      <c r="A1757" s="31" t="s">
        <v>3651</v>
      </c>
      <c r="B1757" s="29">
        <v>3480.0</v>
      </c>
      <c r="C1757" s="26">
        <v>3480.0</v>
      </c>
      <c r="D1757" s="27">
        <v>0.0</v>
      </c>
      <c r="E1757" s="34"/>
    </row>
    <row r="1758" hidden="1">
      <c r="A1758" s="58" t="s">
        <v>3652</v>
      </c>
      <c r="B1758" s="29">
        <v>39464.0</v>
      </c>
      <c r="C1758" s="29">
        <v>39464.0</v>
      </c>
      <c r="D1758" s="27">
        <v>0.0</v>
      </c>
      <c r="E1758" s="34"/>
    </row>
    <row r="1759" hidden="1">
      <c r="A1759" s="58" t="s">
        <v>3653</v>
      </c>
      <c r="B1759" s="29">
        <v>19803.0</v>
      </c>
      <c r="C1759" s="59">
        <v>19803.0</v>
      </c>
      <c r="D1759" s="27">
        <v>0.0</v>
      </c>
      <c r="E1759" s="34"/>
    </row>
    <row r="1760" hidden="1">
      <c r="A1760" s="58" t="s">
        <v>3654</v>
      </c>
      <c r="B1760" s="29">
        <v>32542.0</v>
      </c>
      <c r="C1760" s="59">
        <v>32542.0</v>
      </c>
      <c r="D1760" s="27">
        <v>0.0</v>
      </c>
      <c r="E1760" s="34"/>
    </row>
    <row r="1761" hidden="1">
      <c r="A1761" s="58" t="s">
        <v>3655</v>
      </c>
      <c r="B1761" s="29">
        <v>46205.0</v>
      </c>
      <c r="C1761" s="59">
        <v>46205.0</v>
      </c>
      <c r="D1761" s="27">
        <v>0.0</v>
      </c>
      <c r="E1761" s="34"/>
    </row>
    <row r="1762" hidden="1">
      <c r="A1762" s="58" t="s">
        <v>3657</v>
      </c>
      <c r="B1762" s="29">
        <v>1723.0</v>
      </c>
      <c r="C1762" s="59">
        <v>1723.0</v>
      </c>
      <c r="D1762" s="27">
        <v>0.0</v>
      </c>
      <c r="E1762" s="34"/>
    </row>
    <row r="1763" hidden="1">
      <c r="A1763" s="58" t="s">
        <v>3658</v>
      </c>
      <c r="B1763" s="29">
        <v>4631.0</v>
      </c>
      <c r="C1763" s="59">
        <v>4631.0</v>
      </c>
      <c r="D1763" s="27">
        <v>0.0</v>
      </c>
      <c r="E1763" s="34"/>
    </row>
    <row r="1764" hidden="1">
      <c r="A1764" s="35" t="s">
        <v>3659</v>
      </c>
      <c r="B1764" s="29">
        <v>173637.5</v>
      </c>
      <c r="C1764" s="59">
        <v>173637.5</v>
      </c>
      <c r="D1764" s="27">
        <v>0.0</v>
      </c>
      <c r="E1764" s="34"/>
    </row>
    <row r="1765" hidden="1">
      <c r="A1765" s="36" t="s">
        <v>3660</v>
      </c>
      <c r="B1765" s="37">
        <v>0.5</v>
      </c>
      <c r="C1765" s="27">
        <v>0.5</v>
      </c>
      <c r="D1765" s="27">
        <v>0.0</v>
      </c>
      <c r="E1765" s="38"/>
    </row>
    <row r="1766" hidden="1"/>
    <row r="1767" hidden="1"/>
    <row r="1768" hidden="1">
      <c r="A1768" s="5" t="s">
        <v>3632</v>
      </c>
      <c r="B1768" s="6"/>
      <c r="C1768" s="6"/>
      <c r="D1768" s="6"/>
      <c r="E1768" s="7"/>
    </row>
    <row r="1769" hidden="1">
      <c r="A1769" s="10"/>
      <c r="B1769" s="11"/>
      <c r="C1769" s="11"/>
      <c r="D1769" s="11"/>
      <c r="E1769" s="12"/>
    </row>
    <row r="1770" hidden="1">
      <c r="A1770" s="5" t="s">
        <v>3634</v>
      </c>
      <c r="B1770" s="6"/>
      <c r="C1770" s="6"/>
      <c r="D1770" s="6"/>
      <c r="E1770" s="7"/>
    </row>
    <row r="1771" hidden="1">
      <c r="A1771" s="10"/>
      <c r="B1771" s="11"/>
      <c r="C1771" s="11"/>
      <c r="D1771" s="11"/>
      <c r="E1771" s="12"/>
    </row>
    <row r="1772" hidden="1">
      <c r="A1772" s="13">
        <v>45873.0</v>
      </c>
      <c r="B1772" s="6"/>
      <c r="C1772" s="54" t="s">
        <v>3635</v>
      </c>
      <c r="D1772" s="15">
        <v>45879.0</v>
      </c>
      <c r="E1772" s="7"/>
    </row>
    <row r="1773" hidden="1">
      <c r="A1773" s="10"/>
      <c r="B1773" s="11"/>
      <c r="C1773" s="16"/>
      <c r="D1773" s="11"/>
      <c r="E1773" s="12"/>
    </row>
    <row r="1774" hidden="1">
      <c r="A1774" s="55" t="s">
        <v>4824</v>
      </c>
      <c r="B1774" s="7"/>
      <c r="C1774" s="16"/>
      <c r="D1774" s="56" t="s">
        <v>4825</v>
      </c>
      <c r="E1774" s="7"/>
    </row>
    <row r="1775" hidden="1">
      <c r="A1775" s="10"/>
      <c r="B1775" s="12"/>
      <c r="C1775" s="16"/>
      <c r="D1775" s="11"/>
      <c r="E1775" s="12"/>
    </row>
    <row r="1776" hidden="1">
      <c r="A1776" s="19" t="s">
        <v>3636</v>
      </c>
      <c r="B1776" s="6"/>
      <c r="C1776" s="6"/>
      <c r="D1776" s="6"/>
      <c r="E1776" s="7"/>
    </row>
    <row r="1777" hidden="1">
      <c r="A1777" s="20" t="s">
        <v>3637</v>
      </c>
      <c r="B1777" s="21" t="s">
        <v>3638</v>
      </c>
      <c r="C1777" s="22" t="s">
        <v>3639</v>
      </c>
      <c r="D1777" s="21" t="s">
        <v>3640</v>
      </c>
      <c r="E1777" s="23" t="s">
        <v>13</v>
      </c>
    </row>
    <row r="1778" hidden="1">
      <c r="A1778" s="57" t="s">
        <v>3641</v>
      </c>
      <c r="B1778" s="25">
        <v>37670.0</v>
      </c>
      <c r="C1778" s="26">
        <v>37644.0</v>
      </c>
      <c r="D1778" s="27">
        <v>-26.0</v>
      </c>
      <c r="E1778" s="28" t="s">
        <v>4872</v>
      </c>
    </row>
    <row r="1779" hidden="1">
      <c r="A1779" s="57" t="s">
        <v>3642</v>
      </c>
      <c r="B1779" s="29">
        <v>37378.0</v>
      </c>
      <c r="C1779" s="26">
        <v>37378.0</v>
      </c>
      <c r="D1779" s="27">
        <v>0.0</v>
      </c>
      <c r="E1779" s="28"/>
    </row>
    <row r="1780" hidden="1">
      <c r="A1780" s="57" t="s">
        <v>3643</v>
      </c>
      <c r="B1780" s="29">
        <v>0.0</v>
      </c>
      <c r="C1780" s="26"/>
      <c r="D1780" s="27">
        <v>0.0</v>
      </c>
      <c r="E1780" s="28"/>
    </row>
    <row r="1781" hidden="1">
      <c r="A1781" s="57" t="s">
        <v>3644</v>
      </c>
      <c r="B1781" s="29">
        <v>2500.0</v>
      </c>
      <c r="C1781" s="26">
        <v>4500.0</v>
      </c>
      <c r="D1781" s="27">
        <v>2000.0</v>
      </c>
      <c r="E1781" s="28"/>
    </row>
    <row r="1782" hidden="1">
      <c r="A1782" s="31" t="s">
        <v>3646</v>
      </c>
      <c r="B1782" s="29">
        <v>2000.0</v>
      </c>
      <c r="C1782" s="26"/>
      <c r="D1782" s="27">
        <v>-2000.0</v>
      </c>
      <c r="E1782" s="28"/>
    </row>
    <row r="1783" hidden="1">
      <c r="A1783" s="31" t="s">
        <v>3647</v>
      </c>
      <c r="B1783" s="29">
        <v>110.0</v>
      </c>
      <c r="C1783" s="26">
        <v>110.0</v>
      </c>
      <c r="D1783" s="27">
        <v>0.0</v>
      </c>
      <c r="E1783" s="28"/>
    </row>
    <row r="1784" hidden="1">
      <c r="A1784" s="31" t="s">
        <v>3649</v>
      </c>
      <c r="B1784" s="29">
        <v>0.0</v>
      </c>
      <c r="C1784" s="26"/>
      <c r="D1784" s="27">
        <v>0.0</v>
      </c>
      <c r="E1784" s="28"/>
    </row>
    <row r="1785" hidden="1">
      <c r="A1785" s="31" t="s">
        <v>3651</v>
      </c>
      <c r="B1785" s="29">
        <v>6240.0</v>
      </c>
      <c r="C1785" s="26">
        <v>6240.0</v>
      </c>
      <c r="D1785" s="27">
        <v>0.0</v>
      </c>
      <c r="E1785" s="34"/>
    </row>
    <row r="1786" hidden="1">
      <c r="A1786" s="58" t="s">
        <v>3652</v>
      </c>
      <c r="B1786" s="29">
        <v>58250.0</v>
      </c>
      <c r="C1786" s="29">
        <v>58833.0</v>
      </c>
      <c r="D1786" s="27">
        <v>583.0</v>
      </c>
      <c r="E1786" s="34"/>
    </row>
    <row r="1787" hidden="1">
      <c r="A1787" s="58" t="s">
        <v>3653</v>
      </c>
      <c r="B1787" s="29">
        <v>31165.0</v>
      </c>
      <c r="C1787" s="59">
        <v>31165.0</v>
      </c>
      <c r="D1787" s="27">
        <v>0.0</v>
      </c>
      <c r="E1787" s="34"/>
    </row>
    <row r="1788" hidden="1">
      <c r="A1788" s="58" t="s">
        <v>3654</v>
      </c>
      <c r="B1788" s="29">
        <v>59604.0</v>
      </c>
      <c r="C1788" s="59">
        <v>59340.0</v>
      </c>
      <c r="D1788" s="27">
        <v>-264.0</v>
      </c>
      <c r="E1788" s="34"/>
    </row>
    <row r="1789" hidden="1">
      <c r="A1789" s="58" t="s">
        <v>3655</v>
      </c>
      <c r="B1789" s="29">
        <v>78217.0</v>
      </c>
      <c r="C1789" s="59">
        <v>78217.0</v>
      </c>
      <c r="D1789" s="27">
        <v>0.0</v>
      </c>
      <c r="E1789" s="34"/>
    </row>
    <row r="1790" hidden="1">
      <c r="A1790" s="58" t="s">
        <v>3657</v>
      </c>
      <c r="B1790" s="29">
        <v>1957.0</v>
      </c>
      <c r="C1790" s="59">
        <v>1957.0</v>
      </c>
      <c r="D1790" s="27">
        <v>0.0</v>
      </c>
      <c r="E1790" s="34"/>
    </row>
    <row r="1791" hidden="1">
      <c r="A1791" s="58" t="s">
        <v>3658</v>
      </c>
      <c r="B1791" s="29">
        <v>13445.0</v>
      </c>
      <c r="C1791" s="59">
        <v>12847.0</v>
      </c>
      <c r="D1791" s="27">
        <v>-598.0</v>
      </c>
      <c r="E1791" s="34"/>
    </row>
    <row r="1792" hidden="1">
      <c r="A1792" s="35" t="s">
        <v>3659</v>
      </c>
      <c r="B1792" s="29">
        <v>315089.5</v>
      </c>
      <c r="C1792" s="59">
        <v>314227.5</v>
      </c>
      <c r="D1792" s="27">
        <v>-862.0</v>
      </c>
      <c r="E1792" s="34"/>
    </row>
    <row r="1793" hidden="1">
      <c r="A1793" s="36" t="s">
        <v>3660</v>
      </c>
      <c r="B1793" s="37">
        <v>1.5</v>
      </c>
      <c r="C1793" s="27">
        <v>1156.5</v>
      </c>
      <c r="D1793" s="27">
        <v>1155.0</v>
      </c>
      <c r="E1793" s="38"/>
    </row>
    <row r="1794" hidden="1"/>
    <row r="1795" hidden="1"/>
    <row r="1796" hidden="1">
      <c r="A1796" s="5" t="s">
        <v>3632</v>
      </c>
      <c r="B1796" s="6"/>
      <c r="C1796" s="6"/>
      <c r="D1796" s="6"/>
      <c r="E1796" s="7"/>
    </row>
    <row r="1797" hidden="1">
      <c r="A1797" s="10"/>
      <c r="B1797" s="11"/>
      <c r="C1797" s="11"/>
      <c r="D1797" s="11"/>
      <c r="E1797" s="12"/>
    </row>
    <row r="1798" hidden="1">
      <c r="A1798" s="5" t="s">
        <v>3634</v>
      </c>
      <c r="B1798" s="6"/>
      <c r="C1798" s="6"/>
      <c r="D1798" s="6"/>
      <c r="E1798" s="7"/>
    </row>
    <row r="1799" hidden="1">
      <c r="A1799" s="10"/>
      <c r="B1799" s="11"/>
      <c r="C1799" s="11"/>
      <c r="D1799" s="11"/>
      <c r="E1799" s="12"/>
    </row>
    <row r="1800" hidden="1">
      <c r="A1800" s="13">
        <v>45880.0</v>
      </c>
      <c r="B1800" s="6"/>
      <c r="C1800" s="54" t="s">
        <v>3635</v>
      </c>
      <c r="D1800" s="15">
        <v>45886.0</v>
      </c>
      <c r="E1800" s="7"/>
    </row>
    <row r="1801" hidden="1">
      <c r="A1801" s="10"/>
      <c r="B1801" s="11"/>
      <c r="C1801" s="16"/>
      <c r="D1801" s="11"/>
      <c r="E1801" s="12"/>
    </row>
    <row r="1802" hidden="1">
      <c r="A1802" s="55" t="s">
        <v>4824</v>
      </c>
      <c r="B1802" s="7"/>
      <c r="C1802" s="16"/>
      <c r="D1802" s="56" t="s">
        <v>4825</v>
      </c>
      <c r="E1802" s="7"/>
    </row>
    <row r="1803" hidden="1">
      <c r="A1803" s="10"/>
      <c r="B1803" s="12"/>
      <c r="C1803" s="16"/>
      <c r="D1803" s="11"/>
      <c r="E1803" s="12"/>
    </row>
    <row r="1804" hidden="1">
      <c r="A1804" s="19" t="s">
        <v>3636</v>
      </c>
      <c r="B1804" s="6"/>
      <c r="C1804" s="6"/>
      <c r="D1804" s="6"/>
      <c r="E1804" s="7"/>
    </row>
    <row r="1805" hidden="1">
      <c r="A1805" s="20" t="s">
        <v>3637</v>
      </c>
      <c r="B1805" s="21" t="s">
        <v>3638</v>
      </c>
      <c r="C1805" s="22" t="s">
        <v>3639</v>
      </c>
      <c r="D1805" s="21" t="s">
        <v>3640</v>
      </c>
      <c r="E1805" s="23" t="s">
        <v>13</v>
      </c>
    </row>
    <row r="1806" hidden="1">
      <c r="A1806" s="57" t="s">
        <v>3641</v>
      </c>
      <c r="B1806" s="25">
        <v>22962.0</v>
      </c>
      <c r="C1806" s="26">
        <v>22957.0</v>
      </c>
      <c r="D1806" s="27">
        <v>-5.0</v>
      </c>
      <c r="E1806" s="28" t="s">
        <v>4921</v>
      </c>
    </row>
    <row r="1807" hidden="1">
      <c r="A1807" s="57" t="s">
        <v>3642</v>
      </c>
      <c r="B1807" s="29">
        <v>25041.0</v>
      </c>
      <c r="C1807" s="26">
        <v>25041.0</v>
      </c>
      <c r="D1807" s="27">
        <v>0.0</v>
      </c>
      <c r="E1807" s="28"/>
    </row>
    <row r="1808" hidden="1">
      <c r="A1808" s="57" t="s">
        <v>3643</v>
      </c>
      <c r="B1808" s="29">
        <v>300.0</v>
      </c>
      <c r="C1808" s="26">
        <v>300.0</v>
      </c>
      <c r="D1808" s="27">
        <v>0.0</v>
      </c>
      <c r="E1808" s="28"/>
    </row>
    <row r="1809" hidden="1">
      <c r="A1809" s="57" t="s">
        <v>3644</v>
      </c>
      <c r="B1809" s="29">
        <v>2500.0</v>
      </c>
      <c r="C1809" s="26">
        <v>2501.0</v>
      </c>
      <c r="D1809" s="27">
        <v>1.0</v>
      </c>
      <c r="E1809" s="28"/>
    </row>
    <row r="1810" hidden="1">
      <c r="A1810" s="31" t="s">
        <v>3646</v>
      </c>
      <c r="B1810" s="29">
        <v>0.0</v>
      </c>
      <c r="C1810" s="26"/>
      <c r="D1810" s="27">
        <v>0.0</v>
      </c>
      <c r="E1810" s="28"/>
    </row>
    <row r="1811" hidden="1">
      <c r="A1811" s="31" t="s">
        <v>3647</v>
      </c>
      <c r="B1811" s="29">
        <v>110.0</v>
      </c>
      <c r="C1811" s="26">
        <v>110.0</v>
      </c>
      <c r="D1811" s="27">
        <v>0.0</v>
      </c>
      <c r="E1811" s="28" t="s">
        <v>4922</v>
      </c>
    </row>
    <row r="1812" hidden="1">
      <c r="A1812" s="31" t="s">
        <v>3649</v>
      </c>
      <c r="B1812" s="29">
        <v>6752.0</v>
      </c>
      <c r="C1812" s="26">
        <v>6752.0</v>
      </c>
      <c r="D1812" s="27">
        <v>0.0</v>
      </c>
      <c r="E1812" s="28" t="s">
        <v>4923</v>
      </c>
    </row>
    <row r="1813" hidden="1">
      <c r="A1813" s="31" t="s">
        <v>3651</v>
      </c>
      <c r="B1813" s="29">
        <v>5600.0</v>
      </c>
      <c r="C1813" s="26">
        <v>5600.0</v>
      </c>
      <c r="D1813" s="27">
        <v>0.0</v>
      </c>
      <c r="E1813" s="34"/>
    </row>
    <row r="1814" hidden="1">
      <c r="A1814" s="58" t="s">
        <v>3652</v>
      </c>
      <c r="B1814" s="29">
        <v>59969.0</v>
      </c>
      <c r="C1814" s="29">
        <v>60268.0</v>
      </c>
      <c r="D1814" s="27">
        <v>299.0</v>
      </c>
      <c r="E1814" s="34"/>
    </row>
    <row r="1815" hidden="1">
      <c r="A1815" s="58" t="s">
        <v>3653</v>
      </c>
      <c r="B1815" s="29">
        <v>31854.0</v>
      </c>
      <c r="C1815" s="59">
        <v>31483.0</v>
      </c>
      <c r="D1815" s="27">
        <v>-371.0</v>
      </c>
      <c r="E1815" s="34"/>
    </row>
    <row r="1816" hidden="1">
      <c r="A1816" s="58" t="s">
        <v>3654</v>
      </c>
      <c r="B1816" s="29">
        <v>66872.0</v>
      </c>
      <c r="C1816" s="59">
        <v>66872.0</v>
      </c>
      <c r="D1816" s="27">
        <v>0.0</v>
      </c>
      <c r="E1816" s="34"/>
    </row>
    <row r="1817" hidden="1">
      <c r="A1817" s="58" t="s">
        <v>3655</v>
      </c>
      <c r="B1817" s="29">
        <v>83628.0</v>
      </c>
      <c r="C1817" s="59">
        <v>83628.0</v>
      </c>
      <c r="D1817" s="27">
        <v>0.0</v>
      </c>
      <c r="E1817" s="34"/>
    </row>
    <row r="1818" hidden="1">
      <c r="A1818" s="58" t="s">
        <v>3657</v>
      </c>
      <c r="B1818" s="29">
        <v>302.0</v>
      </c>
      <c r="C1818" s="59">
        <v>302.0</v>
      </c>
      <c r="D1818" s="27">
        <v>0.0</v>
      </c>
      <c r="E1818" s="34"/>
    </row>
    <row r="1819" hidden="1">
      <c r="A1819" s="58" t="s">
        <v>3658</v>
      </c>
      <c r="B1819" s="29">
        <v>7834.0</v>
      </c>
      <c r="C1819" s="59">
        <v>7834.0</v>
      </c>
      <c r="D1819" s="27">
        <v>0.0</v>
      </c>
      <c r="E1819" s="34"/>
    </row>
    <row r="1820" hidden="1">
      <c r="A1820" s="35" t="s">
        <v>3659</v>
      </c>
      <c r="B1820" s="29">
        <v>305888.5</v>
      </c>
      <c r="C1820" s="59">
        <v>305816.5</v>
      </c>
      <c r="D1820" s="27">
        <v>-72.0</v>
      </c>
      <c r="E1820" s="34"/>
    </row>
    <row r="1821" hidden="1">
      <c r="A1821" s="36" t="s">
        <v>3660</v>
      </c>
      <c r="B1821" s="37">
        <v>1.5</v>
      </c>
      <c r="C1821" s="27">
        <v>-2.5</v>
      </c>
      <c r="D1821" s="27">
        <v>-4.0</v>
      </c>
      <c r="E1821" s="38"/>
    </row>
    <row r="1822" hidden="1"/>
    <row r="1823" hidden="1"/>
    <row r="1824" hidden="1">
      <c r="A1824" s="5" t="s">
        <v>3632</v>
      </c>
      <c r="B1824" s="6"/>
      <c r="C1824" s="6"/>
      <c r="D1824" s="6"/>
      <c r="E1824" s="7"/>
    </row>
    <row r="1825" hidden="1">
      <c r="A1825" s="10"/>
      <c r="B1825" s="11"/>
      <c r="C1825" s="11"/>
      <c r="D1825" s="11"/>
      <c r="E1825" s="12"/>
    </row>
    <row r="1826" hidden="1">
      <c r="A1826" s="5" t="s">
        <v>3634</v>
      </c>
      <c r="B1826" s="6"/>
      <c r="C1826" s="6"/>
      <c r="D1826" s="6"/>
      <c r="E1826" s="7"/>
    </row>
    <row r="1827" hidden="1">
      <c r="A1827" s="10"/>
      <c r="B1827" s="11"/>
      <c r="C1827" s="11"/>
      <c r="D1827" s="11"/>
      <c r="E1827" s="12"/>
    </row>
    <row r="1828" hidden="1">
      <c r="A1828" s="13">
        <v>45880.0</v>
      </c>
      <c r="B1828" s="6"/>
      <c r="C1828" s="54" t="s">
        <v>3635</v>
      </c>
      <c r="D1828" s="15">
        <v>45886.0</v>
      </c>
      <c r="E1828" s="7"/>
    </row>
    <row r="1829" hidden="1">
      <c r="A1829" s="10"/>
      <c r="B1829" s="11"/>
      <c r="C1829" s="16"/>
      <c r="D1829" s="11"/>
      <c r="E1829" s="12"/>
    </row>
    <row r="1830" hidden="1">
      <c r="A1830" s="55" t="s">
        <v>4824</v>
      </c>
      <c r="B1830" s="7"/>
      <c r="C1830" s="16"/>
      <c r="D1830" s="56" t="s">
        <v>4825</v>
      </c>
      <c r="E1830" s="7"/>
    </row>
    <row r="1831" hidden="1">
      <c r="A1831" s="10"/>
      <c r="B1831" s="12"/>
      <c r="C1831" s="16"/>
      <c r="D1831" s="11"/>
      <c r="E1831" s="12"/>
    </row>
    <row r="1832" hidden="1">
      <c r="A1832" s="19" t="s">
        <v>3636</v>
      </c>
      <c r="B1832" s="6"/>
      <c r="C1832" s="6"/>
      <c r="D1832" s="6"/>
      <c r="E1832" s="7"/>
    </row>
    <row r="1833" hidden="1">
      <c r="A1833" s="20" t="s">
        <v>3637</v>
      </c>
      <c r="B1833" s="21" t="s">
        <v>3638</v>
      </c>
      <c r="C1833" s="22" t="s">
        <v>3639</v>
      </c>
      <c r="D1833" s="21" t="s">
        <v>3640</v>
      </c>
      <c r="E1833" s="23" t="s">
        <v>13</v>
      </c>
    </row>
    <row r="1834" hidden="1">
      <c r="A1834" s="57" t="s">
        <v>3641</v>
      </c>
      <c r="B1834" s="25">
        <v>22962.0</v>
      </c>
      <c r="C1834" s="26">
        <v>22957.0</v>
      </c>
      <c r="D1834" s="27">
        <v>-5.0</v>
      </c>
      <c r="E1834" s="28" t="s">
        <v>4921</v>
      </c>
    </row>
    <row r="1835" hidden="1">
      <c r="A1835" s="57" t="s">
        <v>3642</v>
      </c>
      <c r="B1835" s="29">
        <v>25041.0</v>
      </c>
      <c r="C1835" s="26">
        <v>25041.0</v>
      </c>
      <c r="D1835" s="27">
        <v>0.0</v>
      </c>
      <c r="E1835" s="28"/>
    </row>
    <row r="1836" hidden="1">
      <c r="A1836" s="57" t="s">
        <v>3643</v>
      </c>
      <c r="B1836" s="29">
        <v>300.0</v>
      </c>
      <c r="C1836" s="26">
        <v>300.0</v>
      </c>
      <c r="D1836" s="27">
        <v>0.0</v>
      </c>
      <c r="E1836" s="28"/>
    </row>
    <row r="1837" hidden="1">
      <c r="A1837" s="57" t="s">
        <v>3644</v>
      </c>
      <c r="B1837" s="29">
        <v>2500.0</v>
      </c>
      <c r="C1837" s="26">
        <v>2501.0</v>
      </c>
      <c r="D1837" s="27">
        <v>1.0</v>
      </c>
      <c r="E1837" s="28"/>
    </row>
    <row r="1838" hidden="1">
      <c r="A1838" s="31" t="s">
        <v>3646</v>
      </c>
      <c r="B1838" s="29">
        <v>0.0</v>
      </c>
      <c r="C1838" s="26"/>
      <c r="D1838" s="27">
        <v>0.0</v>
      </c>
      <c r="E1838" s="28"/>
    </row>
    <row r="1839" hidden="1">
      <c r="A1839" s="31" t="s">
        <v>3647</v>
      </c>
      <c r="B1839" s="29">
        <v>110.0</v>
      </c>
      <c r="C1839" s="26">
        <v>110.0</v>
      </c>
      <c r="D1839" s="27">
        <v>0.0</v>
      </c>
      <c r="E1839" s="28" t="s">
        <v>4922</v>
      </c>
    </row>
    <row r="1840" hidden="1">
      <c r="A1840" s="31" t="s">
        <v>3649</v>
      </c>
      <c r="B1840" s="29">
        <v>6752.0</v>
      </c>
      <c r="C1840" s="26">
        <v>6752.0</v>
      </c>
      <c r="D1840" s="27">
        <v>0.0</v>
      </c>
      <c r="E1840" s="28" t="s">
        <v>4923</v>
      </c>
    </row>
    <row r="1841" hidden="1">
      <c r="A1841" s="31" t="s">
        <v>3651</v>
      </c>
      <c r="B1841" s="29">
        <v>5600.0</v>
      </c>
      <c r="C1841" s="26">
        <v>5600.0</v>
      </c>
      <c r="D1841" s="27">
        <v>0.0</v>
      </c>
      <c r="E1841" s="34"/>
    </row>
    <row r="1842" hidden="1">
      <c r="A1842" s="58" t="s">
        <v>3652</v>
      </c>
      <c r="B1842" s="29">
        <v>59969.0</v>
      </c>
      <c r="C1842" s="29">
        <v>60268.0</v>
      </c>
      <c r="D1842" s="27">
        <v>299.0</v>
      </c>
      <c r="E1842" s="34"/>
    </row>
    <row r="1843" hidden="1">
      <c r="A1843" s="58" t="s">
        <v>3653</v>
      </c>
      <c r="B1843" s="29">
        <v>31854.0</v>
      </c>
      <c r="C1843" s="59">
        <v>31483.0</v>
      </c>
      <c r="D1843" s="27">
        <v>-371.0</v>
      </c>
      <c r="E1843" s="34"/>
    </row>
    <row r="1844" hidden="1">
      <c r="A1844" s="58" t="s">
        <v>3654</v>
      </c>
      <c r="B1844" s="29">
        <v>66872.0</v>
      </c>
      <c r="C1844" s="59">
        <v>66872.0</v>
      </c>
      <c r="D1844" s="27">
        <v>0.0</v>
      </c>
      <c r="E1844" s="34"/>
    </row>
    <row r="1845" hidden="1">
      <c r="A1845" s="58" t="s">
        <v>3655</v>
      </c>
      <c r="B1845" s="29">
        <v>83628.0</v>
      </c>
      <c r="C1845" s="59">
        <v>83628.0</v>
      </c>
      <c r="D1845" s="27">
        <v>0.0</v>
      </c>
      <c r="E1845" s="34"/>
    </row>
    <row r="1846" hidden="1">
      <c r="A1846" s="58" t="s">
        <v>3657</v>
      </c>
      <c r="B1846" s="29">
        <v>302.0</v>
      </c>
      <c r="C1846" s="59">
        <v>302.0</v>
      </c>
      <c r="D1846" s="27">
        <v>0.0</v>
      </c>
      <c r="E1846" s="34"/>
    </row>
    <row r="1847" hidden="1">
      <c r="A1847" s="58" t="s">
        <v>3658</v>
      </c>
      <c r="B1847" s="29">
        <v>7834.0</v>
      </c>
      <c r="C1847" s="59">
        <v>7834.0</v>
      </c>
      <c r="D1847" s="27">
        <v>0.0</v>
      </c>
      <c r="E1847" s="34"/>
    </row>
    <row r="1848" hidden="1">
      <c r="A1848" s="35" t="s">
        <v>3659</v>
      </c>
      <c r="B1848" s="29">
        <v>305888.5</v>
      </c>
      <c r="C1848" s="59">
        <v>305816.5</v>
      </c>
      <c r="D1848" s="27">
        <v>-72.0</v>
      </c>
      <c r="E1848" s="34"/>
    </row>
    <row r="1849" hidden="1">
      <c r="A1849" s="36" t="s">
        <v>3660</v>
      </c>
      <c r="B1849" s="37">
        <v>1.5</v>
      </c>
      <c r="C1849" s="27">
        <v>-2.5</v>
      </c>
      <c r="D1849" s="27">
        <v>-4.0</v>
      </c>
      <c r="E1849" s="38"/>
    </row>
    <row r="1850" hidden="1"/>
    <row r="1851" hidden="1"/>
    <row r="1852" hidden="1">
      <c r="A1852" s="5" t="s">
        <v>3632</v>
      </c>
      <c r="B1852" s="6"/>
      <c r="C1852" s="6"/>
      <c r="D1852" s="6"/>
      <c r="E1852" s="7"/>
    </row>
    <row r="1853" hidden="1">
      <c r="A1853" s="10"/>
      <c r="B1853" s="11"/>
      <c r="C1853" s="11"/>
      <c r="D1853" s="11"/>
      <c r="E1853" s="12"/>
    </row>
    <row r="1854" hidden="1">
      <c r="A1854" s="5" t="s">
        <v>3634</v>
      </c>
      <c r="B1854" s="6"/>
      <c r="C1854" s="6"/>
      <c r="D1854" s="6"/>
      <c r="E1854" s="7"/>
    </row>
    <row r="1855" hidden="1">
      <c r="A1855" s="10"/>
      <c r="B1855" s="11"/>
      <c r="C1855" s="11"/>
      <c r="D1855" s="11"/>
      <c r="E1855" s="12"/>
    </row>
    <row r="1856" hidden="1">
      <c r="A1856" s="13">
        <v>45887.0</v>
      </c>
      <c r="B1856" s="6"/>
      <c r="C1856" s="54" t="s">
        <v>3635</v>
      </c>
      <c r="D1856" s="15">
        <v>45893.0</v>
      </c>
      <c r="E1856" s="7"/>
    </row>
    <row r="1857" hidden="1">
      <c r="A1857" s="10"/>
      <c r="B1857" s="11"/>
      <c r="C1857" s="16"/>
      <c r="D1857" s="11"/>
      <c r="E1857" s="12"/>
    </row>
    <row r="1858" hidden="1">
      <c r="A1858" s="55" t="s">
        <v>4824</v>
      </c>
      <c r="B1858" s="7"/>
      <c r="C1858" s="16"/>
      <c r="D1858" s="56" t="s">
        <v>4825</v>
      </c>
      <c r="E1858" s="7"/>
    </row>
    <row r="1859" hidden="1">
      <c r="A1859" s="10"/>
      <c r="B1859" s="12"/>
      <c r="C1859" s="16"/>
      <c r="D1859" s="11"/>
      <c r="E1859" s="12"/>
    </row>
    <row r="1860" hidden="1">
      <c r="A1860" s="19" t="s">
        <v>3636</v>
      </c>
      <c r="B1860" s="6"/>
      <c r="C1860" s="6"/>
      <c r="D1860" s="6"/>
      <c r="E1860" s="7"/>
    </row>
    <row r="1861" hidden="1">
      <c r="A1861" s="20" t="s">
        <v>3637</v>
      </c>
      <c r="B1861" s="21" t="s">
        <v>3638</v>
      </c>
      <c r="C1861" s="22" t="s">
        <v>3639</v>
      </c>
      <c r="D1861" s="21" t="s">
        <v>3640</v>
      </c>
      <c r="E1861" s="23" t="s">
        <v>13</v>
      </c>
    </row>
    <row r="1862" hidden="1">
      <c r="A1862" s="57" t="s">
        <v>3641</v>
      </c>
      <c r="B1862" s="25">
        <v>23647.0</v>
      </c>
      <c r="C1862" s="26">
        <v>23648.0</v>
      </c>
      <c r="D1862" s="27">
        <v>1.0</v>
      </c>
      <c r="E1862" s="28"/>
    </row>
    <row r="1863" hidden="1">
      <c r="A1863" s="57" t="s">
        <v>3642</v>
      </c>
      <c r="B1863" s="29">
        <v>29411.0</v>
      </c>
      <c r="C1863" s="26">
        <v>29411.0</v>
      </c>
      <c r="D1863" s="27">
        <v>0.0</v>
      </c>
      <c r="E1863" s="28"/>
    </row>
    <row r="1864" hidden="1">
      <c r="A1864" s="57" t="s">
        <v>3643</v>
      </c>
      <c r="B1864" s="29">
        <v>180.0</v>
      </c>
      <c r="C1864" s="26">
        <v>180.0</v>
      </c>
      <c r="D1864" s="27">
        <v>0.0</v>
      </c>
      <c r="E1864" s="28"/>
    </row>
    <row r="1865" hidden="1">
      <c r="A1865" s="57" t="s">
        <v>3644</v>
      </c>
      <c r="B1865" s="29">
        <v>1500.0</v>
      </c>
      <c r="C1865" s="26">
        <v>1500.0</v>
      </c>
      <c r="D1865" s="27">
        <v>0.0</v>
      </c>
      <c r="E1865" s="28"/>
    </row>
    <row r="1866" hidden="1">
      <c r="A1866" s="31" t="s">
        <v>3646</v>
      </c>
      <c r="B1866" s="29">
        <v>300.0</v>
      </c>
      <c r="C1866" s="26"/>
      <c r="D1866" s="27">
        <v>-300.0</v>
      </c>
      <c r="E1866" s="28"/>
    </row>
    <row r="1867" hidden="1">
      <c r="A1867" s="31" t="s">
        <v>3647</v>
      </c>
      <c r="B1867" s="29">
        <v>0.0</v>
      </c>
      <c r="C1867" s="26"/>
      <c r="D1867" s="27">
        <v>0.0</v>
      </c>
      <c r="E1867" s="28"/>
    </row>
    <row r="1868" hidden="1">
      <c r="A1868" s="31" t="s">
        <v>3649</v>
      </c>
      <c r="B1868" s="29">
        <v>1010.0</v>
      </c>
      <c r="C1868" s="26">
        <v>269.0</v>
      </c>
      <c r="D1868" s="27">
        <v>-741.0</v>
      </c>
      <c r="E1868" s="28" t="s">
        <v>4924</v>
      </c>
    </row>
    <row r="1869" hidden="1">
      <c r="A1869" s="31" t="s">
        <v>3651</v>
      </c>
      <c r="B1869" s="29">
        <v>5960.0</v>
      </c>
      <c r="C1869" s="26">
        <v>6840.0</v>
      </c>
      <c r="D1869" s="27">
        <v>880.0</v>
      </c>
      <c r="E1869" s="34"/>
    </row>
    <row r="1870" hidden="1">
      <c r="A1870" s="58" t="s">
        <v>3652</v>
      </c>
      <c r="B1870" s="29">
        <v>57379.0</v>
      </c>
      <c r="C1870" s="29">
        <v>57379.0</v>
      </c>
      <c r="D1870" s="27">
        <v>0.0</v>
      </c>
      <c r="E1870" s="34"/>
    </row>
    <row r="1871" hidden="1">
      <c r="A1871" s="58" t="s">
        <v>3653</v>
      </c>
      <c r="B1871" s="29">
        <v>34558.0</v>
      </c>
      <c r="C1871" s="59">
        <v>34558.0</v>
      </c>
      <c r="D1871" s="27">
        <v>0.0</v>
      </c>
      <c r="E1871" s="34"/>
    </row>
    <row r="1872" hidden="1">
      <c r="A1872" s="58" t="s">
        <v>3654</v>
      </c>
      <c r="B1872" s="29">
        <v>68061.0</v>
      </c>
      <c r="C1872" s="59">
        <v>68061.0</v>
      </c>
      <c r="D1872" s="27">
        <v>0.0</v>
      </c>
      <c r="E1872" s="34"/>
    </row>
    <row r="1873" hidden="1">
      <c r="A1873" s="58" t="s">
        <v>3655</v>
      </c>
      <c r="B1873" s="29">
        <v>90448.0</v>
      </c>
      <c r="C1873" s="59">
        <v>90698.0</v>
      </c>
      <c r="D1873" s="27">
        <v>250.0</v>
      </c>
      <c r="E1873" s="34"/>
    </row>
    <row r="1874" hidden="1">
      <c r="A1874" s="58" t="s">
        <v>3657</v>
      </c>
      <c r="B1874" s="29">
        <v>4033.0</v>
      </c>
      <c r="C1874" s="59">
        <v>4033.0</v>
      </c>
      <c r="D1874" s="27">
        <v>0.0</v>
      </c>
      <c r="E1874" s="34"/>
    </row>
    <row r="1875" hidden="1">
      <c r="A1875" s="58" t="s">
        <v>3658</v>
      </c>
      <c r="B1875" s="29">
        <v>8395.0</v>
      </c>
      <c r="C1875" s="59">
        <v>8395.0</v>
      </c>
      <c r="D1875" s="27">
        <v>0.0</v>
      </c>
      <c r="E1875" s="34"/>
    </row>
    <row r="1876" hidden="1">
      <c r="A1876" s="35" t="s">
        <v>3659</v>
      </c>
      <c r="B1876" s="29">
        <v>316482.1</v>
      </c>
      <c r="C1876" s="59">
        <v>316732.1</v>
      </c>
      <c r="D1876" s="27">
        <v>250.0</v>
      </c>
      <c r="E1876" s="34"/>
    </row>
    <row r="1877" hidden="1">
      <c r="A1877" s="36" t="s">
        <v>3660</v>
      </c>
      <c r="B1877" s="37">
        <v>4.900000000001455</v>
      </c>
      <c r="C1877" s="27">
        <v>-155.09999999997672</v>
      </c>
      <c r="D1877" s="27">
        <v>-159.99999999997817</v>
      </c>
      <c r="E1877" s="38"/>
    </row>
    <row r="1878" hidden="1"/>
    <row r="1879" hidden="1"/>
    <row r="1880" hidden="1">
      <c r="A1880" s="5" t="s">
        <v>3632</v>
      </c>
      <c r="B1880" s="6"/>
      <c r="C1880" s="6"/>
      <c r="D1880" s="6"/>
      <c r="E1880" s="7"/>
    </row>
    <row r="1881" hidden="1">
      <c r="A1881" s="10"/>
      <c r="B1881" s="11"/>
      <c r="C1881" s="11"/>
      <c r="D1881" s="11"/>
      <c r="E1881" s="12"/>
    </row>
    <row r="1882" hidden="1">
      <c r="A1882" s="5" t="s">
        <v>3634</v>
      </c>
      <c r="B1882" s="6"/>
      <c r="C1882" s="6"/>
      <c r="D1882" s="6"/>
      <c r="E1882" s="7"/>
    </row>
    <row r="1883" hidden="1">
      <c r="A1883" s="10"/>
      <c r="B1883" s="11"/>
      <c r="C1883" s="11"/>
      <c r="D1883" s="11"/>
      <c r="E1883" s="12"/>
    </row>
    <row r="1884" hidden="1">
      <c r="A1884" s="13">
        <v>45894.0</v>
      </c>
      <c r="B1884" s="6"/>
      <c r="C1884" s="54" t="s">
        <v>3635</v>
      </c>
      <c r="D1884" s="15">
        <v>45900.0</v>
      </c>
      <c r="E1884" s="7"/>
    </row>
    <row r="1885" hidden="1">
      <c r="A1885" s="10"/>
      <c r="B1885" s="11"/>
      <c r="C1885" s="16"/>
      <c r="D1885" s="11"/>
      <c r="E1885" s="12"/>
    </row>
    <row r="1886" hidden="1">
      <c r="A1886" s="55" t="s">
        <v>4824</v>
      </c>
      <c r="B1886" s="7"/>
      <c r="C1886" s="16"/>
      <c r="D1886" s="56" t="s">
        <v>4825</v>
      </c>
      <c r="E1886" s="7"/>
    </row>
    <row r="1887" hidden="1">
      <c r="A1887" s="10"/>
      <c r="B1887" s="12"/>
      <c r="C1887" s="16"/>
      <c r="D1887" s="11"/>
      <c r="E1887" s="12"/>
    </row>
    <row r="1888" hidden="1">
      <c r="A1888" s="19" t="s">
        <v>3636</v>
      </c>
      <c r="B1888" s="6"/>
      <c r="C1888" s="6"/>
      <c r="D1888" s="6"/>
      <c r="E1888" s="7"/>
    </row>
    <row r="1889" hidden="1">
      <c r="A1889" s="20" t="s">
        <v>3637</v>
      </c>
      <c r="B1889" s="21" t="s">
        <v>3638</v>
      </c>
      <c r="C1889" s="22" t="s">
        <v>3639</v>
      </c>
      <c r="D1889" s="21" t="s">
        <v>3640</v>
      </c>
      <c r="E1889" s="23" t="s">
        <v>13</v>
      </c>
    </row>
    <row r="1890" hidden="1">
      <c r="A1890" s="57" t="s">
        <v>3641</v>
      </c>
      <c r="B1890" s="25">
        <v>29659.0</v>
      </c>
      <c r="C1890" s="26">
        <v>29662.0</v>
      </c>
      <c r="D1890" s="27">
        <v>3.0</v>
      </c>
      <c r="E1890" s="28" t="s">
        <v>4925</v>
      </c>
    </row>
    <row r="1891" hidden="1">
      <c r="A1891" s="57" t="s">
        <v>3642</v>
      </c>
      <c r="B1891" s="29">
        <v>28953.0</v>
      </c>
      <c r="C1891" s="26">
        <v>28953.0</v>
      </c>
      <c r="D1891" s="27">
        <v>0.0</v>
      </c>
      <c r="E1891" s="28"/>
    </row>
    <row r="1892" hidden="1">
      <c r="A1892" s="57" t="s">
        <v>3643</v>
      </c>
      <c r="B1892" s="29">
        <v>200.0</v>
      </c>
      <c r="C1892" s="26">
        <v>200.0</v>
      </c>
      <c r="D1892" s="27">
        <v>0.0</v>
      </c>
      <c r="E1892" s="28"/>
    </row>
    <row r="1893" hidden="1">
      <c r="A1893" s="57" t="s">
        <v>3644</v>
      </c>
      <c r="B1893" s="29">
        <v>2000.0</v>
      </c>
      <c r="C1893" s="26">
        <v>2000.0</v>
      </c>
      <c r="D1893" s="27">
        <v>0.0</v>
      </c>
      <c r="E1893" s="28"/>
    </row>
    <row r="1894" hidden="1">
      <c r="A1894" s="31" t="s">
        <v>3646</v>
      </c>
      <c r="B1894" s="29">
        <v>333.0</v>
      </c>
      <c r="C1894" s="26">
        <v>133.0</v>
      </c>
      <c r="D1894" s="27">
        <v>-200.0</v>
      </c>
      <c r="E1894" s="28" t="s">
        <v>4926</v>
      </c>
    </row>
    <row r="1895" hidden="1">
      <c r="A1895" s="31" t="s">
        <v>3647</v>
      </c>
      <c r="B1895" s="29">
        <v>0.0</v>
      </c>
      <c r="C1895" s="26"/>
      <c r="D1895" s="27">
        <v>0.0</v>
      </c>
      <c r="E1895" s="28"/>
    </row>
    <row r="1896" hidden="1">
      <c r="A1896" s="31" t="s">
        <v>3649</v>
      </c>
      <c r="B1896" s="29">
        <v>4747.0</v>
      </c>
      <c r="C1896" s="26">
        <v>2700.0</v>
      </c>
      <c r="D1896" s="27">
        <v>-2047.0</v>
      </c>
      <c r="E1896" s="28" t="s">
        <v>4927</v>
      </c>
    </row>
    <row r="1897" hidden="1">
      <c r="A1897" s="31" t="s">
        <v>3651</v>
      </c>
      <c r="B1897" s="29">
        <v>6960.0</v>
      </c>
      <c r="C1897" s="26">
        <v>7080.0</v>
      </c>
      <c r="D1897" s="27">
        <v>120.0</v>
      </c>
      <c r="E1897" s="34"/>
    </row>
    <row r="1898" hidden="1">
      <c r="A1898" s="58" t="s">
        <v>3652</v>
      </c>
      <c r="B1898" s="29">
        <v>64845.0</v>
      </c>
      <c r="C1898" s="29">
        <v>64845.0</v>
      </c>
      <c r="D1898" s="27">
        <v>0.0</v>
      </c>
      <c r="E1898" s="34"/>
    </row>
    <row r="1899" hidden="1">
      <c r="A1899" s="58" t="s">
        <v>3653</v>
      </c>
      <c r="B1899" s="29">
        <v>24487.0</v>
      </c>
      <c r="C1899" s="59">
        <v>24223.0</v>
      </c>
      <c r="D1899" s="27">
        <v>-264.0</v>
      </c>
      <c r="E1899" s="34"/>
    </row>
    <row r="1900" hidden="1">
      <c r="A1900" s="58" t="s">
        <v>3654</v>
      </c>
      <c r="B1900" s="29">
        <v>62138.0</v>
      </c>
      <c r="C1900" s="59">
        <v>62138.0</v>
      </c>
      <c r="D1900" s="27">
        <v>0.0</v>
      </c>
      <c r="E1900" s="34"/>
    </row>
    <row r="1901" hidden="1">
      <c r="A1901" s="58" t="s">
        <v>3655</v>
      </c>
      <c r="B1901" s="29">
        <v>83637.0</v>
      </c>
      <c r="C1901" s="59">
        <v>83637.0</v>
      </c>
      <c r="D1901" s="27">
        <v>0.0</v>
      </c>
      <c r="E1901" s="34"/>
    </row>
    <row r="1902" hidden="1">
      <c r="A1902" s="58" t="s">
        <v>3657</v>
      </c>
      <c r="B1902" s="29">
        <v>1025.0</v>
      </c>
      <c r="C1902" s="59">
        <v>1025.0</v>
      </c>
      <c r="D1902" s="27">
        <v>0.0</v>
      </c>
      <c r="E1902" s="34"/>
    </row>
    <row r="1903" hidden="1">
      <c r="A1903" s="58" t="s">
        <v>3658</v>
      </c>
      <c r="B1903" s="29">
        <v>8626.0</v>
      </c>
      <c r="C1903" s="59">
        <v>8626.0</v>
      </c>
      <c r="D1903" s="27">
        <v>0.0</v>
      </c>
      <c r="E1903" s="34"/>
    </row>
    <row r="1904" hidden="1">
      <c r="A1904" s="35" t="s">
        <v>3659</v>
      </c>
      <c r="B1904" s="29">
        <v>308984.0</v>
      </c>
      <c r="C1904" s="59">
        <v>308720.0</v>
      </c>
      <c r="D1904" s="27">
        <v>-264.0</v>
      </c>
      <c r="E1904" s="34"/>
    </row>
    <row r="1905" hidden="1">
      <c r="A1905" s="36" t="s">
        <v>3660</v>
      </c>
      <c r="B1905" s="37">
        <v>0.0</v>
      </c>
      <c r="C1905" s="27">
        <v>-2124.0</v>
      </c>
      <c r="D1905" s="27">
        <v>-2124.0</v>
      </c>
      <c r="E1905" s="38"/>
    </row>
    <row r="1906" hidden="1"/>
    <row r="1907" hidden="1"/>
    <row r="1908" hidden="1">
      <c r="A1908" s="5" t="s">
        <v>3632</v>
      </c>
      <c r="B1908" s="6"/>
      <c r="C1908" s="6"/>
      <c r="D1908" s="6"/>
      <c r="E1908" s="7"/>
    </row>
    <row r="1909" hidden="1">
      <c r="A1909" s="10"/>
      <c r="B1909" s="11"/>
      <c r="C1909" s="11"/>
      <c r="D1909" s="11"/>
      <c r="E1909" s="12"/>
    </row>
    <row r="1910" hidden="1">
      <c r="A1910" s="5" t="s">
        <v>3634</v>
      </c>
      <c r="B1910" s="6"/>
      <c r="C1910" s="6"/>
      <c r="D1910" s="6"/>
      <c r="E1910" s="7"/>
    </row>
    <row r="1911" hidden="1">
      <c r="A1911" s="10"/>
      <c r="B1911" s="11"/>
      <c r="C1911" s="11"/>
      <c r="D1911" s="11"/>
      <c r="E1911" s="12"/>
    </row>
    <row r="1912" hidden="1">
      <c r="A1912" s="13">
        <v>45901.0</v>
      </c>
      <c r="B1912" s="6"/>
      <c r="C1912" s="54" t="s">
        <v>3635</v>
      </c>
      <c r="D1912" s="15">
        <v>45907.0</v>
      </c>
      <c r="E1912" s="7"/>
    </row>
    <row r="1913" hidden="1">
      <c r="A1913" s="10"/>
      <c r="B1913" s="11"/>
      <c r="C1913" s="16"/>
      <c r="D1913" s="11"/>
      <c r="E1913" s="12"/>
    </row>
    <row r="1914" hidden="1">
      <c r="A1914" s="55" t="s">
        <v>4824</v>
      </c>
      <c r="B1914" s="7"/>
      <c r="C1914" s="16"/>
      <c r="D1914" s="56" t="s">
        <v>4825</v>
      </c>
      <c r="E1914" s="7"/>
    </row>
    <row r="1915" hidden="1">
      <c r="A1915" s="10"/>
      <c r="B1915" s="12"/>
      <c r="C1915" s="16"/>
      <c r="D1915" s="11"/>
      <c r="E1915" s="12"/>
    </row>
    <row r="1916" hidden="1">
      <c r="A1916" s="19" t="s">
        <v>3636</v>
      </c>
      <c r="B1916" s="6"/>
      <c r="C1916" s="6"/>
      <c r="D1916" s="6"/>
      <c r="E1916" s="7"/>
    </row>
    <row r="1917" hidden="1">
      <c r="A1917" s="20" t="s">
        <v>3637</v>
      </c>
      <c r="B1917" s="21" t="s">
        <v>3638</v>
      </c>
      <c r="C1917" s="22" t="s">
        <v>3639</v>
      </c>
      <c r="D1917" s="21" t="s">
        <v>3640</v>
      </c>
      <c r="E1917" s="23" t="s">
        <v>13</v>
      </c>
    </row>
    <row r="1918" hidden="1">
      <c r="A1918" s="57" t="s">
        <v>3641</v>
      </c>
      <c r="B1918" s="25">
        <v>30007.0</v>
      </c>
      <c r="C1918" s="26">
        <v>30007.0</v>
      </c>
      <c r="D1918" s="27">
        <v>0.0</v>
      </c>
      <c r="E1918" s="28" t="s">
        <v>4928</v>
      </c>
    </row>
    <row r="1919" hidden="1">
      <c r="A1919" s="57" t="s">
        <v>3642</v>
      </c>
      <c r="B1919" s="29">
        <v>29393.0</v>
      </c>
      <c r="C1919" s="26">
        <v>29393.0</v>
      </c>
      <c r="D1919" s="27">
        <v>0.0</v>
      </c>
      <c r="E1919" s="28"/>
    </row>
    <row r="1920" hidden="1">
      <c r="A1920" s="57" t="s">
        <v>3643</v>
      </c>
      <c r="B1920" s="29">
        <v>150.0</v>
      </c>
      <c r="C1920" s="26">
        <v>150.0</v>
      </c>
      <c r="D1920" s="27">
        <v>0.0</v>
      </c>
      <c r="E1920" s="28"/>
    </row>
    <row r="1921" hidden="1">
      <c r="A1921" s="57" t="s">
        <v>3644</v>
      </c>
      <c r="B1921" s="29">
        <v>3000.0</v>
      </c>
      <c r="C1921" s="26">
        <v>3000.0</v>
      </c>
      <c r="D1921" s="27">
        <v>0.0</v>
      </c>
      <c r="E1921" s="28"/>
    </row>
    <row r="1922" hidden="1">
      <c r="A1922" s="31" t="s">
        <v>3646</v>
      </c>
      <c r="B1922" s="29">
        <v>0.0</v>
      </c>
      <c r="C1922" s="26"/>
      <c r="D1922" s="27">
        <v>0.0</v>
      </c>
      <c r="E1922" s="28"/>
    </row>
    <row r="1923" hidden="1">
      <c r="A1923" s="31" t="s">
        <v>3647</v>
      </c>
      <c r="B1923" s="29">
        <v>0.0</v>
      </c>
      <c r="C1923" s="26"/>
      <c r="D1923" s="27">
        <v>0.0</v>
      </c>
      <c r="E1923" s="28"/>
    </row>
    <row r="1924" hidden="1">
      <c r="A1924" s="31" t="s">
        <v>3649</v>
      </c>
      <c r="B1924" s="29">
        <v>1413.0</v>
      </c>
      <c r="C1924" s="26">
        <v>1413.0</v>
      </c>
      <c r="D1924" s="27">
        <v>0.0</v>
      </c>
      <c r="E1924" s="28" t="s">
        <v>4929</v>
      </c>
    </row>
    <row r="1925" hidden="1">
      <c r="A1925" s="31" t="s">
        <v>3651</v>
      </c>
      <c r="B1925" s="29">
        <v>5200.0</v>
      </c>
      <c r="C1925" s="26">
        <v>5360.0</v>
      </c>
      <c r="D1925" s="27">
        <v>160.0</v>
      </c>
      <c r="E1925" s="34"/>
    </row>
    <row r="1926" hidden="1">
      <c r="A1926" s="58" t="s">
        <v>3652</v>
      </c>
      <c r="B1926" s="29">
        <v>63004.0</v>
      </c>
      <c r="C1926" s="29">
        <v>63004.0</v>
      </c>
      <c r="D1926" s="27">
        <v>0.0</v>
      </c>
      <c r="E1926" s="34"/>
    </row>
    <row r="1927" hidden="1">
      <c r="A1927" s="58" t="s">
        <v>3653</v>
      </c>
      <c r="B1927" s="29">
        <v>29904.0</v>
      </c>
      <c r="C1927" s="59">
        <v>29904.0</v>
      </c>
      <c r="D1927" s="27">
        <v>0.0</v>
      </c>
      <c r="E1927" s="34"/>
    </row>
    <row r="1928" hidden="1">
      <c r="A1928" s="58" t="s">
        <v>3654</v>
      </c>
      <c r="B1928" s="29">
        <v>71021.0</v>
      </c>
      <c r="C1928" s="59">
        <v>71021.0</v>
      </c>
      <c r="D1928" s="27">
        <v>0.0</v>
      </c>
      <c r="E1928" s="34"/>
    </row>
    <row r="1929" hidden="1">
      <c r="A1929" s="58" t="s">
        <v>3655</v>
      </c>
      <c r="B1929" s="29">
        <v>76752.0</v>
      </c>
      <c r="C1929" s="59">
        <v>76752.0</v>
      </c>
      <c r="D1929" s="27">
        <v>0.0</v>
      </c>
      <c r="E1929" s="34"/>
    </row>
    <row r="1930" hidden="1">
      <c r="A1930" s="58" t="s">
        <v>3657</v>
      </c>
      <c r="B1930" s="29">
        <v>697.0</v>
      </c>
      <c r="C1930" s="59">
        <v>697.0</v>
      </c>
      <c r="D1930" s="27">
        <v>0.0</v>
      </c>
      <c r="E1930" s="34"/>
    </row>
    <row r="1931" hidden="1">
      <c r="A1931" s="58" t="s">
        <v>3658</v>
      </c>
      <c r="B1931" s="29">
        <v>7942.0</v>
      </c>
      <c r="C1931" s="59">
        <v>7942.0</v>
      </c>
      <c r="D1931" s="27">
        <v>0.0</v>
      </c>
      <c r="E1931" s="34"/>
    </row>
    <row r="1932" hidden="1">
      <c r="A1932" s="35" t="s">
        <v>3659</v>
      </c>
      <c r="B1932" s="29">
        <v>310541.4</v>
      </c>
      <c r="C1932" s="59">
        <v>310541.4</v>
      </c>
      <c r="D1932" s="27">
        <v>0.0</v>
      </c>
      <c r="E1932" s="34"/>
    </row>
    <row r="1933" hidden="1">
      <c r="A1933" s="36" t="s">
        <v>3660</v>
      </c>
      <c r="B1933" s="37">
        <v>-0.4000000000014552</v>
      </c>
      <c r="C1933" s="27">
        <v>159.59999999997672</v>
      </c>
      <c r="D1933" s="27">
        <v>159.99999999997817</v>
      </c>
      <c r="E1933" s="38"/>
    </row>
    <row r="1934" hidden="1"/>
    <row r="1935" hidden="1"/>
    <row r="1936" hidden="1">
      <c r="A1936" s="5" t="s">
        <v>3632</v>
      </c>
      <c r="B1936" s="6"/>
      <c r="C1936" s="6"/>
      <c r="D1936" s="6"/>
      <c r="E1936" s="7"/>
    </row>
    <row r="1937" hidden="1">
      <c r="A1937" s="10"/>
      <c r="B1937" s="11"/>
      <c r="C1937" s="11"/>
      <c r="D1937" s="11"/>
      <c r="E1937" s="12"/>
    </row>
    <row r="1938" hidden="1">
      <c r="A1938" s="5" t="s">
        <v>3634</v>
      </c>
      <c r="B1938" s="6"/>
      <c r="C1938" s="6"/>
      <c r="D1938" s="6"/>
      <c r="E1938" s="7"/>
    </row>
    <row r="1939" hidden="1">
      <c r="A1939" s="10"/>
      <c r="B1939" s="11"/>
      <c r="C1939" s="11"/>
      <c r="D1939" s="11"/>
      <c r="E1939" s="12"/>
    </row>
    <row r="1940" hidden="1">
      <c r="A1940" s="13">
        <v>45908.0</v>
      </c>
      <c r="B1940" s="6"/>
      <c r="C1940" s="54" t="s">
        <v>3635</v>
      </c>
      <c r="D1940" s="15">
        <v>45914.0</v>
      </c>
      <c r="E1940" s="7"/>
    </row>
    <row r="1941" hidden="1">
      <c r="A1941" s="10"/>
      <c r="B1941" s="11"/>
      <c r="C1941" s="16"/>
      <c r="D1941" s="11"/>
      <c r="E1941" s="12"/>
    </row>
    <row r="1942" hidden="1">
      <c r="A1942" s="55" t="s">
        <v>4824</v>
      </c>
      <c r="B1942" s="7"/>
      <c r="C1942" s="16"/>
      <c r="D1942" s="56" t="s">
        <v>4825</v>
      </c>
      <c r="E1942" s="7"/>
    </row>
    <row r="1943" hidden="1">
      <c r="A1943" s="10"/>
      <c r="B1943" s="12"/>
      <c r="C1943" s="16"/>
      <c r="D1943" s="11"/>
      <c r="E1943" s="12"/>
    </row>
    <row r="1944" hidden="1">
      <c r="A1944" s="19" t="s">
        <v>3636</v>
      </c>
      <c r="B1944" s="6"/>
      <c r="C1944" s="6"/>
      <c r="D1944" s="6"/>
      <c r="E1944" s="7"/>
    </row>
    <row r="1945" hidden="1">
      <c r="A1945" s="20" t="s">
        <v>3637</v>
      </c>
      <c r="B1945" s="21" t="s">
        <v>3638</v>
      </c>
      <c r="C1945" s="22" t="s">
        <v>3639</v>
      </c>
      <c r="D1945" s="21" t="s">
        <v>3640</v>
      </c>
      <c r="E1945" s="23" t="s">
        <v>13</v>
      </c>
    </row>
    <row r="1946" hidden="1">
      <c r="A1946" s="57" t="s">
        <v>3641</v>
      </c>
      <c r="B1946" s="25">
        <v>33696.0</v>
      </c>
      <c r="C1946" s="26">
        <v>33701.0</v>
      </c>
      <c r="D1946" s="27">
        <v>5.0</v>
      </c>
      <c r="E1946" s="28" t="s">
        <v>4930</v>
      </c>
    </row>
    <row r="1947" hidden="1">
      <c r="A1947" s="57" t="s">
        <v>3642</v>
      </c>
      <c r="B1947" s="29">
        <v>33145.0</v>
      </c>
      <c r="C1947" s="26">
        <v>33145.0</v>
      </c>
      <c r="D1947" s="27">
        <v>0.0</v>
      </c>
      <c r="E1947" s="28"/>
    </row>
    <row r="1948" hidden="1">
      <c r="A1948" s="57" t="s">
        <v>3643</v>
      </c>
      <c r="B1948" s="29">
        <v>300.0</v>
      </c>
      <c r="C1948" s="26">
        <v>300.0</v>
      </c>
      <c r="D1948" s="27">
        <v>0.0</v>
      </c>
      <c r="E1948" s="28"/>
    </row>
    <row r="1949" hidden="1">
      <c r="A1949" s="57" t="s">
        <v>3644</v>
      </c>
      <c r="B1949" s="29">
        <v>1500.0</v>
      </c>
      <c r="C1949" s="26">
        <v>1500.0</v>
      </c>
      <c r="D1949" s="27">
        <v>0.0</v>
      </c>
      <c r="E1949" s="28"/>
    </row>
    <row r="1950" hidden="1">
      <c r="A1950" s="31" t="s">
        <v>3646</v>
      </c>
      <c r="B1950" s="29">
        <v>0.0</v>
      </c>
      <c r="C1950" s="26"/>
      <c r="D1950" s="27">
        <v>0.0</v>
      </c>
      <c r="E1950" s="28"/>
    </row>
    <row r="1951" hidden="1">
      <c r="A1951" s="31" t="s">
        <v>3647</v>
      </c>
      <c r="B1951" s="29">
        <v>0.0</v>
      </c>
      <c r="C1951" s="26"/>
      <c r="D1951" s="27">
        <v>0.0</v>
      </c>
      <c r="E1951" s="28"/>
    </row>
    <row r="1952" hidden="1">
      <c r="A1952" s="31" t="s">
        <v>3649</v>
      </c>
      <c r="B1952" s="29">
        <v>0.0</v>
      </c>
      <c r="C1952" s="26"/>
      <c r="D1952" s="27">
        <v>0.0</v>
      </c>
      <c r="E1952" s="28"/>
    </row>
    <row r="1953" hidden="1">
      <c r="A1953" s="31" t="s">
        <v>3651</v>
      </c>
      <c r="B1953" s="29">
        <v>6720.0</v>
      </c>
      <c r="C1953" s="26">
        <v>6720.0</v>
      </c>
      <c r="D1953" s="27">
        <v>0.0</v>
      </c>
      <c r="E1953" s="34"/>
    </row>
    <row r="1954" hidden="1">
      <c r="A1954" s="58" t="s">
        <v>3652</v>
      </c>
      <c r="B1954" s="29">
        <v>92403.0</v>
      </c>
      <c r="C1954" s="29">
        <v>92403.0</v>
      </c>
      <c r="D1954" s="27">
        <v>0.0</v>
      </c>
      <c r="E1954" s="34"/>
    </row>
    <row r="1955" hidden="1">
      <c r="A1955" s="58" t="s">
        <v>3653</v>
      </c>
      <c r="B1955" s="29">
        <v>35895.0</v>
      </c>
      <c r="C1955" s="59">
        <v>35895.0</v>
      </c>
      <c r="D1955" s="27">
        <v>0.0</v>
      </c>
      <c r="E1955" s="34"/>
    </row>
    <row r="1956" hidden="1">
      <c r="A1956" s="58" t="s">
        <v>3654</v>
      </c>
      <c r="B1956" s="29">
        <v>81921.0</v>
      </c>
      <c r="C1956" s="59">
        <v>81592.0</v>
      </c>
      <c r="D1956" s="27">
        <v>-329.0</v>
      </c>
      <c r="E1956" s="34"/>
    </row>
    <row r="1957" hidden="1">
      <c r="A1957" s="58" t="s">
        <v>3655</v>
      </c>
      <c r="B1957" s="29">
        <v>88213.0</v>
      </c>
      <c r="C1957" s="59">
        <v>88213.0</v>
      </c>
      <c r="D1957" s="27">
        <v>0.0</v>
      </c>
      <c r="E1957" s="34"/>
    </row>
    <row r="1958" hidden="1">
      <c r="A1958" s="58" t="s">
        <v>3657</v>
      </c>
      <c r="B1958" s="29">
        <v>768.0</v>
      </c>
      <c r="C1958" s="59">
        <v>768.0</v>
      </c>
      <c r="D1958" s="27">
        <v>0.0</v>
      </c>
      <c r="E1958" s="34"/>
    </row>
    <row r="1959" hidden="1">
      <c r="A1959" s="58" t="s">
        <v>3658</v>
      </c>
      <c r="B1959" s="29">
        <v>8904.0</v>
      </c>
      <c r="C1959" s="59">
        <v>8904.0</v>
      </c>
      <c r="D1959" s="27">
        <v>0.0</v>
      </c>
      <c r="E1959" s="34"/>
    </row>
    <row r="1960" hidden="1">
      <c r="A1960" s="35" t="s">
        <v>3659</v>
      </c>
      <c r="B1960" s="29">
        <v>374559.5</v>
      </c>
      <c r="C1960" s="59">
        <v>374285.5</v>
      </c>
      <c r="D1960" s="27">
        <v>-274.0</v>
      </c>
      <c r="E1960" s="34"/>
    </row>
    <row r="1961" hidden="1">
      <c r="A1961" s="36" t="s">
        <v>3660</v>
      </c>
      <c r="B1961" s="37">
        <v>1.5</v>
      </c>
      <c r="C1961" s="27">
        <v>-48.5</v>
      </c>
      <c r="D1961" s="27">
        <v>-50.0</v>
      </c>
      <c r="E1961" s="38"/>
    </row>
    <row r="1962" hidden="1"/>
    <row r="1963" hidden="1"/>
    <row r="1964" hidden="1">
      <c r="A1964" s="5" t="s">
        <v>3632</v>
      </c>
      <c r="B1964" s="6"/>
      <c r="C1964" s="6"/>
      <c r="D1964" s="6"/>
      <c r="E1964" s="7"/>
    </row>
    <row r="1965" hidden="1">
      <c r="A1965" s="10"/>
      <c r="B1965" s="11"/>
      <c r="C1965" s="11"/>
      <c r="D1965" s="11"/>
      <c r="E1965" s="12"/>
    </row>
    <row r="1966" hidden="1">
      <c r="A1966" s="5" t="s">
        <v>3634</v>
      </c>
      <c r="B1966" s="6"/>
      <c r="C1966" s="6"/>
      <c r="D1966" s="6"/>
      <c r="E1966" s="7"/>
    </row>
    <row r="1967" hidden="1">
      <c r="A1967" s="10"/>
      <c r="B1967" s="11"/>
      <c r="C1967" s="11"/>
      <c r="D1967" s="11"/>
      <c r="E1967" s="12"/>
    </row>
    <row r="1968" hidden="1">
      <c r="A1968" s="13">
        <v>45915.0</v>
      </c>
      <c r="B1968" s="6"/>
      <c r="C1968" s="54" t="s">
        <v>3635</v>
      </c>
      <c r="D1968" s="15">
        <v>45921.0</v>
      </c>
      <c r="E1968" s="7"/>
    </row>
    <row r="1969" hidden="1">
      <c r="A1969" s="10"/>
      <c r="B1969" s="11"/>
      <c r="C1969" s="16"/>
      <c r="D1969" s="11"/>
      <c r="E1969" s="12"/>
    </row>
    <row r="1970" hidden="1">
      <c r="A1970" s="55" t="s">
        <v>4824</v>
      </c>
      <c r="B1970" s="7"/>
      <c r="C1970" s="16"/>
      <c r="D1970" s="56" t="s">
        <v>4825</v>
      </c>
      <c r="E1970" s="7"/>
    </row>
    <row r="1971" hidden="1">
      <c r="A1971" s="10"/>
      <c r="B1971" s="12"/>
      <c r="C1971" s="16"/>
      <c r="D1971" s="11"/>
      <c r="E1971" s="12"/>
    </row>
    <row r="1972" hidden="1">
      <c r="A1972" s="19" t="s">
        <v>3636</v>
      </c>
      <c r="B1972" s="6"/>
      <c r="C1972" s="6"/>
      <c r="D1972" s="6"/>
      <c r="E1972" s="7"/>
    </row>
    <row r="1973" hidden="1">
      <c r="A1973" s="20" t="s">
        <v>3637</v>
      </c>
      <c r="B1973" s="21" t="s">
        <v>3638</v>
      </c>
      <c r="C1973" s="22" t="s">
        <v>3639</v>
      </c>
      <c r="D1973" s="21" t="s">
        <v>3640</v>
      </c>
      <c r="E1973" s="23" t="s">
        <v>13</v>
      </c>
    </row>
    <row r="1974" hidden="1">
      <c r="A1974" s="57" t="s">
        <v>3641</v>
      </c>
      <c r="B1974" s="25">
        <v>30968.0</v>
      </c>
      <c r="C1974" s="26">
        <v>30869.0</v>
      </c>
      <c r="D1974" s="27">
        <v>-99.0</v>
      </c>
      <c r="E1974" s="28" t="s">
        <v>4931</v>
      </c>
    </row>
    <row r="1975" hidden="1">
      <c r="A1975" s="57" t="s">
        <v>3642</v>
      </c>
      <c r="B1975" s="29">
        <v>38124.0</v>
      </c>
      <c r="C1975" s="26">
        <v>38124.0</v>
      </c>
      <c r="D1975" s="27">
        <v>0.0</v>
      </c>
      <c r="E1975" s="28"/>
    </row>
    <row r="1976" hidden="1">
      <c r="A1976" s="57" t="s">
        <v>3643</v>
      </c>
      <c r="B1976" s="29">
        <v>0.0</v>
      </c>
      <c r="C1976" s="26"/>
      <c r="D1976" s="27">
        <v>0.0</v>
      </c>
      <c r="E1976" s="28"/>
    </row>
    <row r="1977" hidden="1">
      <c r="A1977" s="57" t="s">
        <v>3644</v>
      </c>
      <c r="B1977" s="29">
        <v>4000.0</v>
      </c>
      <c r="C1977" s="26">
        <v>4000.0</v>
      </c>
      <c r="D1977" s="27">
        <v>0.0</v>
      </c>
      <c r="E1977" s="28"/>
    </row>
    <row r="1978" hidden="1">
      <c r="A1978" s="31" t="s">
        <v>3646</v>
      </c>
      <c r="B1978" s="29">
        <v>0.0</v>
      </c>
      <c r="C1978" s="26"/>
      <c r="D1978" s="27">
        <v>0.0</v>
      </c>
      <c r="E1978" s="28"/>
    </row>
    <row r="1979" hidden="1">
      <c r="A1979" s="31" t="s">
        <v>3647</v>
      </c>
      <c r="B1979" s="29">
        <v>170.0</v>
      </c>
      <c r="C1979" s="26">
        <v>170.0</v>
      </c>
      <c r="D1979" s="27">
        <v>0.0</v>
      </c>
      <c r="E1979" s="28"/>
    </row>
    <row r="1980" hidden="1">
      <c r="A1980" s="31" t="s">
        <v>3649</v>
      </c>
      <c r="B1980" s="29">
        <v>1903.0</v>
      </c>
      <c r="C1980" s="26">
        <v>1903.0</v>
      </c>
      <c r="D1980" s="27">
        <v>0.0</v>
      </c>
      <c r="E1980" s="28"/>
    </row>
    <row r="1981" hidden="1">
      <c r="A1981" s="31" t="s">
        <v>3651</v>
      </c>
      <c r="B1981" s="29">
        <v>5280.0</v>
      </c>
      <c r="C1981" s="26">
        <v>5140.0</v>
      </c>
      <c r="D1981" s="27">
        <v>-140.0</v>
      </c>
      <c r="E1981" s="34"/>
    </row>
    <row r="1982" hidden="1">
      <c r="A1982" s="58" t="s">
        <v>3652</v>
      </c>
      <c r="B1982" s="29">
        <v>80129.0</v>
      </c>
      <c r="C1982" s="29">
        <v>80129.0</v>
      </c>
      <c r="D1982" s="27">
        <v>0.0</v>
      </c>
      <c r="E1982" s="34"/>
    </row>
    <row r="1983" hidden="1">
      <c r="A1983" s="58" t="s">
        <v>3653</v>
      </c>
      <c r="B1983" s="29">
        <v>35827.0</v>
      </c>
      <c r="C1983" s="59">
        <v>35827.0</v>
      </c>
      <c r="D1983" s="27">
        <v>0.0</v>
      </c>
      <c r="E1983" s="34"/>
    </row>
    <row r="1984" hidden="1">
      <c r="A1984" s="58" t="s">
        <v>3654</v>
      </c>
      <c r="B1984" s="29">
        <v>73245.0</v>
      </c>
      <c r="C1984" s="59">
        <v>72592.0</v>
      </c>
      <c r="D1984" s="27">
        <v>-653.0</v>
      </c>
      <c r="E1984" s="34"/>
    </row>
    <row r="1985" hidden="1">
      <c r="A1985" s="58" t="s">
        <v>3655</v>
      </c>
      <c r="B1985" s="29">
        <v>87804.0</v>
      </c>
      <c r="C1985" s="59">
        <v>88481.0</v>
      </c>
      <c r="D1985" s="27">
        <v>677.0</v>
      </c>
      <c r="E1985" s="34"/>
    </row>
    <row r="1986" hidden="1">
      <c r="A1986" s="58" t="s">
        <v>3657</v>
      </c>
      <c r="B1986" s="29">
        <v>250.0</v>
      </c>
      <c r="C1986" s="59">
        <v>250.0</v>
      </c>
      <c r="D1986" s="27">
        <v>0.0</v>
      </c>
      <c r="E1986" s="34"/>
    </row>
    <row r="1987" hidden="1">
      <c r="A1987" s="58" t="s">
        <v>3658</v>
      </c>
      <c r="B1987" s="29">
        <v>9669.0</v>
      </c>
      <c r="C1987" s="59">
        <v>9669.0</v>
      </c>
      <c r="D1987" s="27">
        <v>0.0</v>
      </c>
      <c r="E1987" s="34"/>
    </row>
    <row r="1988" hidden="1">
      <c r="A1988" s="35" t="s">
        <v>3659</v>
      </c>
      <c r="B1988" s="29">
        <v>357691.5</v>
      </c>
      <c r="C1988" s="59">
        <v>357715.5</v>
      </c>
      <c r="D1988" s="27">
        <v>24.0</v>
      </c>
      <c r="E1988" s="34"/>
    </row>
    <row r="1989" hidden="1">
      <c r="A1989" s="36" t="s">
        <v>3660</v>
      </c>
      <c r="B1989" s="37">
        <v>8.5</v>
      </c>
      <c r="C1989" s="27">
        <v>-230.5</v>
      </c>
      <c r="D1989" s="27">
        <v>-239.0</v>
      </c>
      <c r="E1989" s="38"/>
    </row>
    <row r="1990" hidden="1"/>
    <row r="1991" hidden="1"/>
    <row r="1992" hidden="1">
      <c r="A1992" s="5" t="s">
        <v>3632</v>
      </c>
      <c r="B1992" s="6"/>
      <c r="C1992" s="6"/>
      <c r="D1992" s="6"/>
      <c r="E1992" s="7"/>
    </row>
    <row r="1993" hidden="1">
      <c r="A1993" s="10"/>
      <c r="B1993" s="11"/>
      <c r="C1993" s="11"/>
      <c r="D1993" s="11"/>
      <c r="E1993" s="12"/>
    </row>
    <row r="1994" hidden="1">
      <c r="A1994" s="5" t="s">
        <v>3634</v>
      </c>
      <c r="B1994" s="6"/>
      <c r="C1994" s="6"/>
      <c r="D1994" s="6"/>
      <c r="E1994" s="7"/>
    </row>
    <row r="1995" hidden="1">
      <c r="A1995" s="10"/>
      <c r="B1995" s="11"/>
      <c r="C1995" s="11"/>
      <c r="D1995" s="11"/>
      <c r="E1995" s="12"/>
    </row>
    <row r="1996" hidden="1">
      <c r="A1996" s="13">
        <v>45922.0</v>
      </c>
      <c r="B1996" s="6"/>
      <c r="C1996" s="54" t="s">
        <v>3635</v>
      </c>
      <c r="D1996" s="15">
        <v>45928.0</v>
      </c>
      <c r="E1996" s="7"/>
    </row>
    <row r="1997" hidden="1">
      <c r="A1997" s="10"/>
      <c r="B1997" s="11"/>
      <c r="C1997" s="16"/>
      <c r="D1997" s="11"/>
      <c r="E1997" s="12"/>
    </row>
    <row r="1998" hidden="1">
      <c r="A1998" s="55" t="s">
        <v>4824</v>
      </c>
      <c r="B1998" s="7"/>
      <c r="C1998" s="16"/>
      <c r="D1998" s="56" t="s">
        <v>4825</v>
      </c>
      <c r="E1998" s="7"/>
    </row>
    <row r="1999" hidden="1">
      <c r="A1999" s="10"/>
      <c r="B1999" s="12"/>
      <c r="C1999" s="16"/>
      <c r="D1999" s="11"/>
      <c r="E1999" s="12"/>
    </row>
    <row r="2000" hidden="1">
      <c r="A2000" s="19" t="s">
        <v>3636</v>
      </c>
      <c r="B2000" s="6"/>
      <c r="C2000" s="6"/>
      <c r="D2000" s="6"/>
      <c r="E2000" s="7"/>
    </row>
    <row r="2001" hidden="1">
      <c r="A2001" s="20" t="s">
        <v>3637</v>
      </c>
      <c r="B2001" s="21" t="s">
        <v>3638</v>
      </c>
      <c r="C2001" s="22" t="s">
        <v>3639</v>
      </c>
      <c r="D2001" s="21" t="s">
        <v>3640</v>
      </c>
      <c r="E2001" s="23" t="s">
        <v>13</v>
      </c>
    </row>
    <row r="2002" hidden="1">
      <c r="A2002" s="57" t="s">
        <v>3641</v>
      </c>
      <c r="B2002" s="25">
        <v>25749.0</v>
      </c>
      <c r="C2002" s="26">
        <v>26249.0</v>
      </c>
      <c r="D2002" s="27">
        <v>500.0</v>
      </c>
      <c r="E2002" s="28" t="s">
        <v>4932</v>
      </c>
    </row>
    <row r="2003" hidden="1">
      <c r="A2003" s="57" t="s">
        <v>3642</v>
      </c>
      <c r="B2003" s="29">
        <v>39052.0</v>
      </c>
      <c r="C2003" s="26">
        <v>39088.0</v>
      </c>
      <c r="D2003" s="27">
        <v>36.0</v>
      </c>
      <c r="E2003" s="28"/>
    </row>
    <row r="2004" hidden="1">
      <c r="A2004" s="57" t="s">
        <v>3643</v>
      </c>
      <c r="B2004" s="29">
        <v>0.0</v>
      </c>
      <c r="C2004" s="26"/>
      <c r="D2004" s="27">
        <v>0.0</v>
      </c>
      <c r="E2004" s="28"/>
    </row>
    <row r="2005" hidden="1">
      <c r="A2005" s="57" t="s">
        <v>3644</v>
      </c>
      <c r="B2005" s="29">
        <v>2000.0</v>
      </c>
      <c r="C2005" s="26">
        <v>2000.0</v>
      </c>
      <c r="D2005" s="27">
        <v>0.0</v>
      </c>
      <c r="E2005" s="28"/>
    </row>
    <row r="2006" hidden="1">
      <c r="A2006" s="31" t="s">
        <v>3646</v>
      </c>
      <c r="B2006" s="29">
        <v>0.0</v>
      </c>
      <c r="C2006" s="26"/>
      <c r="D2006" s="27">
        <v>0.0</v>
      </c>
      <c r="E2006" s="28"/>
    </row>
    <row r="2007" hidden="1">
      <c r="A2007" s="31" t="s">
        <v>3647</v>
      </c>
      <c r="B2007" s="29">
        <v>0.0</v>
      </c>
      <c r="C2007" s="26"/>
      <c r="D2007" s="27">
        <v>0.0</v>
      </c>
      <c r="E2007" s="28"/>
    </row>
    <row r="2008" hidden="1">
      <c r="A2008" s="31" t="s">
        <v>3649</v>
      </c>
      <c r="B2008" s="29">
        <v>8271.0</v>
      </c>
      <c r="C2008" s="26">
        <v>7839.0</v>
      </c>
      <c r="D2008" s="27">
        <v>-432.0</v>
      </c>
      <c r="E2008" s="28" t="s">
        <v>4933</v>
      </c>
    </row>
    <row r="2009" hidden="1">
      <c r="A2009" s="31" t="s">
        <v>3651</v>
      </c>
      <c r="B2009" s="29">
        <v>7720.0</v>
      </c>
      <c r="C2009" s="26">
        <v>8152.0</v>
      </c>
      <c r="D2009" s="27">
        <v>432.0</v>
      </c>
      <c r="E2009" s="28" t="s">
        <v>4934</v>
      </c>
    </row>
    <row r="2010" hidden="1">
      <c r="A2010" s="58" t="s">
        <v>3652</v>
      </c>
      <c r="B2010" s="29">
        <v>91404.0</v>
      </c>
      <c r="C2010" s="29">
        <v>91404.0</v>
      </c>
      <c r="D2010" s="27">
        <v>0.0</v>
      </c>
      <c r="E2010" s="34"/>
    </row>
    <row r="2011" hidden="1">
      <c r="A2011" s="58" t="s">
        <v>3653</v>
      </c>
      <c r="B2011" s="29">
        <v>46520.0</v>
      </c>
      <c r="C2011" s="59">
        <v>46520.0</v>
      </c>
      <c r="D2011" s="27">
        <v>0.0</v>
      </c>
      <c r="E2011" s="34"/>
    </row>
    <row r="2012" hidden="1">
      <c r="A2012" s="58" t="s">
        <v>3654</v>
      </c>
      <c r="B2012" s="29">
        <v>83653.0</v>
      </c>
      <c r="C2012" s="59">
        <v>83653.0</v>
      </c>
      <c r="D2012" s="27">
        <v>0.0</v>
      </c>
      <c r="E2012" s="34"/>
    </row>
    <row r="2013" hidden="1">
      <c r="A2013" s="58" t="s">
        <v>3655</v>
      </c>
      <c r="B2013" s="29">
        <v>104803.0</v>
      </c>
      <c r="C2013" s="59">
        <v>104803.0</v>
      </c>
      <c r="D2013" s="27">
        <v>0.0</v>
      </c>
      <c r="E2013" s="34"/>
    </row>
    <row r="2014" hidden="1">
      <c r="A2014" s="58" t="s">
        <v>3657</v>
      </c>
      <c r="B2014" s="29">
        <v>0.0</v>
      </c>
      <c r="C2014" s="59">
        <v>0.0</v>
      </c>
      <c r="D2014" s="27">
        <v>0.0</v>
      </c>
      <c r="E2014" s="34"/>
    </row>
    <row r="2015" hidden="1">
      <c r="A2015" s="58" t="s">
        <v>3658</v>
      </c>
      <c r="B2015" s="29">
        <v>4942.0</v>
      </c>
      <c r="C2015" s="59">
        <v>4942.0</v>
      </c>
      <c r="D2015" s="27">
        <v>0.0</v>
      </c>
      <c r="E2015" s="34"/>
    </row>
    <row r="2016" hidden="1">
      <c r="A2016" s="35" t="s">
        <v>3659</v>
      </c>
      <c r="B2016" s="29">
        <v>409170.0</v>
      </c>
      <c r="C2016" s="59">
        <v>408881.0</v>
      </c>
      <c r="D2016" s="27">
        <v>-289.0</v>
      </c>
      <c r="E2016" s="34"/>
    </row>
    <row r="2017" hidden="1">
      <c r="A2017" s="36" t="s">
        <v>3660</v>
      </c>
      <c r="B2017" s="37">
        <v>2.0</v>
      </c>
      <c r="C2017" s="27">
        <v>827.0</v>
      </c>
      <c r="D2017" s="27">
        <v>825.0</v>
      </c>
      <c r="E2017" s="38"/>
    </row>
    <row r="2018" hidden="1"/>
    <row r="2019" hidden="1"/>
    <row r="2020" hidden="1">
      <c r="A2020" s="5" t="s">
        <v>3632</v>
      </c>
      <c r="B2020" s="6"/>
      <c r="C2020" s="6"/>
      <c r="D2020" s="6"/>
      <c r="E2020" s="7"/>
    </row>
    <row r="2021" hidden="1">
      <c r="A2021" s="10"/>
      <c r="B2021" s="11"/>
      <c r="C2021" s="11"/>
      <c r="D2021" s="11"/>
      <c r="E2021" s="12"/>
    </row>
    <row r="2022" hidden="1">
      <c r="A2022" s="5" t="s">
        <v>3634</v>
      </c>
      <c r="B2022" s="6"/>
      <c r="C2022" s="6"/>
      <c r="D2022" s="6"/>
      <c r="E2022" s="7"/>
    </row>
    <row r="2023" hidden="1">
      <c r="A2023" s="10"/>
      <c r="B2023" s="11"/>
      <c r="C2023" s="11"/>
      <c r="D2023" s="11"/>
      <c r="E2023" s="12"/>
    </row>
    <row r="2024" hidden="1">
      <c r="A2024" s="13">
        <v>45929.0</v>
      </c>
      <c r="B2024" s="6"/>
      <c r="C2024" s="54" t="s">
        <v>3635</v>
      </c>
      <c r="D2024" s="15">
        <v>45930.0</v>
      </c>
      <c r="E2024" s="7"/>
    </row>
    <row r="2025" hidden="1">
      <c r="A2025" s="10"/>
      <c r="B2025" s="11"/>
      <c r="C2025" s="16"/>
      <c r="D2025" s="11"/>
      <c r="E2025" s="12"/>
    </row>
    <row r="2026" hidden="1">
      <c r="A2026" s="55" t="s">
        <v>4824</v>
      </c>
      <c r="B2026" s="7"/>
      <c r="C2026" s="16"/>
      <c r="D2026" s="56" t="s">
        <v>4826</v>
      </c>
      <c r="E2026" s="7"/>
    </row>
    <row r="2027" hidden="1">
      <c r="A2027" s="10"/>
      <c r="B2027" s="12"/>
      <c r="C2027" s="16"/>
      <c r="D2027" s="11"/>
      <c r="E2027" s="12"/>
    </row>
    <row r="2028" hidden="1">
      <c r="A2028" s="19" t="s">
        <v>3636</v>
      </c>
      <c r="B2028" s="6"/>
      <c r="C2028" s="6"/>
      <c r="D2028" s="6"/>
      <c r="E2028" s="7"/>
    </row>
    <row r="2029" hidden="1">
      <c r="A2029" s="20" t="s">
        <v>3637</v>
      </c>
      <c r="B2029" s="21" t="s">
        <v>3638</v>
      </c>
      <c r="C2029" s="22" t="s">
        <v>3639</v>
      </c>
      <c r="D2029" s="21" t="s">
        <v>3640</v>
      </c>
      <c r="E2029" s="23" t="s">
        <v>13</v>
      </c>
    </row>
    <row r="2030" hidden="1">
      <c r="A2030" s="57" t="s">
        <v>3641</v>
      </c>
      <c r="B2030" s="25">
        <v>4384.0</v>
      </c>
      <c r="C2030" s="26">
        <v>4385.0</v>
      </c>
      <c r="D2030" s="27">
        <v>1.0</v>
      </c>
      <c r="E2030" s="28" t="s">
        <v>4935</v>
      </c>
    </row>
    <row r="2031" hidden="1">
      <c r="A2031" s="57" t="s">
        <v>3642</v>
      </c>
      <c r="B2031" s="29">
        <v>8072.0</v>
      </c>
      <c r="C2031" s="26">
        <v>8072.0</v>
      </c>
      <c r="D2031" s="27">
        <v>0.0</v>
      </c>
      <c r="E2031" s="28"/>
    </row>
    <row r="2032" hidden="1">
      <c r="A2032" s="57" t="s">
        <v>3643</v>
      </c>
      <c r="B2032" s="29">
        <v>0.0</v>
      </c>
      <c r="C2032" s="26"/>
      <c r="D2032" s="27">
        <v>0.0</v>
      </c>
      <c r="E2032" s="28"/>
    </row>
    <row r="2033" hidden="1">
      <c r="A2033" s="57" t="s">
        <v>3644</v>
      </c>
      <c r="B2033" s="29">
        <v>1000.0</v>
      </c>
      <c r="C2033" s="26">
        <v>500.0</v>
      </c>
      <c r="D2033" s="27">
        <v>-500.0</v>
      </c>
      <c r="E2033" s="28"/>
    </row>
    <row r="2034" hidden="1">
      <c r="A2034" s="31" t="s">
        <v>3646</v>
      </c>
      <c r="B2034" s="29">
        <v>0.0</v>
      </c>
      <c r="C2034" s="26"/>
      <c r="D2034" s="27">
        <v>0.0</v>
      </c>
      <c r="E2034" s="28"/>
    </row>
    <row r="2035" hidden="1">
      <c r="A2035" s="31" t="s">
        <v>3647</v>
      </c>
      <c r="B2035" s="29">
        <v>60.0</v>
      </c>
      <c r="C2035" s="26">
        <v>60.0</v>
      </c>
      <c r="D2035" s="27">
        <v>0.0</v>
      </c>
      <c r="E2035" s="28"/>
    </row>
    <row r="2036" hidden="1">
      <c r="A2036" s="31" t="s">
        <v>3649</v>
      </c>
      <c r="B2036" s="29">
        <v>0.0</v>
      </c>
      <c r="C2036" s="26"/>
      <c r="D2036" s="27">
        <v>0.0</v>
      </c>
      <c r="E2036" s="28"/>
    </row>
    <row r="2037" hidden="1">
      <c r="A2037" s="31" t="s">
        <v>3651</v>
      </c>
      <c r="B2037" s="29">
        <v>920.0</v>
      </c>
      <c r="C2037" s="26">
        <v>920.0</v>
      </c>
      <c r="D2037" s="27">
        <v>0.0</v>
      </c>
      <c r="E2037" s="28"/>
    </row>
    <row r="2038" hidden="1">
      <c r="A2038" s="58" t="s">
        <v>3652</v>
      </c>
      <c r="B2038" s="29">
        <v>22502.0</v>
      </c>
      <c r="C2038" s="29">
        <v>22831.0</v>
      </c>
      <c r="D2038" s="27">
        <v>329.0</v>
      </c>
      <c r="E2038" s="34"/>
    </row>
    <row r="2039" hidden="1">
      <c r="A2039" s="58" t="s">
        <v>3653</v>
      </c>
      <c r="B2039" s="29">
        <v>9918.0</v>
      </c>
      <c r="C2039" s="59">
        <v>9918.0</v>
      </c>
      <c r="D2039" s="27">
        <v>0.0</v>
      </c>
      <c r="E2039" s="34"/>
    </row>
    <row r="2040" hidden="1">
      <c r="A2040" s="58" t="s">
        <v>3654</v>
      </c>
      <c r="B2040" s="29">
        <v>14719.0</v>
      </c>
      <c r="C2040" s="59">
        <v>14719.0</v>
      </c>
      <c r="D2040" s="27">
        <v>0.0</v>
      </c>
      <c r="E2040" s="34"/>
    </row>
    <row r="2041" hidden="1">
      <c r="A2041" s="58" t="s">
        <v>3655</v>
      </c>
      <c r="B2041" s="29">
        <v>15255.0</v>
      </c>
      <c r="C2041" s="59">
        <v>15255.0</v>
      </c>
      <c r="D2041" s="27">
        <v>0.0</v>
      </c>
      <c r="E2041" s="34"/>
    </row>
    <row r="2042" hidden="1">
      <c r="A2042" s="58" t="s">
        <v>3657</v>
      </c>
      <c r="B2042" s="29">
        <v>0.0</v>
      </c>
      <c r="C2042" s="59">
        <v>0.0</v>
      </c>
      <c r="D2042" s="27">
        <v>0.0</v>
      </c>
      <c r="E2042" s="34"/>
    </row>
    <row r="2043" hidden="1">
      <c r="A2043" s="58" t="s">
        <v>3658</v>
      </c>
      <c r="B2043" s="29">
        <v>264.0</v>
      </c>
      <c r="C2043" s="59">
        <v>264.0</v>
      </c>
      <c r="D2043" s="27">
        <v>0.0</v>
      </c>
      <c r="E2043" s="34"/>
    </row>
    <row r="2044" hidden="1">
      <c r="A2044" s="35" t="s">
        <v>3659</v>
      </c>
      <c r="B2044" s="29">
        <v>76830.0</v>
      </c>
      <c r="C2044" s="59">
        <v>76830.0</v>
      </c>
      <c r="D2044" s="27">
        <v>0.0</v>
      </c>
      <c r="E2044" s="34"/>
    </row>
    <row r="2045" hidden="1">
      <c r="A2045" s="36" t="s">
        <v>3660</v>
      </c>
      <c r="B2045" s="37">
        <v>0.0</v>
      </c>
      <c r="C2045" s="27">
        <v>-170.0</v>
      </c>
      <c r="D2045" s="27">
        <v>-170.0</v>
      </c>
      <c r="E2045" s="38"/>
    </row>
    <row r="2046" hidden="1"/>
    <row r="2047" hidden="1"/>
    <row r="2048" hidden="1">
      <c r="A2048" s="5" t="s">
        <v>3632</v>
      </c>
      <c r="B2048" s="6"/>
      <c r="C2048" s="6"/>
      <c r="D2048" s="6"/>
      <c r="E2048" s="7"/>
    </row>
    <row r="2049" hidden="1">
      <c r="A2049" s="10"/>
      <c r="B2049" s="11"/>
      <c r="C2049" s="11"/>
      <c r="D2049" s="11"/>
      <c r="E2049" s="12"/>
    </row>
    <row r="2050" hidden="1">
      <c r="A2050" s="5" t="s">
        <v>3634</v>
      </c>
      <c r="B2050" s="6"/>
      <c r="C2050" s="6"/>
      <c r="D2050" s="6"/>
      <c r="E2050" s="7"/>
    </row>
    <row r="2051" hidden="1">
      <c r="A2051" s="10"/>
      <c r="B2051" s="11"/>
      <c r="C2051" s="11"/>
      <c r="D2051" s="11"/>
      <c r="E2051" s="12"/>
    </row>
    <row r="2052" hidden="1">
      <c r="A2052" s="13">
        <v>45931.0</v>
      </c>
      <c r="B2052" s="6"/>
      <c r="C2052" s="54" t="s">
        <v>3635</v>
      </c>
      <c r="D2052" s="15">
        <v>45935.0</v>
      </c>
      <c r="E2052" s="7"/>
    </row>
    <row r="2053" hidden="1">
      <c r="A2053" s="10"/>
      <c r="B2053" s="11"/>
      <c r="C2053" s="16"/>
      <c r="D2053" s="11"/>
      <c r="E2053" s="12"/>
    </row>
    <row r="2054" hidden="1">
      <c r="A2054" s="55" t="s">
        <v>4827</v>
      </c>
      <c r="B2054" s="7"/>
      <c r="C2054" s="16"/>
      <c r="D2054" s="56" t="s">
        <v>4825</v>
      </c>
      <c r="E2054" s="7"/>
    </row>
    <row r="2055" hidden="1">
      <c r="A2055" s="10"/>
      <c r="B2055" s="12"/>
      <c r="C2055" s="16"/>
      <c r="D2055" s="11"/>
      <c r="E2055" s="12"/>
    </row>
    <row r="2056" hidden="1">
      <c r="A2056" s="19" t="s">
        <v>3636</v>
      </c>
      <c r="B2056" s="6"/>
      <c r="C2056" s="6"/>
      <c r="D2056" s="6"/>
      <c r="E2056" s="7"/>
    </row>
    <row r="2057" hidden="1">
      <c r="A2057" s="20" t="s">
        <v>3637</v>
      </c>
      <c r="B2057" s="21" t="s">
        <v>3638</v>
      </c>
      <c r="C2057" s="22" t="s">
        <v>3639</v>
      </c>
      <c r="D2057" s="21" t="s">
        <v>3640</v>
      </c>
      <c r="E2057" s="23" t="s">
        <v>13</v>
      </c>
    </row>
    <row r="2058" hidden="1">
      <c r="A2058" s="57" t="s">
        <v>3641</v>
      </c>
      <c r="B2058" s="25">
        <v>32697.0</v>
      </c>
      <c r="C2058" s="26">
        <v>32697.0</v>
      </c>
      <c r="D2058" s="27">
        <v>0.0</v>
      </c>
      <c r="E2058" s="28" t="s">
        <v>4936</v>
      </c>
    </row>
    <row r="2059" hidden="1">
      <c r="A2059" s="57" t="s">
        <v>3642</v>
      </c>
      <c r="B2059" s="29">
        <v>24529.0</v>
      </c>
      <c r="C2059" s="26">
        <v>24529.0</v>
      </c>
      <c r="D2059" s="27">
        <v>0.0</v>
      </c>
      <c r="E2059" s="28"/>
    </row>
    <row r="2060" hidden="1">
      <c r="A2060" s="57" t="s">
        <v>3643</v>
      </c>
      <c r="B2060" s="29">
        <v>0.0</v>
      </c>
      <c r="C2060" s="26"/>
      <c r="D2060" s="27">
        <v>0.0</v>
      </c>
      <c r="E2060" s="28"/>
    </row>
    <row r="2061" hidden="1">
      <c r="A2061" s="57" t="s">
        <v>3644</v>
      </c>
      <c r="B2061" s="29">
        <v>1600.0</v>
      </c>
      <c r="C2061" s="26">
        <v>1600.0</v>
      </c>
      <c r="D2061" s="27">
        <v>0.0</v>
      </c>
      <c r="E2061" s="28"/>
    </row>
    <row r="2062" hidden="1">
      <c r="A2062" s="31" t="s">
        <v>3646</v>
      </c>
      <c r="B2062" s="29">
        <v>0.0</v>
      </c>
      <c r="C2062" s="26"/>
      <c r="D2062" s="27">
        <v>0.0</v>
      </c>
      <c r="E2062" s="28"/>
    </row>
    <row r="2063" hidden="1">
      <c r="A2063" s="31" t="s">
        <v>3647</v>
      </c>
      <c r="B2063" s="29">
        <v>0.0</v>
      </c>
      <c r="C2063" s="26"/>
      <c r="D2063" s="27">
        <v>0.0</v>
      </c>
      <c r="E2063" s="28"/>
    </row>
    <row r="2064" hidden="1">
      <c r="A2064" s="31" t="s">
        <v>3649</v>
      </c>
      <c r="B2064" s="29">
        <v>0.0</v>
      </c>
      <c r="C2064" s="26"/>
      <c r="D2064" s="27">
        <v>0.0</v>
      </c>
      <c r="E2064" s="28"/>
    </row>
    <row r="2065" hidden="1">
      <c r="A2065" s="31" t="s">
        <v>3651</v>
      </c>
      <c r="B2065" s="29">
        <v>5000.0</v>
      </c>
      <c r="C2065" s="26">
        <v>4720.0</v>
      </c>
      <c r="D2065" s="27">
        <v>-280.0</v>
      </c>
      <c r="E2065" s="28"/>
    </row>
    <row r="2066" hidden="1">
      <c r="A2066" s="58" t="s">
        <v>3652</v>
      </c>
      <c r="B2066" s="29">
        <v>66508.0</v>
      </c>
      <c r="C2066" s="29">
        <v>66508.0</v>
      </c>
      <c r="D2066" s="27">
        <v>0.0</v>
      </c>
      <c r="E2066" s="34"/>
    </row>
    <row r="2067" hidden="1">
      <c r="A2067" s="58" t="s">
        <v>3653</v>
      </c>
      <c r="B2067" s="29">
        <v>27448.0</v>
      </c>
      <c r="C2067" s="59">
        <v>27448.0</v>
      </c>
      <c r="D2067" s="27">
        <v>0.0</v>
      </c>
      <c r="E2067" s="34"/>
    </row>
    <row r="2068" hidden="1">
      <c r="A2068" s="58" t="s">
        <v>3654</v>
      </c>
      <c r="B2068" s="29">
        <v>65370.0</v>
      </c>
      <c r="C2068" s="59">
        <v>65370.0</v>
      </c>
      <c r="D2068" s="27">
        <v>0.0</v>
      </c>
      <c r="E2068" s="34"/>
    </row>
    <row r="2069" hidden="1">
      <c r="A2069" s="58" t="s">
        <v>3655</v>
      </c>
      <c r="B2069" s="29">
        <v>67050.0</v>
      </c>
      <c r="C2069" s="59">
        <v>67050.0</v>
      </c>
      <c r="D2069" s="27">
        <v>0.0</v>
      </c>
      <c r="E2069" s="34"/>
    </row>
    <row r="2070" hidden="1">
      <c r="A2070" s="58" t="s">
        <v>3657</v>
      </c>
      <c r="B2070" s="29">
        <v>0.0</v>
      </c>
      <c r="C2070" s="59">
        <v>0.0</v>
      </c>
      <c r="D2070" s="27">
        <v>0.0</v>
      </c>
      <c r="E2070" s="34"/>
    </row>
    <row r="2071" hidden="1">
      <c r="A2071" s="58" t="s">
        <v>3658</v>
      </c>
      <c r="B2071" s="29">
        <v>8463.0</v>
      </c>
      <c r="C2071" s="59">
        <v>8463.0</v>
      </c>
      <c r="D2071" s="27">
        <v>0.0</v>
      </c>
      <c r="E2071" s="34"/>
    </row>
    <row r="2072" hidden="1">
      <c r="A2072" s="35" t="s">
        <v>3659</v>
      </c>
      <c r="B2072" s="29">
        <v>290201.0</v>
      </c>
      <c r="C2072" s="59">
        <v>290201.0</v>
      </c>
      <c r="D2072" s="27">
        <v>0.0</v>
      </c>
      <c r="E2072" s="34"/>
    </row>
    <row r="2073" hidden="1">
      <c r="A2073" s="36" t="s">
        <v>3660</v>
      </c>
      <c r="B2073" s="37">
        <v>1.0</v>
      </c>
      <c r="C2073" s="27">
        <v>-279.0</v>
      </c>
      <c r="D2073" s="27">
        <v>-280.0</v>
      </c>
      <c r="E2073" s="38"/>
    </row>
    <row r="2074" hidden="1"/>
    <row r="2075" hidden="1"/>
    <row r="2076" hidden="1">
      <c r="A2076" s="5" t="s">
        <v>3632</v>
      </c>
      <c r="B2076" s="6"/>
      <c r="C2076" s="6"/>
      <c r="D2076" s="6"/>
      <c r="E2076" s="7"/>
    </row>
    <row r="2077" hidden="1">
      <c r="A2077" s="10"/>
      <c r="B2077" s="11"/>
      <c r="C2077" s="11"/>
      <c r="D2077" s="11"/>
      <c r="E2077" s="12"/>
    </row>
    <row r="2078" hidden="1">
      <c r="A2078" s="5" t="s">
        <v>3634</v>
      </c>
      <c r="B2078" s="6"/>
      <c r="C2078" s="6"/>
      <c r="D2078" s="6"/>
      <c r="E2078" s="7"/>
    </row>
    <row r="2079" hidden="1">
      <c r="A2079" s="10"/>
      <c r="B2079" s="11"/>
      <c r="C2079" s="11"/>
      <c r="D2079" s="11"/>
      <c r="E2079" s="12"/>
    </row>
    <row r="2080" hidden="1">
      <c r="A2080" s="13">
        <v>45936.0</v>
      </c>
      <c r="B2080" s="6"/>
      <c r="C2080" s="54" t="s">
        <v>3635</v>
      </c>
      <c r="D2080" s="15">
        <v>45942.0</v>
      </c>
      <c r="E2080" s="7"/>
    </row>
    <row r="2081" hidden="1">
      <c r="A2081" s="10"/>
      <c r="B2081" s="11"/>
      <c r="C2081" s="16"/>
      <c r="D2081" s="11"/>
      <c r="E2081" s="12"/>
    </row>
    <row r="2082" hidden="1">
      <c r="A2082" s="55" t="s">
        <v>4824</v>
      </c>
      <c r="B2082" s="7"/>
      <c r="C2082" s="16"/>
      <c r="D2082" s="56" t="s">
        <v>4825</v>
      </c>
      <c r="E2082" s="7"/>
    </row>
    <row r="2083" hidden="1">
      <c r="A2083" s="10"/>
      <c r="B2083" s="12"/>
      <c r="C2083" s="16"/>
      <c r="D2083" s="11"/>
      <c r="E2083" s="12"/>
    </row>
    <row r="2084" hidden="1">
      <c r="A2084" s="19" t="s">
        <v>3636</v>
      </c>
      <c r="B2084" s="6"/>
      <c r="C2084" s="6"/>
      <c r="D2084" s="6"/>
      <c r="E2084" s="7"/>
    </row>
    <row r="2085" hidden="1">
      <c r="A2085" s="20" t="s">
        <v>3637</v>
      </c>
      <c r="B2085" s="21" t="s">
        <v>3638</v>
      </c>
      <c r="C2085" s="22" t="s">
        <v>3639</v>
      </c>
      <c r="D2085" s="21" t="s">
        <v>3640</v>
      </c>
      <c r="E2085" s="23" t="s">
        <v>13</v>
      </c>
    </row>
    <row r="2086" hidden="1">
      <c r="A2086" s="57" t="s">
        <v>3641</v>
      </c>
      <c r="B2086" s="25">
        <v>31420.0</v>
      </c>
      <c r="C2086" s="26">
        <v>31424.0</v>
      </c>
      <c r="D2086" s="27">
        <v>4.0</v>
      </c>
      <c r="E2086" s="28"/>
    </row>
    <row r="2087" hidden="1">
      <c r="A2087" s="57" t="s">
        <v>3642</v>
      </c>
      <c r="B2087" s="29">
        <v>31989.0</v>
      </c>
      <c r="C2087" s="26">
        <v>31989.0</v>
      </c>
      <c r="D2087" s="27">
        <v>0.0</v>
      </c>
      <c r="E2087" s="28"/>
    </row>
    <row r="2088" hidden="1">
      <c r="A2088" s="57" t="s">
        <v>3643</v>
      </c>
      <c r="B2088" s="29">
        <v>0.0</v>
      </c>
      <c r="C2088" s="26"/>
      <c r="D2088" s="27">
        <v>0.0</v>
      </c>
      <c r="E2088" s="28"/>
    </row>
    <row r="2089" hidden="1">
      <c r="A2089" s="57" t="s">
        <v>3644</v>
      </c>
      <c r="B2089" s="29">
        <v>2500.0</v>
      </c>
      <c r="C2089" s="26">
        <v>2500.0</v>
      </c>
      <c r="D2089" s="27">
        <v>0.0</v>
      </c>
      <c r="E2089" s="28"/>
    </row>
    <row r="2090" hidden="1">
      <c r="A2090" s="31" t="s">
        <v>3646</v>
      </c>
      <c r="B2090" s="29">
        <v>280.0</v>
      </c>
      <c r="C2090" s="26"/>
      <c r="D2090" s="27">
        <v>-280.0</v>
      </c>
      <c r="E2090" s="28"/>
    </row>
    <row r="2091" hidden="1">
      <c r="A2091" s="31" t="s">
        <v>3647</v>
      </c>
      <c r="B2091" s="29">
        <v>110.0</v>
      </c>
      <c r="C2091" s="26">
        <v>110.0</v>
      </c>
      <c r="D2091" s="27">
        <v>0.0</v>
      </c>
      <c r="E2091" s="28"/>
    </row>
    <row r="2092" hidden="1">
      <c r="A2092" s="31" t="s">
        <v>3649</v>
      </c>
      <c r="B2092" s="29">
        <v>90.0</v>
      </c>
      <c r="C2092" s="26">
        <v>110.0</v>
      </c>
      <c r="D2092" s="27">
        <v>20.0</v>
      </c>
      <c r="E2092" s="28"/>
    </row>
    <row r="2093" hidden="1">
      <c r="A2093" s="31" t="s">
        <v>3651</v>
      </c>
      <c r="B2093" s="29">
        <v>7000.0</v>
      </c>
      <c r="C2093" s="26">
        <v>6980.0</v>
      </c>
      <c r="D2093" s="27">
        <v>-20.0</v>
      </c>
      <c r="E2093" s="28"/>
    </row>
    <row r="2094" hidden="1">
      <c r="A2094" s="58" t="s">
        <v>3652</v>
      </c>
      <c r="B2094" s="29">
        <v>88529.0</v>
      </c>
      <c r="C2094" s="29">
        <v>88529.0</v>
      </c>
      <c r="D2094" s="27">
        <v>0.0</v>
      </c>
      <c r="E2094" s="34"/>
    </row>
    <row r="2095" hidden="1">
      <c r="A2095" s="58" t="s">
        <v>3653</v>
      </c>
      <c r="B2095" s="29">
        <v>37846.0</v>
      </c>
      <c r="C2095" s="59">
        <v>37846.0</v>
      </c>
      <c r="D2095" s="27">
        <v>0.0</v>
      </c>
      <c r="E2095" s="34"/>
    </row>
    <row r="2096" hidden="1">
      <c r="A2096" s="58" t="s">
        <v>3654</v>
      </c>
      <c r="B2096" s="29">
        <v>92835.0</v>
      </c>
      <c r="C2096" s="59">
        <v>92546.0</v>
      </c>
      <c r="D2096" s="27">
        <v>-289.0</v>
      </c>
      <c r="E2096" s="34"/>
    </row>
    <row r="2097" hidden="1">
      <c r="A2097" s="58" t="s">
        <v>3655</v>
      </c>
      <c r="B2097" s="29">
        <v>101053.0</v>
      </c>
      <c r="C2097" s="59">
        <v>101362.0</v>
      </c>
      <c r="D2097" s="27">
        <v>309.0</v>
      </c>
      <c r="E2097" s="34"/>
    </row>
    <row r="2098" hidden="1">
      <c r="A2098" s="58" t="s">
        <v>3657</v>
      </c>
      <c r="B2098" s="29">
        <v>1893.0</v>
      </c>
      <c r="C2098" s="59">
        <v>1893.0</v>
      </c>
      <c r="D2098" s="27">
        <v>0.0</v>
      </c>
      <c r="E2098" s="34"/>
    </row>
    <row r="2099" hidden="1">
      <c r="A2099" s="58" t="s">
        <v>3658</v>
      </c>
      <c r="B2099" s="29">
        <v>10356.0</v>
      </c>
      <c r="C2099" s="59">
        <v>10356.0</v>
      </c>
      <c r="D2099" s="27">
        <v>0.0</v>
      </c>
      <c r="E2099" s="34"/>
    </row>
    <row r="2100" hidden="1">
      <c r="A2100" s="35" t="s">
        <v>3659</v>
      </c>
      <c r="B2100" s="29">
        <v>395540.2</v>
      </c>
      <c r="C2100" s="59">
        <v>395560.2</v>
      </c>
      <c r="D2100" s="27">
        <v>20.0</v>
      </c>
      <c r="E2100" s="34"/>
    </row>
    <row r="2101" hidden="1">
      <c r="A2101" s="36" t="s">
        <v>3660</v>
      </c>
      <c r="B2101" s="37">
        <v>4.80000000000291</v>
      </c>
      <c r="C2101" s="27">
        <v>-271.20000000001164</v>
      </c>
      <c r="D2101" s="27">
        <v>-276.00000000001455</v>
      </c>
      <c r="E2101" s="38"/>
    </row>
    <row r="2102" hidden="1"/>
    <row r="2103" hidden="1"/>
    <row r="2104" hidden="1">
      <c r="A2104" s="5" t="s">
        <v>3632</v>
      </c>
      <c r="B2104" s="6"/>
      <c r="C2104" s="6"/>
      <c r="D2104" s="6"/>
      <c r="E2104" s="7"/>
    </row>
    <row r="2105" hidden="1">
      <c r="A2105" s="10"/>
      <c r="B2105" s="11"/>
      <c r="C2105" s="11"/>
      <c r="D2105" s="11"/>
      <c r="E2105" s="12"/>
    </row>
    <row r="2106" hidden="1">
      <c r="A2106" s="5" t="s">
        <v>3634</v>
      </c>
      <c r="B2106" s="6"/>
      <c r="C2106" s="6"/>
      <c r="D2106" s="6"/>
      <c r="E2106" s="7"/>
    </row>
    <row r="2107" hidden="1">
      <c r="A2107" s="10"/>
      <c r="B2107" s="11"/>
      <c r="C2107" s="11"/>
      <c r="D2107" s="11"/>
      <c r="E2107" s="12"/>
    </row>
    <row r="2108" hidden="1">
      <c r="A2108" s="13">
        <v>45943.0</v>
      </c>
      <c r="B2108" s="6"/>
      <c r="C2108" s="54" t="s">
        <v>3635</v>
      </c>
      <c r="D2108" s="15">
        <v>45949.0</v>
      </c>
      <c r="E2108" s="7"/>
    </row>
    <row r="2109" hidden="1">
      <c r="A2109" s="10"/>
      <c r="B2109" s="11"/>
      <c r="C2109" s="16"/>
      <c r="D2109" s="11"/>
      <c r="E2109" s="12"/>
    </row>
    <row r="2110" hidden="1">
      <c r="A2110" s="55" t="s">
        <v>4824</v>
      </c>
      <c r="B2110" s="7"/>
      <c r="C2110" s="16"/>
      <c r="D2110" s="56" t="s">
        <v>4825</v>
      </c>
      <c r="E2110" s="7"/>
    </row>
    <row r="2111" hidden="1">
      <c r="A2111" s="10"/>
      <c r="B2111" s="12"/>
      <c r="C2111" s="16"/>
      <c r="D2111" s="11"/>
      <c r="E2111" s="12"/>
    </row>
    <row r="2112" hidden="1">
      <c r="A2112" s="19" t="s">
        <v>3636</v>
      </c>
      <c r="B2112" s="6"/>
      <c r="C2112" s="6"/>
      <c r="D2112" s="6"/>
      <c r="E2112" s="7"/>
    </row>
    <row r="2113" hidden="1">
      <c r="A2113" s="20" t="s">
        <v>3637</v>
      </c>
      <c r="B2113" s="21" t="s">
        <v>3638</v>
      </c>
      <c r="C2113" s="22" t="s">
        <v>3639</v>
      </c>
      <c r="D2113" s="21" t="s">
        <v>3640</v>
      </c>
      <c r="E2113" s="23" t="s">
        <v>13</v>
      </c>
    </row>
    <row r="2114" hidden="1">
      <c r="A2114" s="57" t="s">
        <v>3641</v>
      </c>
      <c r="B2114" s="25">
        <v>28442.0</v>
      </c>
      <c r="C2114" s="26">
        <v>28443.0</v>
      </c>
      <c r="D2114" s="27">
        <v>1.0</v>
      </c>
      <c r="E2114" s="28"/>
    </row>
    <row r="2115" hidden="1">
      <c r="A2115" s="57" t="s">
        <v>3642</v>
      </c>
      <c r="B2115" s="29">
        <v>38583.0</v>
      </c>
      <c r="C2115" s="26">
        <v>38583.0</v>
      </c>
      <c r="D2115" s="27">
        <v>0.0</v>
      </c>
      <c r="E2115" s="28"/>
    </row>
    <row r="2116" hidden="1">
      <c r="A2116" s="57" t="s">
        <v>3643</v>
      </c>
      <c r="B2116" s="29">
        <v>100.0</v>
      </c>
      <c r="C2116" s="26">
        <v>100.0</v>
      </c>
      <c r="D2116" s="27">
        <v>0.0</v>
      </c>
      <c r="E2116" s="28"/>
    </row>
    <row r="2117" hidden="1">
      <c r="A2117" s="57" t="s">
        <v>3644</v>
      </c>
      <c r="B2117" s="29">
        <v>2100.0</v>
      </c>
      <c r="C2117" s="26">
        <v>2100.0</v>
      </c>
      <c r="D2117" s="27">
        <v>0.0</v>
      </c>
      <c r="E2117" s="28"/>
    </row>
    <row r="2118" hidden="1">
      <c r="A2118" s="31" t="s">
        <v>3646</v>
      </c>
      <c r="B2118" s="29">
        <v>240.0</v>
      </c>
      <c r="C2118" s="26"/>
      <c r="D2118" s="27">
        <v>-240.0</v>
      </c>
      <c r="E2118" s="28"/>
    </row>
    <row r="2119" hidden="1">
      <c r="A2119" s="31" t="s">
        <v>3647</v>
      </c>
      <c r="B2119" s="29">
        <v>0.0</v>
      </c>
      <c r="C2119" s="26"/>
      <c r="D2119" s="27">
        <v>0.0</v>
      </c>
      <c r="E2119" s="28"/>
    </row>
    <row r="2120" hidden="1">
      <c r="A2120" s="31" t="s">
        <v>3649</v>
      </c>
      <c r="B2120" s="29">
        <v>5801.0</v>
      </c>
      <c r="C2120" s="26">
        <v>5801.0</v>
      </c>
      <c r="D2120" s="27">
        <v>0.0</v>
      </c>
      <c r="E2120" s="28" t="s">
        <v>4937</v>
      </c>
    </row>
    <row r="2121" hidden="1">
      <c r="A2121" s="31" t="s">
        <v>3651</v>
      </c>
      <c r="B2121" s="29">
        <v>8200.0</v>
      </c>
      <c r="C2121" s="26">
        <v>8120.0</v>
      </c>
      <c r="D2121" s="27">
        <v>-80.0</v>
      </c>
      <c r="E2121" s="28"/>
    </row>
    <row r="2122" hidden="1">
      <c r="A2122" s="58" t="s">
        <v>3652</v>
      </c>
      <c r="B2122" s="29">
        <v>81161.0</v>
      </c>
      <c r="C2122" s="29">
        <v>81161.0</v>
      </c>
      <c r="D2122" s="27">
        <v>0.0</v>
      </c>
      <c r="E2122" s="34"/>
    </row>
    <row r="2123" hidden="1">
      <c r="A2123" s="58" t="s">
        <v>3653</v>
      </c>
      <c r="B2123" s="29">
        <v>40012.0</v>
      </c>
      <c r="C2123" s="59">
        <v>40012.0</v>
      </c>
      <c r="D2123" s="27">
        <v>0.0</v>
      </c>
      <c r="E2123" s="34"/>
    </row>
    <row r="2124" hidden="1">
      <c r="A2124" s="58" t="s">
        <v>3654</v>
      </c>
      <c r="B2124" s="29">
        <v>85561.0</v>
      </c>
      <c r="C2124" s="59">
        <v>85232.0</v>
      </c>
      <c r="D2124" s="27">
        <v>-329.0</v>
      </c>
      <c r="E2124" s="34"/>
    </row>
    <row r="2125" hidden="1">
      <c r="A2125" s="58" t="s">
        <v>3655</v>
      </c>
      <c r="B2125" s="29">
        <v>103847.0</v>
      </c>
      <c r="C2125" s="59">
        <v>103847.0</v>
      </c>
      <c r="D2125" s="27">
        <v>0.0</v>
      </c>
      <c r="E2125" s="34"/>
    </row>
    <row r="2126" hidden="1">
      <c r="A2126" s="58" t="s">
        <v>3657</v>
      </c>
      <c r="B2126" s="29">
        <v>793.0</v>
      </c>
      <c r="C2126" s="59">
        <v>793.0</v>
      </c>
      <c r="D2126" s="27">
        <v>0.0</v>
      </c>
      <c r="E2126" s="34"/>
    </row>
    <row r="2127" hidden="1">
      <c r="A2127" s="58" t="s">
        <v>3658</v>
      </c>
      <c r="B2127" s="29">
        <v>13735.0</v>
      </c>
      <c r="C2127" s="59">
        <v>13735.0</v>
      </c>
      <c r="D2127" s="27">
        <v>0.0</v>
      </c>
      <c r="E2127" s="34"/>
    </row>
    <row r="2128" hidden="1">
      <c r="A2128" s="35" t="s">
        <v>3659</v>
      </c>
      <c r="B2128" s="29">
        <v>394838.5</v>
      </c>
      <c r="C2128" s="59">
        <v>394509.5</v>
      </c>
      <c r="D2128" s="27">
        <v>-329.0</v>
      </c>
      <c r="E2128" s="34"/>
    </row>
    <row r="2129" hidden="1">
      <c r="A2129" s="36" t="s">
        <v>3660</v>
      </c>
      <c r="B2129" s="37">
        <v>1.5</v>
      </c>
      <c r="C2129" s="27">
        <v>-317.5</v>
      </c>
      <c r="D2129" s="27">
        <v>-319.0</v>
      </c>
      <c r="E2129" s="38"/>
    </row>
    <row r="2130" hidden="1"/>
    <row r="2131" hidden="1"/>
    <row r="2132" hidden="1">
      <c r="A2132" s="5" t="s">
        <v>3632</v>
      </c>
      <c r="B2132" s="6"/>
      <c r="C2132" s="6"/>
      <c r="D2132" s="6"/>
      <c r="E2132" s="7"/>
    </row>
    <row r="2133" hidden="1">
      <c r="A2133" s="10"/>
      <c r="B2133" s="11"/>
      <c r="C2133" s="11"/>
      <c r="D2133" s="11"/>
      <c r="E2133" s="12"/>
    </row>
    <row r="2134" hidden="1">
      <c r="A2134" s="5" t="s">
        <v>3634</v>
      </c>
      <c r="B2134" s="6"/>
      <c r="C2134" s="6"/>
      <c r="D2134" s="6"/>
      <c r="E2134" s="7"/>
    </row>
    <row r="2135" hidden="1">
      <c r="A2135" s="10"/>
      <c r="B2135" s="11"/>
      <c r="C2135" s="11"/>
      <c r="D2135" s="11"/>
      <c r="E2135" s="12"/>
    </row>
    <row r="2136" hidden="1">
      <c r="A2136" s="13">
        <v>45950.0</v>
      </c>
      <c r="B2136" s="6"/>
      <c r="C2136" s="54" t="s">
        <v>3635</v>
      </c>
      <c r="D2136" s="15">
        <v>45956.0</v>
      </c>
      <c r="E2136" s="7"/>
    </row>
    <row r="2137" hidden="1">
      <c r="A2137" s="10"/>
      <c r="B2137" s="11"/>
      <c r="C2137" s="16"/>
      <c r="D2137" s="11"/>
      <c r="E2137" s="12"/>
    </row>
    <row r="2138" hidden="1">
      <c r="A2138" s="55" t="s">
        <v>4824</v>
      </c>
      <c r="B2138" s="7"/>
      <c r="C2138" s="16"/>
      <c r="D2138" s="56" t="s">
        <v>4825</v>
      </c>
      <c r="E2138" s="7"/>
    </row>
    <row r="2139" hidden="1">
      <c r="A2139" s="10"/>
      <c r="B2139" s="12"/>
      <c r="C2139" s="16"/>
      <c r="D2139" s="11"/>
      <c r="E2139" s="12"/>
    </row>
    <row r="2140" hidden="1">
      <c r="A2140" s="19" t="s">
        <v>3636</v>
      </c>
      <c r="B2140" s="6"/>
      <c r="C2140" s="6"/>
      <c r="D2140" s="6"/>
      <c r="E2140" s="7"/>
    </row>
    <row r="2141" hidden="1">
      <c r="A2141" s="20" t="s">
        <v>3637</v>
      </c>
      <c r="B2141" s="21" t="s">
        <v>3638</v>
      </c>
      <c r="C2141" s="22" t="s">
        <v>3639</v>
      </c>
      <c r="D2141" s="21" t="s">
        <v>3640</v>
      </c>
      <c r="E2141" s="23" t="s">
        <v>13</v>
      </c>
    </row>
    <row r="2142" hidden="1">
      <c r="A2142" s="57" t="s">
        <v>3641</v>
      </c>
      <c r="B2142" s="25">
        <v>37588.0</v>
      </c>
      <c r="C2142" s="26">
        <v>33490.0</v>
      </c>
      <c r="D2142" s="27">
        <v>-4098.0</v>
      </c>
      <c r="E2142" s="28"/>
    </row>
    <row r="2143" hidden="1">
      <c r="A2143" s="57" t="s">
        <v>3642</v>
      </c>
      <c r="B2143" s="29">
        <v>38001.0</v>
      </c>
      <c r="C2143" s="26">
        <v>38001.0</v>
      </c>
      <c r="D2143" s="27">
        <v>0.0</v>
      </c>
      <c r="E2143" s="28"/>
    </row>
    <row r="2144" hidden="1">
      <c r="A2144" s="57" t="s">
        <v>3643</v>
      </c>
      <c r="B2144" s="29">
        <v>120.0</v>
      </c>
      <c r="C2144" s="26">
        <v>120.0</v>
      </c>
      <c r="D2144" s="27">
        <v>0.0</v>
      </c>
      <c r="E2144" s="28"/>
    </row>
    <row r="2145" hidden="1">
      <c r="A2145" s="57" t="s">
        <v>3644</v>
      </c>
      <c r="B2145" s="29">
        <v>2500.0</v>
      </c>
      <c r="C2145" s="26">
        <v>6500.0</v>
      </c>
      <c r="D2145" s="27">
        <v>4000.0</v>
      </c>
      <c r="E2145" s="28" t="s">
        <v>4938</v>
      </c>
    </row>
    <row r="2146" hidden="1">
      <c r="A2146" s="31" t="s">
        <v>3646</v>
      </c>
      <c r="B2146" s="29">
        <v>0.0</v>
      </c>
      <c r="C2146" s="26"/>
      <c r="D2146" s="27">
        <v>0.0</v>
      </c>
      <c r="E2146" s="28"/>
    </row>
    <row r="2147" hidden="1">
      <c r="A2147" s="31" t="s">
        <v>3647</v>
      </c>
      <c r="B2147" s="29">
        <v>0.0</v>
      </c>
      <c r="C2147" s="26"/>
      <c r="D2147" s="27">
        <v>0.0</v>
      </c>
      <c r="E2147" s="28"/>
    </row>
    <row r="2148" hidden="1">
      <c r="A2148" s="31" t="s">
        <v>3649</v>
      </c>
      <c r="B2148" s="29">
        <v>0.0</v>
      </c>
      <c r="C2148" s="26"/>
      <c r="D2148" s="27">
        <v>0.0</v>
      </c>
      <c r="E2148" s="28"/>
    </row>
    <row r="2149" hidden="1">
      <c r="A2149" s="31" t="s">
        <v>3651</v>
      </c>
      <c r="B2149" s="29">
        <v>7760.0</v>
      </c>
      <c r="C2149" s="26">
        <v>7760.0</v>
      </c>
      <c r="D2149" s="27">
        <v>0.0</v>
      </c>
      <c r="E2149" s="28"/>
    </row>
    <row r="2150" hidden="1">
      <c r="A2150" s="58" t="s">
        <v>3652</v>
      </c>
      <c r="B2150" s="29">
        <v>95502.0</v>
      </c>
      <c r="C2150" s="29">
        <v>95502.0</v>
      </c>
      <c r="D2150" s="27">
        <v>0.0</v>
      </c>
      <c r="E2150" s="34"/>
    </row>
    <row r="2151" hidden="1">
      <c r="A2151" s="58" t="s">
        <v>3653</v>
      </c>
      <c r="B2151" s="29">
        <v>34058.0</v>
      </c>
      <c r="C2151" s="59">
        <v>34058.0</v>
      </c>
      <c r="D2151" s="27">
        <v>0.0</v>
      </c>
      <c r="E2151" s="34"/>
    </row>
    <row r="2152" hidden="1">
      <c r="A2152" s="58" t="s">
        <v>3654</v>
      </c>
      <c r="B2152" s="29">
        <v>74393.0</v>
      </c>
      <c r="C2152" s="59">
        <v>74393.0</v>
      </c>
      <c r="D2152" s="27">
        <v>0.0</v>
      </c>
      <c r="E2152" s="34"/>
    </row>
    <row r="2153" hidden="1">
      <c r="A2153" s="58" t="s">
        <v>3655</v>
      </c>
      <c r="B2153" s="29">
        <v>93512.0</v>
      </c>
      <c r="C2153" s="59">
        <v>93975.0</v>
      </c>
      <c r="D2153" s="27">
        <v>463.0</v>
      </c>
      <c r="E2153" s="34"/>
    </row>
    <row r="2154" hidden="1">
      <c r="A2154" s="58" t="s">
        <v>3657</v>
      </c>
      <c r="B2154" s="29">
        <v>697.0</v>
      </c>
      <c r="C2154" s="59">
        <v>697.0</v>
      </c>
      <c r="D2154" s="27">
        <v>0.0</v>
      </c>
      <c r="E2154" s="34"/>
    </row>
    <row r="2155" hidden="1">
      <c r="A2155" s="58" t="s">
        <v>3658</v>
      </c>
      <c r="B2155" s="29">
        <v>10515.0</v>
      </c>
      <c r="C2155" s="59">
        <v>10515.0</v>
      </c>
      <c r="D2155" s="27">
        <v>0.0</v>
      </c>
      <c r="E2155" s="34"/>
    </row>
    <row r="2156" hidden="1">
      <c r="A2156" s="35" t="s">
        <v>3659</v>
      </c>
      <c r="B2156" s="29">
        <v>384130.5</v>
      </c>
      <c r="C2156" s="59">
        <v>384593.5</v>
      </c>
      <c r="D2156" s="27">
        <v>463.0</v>
      </c>
      <c r="E2156" s="34"/>
    </row>
    <row r="2157" hidden="1">
      <c r="A2157" s="36" t="s">
        <v>3660</v>
      </c>
      <c r="B2157" s="37">
        <v>0.5</v>
      </c>
      <c r="C2157" s="27">
        <v>-97.5</v>
      </c>
      <c r="D2157" s="27">
        <v>-98.0</v>
      </c>
      <c r="E2157" s="38"/>
    </row>
    <row r="2158" hidden="1"/>
    <row r="2159" hidden="1"/>
    <row r="2160" hidden="1">
      <c r="A2160" s="5" t="s">
        <v>3632</v>
      </c>
      <c r="B2160" s="6"/>
      <c r="C2160" s="6"/>
      <c r="D2160" s="6"/>
      <c r="E2160" s="7"/>
    </row>
    <row r="2161" hidden="1">
      <c r="A2161" s="10"/>
      <c r="B2161" s="11"/>
      <c r="C2161" s="11"/>
      <c r="D2161" s="11"/>
      <c r="E2161" s="12"/>
    </row>
    <row r="2162" hidden="1">
      <c r="A2162" s="5" t="s">
        <v>3634</v>
      </c>
      <c r="B2162" s="6"/>
      <c r="C2162" s="6"/>
      <c r="D2162" s="6"/>
      <c r="E2162" s="7"/>
    </row>
    <row r="2163" hidden="1">
      <c r="A2163" s="10"/>
      <c r="B2163" s="11"/>
      <c r="C2163" s="11"/>
      <c r="D2163" s="11"/>
      <c r="E2163" s="12"/>
    </row>
    <row r="2164" hidden="1">
      <c r="A2164" s="13">
        <v>45950.0</v>
      </c>
      <c r="B2164" s="6"/>
      <c r="C2164" s="54" t="s">
        <v>3635</v>
      </c>
      <c r="D2164" s="15">
        <v>45956.0</v>
      </c>
      <c r="E2164" s="7"/>
    </row>
    <row r="2165" hidden="1">
      <c r="A2165" s="10"/>
      <c r="B2165" s="11"/>
      <c r="C2165" s="16"/>
      <c r="D2165" s="11"/>
      <c r="E2165" s="12"/>
    </row>
    <row r="2166" hidden="1">
      <c r="A2166" s="55" t="s">
        <v>4824</v>
      </c>
      <c r="B2166" s="7"/>
      <c r="C2166" s="16"/>
      <c r="D2166" s="56" t="s">
        <v>4825</v>
      </c>
      <c r="E2166" s="7"/>
    </row>
    <row r="2167" hidden="1">
      <c r="A2167" s="10"/>
      <c r="B2167" s="12"/>
      <c r="C2167" s="16"/>
      <c r="D2167" s="11"/>
      <c r="E2167" s="12"/>
    </row>
    <row r="2168" hidden="1">
      <c r="A2168" s="19" t="s">
        <v>3636</v>
      </c>
      <c r="B2168" s="6"/>
      <c r="C2168" s="6"/>
      <c r="D2168" s="6"/>
      <c r="E2168" s="7"/>
    </row>
    <row r="2169" hidden="1">
      <c r="A2169" s="20" t="s">
        <v>3637</v>
      </c>
      <c r="B2169" s="21" t="s">
        <v>3638</v>
      </c>
      <c r="C2169" s="22" t="s">
        <v>3639</v>
      </c>
      <c r="D2169" s="21" t="s">
        <v>3640</v>
      </c>
      <c r="E2169" s="23" t="s">
        <v>13</v>
      </c>
    </row>
    <row r="2170" hidden="1">
      <c r="A2170" s="57" t="s">
        <v>3641</v>
      </c>
      <c r="B2170" s="25">
        <v>37588.0</v>
      </c>
      <c r="C2170" s="26">
        <v>33490.0</v>
      </c>
      <c r="D2170" s="27">
        <v>-4098.0</v>
      </c>
      <c r="E2170" s="28"/>
    </row>
    <row r="2171" hidden="1">
      <c r="A2171" s="57" t="s">
        <v>3642</v>
      </c>
      <c r="B2171" s="29">
        <v>38001.0</v>
      </c>
      <c r="C2171" s="26">
        <v>38001.0</v>
      </c>
      <c r="D2171" s="27">
        <v>0.0</v>
      </c>
      <c r="E2171" s="28"/>
    </row>
    <row r="2172" hidden="1">
      <c r="A2172" s="57" t="s">
        <v>3643</v>
      </c>
      <c r="B2172" s="29">
        <v>120.0</v>
      </c>
      <c r="C2172" s="26">
        <v>120.0</v>
      </c>
      <c r="D2172" s="27">
        <v>0.0</v>
      </c>
      <c r="E2172" s="28"/>
    </row>
    <row r="2173" hidden="1">
      <c r="A2173" s="57" t="s">
        <v>3644</v>
      </c>
      <c r="B2173" s="29">
        <v>2500.0</v>
      </c>
      <c r="C2173" s="26">
        <v>6500.0</v>
      </c>
      <c r="D2173" s="27">
        <v>4000.0</v>
      </c>
      <c r="E2173" s="28"/>
    </row>
    <row r="2174" hidden="1">
      <c r="A2174" s="31" t="s">
        <v>3646</v>
      </c>
      <c r="B2174" s="29">
        <v>0.0</v>
      </c>
      <c r="C2174" s="26"/>
      <c r="D2174" s="27">
        <v>0.0</v>
      </c>
      <c r="E2174" s="28"/>
    </row>
    <row r="2175" hidden="1">
      <c r="A2175" s="31" t="s">
        <v>3647</v>
      </c>
      <c r="B2175" s="29">
        <v>0.0</v>
      </c>
      <c r="C2175" s="26"/>
      <c r="D2175" s="27">
        <v>0.0</v>
      </c>
      <c r="E2175" s="28"/>
    </row>
    <row r="2176" hidden="1">
      <c r="A2176" s="31" t="s">
        <v>3649</v>
      </c>
      <c r="B2176" s="29">
        <v>0.0</v>
      </c>
      <c r="C2176" s="26"/>
      <c r="D2176" s="27">
        <v>0.0</v>
      </c>
      <c r="E2176" s="28"/>
    </row>
    <row r="2177" hidden="1">
      <c r="A2177" s="31" t="s">
        <v>3651</v>
      </c>
      <c r="B2177" s="29">
        <v>7760.0</v>
      </c>
      <c r="C2177" s="26">
        <v>7760.0</v>
      </c>
      <c r="D2177" s="27">
        <v>0.0</v>
      </c>
      <c r="E2177" s="28"/>
    </row>
    <row r="2178" hidden="1">
      <c r="A2178" s="58" t="s">
        <v>3652</v>
      </c>
      <c r="B2178" s="29">
        <v>95502.0</v>
      </c>
      <c r="C2178" s="29">
        <v>95502.0</v>
      </c>
      <c r="D2178" s="27">
        <v>0.0</v>
      </c>
      <c r="E2178" s="34"/>
    </row>
    <row r="2179" hidden="1">
      <c r="A2179" s="58" t="s">
        <v>3653</v>
      </c>
      <c r="B2179" s="29">
        <v>34058.0</v>
      </c>
      <c r="C2179" s="59">
        <v>34058.0</v>
      </c>
      <c r="D2179" s="27">
        <v>0.0</v>
      </c>
      <c r="E2179" s="34"/>
    </row>
    <row r="2180" hidden="1">
      <c r="A2180" s="58" t="s">
        <v>3654</v>
      </c>
      <c r="B2180" s="29">
        <v>74393.0</v>
      </c>
      <c r="C2180" s="59">
        <v>74393.0</v>
      </c>
      <c r="D2180" s="27">
        <v>0.0</v>
      </c>
      <c r="E2180" s="34"/>
    </row>
    <row r="2181" hidden="1">
      <c r="A2181" s="58" t="s">
        <v>3655</v>
      </c>
      <c r="B2181" s="29">
        <v>93512.0</v>
      </c>
      <c r="C2181" s="59">
        <v>93975.0</v>
      </c>
      <c r="D2181" s="27">
        <v>463.0</v>
      </c>
      <c r="E2181" s="34"/>
    </row>
    <row r="2182" hidden="1">
      <c r="A2182" s="58" t="s">
        <v>3657</v>
      </c>
      <c r="B2182" s="29">
        <v>697.0</v>
      </c>
      <c r="C2182" s="59">
        <v>697.0</v>
      </c>
      <c r="D2182" s="27">
        <v>0.0</v>
      </c>
      <c r="E2182" s="34"/>
    </row>
    <row r="2183" hidden="1">
      <c r="A2183" s="58" t="s">
        <v>3658</v>
      </c>
      <c r="B2183" s="29">
        <v>10515.0</v>
      </c>
      <c r="C2183" s="59">
        <v>10515.0</v>
      </c>
      <c r="D2183" s="27">
        <v>0.0</v>
      </c>
      <c r="E2183" s="34"/>
    </row>
    <row r="2184" hidden="1">
      <c r="A2184" s="35" t="s">
        <v>3659</v>
      </c>
      <c r="B2184" s="29">
        <v>384130.5</v>
      </c>
      <c r="C2184" s="59">
        <v>384593.5</v>
      </c>
      <c r="D2184" s="27">
        <v>463.0</v>
      </c>
      <c r="E2184" s="34"/>
    </row>
    <row r="2185" hidden="1">
      <c r="A2185" s="36" t="s">
        <v>3660</v>
      </c>
      <c r="B2185" s="37">
        <v>0.5</v>
      </c>
      <c r="C2185" s="27">
        <v>-97.5</v>
      </c>
      <c r="D2185" s="27">
        <v>-98.0</v>
      </c>
      <c r="E2185" s="38"/>
    </row>
    <row r="2186" hidden="1"/>
    <row r="2187" hidden="1"/>
    <row r="2188" hidden="1">
      <c r="A2188" s="5" t="s">
        <v>3632</v>
      </c>
      <c r="B2188" s="6"/>
      <c r="C2188" s="6"/>
      <c r="D2188" s="6"/>
      <c r="E2188" s="7"/>
    </row>
    <row r="2189" hidden="1">
      <c r="A2189" s="10"/>
      <c r="B2189" s="11"/>
      <c r="C2189" s="11"/>
      <c r="D2189" s="11"/>
      <c r="E2189" s="12"/>
    </row>
    <row r="2190" hidden="1">
      <c r="A2190" s="5" t="s">
        <v>3634</v>
      </c>
      <c r="B2190" s="6"/>
      <c r="C2190" s="6"/>
      <c r="D2190" s="6"/>
      <c r="E2190" s="7"/>
    </row>
    <row r="2191" hidden="1">
      <c r="A2191" s="10"/>
      <c r="B2191" s="11"/>
      <c r="C2191" s="11"/>
      <c r="D2191" s="11"/>
      <c r="E2191" s="12"/>
    </row>
    <row r="2192" hidden="1">
      <c r="A2192" s="13">
        <v>45957.0</v>
      </c>
      <c r="B2192" s="6"/>
      <c r="C2192" s="54" t="s">
        <v>3635</v>
      </c>
      <c r="D2192" s="15">
        <v>45961.0</v>
      </c>
      <c r="E2192" s="7"/>
    </row>
    <row r="2193" hidden="1">
      <c r="A2193" s="10"/>
      <c r="B2193" s="11"/>
      <c r="C2193" s="16"/>
      <c r="D2193" s="11"/>
      <c r="E2193" s="12"/>
    </row>
    <row r="2194" hidden="1">
      <c r="A2194" s="55" t="s">
        <v>4824</v>
      </c>
      <c r="B2194" s="7"/>
      <c r="C2194" s="16"/>
      <c r="D2194" s="56" t="s">
        <v>4831</v>
      </c>
      <c r="E2194" s="7"/>
    </row>
    <row r="2195" hidden="1">
      <c r="A2195" s="10"/>
      <c r="B2195" s="12"/>
      <c r="C2195" s="16"/>
      <c r="D2195" s="11"/>
      <c r="E2195" s="12"/>
    </row>
    <row r="2196" hidden="1">
      <c r="A2196" s="19" t="s">
        <v>3636</v>
      </c>
      <c r="B2196" s="6"/>
      <c r="C2196" s="6"/>
      <c r="D2196" s="6"/>
      <c r="E2196" s="7"/>
    </row>
    <row r="2197" hidden="1">
      <c r="A2197" s="20" t="s">
        <v>3637</v>
      </c>
      <c r="B2197" s="21" t="s">
        <v>3638</v>
      </c>
      <c r="C2197" s="22" t="s">
        <v>3639</v>
      </c>
      <c r="D2197" s="21" t="s">
        <v>3640</v>
      </c>
      <c r="E2197" s="23" t="s">
        <v>13</v>
      </c>
    </row>
    <row r="2198" hidden="1">
      <c r="A2198" s="57" t="s">
        <v>3641</v>
      </c>
      <c r="B2198" s="25">
        <v>19966.0</v>
      </c>
      <c r="C2198" s="26">
        <v>6772.0</v>
      </c>
      <c r="D2198" s="27">
        <v>-13194.0</v>
      </c>
      <c r="E2198" s="28"/>
    </row>
    <row r="2199" hidden="1">
      <c r="A2199" s="57" t="s">
        <v>3642</v>
      </c>
      <c r="B2199" s="29">
        <v>24677.0</v>
      </c>
      <c r="C2199" s="26">
        <v>24677.0</v>
      </c>
      <c r="D2199" s="27">
        <v>0.0</v>
      </c>
      <c r="E2199" s="28"/>
    </row>
    <row r="2200" hidden="1">
      <c r="A2200" s="57" t="s">
        <v>3643</v>
      </c>
      <c r="B2200" s="29">
        <v>0.0</v>
      </c>
      <c r="C2200" s="26"/>
      <c r="D2200" s="27">
        <v>0.0</v>
      </c>
      <c r="E2200" s="28"/>
    </row>
    <row r="2201" hidden="1">
      <c r="A2201" s="57" t="s">
        <v>3644</v>
      </c>
      <c r="B2201" s="29">
        <v>2000.0</v>
      </c>
      <c r="C2201" s="26">
        <v>4000.0</v>
      </c>
      <c r="D2201" s="27">
        <v>2000.0</v>
      </c>
      <c r="E2201" s="28" t="s">
        <v>4939</v>
      </c>
    </row>
    <row r="2202" hidden="1">
      <c r="A2202" s="31" t="s">
        <v>3646</v>
      </c>
      <c r="B2202" s="29">
        <v>0.0</v>
      </c>
      <c r="C2202" s="26"/>
      <c r="D2202" s="27">
        <v>0.0</v>
      </c>
      <c r="E2202" s="28"/>
    </row>
    <row r="2203" hidden="1">
      <c r="A2203" s="31" t="s">
        <v>3647</v>
      </c>
      <c r="B2203" s="29">
        <v>110.0</v>
      </c>
      <c r="C2203" s="26">
        <v>110.0</v>
      </c>
      <c r="D2203" s="27">
        <v>0.0</v>
      </c>
      <c r="E2203" s="28"/>
    </row>
    <row r="2204" hidden="1">
      <c r="A2204" s="31" t="s">
        <v>3649</v>
      </c>
      <c r="B2204" s="29">
        <v>0.0</v>
      </c>
      <c r="C2204" s="26">
        <v>11194.0</v>
      </c>
      <c r="D2204" s="27">
        <v>11194.0</v>
      </c>
      <c r="E2204" s="28" t="s">
        <v>4940</v>
      </c>
    </row>
    <row r="2205" hidden="1">
      <c r="A2205" s="31" t="s">
        <v>3651</v>
      </c>
      <c r="B2205" s="29">
        <v>4720.0</v>
      </c>
      <c r="C2205" s="26">
        <v>4720.0</v>
      </c>
      <c r="D2205" s="27">
        <v>0.0</v>
      </c>
      <c r="E2205" s="28"/>
    </row>
    <row r="2206" hidden="1">
      <c r="A2206" s="58" t="s">
        <v>3652</v>
      </c>
      <c r="B2206" s="29">
        <v>64061.0</v>
      </c>
      <c r="C2206" s="29">
        <v>64061.0</v>
      </c>
      <c r="D2206" s="27">
        <v>0.0</v>
      </c>
      <c r="E2206" s="34"/>
    </row>
    <row r="2207" hidden="1">
      <c r="A2207" s="58" t="s">
        <v>3653</v>
      </c>
      <c r="B2207" s="29">
        <v>21537.0</v>
      </c>
      <c r="C2207" s="59">
        <v>21537.0</v>
      </c>
      <c r="D2207" s="27">
        <v>0.0</v>
      </c>
      <c r="E2207" s="34"/>
    </row>
    <row r="2208" hidden="1">
      <c r="A2208" s="58" t="s">
        <v>3654</v>
      </c>
      <c r="B2208" s="29">
        <v>49652.0</v>
      </c>
      <c r="C2208" s="59">
        <v>49652.0</v>
      </c>
      <c r="D2208" s="27">
        <v>0.0</v>
      </c>
      <c r="E2208" s="34"/>
    </row>
    <row r="2209" hidden="1">
      <c r="A2209" s="58" t="s">
        <v>3655</v>
      </c>
      <c r="B2209" s="29">
        <v>70461.5</v>
      </c>
      <c r="C2209" s="59">
        <v>70461.5</v>
      </c>
      <c r="D2209" s="27">
        <v>0.0</v>
      </c>
      <c r="E2209" s="34"/>
    </row>
    <row r="2210" hidden="1">
      <c r="A2210" s="58" t="s">
        <v>3657</v>
      </c>
      <c r="B2210" s="29">
        <v>0.0</v>
      </c>
      <c r="C2210" s="59">
        <v>0.0</v>
      </c>
      <c r="D2210" s="27">
        <v>0.0</v>
      </c>
      <c r="E2210" s="34"/>
    </row>
    <row r="2211" hidden="1">
      <c r="A2211" s="58" t="s">
        <v>3658</v>
      </c>
      <c r="B2211" s="29">
        <v>7860.0</v>
      </c>
      <c r="C2211" s="59">
        <v>7860.0</v>
      </c>
      <c r="D2211" s="27">
        <v>0.0</v>
      </c>
      <c r="E2211" s="34"/>
    </row>
    <row r="2212" hidden="1">
      <c r="A2212" s="35" t="s">
        <v>3659</v>
      </c>
      <c r="B2212" s="29">
        <v>257184.0</v>
      </c>
      <c r="C2212" s="59">
        <v>257184.0</v>
      </c>
      <c r="D2212" s="27">
        <v>0.0</v>
      </c>
      <c r="E2212" s="34"/>
    </row>
    <row r="2213" hidden="1">
      <c r="A2213" s="36" t="s">
        <v>3660</v>
      </c>
      <c r="B2213" s="37">
        <v>0.5</v>
      </c>
      <c r="C2213" s="27">
        <v>0.5</v>
      </c>
      <c r="D2213" s="27">
        <v>0.0</v>
      </c>
      <c r="E2213" s="38"/>
    </row>
    <row r="2214" hidden="1"/>
    <row r="2215" hidden="1"/>
    <row r="2216" hidden="1">
      <c r="A2216" s="5" t="s">
        <v>3632</v>
      </c>
      <c r="B2216" s="6"/>
      <c r="C2216" s="6"/>
      <c r="D2216" s="6"/>
      <c r="E2216" s="7"/>
    </row>
    <row r="2217" hidden="1">
      <c r="A2217" s="10"/>
      <c r="B2217" s="11"/>
      <c r="C2217" s="11"/>
      <c r="D2217" s="11"/>
      <c r="E2217" s="12"/>
    </row>
    <row r="2218" hidden="1">
      <c r="A2218" s="5" t="s">
        <v>3634</v>
      </c>
      <c r="B2218" s="6"/>
      <c r="C2218" s="6"/>
      <c r="D2218" s="6"/>
      <c r="E2218" s="7"/>
    </row>
    <row r="2219" hidden="1">
      <c r="A2219" s="10"/>
      <c r="B2219" s="11"/>
      <c r="C2219" s="11"/>
      <c r="D2219" s="11"/>
      <c r="E2219" s="12"/>
    </row>
    <row r="2220" hidden="1">
      <c r="A2220" s="13">
        <v>45962.0</v>
      </c>
      <c r="B2220" s="6"/>
      <c r="C2220" s="54" t="s">
        <v>3635</v>
      </c>
      <c r="D2220" s="15">
        <v>45963.0</v>
      </c>
      <c r="E2220" s="7"/>
    </row>
    <row r="2221" hidden="1">
      <c r="A2221" s="10"/>
      <c r="B2221" s="11"/>
      <c r="C2221" s="16"/>
      <c r="D2221" s="11"/>
      <c r="E2221" s="12"/>
    </row>
    <row r="2222" hidden="1">
      <c r="A2222" s="55" t="s">
        <v>4833</v>
      </c>
      <c r="B2222" s="7"/>
      <c r="C2222" s="16"/>
      <c r="D2222" s="56" t="s">
        <v>4825</v>
      </c>
      <c r="E2222" s="7"/>
    </row>
    <row r="2223" hidden="1">
      <c r="A2223" s="10"/>
      <c r="B2223" s="12"/>
      <c r="C2223" s="16"/>
      <c r="D2223" s="11"/>
      <c r="E2223" s="12"/>
    </row>
    <row r="2224" hidden="1">
      <c r="A2224" s="19" t="s">
        <v>3636</v>
      </c>
      <c r="B2224" s="6"/>
      <c r="C2224" s="6"/>
      <c r="D2224" s="6"/>
      <c r="E2224" s="7"/>
    </row>
    <row r="2225" hidden="1">
      <c r="A2225" s="20" t="s">
        <v>3637</v>
      </c>
      <c r="B2225" s="21" t="s">
        <v>3638</v>
      </c>
      <c r="C2225" s="22" t="s">
        <v>3639</v>
      </c>
      <c r="D2225" s="21" t="s">
        <v>3640</v>
      </c>
      <c r="E2225" s="23" t="s">
        <v>13</v>
      </c>
    </row>
    <row r="2226" hidden="1">
      <c r="A2226" s="57" t="s">
        <v>3641</v>
      </c>
      <c r="B2226" s="25">
        <v>15909.0</v>
      </c>
      <c r="C2226" s="26">
        <v>13080.0</v>
      </c>
      <c r="D2226" s="27">
        <v>-2829.0</v>
      </c>
      <c r="E2226" s="28"/>
    </row>
    <row r="2227" hidden="1">
      <c r="A2227" s="57" t="s">
        <v>3642</v>
      </c>
      <c r="B2227" s="29">
        <v>8264.0</v>
      </c>
      <c r="C2227" s="26">
        <v>8264.0</v>
      </c>
      <c r="D2227" s="27">
        <v>0.0</v>
      </c>
      <c r="E2227" s="28"/>
    </row>
    <row r="2228" hidden="1">
      <c r="A2228" s="57" t="s">
        <v>3643</v>
      </c>
      <c r="B2228" s="29">
        <v>0.0</v>
      </c>
      <c r="C2228" s="26"/>
      <c r="D2228" s="27">
        <v>0.0</v>
      </c>
      <c r="E2228" s="28"/>
    </row>
    <row r="2229" hidden="1">
      <c r="A2229" s="57" t="s">
        <v>3644</v>
      </c>
      <c r="B2229" s="29">
        <v>1000.0</v>
      </c>
      <c r="C2229" s="26">
        <v>3829.0</v>
      </c>
      <c r="D2229" s="27">
        <v>2829.0</v>
      </c>
      <c r="E2229" s="28" t="s">
        <v>4941</v>
      </c>
    </row>
    <row r="2230" hidden="1">
      <c r="A2230" s="31" t="s">
        <v>3646</v>
      </c>
      <c r="B2230" s="29">
        <v>0.0</v>
      </c>
      <c r="C2230" s="26"/>
      <c r="D2230" s="27">
        <v>0.0</v>
      </c>
      <c r="E2230" s="28"/>
    </row>
    <row r="2231" hidden="1">
      <c r="A2231" s="31" t="s">
        <v>3647</v>
      </c>
      <c r="B2231" s="29">
        <v>0.0</v>
      </c>
      <c r="C2231" s="26"/>
      <c r="D2231" s="27">
        <v>0.0</v>
      </c>
      <c r="E2231" s="28"/>
    </row>
    <row r="2232" hidden="1">
      <c r="A2232" s="31" t="s">
        <v>3649</v>
      </c>
      <c r="B2232" s="29">
        <v>0.0</v>
      </c>
      <c r="C2232" s="26"/>
      <c r="D2232" s="27">
        <v>0.0</v>
      </c>
      <c r="E2232" s="28"/>
    </row>
    <row r="2233" hidden="1">
      <c r="A2233" s="31" t="s">
        <v>3651</v>
      </c>
      <c r="B2233" s="29">
        <v>3040.0</v>
      </c>
      <c r="C2233" s="26">
        <v>3040.0</v>
      </c>
      <c r="D2233" s="27">
        <v>0.0</v>
      </c>
      <c r="E2233" s="28"/>
    </row>
    <row r="2234" hidden="1">
      <c r="A2234" s="58" t="s">
        <v>3652</v>
      </c>
      <c r="B2234" s="29">
        <v>26137.0</v>
      </c>
      <c r="C2234" s="29">
        <v>26137.0</v>
      </c>
      <c r="D2234" s="27">
        <v>0.0</v>
      </c>
      <c r="E2234" s="34"/>
    </row>
    <row r="2235" hidden="1">
      <c r="A2235" s="58" t="s">
        <v>3653</v>
      </c>
      <c r="B2235" s="29">
        <v>7514.0</v>
      </c>
      <c r="C2235" s="59">
        <v>7514.0</v>
      </c>
      <c r="D2235" s="27">
        <v>0.0</v>
      </c>
      <c r="E2235" s="34"/>
    </row>
    <row r="2236" hidden="1">
      <c r="A2236" s="58" t="s">
        <v>3654</v>
      </c>
      <c r="B2236" s="29">
        <v>21086.0</v>
      </c>
      <c r="C2236" s="59">
        <v>21086.0</v>
      </c>
      <c r="D2236" s="27">
        <v>0.0</v>
      </c>
      <c r="E2236" s="34"/>
    </row>
    <row r="2237" hidden="1">
      <c r="A2237" s="58" t="s">
        <v>3655</v>
      </c>
      <c r="B2237" s="29">
        <v>31154.0</v>
      </c>
      <c r="C2237" s="59">
        <v>31154.0</v>
      </c>
      <c r="D2237" s="27">
        <v>0.0</v>
      </c>
      <c r="E2237" s="34"/>
    </row>
    <row r="2238" hidden="1">
      <c r="A2238" s="58" t="s">
        <v>3657</v>
      </c>
      <c r="B2238" s="29">
        <v>0.0</v>
      </c>
      <c r="C2238" s="59">
        <v>0.0</v>
      </c>
      <c r="D2238" s="27">
        <v>0.0</v>
      </c>
      <c r="E2238" s="34"/>
    </row>
    <row r="2239" hidden="1">
      <c r="A2239" s="58" t="s">
        <v>3658</v>
      </c>
      <c r="B2239" s="29">
        <v>5366.0</v>
      </c>
      <c r="C2239" s="59">
        <v>5366.0</v>
      </c>
      <c r="D2239" s="27">
        <v>0.0</v>
      </c>
      <c r="E2239" s="34"/>
    </row>
    <row r="2240" hidden="1">
      <c r="A2240" s="35" t="s">
        <v>3659</v>
      </c>
      <c r="B2240" s="29">
        <v>114104.0</v>
      </c>
      <c r="C2240" s="59">
        <v>114104.0</v>
      </c>
      <c r="D2240" s="27">
        <v>0.0</v>
      </c>
      <c r="E2240" s="34"/>
    </row>
    <row r="2241" hidden="1">
      <c r="A2241" s="36" t="s">
        <v>3660</v>
      </c>
      <c r="B2241" s="37">
        <v>0.0</v>
      </c>
      <c r="C2241" s="27">
        <v>0.0</v>
      </c>
      <c r="D2241" s="27">
        <v>0.0</v>
      </c>
      <c r="E2241" s="38"/>
    </row>
    <row r="2242" hidden="1"/>
    <row r="2243" hidden="1"/>
    <row r="2244" hidden="1">
      <c r="A2244" s="5" t="s">
        <v>3632</v>
      </c>
      <c r="B2244" s="6"/>
      <c r="C2244" s="6"/>
      <c r="D2244" s="6"/>
      <c r="E2244" s="7"/>
    </row>
    <row r="2245" hidden="1">
      <c r="A2245" s="10"/>
      <c r="B2245" s="11"/>
      <c r="C2245" s="11"/>
      <c r="D2245" s="11"/>
      <c r="E2245" s="12"/>
    </row>
    <row r="2246" hidden="1">
      <c r="A2246" s="5" t="s">
        <v>3634</v>
      </c>
      <c r="B2246" s="6"/>
      <c r="C2246" s="6"/>
      <c r="D2246" s="6"/>
      <c r="E2246" s="7"/>
    </row>
    <row r="2247" hidden="1">
      <c r="A2247" s="10"/>
      <c r="B2247" s="11"/>
      <c r="C2247" s="11"/>
      <c r="D2247" s="11"/>
      <c r="E2247" s="12"/>
    </row>
    <row r="2248" hidden="1">
      <c r="A2248" s="13">
        <v>45964.0</v>
      </c>
      <c r="B2248" s="6"/>
      <c r="C2248" s="54" t="s">
        <v>3635</v>
      </c>
      <c r="D2248" s="15">
        <v>45970.0</v>
      </c>
      <c r="E2248" s="7"/>
    </row>
    <row r="2249" hidden="1">
      <c r="A2249" s="10"/>
      <c r="B2249" s="11"/>
      <c r="C2249" s="16"/>
      <c r="D2249" s="11"/>
      <c r="E2249" s="12"/>
    </row>
    <row r="2250" hidden="1">
      <c r="A2250" s="55" t="s">
        <v>4824</v>
      </c>
      <c r="B2250" s="7"/>
      <c r="C2250" s="16"/>
      <c r="D2250" s="56" t="s">
        <v>4825</v>
      </c>
      <c r="E2250" s="7"/>
    </row>
    <row r="2251" hidden="1">
      <c r="A2251" s="10"/>
      <c r="B2251" s="12"/>
      <c r="C2251" s="16"/>
      <c r="D2251" s="11"/>
      <c r="E2251" s="12"/>
    </row>
    <row r="2252" hidden="1">
      <c r="A2252" s="19" t="s">
        <v>3636</v>
      </c>
      <c r="B2252" s="6"/>
      <c r="C2252" s="6"/>
      <c r="D2252" s="6"/>
      <c r="E2252" s="7"/>
    </row>
    <row r="2253" hidden="1">
      <c r="A2253" s="20" t="s">
        <v>3637</v>
      </c>
      <c r="B2253" s="21" t="s">
        <v>3638</v>
      </c>
      <c r="C2253" s="22" t="s">
        <v>3639</v>
      </c>
      <c r="D2253" s="21" t="s">
        <v>3640</v>
      </c>
      <c r="E2253" s="23" t="s">
        <v>13</v>
      </c>
    </row>
    <row r="2254" hidden="1">
      <c r="A2254" s="57" t="s">
        <v>3641</v>
      </c>
      <c r="B2254" s="25">
        <v>33094.0</v>
      </c>
      <c r="C2254" s="26">
        <v>19898.0</v>
      </c>
      <c r="D2254" s="27">
        <v>-13196.0</v>
      </c>
      <c r="E2254" s="28"/>
    </row>
    <row r="2255" hidden="1">
      <c r="A2255" s="57" t="s">
        <v>3642</v>
      </c>
      <c r="B2255" s="29">
        <v>36063.0</v>
      </c>
      <c r="C2255" s="26">
        <v>36063.0</v>
      </c>
      <c r="D2255" s="27">
        <v>0.0</v>
      </c>
      <c r="E2255" s="28"/>
    </row>
    <row r="2256" hidden="1">
      <c r="A2256" s="57" t="s">
        <v>3643</v>
      </c>
      <c r="B2256" s="29">
        <v>0.0</v>
      </c>
      <c r="C2256" s="26"/>
      <c r="D2256" s="27">
        <v>0.0</v>
      </c>
      <c r="E2256" s="28" t="s">
        <v>4942</v>
      </c>
    </row>
    <row r="2257" hidden="1">
      <c r="A2257" s="57" t="s">
        <v>3644</v>
      </c>
      <c r="B2257" s="29">
        <v>3000.0</v>
      </c>
      <c r="C2257" s="26">
        <v>4999.0</v>
      </c>
      <c r="D2257" s="27">
        <v>1999.0</v>
      </c>
      <c r="E2257" s="28" t="s">
        <v>4943</v>
      </c>
    </row>
    <row r="2258" hidden="1">
      <c r="A2258" s="31" t="s">
        <v>3646</v>
      </c>
      <c r="B2258" s="29">
        <v>0.0</v>
      </c>
      <c r="C2258" s="26"/>
      <c r="D2258" s="27">
        <v>0.0</v>
      </c>
      <c r="E2258" s="28"/>
    </row>
    <row r="2259" hidden="1">
      <c r="A2259" s="31" t="s">
        <v>3647</v>
      </c>
      <c r="B2259" s="29">
        <v>0.0</v>
      </c>
      <c r="C2259" s="26">
        <v>11194.0</v>
      </c>
      <c r="D2259" s="27">
        <v>11194.0</v>
      </c>
      <c r="E2259" s="28" t="s">
        <v>3648</v>
      </c>
    </row>
    <row r="2260" hidden="1">
      <c r="A2260" s="31" t="s">
        <v>3649</v>
      </c>
      <c r="B2260" s="29">
        <v>1335.0</v>
      </c>
      <c r="C2260" s="26">
        <v>1335.0</v>
      </c>
      <c r="D2260" s="27">
        <v>0.0</v>
      </c>
      <c r="E2260" s="28" t="s">
        <v>4944</v>
      </c>
    </row>
    <row r="2261" hidden="1">
      <c r="A2261" s="31" t="s">
        <v>3651</v>
      </c>
      <c r="B2261" s="29">
        <v>6680.0</v>
      </c>
      <c r="C2261" s="26">
        <v>6680.0</v>
      </c>
      <c r="D2261" s="27">
        <v>0.0</v>
      </c>
      <c r="E2261" s="28"/>
    </row>
    <row r="2262" hidden="1">
      <c r="A2262" s="58" t="s">
        <v>3652</v>
      </c>
      <c r="B2262" s="29">
        <v>87700.0</v>
      </c>
      <c r="C2262" s="29">
        <v>87700.0</v>
      </c>
      <c r="D2262" s="27">
        <v>0.0</v>
      </c>
      <c r="E2262" s="34"/>
    </row>
    <row r="2263" hidden="1">
      <c r="A2263" s="58" t="s">
        <v>3653</v>
      </c>
      <c r="B2263" s="29">
        <v>32116.0</v>
      </c>
      <c r="C2263" s="59">
        <v>32679.0</v>
      </c>
      <c r="D2263" s="27">
        <v>563.0</v>
      </c>
      <c r="E2263" s="34"/>
    </row>
    <row r="2264" hidden="1">
      <c r="A2264" s="58" t="s">
        <v>3654</v>
      </c>
      <c r="B2264" s="29">
        <v>77893.0</v>
      </c>
      <c r="C2264" s="59">
        <v>77893.0</v>
      </c>
      <c r="D2264" s="27">
        <v>0.0</v>
      </c>
      <c r="E2264" s="34"/>
    </row>
    <row r="2265" hidden="1">
      <c r="A2265" s="58" t="s">
        <v>3655</v>
      </c>
      <c r="B2265" s="29">
        <v>96280.5</v>
      </c>
      <c r="C2265" s="59">
        <v>96918.5</v>
      </c>
      <c r="D2265" s="27">
        <v>638.0</v>
      </c>
      <c r="E2265" s="34"/>
    </row>
    <row r="2266" hidden="1">
      <c r="A2266" s="58" t="s">
        <v>3657</v>
      </c>
      <c r="B2266" s="29">
        <v>497.0</v>
      </c>
      <c r="C2266" s="59">
        <v>497.0</v>
      </c>
      <c r="D2266" s="27">
        <v>0.0</v>
      </c>
      <c r="E2266" s="34"/>
    </row>
    <row r="2267" hidden="1">
      <c r="A2267" s="58" t="s">
        <v>3658</v>
      </c>
      <c r="B2267" s="29">
        <v>12292.0</v>
      </c>
      <c r="C2267" s="59">
        <v>12292.0</v>
      </c>
      <c r="D2267" s="27">
        <v>0.0</v>
      </c>
      <c r="E2267" s="34"/>
    </row>
    <row r="2268" hidden="1">
      <c r="A2268" s="35" t="s">
        <v>3659</v>
      </c>
      <c r="B2268" s="29">
        <v>374655.5</v>
      </c>
      <c r="C2268" s="59">
        <v>375856.5</v>
      </c>
      <c r="D2268" s="27">
        <v>1201.0</v>
      </c>
      <c r="E2268" s="34"/>
    </row>
    <row r="2269" hidden="1">
      <c r="A2269" s="36" t="s">
        <v>3660</v>
      </c>
      <c r="B2269" s="37">
        <v>3.0</v>
      </c>
      <c r="C2269" s="27">
        <v>0.0</v>
      </c>
      <c r="D2269" s="27">
        <v>-3.0</v>
      </c>
      <c r="E2269" s="38"/>
    </row>
    <row r="2270" hidden="1"/>
    <row r="2271" hidden="1"/>
    <row r="2272" hidden="1">
      <c r="A2272" s="5" t="s">
        <v>3632</v>
      </c>
      <c r="B2272" s="6"/>
      <c r="C2272" s="6"/>
      <c r="D2272" s="6"/>
      <c r="E2272" s="7"/>
    </row>
    <row r="2273" hidden="1">
      <c r="A2273" s="10"/>
      <c r="B2273" s="11"/>
      <c r="C2273" s="11"/>
      <c r="D2273" s="11"/>
      <c r="E2273" s="12"/>
    </row>
    <row r="2274" hidden="1">
      <c r="A2274" s="5" t="s">
        <v>3634</v>
      </c>
      <c r="B2274" s="6"/>
      <c r="C2274" s="6"/>
      <c r="D2274" s="6"/>
      <c r="E2274" s="7"/>
    </row>
    <row r="2275" hidden="1">
      <c r="A2275" s="10"/>
      <c r="B2275" s="11"/>
      <c r="C2275" s="11"/>
      <c r="D2275" s="11"/>
      <c r="E2275" s="12"/>
    </row>
    <row r="2276" hidden="1">
      <c r="A2276" s="13">
        <v>45964.0</v>
      </c>
      <c r="B2276" s="6"/>
      <c r="C2276" s="54" t="s">
        <v>3635</v>
      </c>
      <c r="D2276" s="15">
        <v>45970.0</v>
      </c>
      <c r="E2276" s="7"/>
    </row>
    <row r="2277" hidden="1">
      <c r="A2277" s="10"/>
      <c r="B2277" s="11"/>
      <c r="C2277" s="16"/>
      <c r="D2277" s="11"/>
      <c r="E2277" s="12"/>
    </row>
    <row r="2278" hidden="1">
      <c r="A2278" s="55" t="s">
        <v>4824</v>
      </c>
      <c r="B2278" s="7"/>
      <c r="C2278" s="16"/>
      <c r="D2278" s="56" t="s">
        <v>4825</v>
      </c>
      <c r="E2278" s="7"/>
    </row>
    <row r="2279" hidden="1">
      <c r="A2279" s="10"/>
      <c r="B2279" s="12"/>
      <c r="C2279" s="16"/>
      <c r="D2279" s="11"/>
      <c r="E2279" s="12"/>
    </row>
    <row r="2280" hidden="1">
      <c r="A2280" s="19" t="s">
        <v>3636</v>
      </c>
      <c r="B2280" s="6"/>
      <c r="C2280" s="6"/>
      <c r="D2280" s="6"/>
      <c r="E2280" s="7"/>
    </row>
    <row r="2281" hidden="1">
      <c r="A2281" s="20" t="s">
        <v>3637</v>
      </c>
      <c r="B2281" s="21" t="s">
        <v>3638</v>
      </c>
      <c r="C2281" s="22" t="s">
        <v>3639</v>
      </c>
      <c r="D2281" s="21" t="s">
        <v>3640</v>
      </c>
      <c r="E2281" s="23" t="s">
        <v>13</v>
      </c>
    </row>
    <row r="2282" hidden="1">
      <c r="A2282" s="57" t="s">
        <v>3641</v>
      </c>
      <c r="B2282" s="25">
        <v>33094.0</v>
      </c>
      <c r="C2282" s="26">
        <v>19898.0</v>
      </c>
      <c r="D2282" s="27">
        <v>-13196.0</v>
      </c>
      <c r="E2282" s="28"/>
    </row>
    <row r="2283" hidden="1">
      <c r="A2283" s="57" t="s">
        <v>3642</v>
      </c>
      <c r="B2283" s="29">
        <v>36063.0</v>
      </c>
      <c r="C2283" s="26">
        <v>36063.0</v>
      </c>
      <c r="D2283" s="27">
        <v>0.0</v>
      </c>
      <c r="E2283" s="28"/>
    </row>
    <row r="2284" hidden="1">
      <c r="A2284" s="57" t="s">
        <v>3643</v>
      </c>
      <c r="B2284" s="29">
        <v>0.0</v>
      </c>
      <c r="C2284" s="26"/>
      <c r="D2284" s="27">
        <v>0.0</v>
      </c>
      <c r="E2284" s="28" t="s">
        <v>4942</v>
      </c>
    </row>
    <row r="2285" hidden="1">
      <c r="A2285" s="57" t="s">
        <v>3644</v>
      </c>
      <c r="B2285" s="29">
        <v>3000.0</v>
      </c>
      <c r="C2285" s="26">
        <v>4999.0</v>
      </c>
      <c r="D2285" s="27">
        <v>1999.0</v>
      </c>
      <c r="E2285" s="28" t="s">
        <v>4943</v>
      </c>
    </row>
    <row r="2286" hidden="1">
      <c r="A2286" s="31" t="s">
        <v>3646</v>
      </c>
      <c r="B2286" s="29">
        <v>0.0</v>
      </c>
      <c r="C2286" s="26"/>
      <c r="D2286" s="27">
        <v>0.0</v>
      </c>
      <c r="E2286" s="28"/>
    </row>
    <row r="2287" hidden="1">
      <c r="A2287" s="31" t="s">
        <v>3647</v>
      </c>
      <c r="B2287" s="29">
        <v>0.0</v>
      </c>
      <c r="C2287" s="26">
        <v>11194.0</v>
      </c>
      <c r="D2287" s="27">
        <v>11194.0</v>
      </c>
      <c r="E2287" s="28" t="s">
        <v>3648</v>
      </c>
    </row>
    <row r="2288" hidden="1">
      <c r="A2288" s="31" t="s">
        <v>3649</v>
      </c>
      <c r="B2288" s="29">
        <v>1335.0</v>
      </c>
      <c r="C2288" s="26">
        <v>1335.0</v>
      </c>
      <c r="D2288" s="27">
        <v>0.0</v>
      </c>
      <c r="E2288" s="28" t="s">
        <v>4944</v>
      </c>
    </row>
    <row r="2289" hidden="1">
      <c r="A2289" s="31" t="s">
        <v>3651</v>
      </c>
      <c r="B2289" s="29">
        <v>6680.0</v>
      </c>
      <c r="C2289" s="26">
        <v>6680.0</v>
      </c>
      <c r="D2289" s="27">
        <v>0.0</v>
      </c>
      <c r="E2289" s="28"/>
    </row>
    <row r="2290" hidden="1">
      <c r="A2290" s="58" t="s">
        <v>3652</v>
      </c>
      <c r="B2290" s="29">
        <v>87700.0</v>
      </c>
      <c r="C2290" s="29">
        <v>87700.0</v>
      </c>
      <c r="D2290" s="27">
        <v>0.0</v>
      </c>
      <c r="E2290" s="34"/>
    </row>
    <row r="2291" hidden="1">
      <c r="A2291" s="58" t="s">
        <v>3653</v>
      </c>
      <c r="B2291" s="29">
        <v>32116.0</v>
      </c>
      <c r="C2291" s="59">
        <v>32679.0</v>
      </c>
      <c r="D2291" s="27">
        <v>563.0</v>
      </c>
      <c r="E2291" s="34"/>
    </row>
    <row r="2292" hidden="1">
      <c r="A2292" s="58" t="s">
        <v>3654</v>
      </c>
      <c r="B2292" s="29">
        <v>77893.0</v>
      </c>
      <c r="C2292" s="59">
        <v>77893.0</v>
      </c>
      <c r="D2292" s="27">
        <v>0.0</v>
      </c>
      <c r="E2292" s="34"/>
    </row>
    <row r="2293" hidden="1">
      <c r="A2293" s="58" t="s">
        <v>3655</v>
      </c>
      <c r="B2293" s="29">
        <v>96280.5</v>
      </c>
      <c r="C2293" s="59">
        <v>96918.5</v>
      </c>
      <c r="D2293" s="27">
        <v>638.0</v>
      </c>
      <c r="E2293" s="34"/>
    </row>
    <row r="2294" hidden="1">
      <c r="A2294" s="58" t="s">
        <v>3657</v>
      </c>
      <c r="B2294" s="29">
        <v>497.0</v>
      </c>
      <c r="C2294" s="59">
        <v>497.0</v>
      </c>
      <c r="D2294" s="27">
        <v>0.0</v>
      </c>
      <c r="E2294" s="34"/>
    </row>
    <row r="2295" hidden="1">
      <c r="A2295" s="58" t="s">
        <v>3658</v>
      </c>
      <c r="B2295" s="29">
        <v>12292.0</v>
      </c>
      <c r="C2295" s="59">
        <v>12292.0</v>
      </c>
      <c r="D2295" s="27">
        <v>0.0</v>
      </c>
      <c r="E2295" s="34"/>
    </row>
    <row r="2296" hidden="1">
      <c r="A2296" s="35" t="s">
        <v>3659</v>
      </c>
      <c r="B2296" s="29">
        <v>374655.5</v>
      </c>
      <c r="C2296" s="59">
        <v>375856.5</v>
      </c>
      <c r="D2296" s="27">
        <v>1201.0</v>
      </c>
      <c r="E2296" s="34"/>
    </row>
    <row r="2297" hidden="1">
      <c r="A2297" s="36" t="s">
        <v>3660</v>
      </c>
      <c r="B2297" s="37">
        <v>3.0</v>
      </c>
      <c r="C2297" s="27">
        <v>0.0</v>
      </c>
      <c r="D2297" s="27">
        <v>-3.0</v>
      </c>
      <c r="E2297" s="38"/>
    </row>
    <row r="2298" hidden="1"/>
    <row r="2299" hidden="1"/>
    <row r="2300" hidden="1">
      <c r="A2300" s="5" t="s">
        <v>3632</v>
      </c>
      <c r="B2300" s="6"/>
      <c r="C2300" s="6"/>
      <c r="D2300" s="6"/>
      <c r="E2300" s="7"/>
    </row>
    <row r="2301" hidden="1">
      <c r="A2301" s="10"/>
      <c r="B2301" s="11"/>
      <c r="C2301" s="11"/>
      <c r="D2301" s="11"/>
      <c r="E2301" s="12"/>
    </row>
    <row r="2302" hidden="1">
      <c r="A2302" s="5" t="s">
        <v>3634</v>
      </c>
      <c r="B2302" s="6"/>
      <c r="C2302" s="6"/>
      <c r="D2302" s="6"/>
      <c r="E2302" s="7"/>
    </row>
    <row r="2303" hidden="1">
      <c r="A2303" s="10"/>
      <c r="B2303" s="11"/>
      <c r="C2303" s="11"/>
      <c r="D2303" s="11"/>
      <c r="E2303" s="12"/>
    </row>
    <row r="2304" hidden="1">
      <c r="A2304" s="13">
        <v>45971.0</v>
      </c>
      <c r="B2304" s="6"/>
      <c r="C2304" s="54" t="s">
        <v>3635</v>
      </c>
      <c r="D2304" s="15">
        <v>45977.0</v>
      </c>
      <c r="E2304" s="7"/>
    </row>
    <row r="2305" hidden="1">
      <c r="A2305" s="10"/>
      <c r="B2305" s="11"/>
      <c r="C2305" s="16"/>
      <c r="D2305" s="11"/>
      <c r="E2305" s="12"/>
    </row>
    <row r="2306" hidden="1">
      <c r="A2306" s="55" t="s">
        <v>4824</v>
      </c>
      <c r="B2306" s="7"/>
      <c r="C2306" s="16"/>
      <c r="D2306" s="56" t="s">
        <v>4825</v>
      </c>
      <c r="E2306" s="7"/>
    </row>
    <row r="2307" hidden="1">
      <c r="A2307" s="10"/>
      <c r="B2307" s="12"/>
      <c r="C2307" s="16"/>
      <c r="D2307" s="11"/>
      <c r="E2307" s="12"/>
    </row>
    <row r="2308" hidden="1">
      <c r="A2308" s="19" t="s">
        <v>3636</v>
      </c>
      <c r="B2308" s="6"/>
      <c r="C2308" s="6"/>
      <c r="D2308" s="6"/>
      <c r="E2308" s="7"/>
    </row>
    <row r="2309" hidden="1">
      <c r="A2309" s="20" t="s">
        <v>3637</v>
      </c>
      <c r="B2309" s="21" t="s">
        <v>3638</v>
      </c>
      <c r="C2309" s="22" t="s">
        <v>3639</v>
      </c>
      <c r="D2309" s="21" t="s">
        <v>3640</v>
      </c>
      <c r="E2309" s="23" t="s">
        <v>13</v>
      </c>
    </row>
    <row r="2310" hidden="1">
      <c r="A2310" s="57" t="s">
        <v>3641</v>
      </c>
      <c r="B2310" s="25">
        <v>31094.0</v>
      </c>
      <c r="C2310" s="26">
        <v>12000.0</v>
      </c>
      <c r="D2310" s="27">
        <v>-19094.0</v>
      </c>
      <c r="E2310" s="28"/>
    </row>
    <row r="2311" hidden="1">
      <c r="A2311" s="57" t="s">
        <v>3642</v>
      </c>
      <c r="B2311" s="29">
        <v>33215.0</v>
      </c>
      <c r="C2311" s="26">
        <v>33215.0</v>
      </c>
      <c r="D2311" s="27">
        <v>0.0</v>
      </c>
      <c r="E2311" s="28"/>
    </row>
    <row r="2312" hidden="1">
      <c r="A2312" s="57" t="s">
        <v>3643</v>
      </c>
      <c r="B2312" s="29">
        <v>0.0</v>
      </c>
      <c r="C2312" s="26"/>
      <c r="D2312" s="27">
        <v>0.0</v>
      </c>
      <c r="E2312" s="28" t="s">
        <v>4942</v>
      </c>
    </row>
    <row r="2313" hidden="1">
      <c r="A2313" s="57" t="s">
        <v>3644</v>
      </c>
      <c r="B2313" s="29">
        <v>3200.0</v>
      </c>
      <c r="C2313" s="26">
        <v>7200.0</v>
      </c>
      <c r="D2313" s="27">
        <v>4000.0</v>
      </c>
      <c r="E2313" s="28" t="s">
        <v>4943</v>
      </c>
    </row>
    <row r="2314" hidden="1">
      <c r="A2314" s="31" t="s">
        <v>3646</v>
      </c>
      <c r="B2314" s="29">
        <v>0.0</v>
      </c>
      <c r="C2314" s="26"/>
      <c r="D2314" s="27">
        <v>0.0</v>
      </c>
      <c r="E2314" s="28"/>
    </row>
    <row r="2315" hidden="1">
      <c r="A2315" s="31" t="s">
        <v>3647</v>
      </c>
      <c r="B2315" s="29">
        <v>0.0</v>
      </c>
      <c r="C2315" s="26"/>
      <c r="D2315" s="27">
        <v>0.0</v>
      </c>
      <c r="E2315" s="28"/>
    </row>
    <row r="2316" hidden="1">
      <c r="A2316" s="31" t="s">
        <v>3649</v>
      </c>
      <c r="B2316" s="29">
        <v>9900.0</v>
      </c>
      <c r="C2316" s="26">
        <v>25012.0</v>
      </c>
      <c r="D2316" s="27">
        <v>15112.0</v>
      </c>
      <c r="E2316" s="28" t="s">
        <v>4945</v>
      </c>
    </row>
    <row r="2317" hidden="1">
      <c r="A2317" s="31" t="s">
        <v>3651</v>
      </c>
      <c r="B2317" s="29">
        <v>6880.0</v>
      </c>
      <c r="C2317" s="26">
        <v>6880.0</v>
      </c>
      <c r="D2317" s="27">
        <v>0.0</v>
      </c>
      <c r="E2317" s="28"/>
    </row>
    <row r="2318" hidden="1">
      <c r="A2318" s="58" t="s">
        <v>3652</v>
      </c>
      <c r="B2318" s="29">
        <v>113971.0</v>
      </c>
      <c r="C2318" s="29">
        <v>113971.0</v>
      </c>
      <c r="D2318" s="27">
        <v>0.0</v>
      </c>
      <c r="E2318" s="34"/>
    </row>
    <row r="2319" hidden="1">
      <c r="A2319" s="58" t="s">
        <v>3653</v>
      </c>
      <c r="B2319" s="29">
        <v>40467.0</v>
      </c>
      <c r="C2319" s="59">
        <v>40467.0</v>
      </c>
      <c r="D2319" s="27">
        <v>0.0</v>
      </c>
      <c r="E2319" s="34"/>
    </row>
    <row r="2320" hidden="1">
      <c r="A2320" s="58" t="s">
        <v>3654</v>
      </c>
      <c r="B2320" s="29">
        <v>80827.0</v>
      </c>
      <c r="C2320" s="59">
        <v>80403.0</v>
      </c>
      <c r="D2320" s="27">
        <v>-424.0</v>
      </c>
      <c r="E2320" s="34"/>
    </row>
    <row r="2321" hidden="1">
      <c r="A2321" s="58" t="s">
        <v>3655</v>
      </c>
      <c r="B2321" s="29">
        <v>103494.0</v>
      </c>
      <c r="C2321" s="59">
        <v>103494.0</v>
      </c>
      <c r="D2321" s="27">
        <v>0.0</v>
      </c>
      <c r="E2321" s="34"/>
    </row>
    <row r="2322" hidden="1">
      <c r="A2322" s="58" t="s">
        <v>3657</v>
      </c>
      <c r="B2322" s="29">
        <v>250.0</v>
      </c>
      <c r="C2322" s="59">
        <v>250.0</v>
      </c>
      <c r="D2322" s="27">
        <v>0.0</v>
      </c>
      <c r="E2322" s="34"/>
    </row>
    <row r="2323" hidden="1">
      <c r="A2323" s="58" t="s">
        <v>3658</v>
      </c>
      <c r="B2323" s="29">
        <v>16575.0</v>
      </c>
      <c r="C2323" s="59">
        <v>16575.0</v>
      </c>
      <c r="D2323" s="27">
        <v>0.0</v>
      </c>
      <c r="E2323" s="34"/>
    </row>
    <row r="2324" hidden="1">
      <c r="A2324" s="35" t="s">
        <v>3659</v>
      </c>
      <c r="B2324" s="29">
        <v>423284.0</v>
      </c>
      <c r="C2324" s="59">
        <v>422860.0</v>
      </c>
      <c r="D2324" s="27">
        <v>-424.0</v>
      </c>
      <c r="E2324" s="34"/>
    </row>
    <row r="2325" hidden="1">
      <c r="A2325" s="36" t="s">
        <v>3660</v>
      </c>
      <c r="B2325" s="37">
        <v>14.0</v>
      </c>
      <c r="C2325" s="27">
        <v>32.0</v>
      </c>
      <c r="D2325" s="27">
        <v>18.0</v>
      </c>
      <c r="E2325" s="38"/>
    </row>
    <row r="2326" hidden="1"/>
    <row r="2327" hidden="1"/>
    <row r="2328" hidden="1">
      <c r="A2328" s="5" t="s">
        <v>3632</v>
      </c>
      <c r="B2328" s="6"/>
      <c r="C2328" s="6"/>
      <c r="D2328" s="6"/>
      <c r="E2328" s="7"/>
    </row>
    <row r="2329" hidden="1">
      <c r="A2329" s="10"/>
      <c r="B2329" s="11"/>
      <c r="C2329" s="11"/>
      <c r="D2329" s="11"/>
      <c r="E2329" s="12"/>
    </row>
    <row r="2330" hidden="1">
      <c r="A2330" s="5" t="s">
        <v>3634</v>
      </c>
      <c r="B2330" s="6"/>
      <c r="C2330" s="6"/>
      <c r="D2330" s="6"/>
      <c r="E2330" s="7"/>
    </row>
    <row r="2331" hidden="1">
      <c r="A2331" s="10"/>
      <c r="B2331" s="11"/>
      <c r="C2331" s="11"/>
      <c r="D2331" s="11"/>
      <c r="E2331" s="12"/>
    </row>
    <row r="2332" hidden="1">
      <c r="A2332" s="13">
        <v>45978.0</v>
      </c>
      <c r="B2332" s="6"/>
      <c r="C2332" s="54" t="s">
        <v>3635</v>
      </c>
      <c r="D2332" s="15">
        <v>45984.0</v>
      </c>
      <c r="E2332" s="7"/>
    </row>
    <row r="2333" hidden="1">
      <c r="A2333" s="10"/>
      <c r="B2333" s="11"/>
      <c r="C2333" s="16"/>
      <c r="D2333" s="11"/>
      <c r="E2333" s="12"/>
    </row>
    <row r="2334" hidden="1">
      <c r="A2334" s="55" t="s">
        <v>4824</v>
      </c>
      <c r="B2334" s="7"/>
      <c r="C2334" s="16"/>
      <c r="D2334" s="56" t="s">
        <v>4825</v>
      </c>
      <c r="E2334" s="7"/>
    </row>
    <row r="2335" hidden="1">
      <c r="A2335" s="10"/>
      <c r="B2335" s="12"/>
      <c r="C2335" s="16"/>
      <c r="D2335" s="11"/>
      <c r="E2335" s="12"/>
    </row>
    <row r="2336" hidden="1">
      <c r="A2336" s="19" t="s">
        <v>3636</v>
      </c>
      <c r="B2336" s="6"/>
      <c r="C2336" s="6"/>
      <c r="D2336" s="6"/>
      <c r="E2336" s="7"/>
    </row>
    <row r="2337" hidden="1">
      <c r="A2337" s="20" t="s">
        <v>3637</v>
      </c>
      <c r="B2337" s="21" t="s">
        <v>3638</v>
      </c>
      <c r="C2337" s="22" t="s">
        <v>3639</v>
      </c>
      <c r="D2337" s="21" t="s">
        <v>3640</v>
      </c>
      <c r="E2337" s="23" t="s">
        <v>13</v>
      </c>
    </row>
    <row r="2338" hidden="1">
      <c r="A2338" s="57" t="s">
        <v>3641</v>
      </c>
      <c r="B2338" s="25">
        <v>33588.0</v>
      </c>
      <c r="C2338" s="26">
        <v>15470.0</v>
      </c>
      <c r="D2338" s="27">
        <v>-18118.0</v>
      </c>
      <c r="E2338" s="28"/>
    </row>
    <row r="2339" hidden="1">
      <c r="A2339" s="57" t="s">
        <v>3642</v>
      </c>
      <c r="B2339" s="29">
        <v>32906.0</v>
      </c>
      <c r="C2339" s="26">
        <v>32906.0</v>
      </c>
      <c r="D2339" s="27">
        <v>0.0</v>
      </c>
      <c r="E2339" s="28"/>
    </row>
    <row r="2340" hidden="1">
      <c r="A2340" s="57" t="s">
        <v>3643</v>
      </c>
      <c r="B2340" s="29">
        <v>450.0</v>
      </c>
      <c r="C2340" s="26">
        <v>450.0</v>
      </c>
      <c r="D2340" s="27">
        <v>0.0</v>
      </c>
      <c r="E2340" s="28" t="s">
        <v>4942</v>
      </c>
    </row>
    <row r="2341" hidden="1">
      <c r="A2341" s="57" t="s">
        <v>3644</v>
      </c>
      <c r="B2341" s="25">
        <v>4088.0</v>
      </c>
      <c r="C2341" s="26">
        <v>8090.0</v>
      </c>
      <c r="D2341" s="27">
        <v>4002.0</v>
      </c>
      <c r="E2341" s="28" t="s">
        <v>4946</v>
      </c>
    </row>
    <row r="2342" hidden="1">
      <c r="A2342" s="31" t="s">
        <v>3646</v>
      </c>
      <c r="B2342" s="29">
        <v>0.0</v>
      </c>
      <c r="C2342" s="26"/>
      <c r="D2342" s="27">
        <v>0.0</v>
      </c>
      <c r="E2342" s="28"/>
    </row>
    <row r="2343" hidden="1">
      <c r="A2343" s="31" t="s">
        <v>3647</v>
      </c>
      <c r="B2343" s="29">
        <v>0.0</v>
      </c>
      <c r="C2343" s="26">
        <v>14116.0</v>
      </c>
      <c r="D2343" s="27">
        <v>14116.0</v>
      </c>
      <c r="E2343" s="28" t="s">
        <v>3648</v>
      </c>
    </row>
    <row r="2344" hidden="1">
      <c r="A2344" s="31" t="s">
        <v>3649</v>
      </c>
      <c r="B2344" s="29">
        <v>9529.0</v>
      </c>
      <c r="C2344" s="26">
        <v>9609.0</v>
      </c>
      <c r="D2344" s="27">
        <v>80.0</v>
      </c>
      <c r="E2344" s="28"/>
    </row>
    <row r="2345" hidden="1">
      <c r="A2345" s="31" t="s">
        <v>3651</v>
      </c>
      <c r="B2345" s="29">
        <v>4840.0</v>
      </c>
      <c r="C2345" s="26">
        <v>4780.0</v>
      </c>
      <c r="D2345" s="27">
        <v>-60.0</v>
      </c>
      <c r="E2345" s="28"/>
    </row>
    <row r="2346" hidden="1">
      <c r="A2346" s="58" t="s">
        <v>3652</v>
      </c>
      <c r="B2346" s="29">
        <v>96549.0</v>
      </c>
      <c r="C2346" s="29">
        <v>96549.0</v>
      </c>
      <c r="D2346" s="27">
        <v>0.0</v>
      </c>
      <c r="E2346" s="34"/>
    </row>
    <row r="2347" hidden="1">
      <c r="A2347" s="58" t="s">
        <v>3653</v>
      </c>
      <c r="B2347" s="29">
        <v>39437.0</v>
      </c>
      <c r="C2347" s="59">
        <v>39437.0</v>
      </c>
      <c r="D2347" s="27">
        <v>0.0</v>
      </c>
      <c r="E2347" s="34"/>
    </row>
    <row r="2348" hidden="1">
      <c r="A2348" s="58" t="s">
        <v>3654</v>
      </c>
      <c r="B2348" s="29">
        <v>79653.0</v>
      </c>
      <c r="C2348" s="59">
        <v>79653.0</v>
      </c>
      <c r="D2348" s="27">
        <v>0.0</v>
      </c>
      <c r="E2348" s="34"/>
    </row>
    <row r="2349" hidden="1">
      <c r="A2349" s="58" t="s">
        <v>3655</v>
      </c>
      <c r="B2349" s="29">
        <v>95950.0</v>
      </c>
      <c r="C2349" s="59">
        <v>95950.0</v>
      </c>
      <c r="D2349" s="27">
        <v>0.0</v>
      </c>
      <c r="E2349" s="34"/>
    </row>
    <row r="2350" hidden="1">
      <c r="A2350" s="58" t="s">
        <v>3657</v>
      </c>
      <c r="B2350" s="29">
        <v>0.0</v>
      </c>
      <c r="C2350" s="59">
        <v>0.0</v>
      </c>
      <c r="D2350" s="27">
        <v>0.0</v>
      </c>
      <c r="E2350" s="34"/>
    </row>
    <row r="2351" hidden="1">
      <c r="A2351" s="58" t="s">
        <v>3658</v>
      </c>
      <c r="B2351" s="29">
        <v>11067.0</v>
      </c>
      <c r="C2351" s="59">
        <v>11067.0</v>
      </c>
      <c r="D2351" s="27">
        <v>0.0</v>
      </c>
      <c r="E2351" s="34"/>
    </row>
    <row r="2352" hidden="1">
      <c r="A2352" s="35" t="s">
        <v>3659</v>
      </c>
      <c r="B2352" s="29">
        <v>396987.5</v>
      </c>
      <c r="C2352" s="59">
        <v>396987.5</v>
      </c>
      <c r="D2352" s="27">
        <v>0.0</v>
      </c>
      <c r="E2352" s="34"/>
    </row>
    <row r="2353" hidden="1">
      <c r="A2353" s="36" t="s">
        <v>3660</v>
      </c>
      <c r="B2353" s="37">
        <v>2.5</v>
      </c>
      <c r="C2353" s="27">
        <v>22.5</v>
      </c>
      <c r="D2353" s="27">
        <v>20.0</v>
      </c>
      <c r="E2353" s="38"/>
    </row>
    <row r="2354" hidden="1"/>
    <row r="2355" hidden="1"/>
    <row r="2356" hidden="1">
      <c r="A2356" s="5" t="s">
        <v>3632</v>
      </c>
      <c r="B2356" s="6"/>
      <c r="C2356" s="6"/>
      <c r="D2356" s="6"/>
      <c r="E2356" s="7"/>
    </row>
    <row r="2357" hidden="1">
      <c r="A2357" s="10"/>
      <c r="B2357" s="11"/>
      <c r="C2357" s="11"/>
      <c r="D2357" s="11"/>
      <c r="E2357" s="12"/>
    </row>
    <row r="2358" hidden="1">
      <c r="A2358" s="5" t="s">
        <v>3634</v>
      </c>
      <c r="B2358" s="6"/>
      <c r="C2358" s="6"/>
      <c r="D2358" s="6"/>
      <c r="E2358" s="7"/>
    </row>
    <row r="2359" hidden="1">
      <c r="A2359" s="10"/>
      <c r="B2359" s="11"/>
      <c r="C2359" s="11"/>
      <c r="D2359" s="11"/>
      <c r="E2359" s="12"/>
    </row>
    <row r="2360" hidden="1">
      <c r="A2360" s="13">
        <v>45985.0</v>
      </c>
      <c r="B2360" s="6"/>
      <c r="C2360" s="54" t="s">
        <v>3635</v>
      </c>
      <c r="D2360" s="15">
        <v>45991.0</v>
      </c>
      <c r="E2360" s="7"/>
    </row>
    <row r="2361" hidden="1">
      <c r="A2361" s="10"/>
      <c r="B2361" s="11"/>
      <c r="C2361" s="16"/>
      <c r="D2361" s="11"/>
      <c r="E2361" s="12"/>
    </row>
    <row r="2362" hidden="1">
      <c r="A2362" s="55" t="s">
        <v>4824</v>
      </c>
      <c r="B2362" s="7"/>
      <c r="C2362" s="16"/>
      <c r="D2362" s="56" t="s">
        <v>4825</v>
      </c>
      <c r="E2362" s="7"/>
    </row>
    <row r="2363" hidden="1">
      <c r="A2363" s="10"/>
      <c r="B2363" s="12"/>
      <c r="C2363" s="16"/>
      <c r="D2363" s="11"/>
      <c r="E2363" s="12"/>
    </row>
    <row r="2364" hidden="1">
      <c r="A2364" s="19" t="s">
        <v>3636</v>
      </c>
      <c r="B2364" s="6"/>
      <c r="C2364" s="6"/>
      <c r="D2364" s="6"/>
      <c r="E2364" s="7"/>
    </row>
    <row r="2365" hidden="1">
      <c r="A2365" s="20" t="s">
        <v>3637</v>
      </c>
      <c r="B2365" s="21" t="s">
        <v>3638</v>
      </c>
      <c r="C2365" s="22" t="s">
        <v>3639</v>
      </c>
      <c r="D2365" s="21" t="s">
        <v>3640</v>
      </c>
      <c r="E2365" s="23" t="s">
        <v>13</v>
      </c>
    </row>
    <row r="2366" hidden="1">
      <c r="A2366" s="57" t="s">
        <v>3641</v>
      </c>
      <c r="B2366" s="25">
        <v>31096.0</v>
      </c>
      <c r="C2366" s="26">
        <v>10505.0</v>
      </c>
      <c r="D2366" s="27">
        <v>-20591.0</v>
      </c>
      <c r="E2366" s="28"/>
    </row>
    <row r="2367" hidden="1">
      <c r="A2367" s="57" t="s">
        <v>3642</v>
      </c>
      <c r="B2367" s="29">
        <v>35131.0</v>
      </c>
      <c r="C2367" s="26">
        <v>35131.0</v>
      </c>
      <c r="D2367" s="27">
        <v>0.0</v>
      </c>
      <c r="E2367" s="28"/>
    </row>
    <row r="2368" hidden="1">
      <c r="A2368" s="57" t="s">
        <v>3643</v>
      </c>
      <c r="B2368" s="29">
        <v>0.0</v>
      </c>
      <c r="C2368" s="26"/>
      <c r="D2368" s="27">
        <v>0.0</v>
      </c>
      <c r="E2368" s="28" t="s">
        <v>4942</v>
      </c>
    </row>
    <row r="2369" hidden="1">
      <c r="A2369" s="57" t="s">
        <v>3644</v>
      </c>
      <c r="B2369" s="25">
        <v>6200.0</v>
      </c>
      <c r="C2369" s="26">
        <v>8200.0</v>
      </c>
      <c r="D2369" s="27">
        <v>2000.0</v>
      </c>
      <c r="E2369" s="28" t="s">
        <v>4947</v>
      </c>
    </row>
    <row r="2370" hidden="1">
      <c r="A2370" s="31" t="s">
        <v>3646</v>
      </c>
      <c r="B2370" s="29">
        <v>0.0</v>
      </c>
      <c r="C2370" s="26"/>
      <c r="D2370" s="27">
        <v>0.0</v>
      </c>
      <c r="E2370" s="28"/>
    </row>
    <row r="2371" hidden="1">
      <c r="A2371" s="31" t="s">
        <v>3647</v>
      </c>
      <c r="B2371" s="29">
        <v>190.0</v>
      </c>
      <c r="C2371" s="26">
        <v>17782.0</v>
      </c>
      <c r="D2371" s="27">
        <v>17592.0</v>
      </c>
      <c r="E2371" s="28" t="s">
        <v>4948</v>
      </c>
    </row>
    <row r="2372" hidden="1">
      <c r="A2372" s="31" t="s">
        <v>3649</v>
      </c>
      <c r="B2372" s="29">
        <v>770.0</v>
      </c>
      <c r="C2372" s="26">
        <v>770.0</v>
      </c>
      <c r="D2372" s="27">
        <v>0.0</v>
      </c>
      <c r="E2372" s="28" t="s">
        <v>4949</v>
      </c>
    </row>
    <row r="2373" hidden="1">
      <c r="A2373" s="31" t="s">
        <v>3651</v>
      </c>
      <c r="B2373" s="29">
        <v>4760.0</v>
      </c>
      <c r="C2373" s="26">
        <v>4660.0</v>
      </c>
      <c r="D2373" s="27">
        <v>-100.0</v>
      </c>
      <c r="E2373" s="28"/>
    </row>
    <row r="2374" hidden="1">
      <c r="A2374" s="58" t="s">
        <v>3652</v>
      </c>
      <c r="B2374" s="29">
        <v>86861.0</v>
      </c>
      <c r="C2374" s="29">
        <v>86861.0</v>
      </c>
      <c r="D2374" s="27">
        <v>0.0</v>
      </c>
      <c r="E2374" s="34"/>
    </row>
    <row r="2375" hidden="1">
      <c r="A2375" s="58" t="s">
        <v>3653</v>
      </c>
      <c r="B2375" s="29">
        <v>31256.0</v>
      </c>
      <c r="C2375" s="59">
        <v>31256.0</v>
      </c>
      <c r="D2375" s="27">
        <v>0.0</v>
      </c>
      <c r="E2375" s="34"/>
    </row>
    <row r="2376" hidden="1">
      <c r="A2376" s="58" t="s">
        <v>3654</v>
      </c>
      <c r="B2376" s="29">
        <v>96323.0</v>
      </c>
      <c r="C2376" s="59">
        <v>96323.0</v>
      </c>
      <c r="D2376" s="27">
        <v>0.0</v>
      </c>
      <c r="E2376" s="34"/>
    </row>
    <row r="2377" hidden="1">
      <c r="A2377" s="58" t="s">
        <v>3655</v>
      </c>
      <c r="B2377" s="29">
        <v>114353.0</v>
      </c>
      <c r="C2377" s="59">
        <v>114353.0</v>
      </c>
      <c r="D2377" s="27">
        <v>0.0</v>
      </c>
      <c r="E2377" s="34"/>
    </row>
    <row r="2378" hidden="1">
      <c r="A2378" s="58" t="s">
        <v>3657</v>
      </c>
      <c r="B2378" s="29">
        <v>0.0</v>
      </c>
      <c r="C2378" s="59">
        <v>0.0</v>
      </c>
      <c r="D2378" s="27">
        <v>0.0</v>
      </c>
      <c r="E2378" s="34"/>
    </row>
    <row r="2379" hidden="1">
      <c r="A2379" s="58" t="s">
        <v>3658</v>
      </c>
      <c r="B2379" s="29">
        <v>12365.0</v>
      </c>
      <c r="C2379" s="59">
        <v>12365.0</v>
      </c>
      <c r="D2379" s="27">
        <v>0.0</v>
      </c>
      <c r="E2379" s="34"/>
    </row>
    <row r="2380" hidden="1">
      <c r="A2380" s="35" t="s">
        <v>3659</v>
      </c>
      <c r="B2380" s="29">
        <v>406939.0</v>
      </c>
      <c r="C2380" s="59">
        <v>406939.0</v>
      </c>
      <c r="D2380" s="27">
        <v>0.0</v>
      </c>
      <c r="E2380" s="34"/>
    </row>
    <row r="2381" hidden="1">
      <c r="A2381" s="36" t="s">
        <v>3660</v>
      </c>
      <c r="B2381" s="37">
        <v>1.0</v>
      </c>
      <c r="C2381" s="27">
        <v>-1098.0</v>
      </c>
      <c r="D2381" s="27">
        <v>-1099.0</v>
      </c>
      <c r="E2381" s="38" t="s">
        <v>4950</v>
      </c>
    </row>
    <row r="2382" hidden="1"/>
    <row r="2383" hidden="1"/>
    <row r="2384" hidden="1">
      <c r="A2384" s="5" t="s">
        <v>3632</v>
      </c>
      <c r="B2384" s="6"/>
      <c r="C2384" s="6"/>
      <c r="D2384" s="6"/>
      <c r="E2384" s="7"/>
    </row>
    <row r="2385" hidden="1">
      <c r="A2385" s="10"/>
      <c r="B2385" s="11"/>
      <c r="C2385" s="11"/>
      <c r="D2385" s="11"/>
      <c r="E2385" s="12"/>
    </row>
    <row r="2386" hidden="1">
      <c r="A2386" s="5" t="s">
        <v>3634</v>
      </c>
      <c r="B2386" s="6"/>
      <c r="C2386" s="6"/>
      <c r="D2386" s="6"/>
      <c r="E2386" s="7"/>
    </row>
    <row r="2387" hidden="1">
      <c r="A2387" s="10"/>
      <c r="B2387" s="11"/>
      <c r="C2387" s="11"/>
      <c r="D2387" s="11"/>
      <c r="E2387" s="12"/>
    </row>
    <row r="2388" hidden="1">
      <c r="A2388" s="13">
        <v>45992.0</v>
      </c>
      <c r="B2388" s="6"/>
      <c r="C2388" s="54" t="s">
        <v>3635</v>
      </c>
      <c r="D2388" s="15">
        <v>45998.0</v>
      </c>
      <c r="E2388" s="7"/>
    </row>
    <row r="2389" hidden="1">
      <c r="A2389" s="10"/>
      <c r="B2389" s="11"/>
      <c r="C2389" s="16"/>
      <c r="D2389" s="11"/>
      <c r="E2389" s="12"/>
    </row>
    <row r="2390" hidden="1">
      <c r="A2390" s="55" t="s">
        <v>4824</v>
      </c>
      <c r="B2390" s="7"/>
      <c r="C2390" s="16"/>
      <c r="D2390" s="56" t="s">
        <v>4825</v>
      </c>
      <c r="E2390" s="7"/>
    </row>
    <row r="2391" hidden="1">
      <c r="A2391" s="10"/>
      <c r="B2391" s="12"/>
      <c r="C2391" s="16"/>
      <c r="D2391" s="11"/>
      <c r="E2391" s="12"/>
    </row>
    <row r="2392" hidden="1">
      <c r="A2392" s="19" t="s">
        <v>3636</v>
      </c>
      <c r="B2392" s="6"/>
      <c r="C2392" s="6"/>
      <c r="D2392" s="6"/>
      <c r="E2392" s="7"/>
    </row>
    <row r="2393" hidden="1">
      <c r="A2393" s="20" t="s">
        <v>3637</v>
      </c>
      <c r="B2393" s="21" t="s">
        <v>3638</v>
      </c>
      <c r="C2393" s="22" t="s">
        <v>3639</v>
      </c>
      <c r="D2393" s="21" t="s">
        <v>3640</v>
      </c>
      <c r="E2393" s="23" t="s">
        <v>13</v>
      </c>
    </row>
    <row r="2394" hidden="1">
      <c r="A2394" s="57" t="s">
        <v>3641</v>
      </c>
      <c r="B2394" s="25">
        <v>34169.0</v>
      </c>
      <c r="C2394" s="26">
        <v>25660.0</v>
      </c>
      <c r="D2394" s="27">
        <v>-8509.0</v>
      </c>
      <c r="E2394" s="28" t="s">
        <v>4951</v>
      </c>
    </row>
    <row r="2395" hidden="1">
      <c r="A2395" s="57" t="s">
        <v>3642</v>
      </c>
      <c r="B2395" s="29">
        <v>37476.5</v>
      </c>
      <c r="C2395" s="26">
        <v>37476.5</v>
      </c>
      <c r="D2395" s="27">
        <v>0.0</v>
      </c>
      <c r="E2395" s="28"/>
    </row>
    <row r="2396" hidden="1">
      <c r="A2396" s="57" t="s">
        <v>3643</v>
      </c>
      <c r="B2396" s="29">
        <v>0.0</v>
      </c>
      <c r="C2396" s="26"/>
      <c r="D2396" s="27">
        <v>0.0</v>
      </c>
      <c r="E2396" s="28" t="s">
        <v>4942</v>
      </c>
    </row>
    <row r="2397" hidden="1">
      <c r="A2397" s="57" t="s">
        <v>3644</v>
      </c>
      <c r="B2397" s="25">
        <v>4500.0</v>
      </c>
      <c r="C2397" s="26">
        <v>8500.0</v>
      </c>
      <c r="D2397" s="27">
        <v>4000.0</v>
      </c>
      <c r="E2397" s="28" t="s">
        <v>4952</v>
      </c>
    </row>
    <row r="2398" hidden="1">
      <c r="A2398" s="31" t="s">
        <v>3646</v>
      </c>
      <c r="B2398" s="29">
        <v>0.0</v>
      </c>
      <c r="C2398" s="26"/>
      <c r="D2398" s="27">
        <v>0.0</v>
      </c>
      <c r="E2398" s="28"/>
    </row>
    <row r="2399" hidden="1">
      <c r="A2399" s="31" t="s">
        <v>3647</v>
      </c>
      <c r="B2399" s="29">
        <v>166.0</v>
      </c>
      <c r="C2399" s="26">
        <v>5676.0</v>
      </c>
      <c r="D2399" s="27">
        <v>5510.0</v>
      </c>
      <c r="E2399" s="28" t="s">
        <v>4953</v>
      </c>
    </row>
    <row r="2400" hidden="1">
      <c r="A2400" s="31" t="s">
        <v>3649</v>
      </c>
      <c r="B2400" s="29">
        <v>1010.0</v>
      </c>
      <c r="C2400" s="26">
        <v>1010.0</v>
      </c>
      <c r="D2400" s="27">
        <v>0.0</v>
      </c>
      <c r="E2400" s="28"/>
    </row>
    <row r="2401" hidden="1">
      <c r="A2401" s="31" t="s">
        <v>3651</v>
      </c>
      <c r="B2401" s="29">
        <v>4080.0</v>
      </c>
      <c r="C2401" s="26">
        <v>4080.0</v>
      </c>
      <c r="D2401" s="27">
        <v>0.0</v>
      </c>
      <c r="E2401" s="28"/>
    </row>
    <row r="2402" hidden="1">
      <c r="A2402" s="58" t="s">
        <v>3652</v>
      </c>
      <c r="B2402" s="29">
        <v>93929.0</v>
      </c>
      <c r="C2402" s="29">
        <v>93929.0</v>
      </c>
      <c r="D2402" s="27">
        <v>0.0</v>
      </c>
      <c r="E2402" s="34"/>
    </row>
    <row r="2403" hidden="1">
      <c r="A2403" s="58" t="s">
        <v>3653</v>
      </c>
      <c r="B2403" s="29">
        <v>39718.0</v>
      </c>
      <c r="C2403" s="59">
        <v>39295.0</v>
      </c>
      <c r="D2403" s="27">
        <v>-423.0</v>
      </c>
      <c r="E2403" s="34"/>
    </row>
    <row r="2404" hidden="1">
      <c r="A2404" s="58" t="s">
        <v>3654</v>
      </c>
      <c r="B2404" s="29">
        <v>95487.0</v>
      </c>
      <c r="C2404" s="59">
        <v>95118.0</v>
      </c>
      <c r="D2404" s="27">
        <v>-369.0</v>
      </c>
      <c r="E2404" s="34"/>
    </row>
    <row r="2405" hidden="1">
      <c r="A2405" s="58" t="s">
        <v>3655</v>
      </c>
      <c r="B2405" s="29">
        <v>98615.0</v>
      </c>
      <c r="C2405" s="59">
        <v>98615.0</v>
      </c>
      <c r="D2405" s="27">
        <v>0.0</v>
      </c>
      <c r="E2405" s="34"/>
    </row>
    <row r="2406" hidden="1">
      <c r="A2406" s="58" t="s">
        <v>3657</v>
      </c>
      <c r="B2406" s="29">
        <v>393.0</v>
      </c>
      <c r="C2406" s="59">
        <v>393.0</v>
      </c>
      <c r="D2406" s="27">
        <v>0.0</v>
      </c>
      <c r="E2406" s="34"/>
    </row>
    <row r="2407" hidden="1">
      <c r="A2407" s="58" t="s">
        <v>3658</v>
      </c>
      <c r="B2407" s="29">
        <v>10357.0</v>
      </c>
      <c r="C2407" s="59">
        <v>10357.0</v>
      </c>
      <c r="D2407" s="27">
        <v>0.0</v>
      </c>
      <c r="E2407" s="34"/>
    </row>
    <row r="2408" hidden="1">
      <c r="A2408" s="35" t="s">
        <v>3659</v>
      </c>
      <c r="B2408" s="29">
        <v>409543.0</v>
      </c>
      <c r="C2408" s="59">
        <v>408751.0</v>
      </c>
      <c r="D2408" s="27">
        <v>-792.0</v>
      </c>
      <c r="E2408" s="34"/>
    </row>
    <row r="2409" hidden="1">
      <c r="A2409" s="36" t="s">
        <v>3660</v>
      </c>
      <c r="B2409" s="37">
        <v>0.5</v>
      </c>
      <c r="C2409" s="27">
        <v>1001.5</v>
      </c>
      <c r="D2409" s="27">
        <v>1001.0</v>
      </c>
      <c r="E2409" s="38" t="s">
        <v>4950</v>
      </c>
    </row>
    <row r="2410" hidden="1"/>
    <row r="2411" hidden="1"/>
    <row r="2412" hidden="1">
      <c r="A2412" s="5" t="s">
        <v>3632</v>
      </c>
      <c r="B2412" s="6"/>
      <c r="C2412" s="6"/>
      <c r="D2412" s="6"/>
      <c r="E2412" s="7"/>
    </row>
    <row r="2413" hidden="1">
      <c r="A2413" s="10"/>
      <c r="B2413" s="11"/>
      <c r="C2413" s="11"/>
      <c r="D2413" s="11"/>
      <c r="E2413" s="12"/>
    </row>
    <row r="2414" hidden="1">
      <c r="A2414" s="5" t="s">
        <v>3634</v>
      </c>
      <c r="B2414" s="6"/>
      <c r="C2414" s="6"/>
      <c r="D2414" s="6"/>
      <c r="E2414" s="7"/>
    </row>
    <row r="2415" hidden="1">
      <c r="A2415" s="10"/>
      <c r="B2415" s="11"/>
      <c r="C2415" s="11"/>
      <c r="D2415" s="11"/>
      <c r="E2415" s="12"/>
    </row>
    <row r="2416" hidden="1">
      <c r="A2416" s="13">
        <v>45992.0</v>
      </c>
      <c r="B2416" s="6"/>
      <c r="C2416" s="54" t="s">
        <v>3635</v>
      </c>
      <c r="D2416" s="15">
        <v>45998.0</v>
      </c>
      <c r="E2416" s="7"/>
    </row>
    <row r="2417" hidden="1">
      <c r="A2417" s="10"/>
      <c r="B2417" s="11"/>
      <c r="C2417" s="16"/>
      <c r="D2417" s="11"/>
      <c r="E2417" s="12"/>
    </row>
    <row r="2418" hidden="1">
      <c r="A2418" s="55" t="s">
        <v>4824</v>
      </c>
      <c r="B2418" s="7"/>
      <c r="C2418" s="16"/>
      <c r="D2418" s="56" t="s">
        <v>4825</v>
      </c>
      <c r="E2418" s="7"/>
    </row>
    <row r="2419" hidden="1">
      <c r="A2419" s="10"/>
      <c r="B2419" s="12"/>
      <c r="C2419" s="16"/>
      <c r="D2419" s="11"/>
      <c r="E2419" s="12"/>
    </row>
    <row r="2420" hidden="1">
      <c r="A2420" s="19" t="s">
        <v>3636</v>
      </c>
      <c r="B2420" s="6"/>
      <c r="C2420" s="6"/>
      <c r="D2420" s="6"/>
      <c r="E2420" s="7"/>
    </row>
    <row r="2421" hidden="1">
      <c r="A2421" s="20" t="s">
        <v>3637</v>
      </c>
      <c r="B2421" s="21" t="s">
        <v>3638</v>
      </c>
      <c r="C2421" s="22" t="s">
        <v>3639</v>
      </c>
      <c r="D2421" s="21" t="s">
        <v>3640</v>
      </c>
      <c r="E2421" s="23" t="s">
        <v>13</v>
      </c>
    </row>
    <row r="2422" hidden="1">
      <c r="A2422" s="57" t="s">
        <v>3641</v>
      </c>
      <c r="B2422" s="25">
        <v>34169.0</v>
      </c>
      <c r="C2422" s="26">
        <v>25660.0</v>
      </c>
      <c r="D2422" s="27">
        <v>-8509.0</v>
      </c>
      <c r="E2422" s="28" t="s">
        <v>4951</v>
      </c>
    </row>
    <row r="2423" hidden="1">
      <c r="A2423" s="57" t="s">
        <v>3642</v>
      </c>
      <c r="B2423" s="29">
        <v>37476.5</v>
      </c>
      <c r="C2423" s="26">
        <v>37476.5</v>
      </c>
      <c r="D2423" s="27">
        <v>0.0</v>
      </c>
      <c r="E2423" s="28"/>
    </row>
    <row r="2424" hidden="1">
      <c r="A2424" s="57" t="s">
        <v>3643</v>
      </c>
      <c r="B2424" s="29">
        <v>0.0</v>
      </c>
      <c r="C2424" s="26"/>
      <c r="D2424" s="27">
        <v>0.0</v>
      </c>
      <c r="E2424" s="28" t="s">
        <v>4942</v>
      </c>
    </row>
    <row r="2425" hidden="1">
      <c r="A2425" s="57" t="s">
        <v>3644</v>
      </c>
      <c r="B2425" s="25">
        <v>4500.0</v>
      </c>
      <c r="C2425" s="26">
        <v>8500.0</v>
      </c>
      <c r="D2425" s="27">
        <v>4000.0</v>
      </c>
      <c r="E2425" s="28" t="s">
        <v>4952</v>
      </c>
    </row>
    <row r="2426" hidden="1">
      <c r="A2426" s="31" t="s">
        <v>3646</v>
      </c>
      <c r="B2426" s="29">
        <v>0.0</v>
      </c>
      <c r="C2426" s="26"/>
      <c r="D2426" s="27">
        <v>0.0</v>
      </c>
      <c r="E2426" s="28"/>
    </row>
    <row r="2427" hidden="1">
      <c r="A2427" s="31" t="s">
        <v>3647</v>
      </c>
      <c r="B2427" s="29">
        <v>166.0</v>
      </c>
      <c r="C2427" s="26">
        <v>5676.0</v>
      </c>
      <c r="D2427" s="27">
        <v>5510.0</v>
      </c>
      <c r="E2427" s="28" t="s">
        <v>4953</v>
      </c>
    </row>
    <row r="2428" hidden="1">
      <c r="A2428" s="31" t="s">
        <v>3649</v>
      </c>
      <c r="B2428" s="29">
        <v>1010.0</v>
      </c>
      <c r="C2428" s="26">
        <v>1010.0</v>
      </c>
      <c r="D2428" s="27">
        <v>0.0</v>
      </c>
      <c r="E2428" s="28" t="s">
        <v>4954</v>
      </c>
    </row>
    <row r="2429" hidden="1">
      <c r="A2429" s="31" t="s">
        <v>3651</v>
      </c>
      <c r="B2429" s="29">
        <v>4080.0</v>
      </c>
      <c r="C2429" s="26">
        <v>4080.0</v>
      </c>
      <c r="D2429" s="27">
        <v>0.0</v>
      </c>
      <c r="E2429" s="28"/>
    </row>
    <row r="2430" hidden="1">
      <c r="A2430" s="58" t="s">
        <v>3652</v>
      </c>
      <c r="B2430" s="29">
        <v>93929.0</v>
      </c>
      <c r="C2430" s="29">
        <v>93929.0</v>
      </c>
      <c r="D2430" s="27">
        <v>0.0</v>
      </c>
      <c r="E2430" s="34"/>
    </row>
    <row r="2431" hidden="1">
      <c r="A2431" s="58" t="s">
        <v>3653</v>
      </c>
      <c r="B2431" s="29">
        <v>39718.0</v>
      </c>
      <c r="C2431" s="59">
        <v>39295.0</v>
      </c>
      <c r="D2431" s="27">
        <v>-423.0</v>
      </c>
      <c r="E2431" s="34"/>
    </row>
    <row r="2432" hidden="1">
      <c r="A2432" s="58" t="s">
        <v>3654</v>
      </c>
      <c r="B2432" s="29">
        <v>95487.0</v>
      </c>
      <c r="C2432" s="59">
        <v>95118.0</v>
      </c>
      <c r="D2432" s="27">
        <v>-369.0</v>
      </c>
      <c r="E2432" s="34"/>
    </row>
    <row r="2433" hidden="1">
      <c r="A2433" s="58" t="s">
        <v>3655</v>
      </c>
      <c r="B2433" s="29">
        <v>98615.0</v>
      </c>
      <c r="C2433" s="59">
        <v>98615.0</v>
      </c>
      <c r="D2433" s="27">
        <v>0.0</v>
      </c>
      <c r="E2433" s="34"/>
    </row>
    <row r="2434" hidden="1">
      <c r="A2434" s="58" t="s">
        <v>3657</v>
      </c>
      <c r="B2434" s="29">
        <v>393.0</v>
      </c>
      <c r="C2434" s="59">
        <v>393.0</v>
      </c>
      <c r="D2434" s="27">
        <v>0.0</v>
      </c>
      <c r="E2434" s="34"/>
    </row>
    <row r="2435" hidden="1">
      <c r="A2435" s="58" t="s">
        <v>3658</v>
      </c>
      <c r="B2435" s="29">
        <v>10357.0</v>
      </c>
      <c r="C2435" s="59">
        <v>10357.0</v>
      </c>
      <c r="D2435" s="27">
        <v>0.0</v>
      </c>
      <c r="E2435" s="34"/>
    </row>
    <row r="2436" hidden="1">
      <c r="A2436" s="35" t="s">
        <v>3659</v>
      </c>
      <c r="B2436" s="29">
        <v>409543.0</v>
      </c>
      <c r="C2436" s="59">
        <v>408751.0</v>
      </c>
      <c r="D2436" s="27">
        <v>-792.0</v>
      </c>
      <c r="E2436" s="34"/>
    </row>
    <row r="2437" hidden="1">
      <c r="A2437" s="36" t="s">
        <v>3660</v>
      </c>
      <c r="B2437" s="37">
        <v>0.5</v>
      </c>
      <c r="C2437" s="27">
        <v>1001.5</v>
      </c>
      <c r="D2437" s="27">
        <v>1001.0</v>
      </c>
      <c r="E2437" s="38" t="s">
        <v>4950</v>
      </c>
    </row>
    <row r="2438" hidden="1"/>
    <row r="2439" hidden="1"/>
    <row r="2440" hidden="1">
      <c r="A2440" s="5" t="s">
        <v>3632</v>
      </c>
      <c r="B2440" s="6"/>
      <c r="C2440" s="6"/>
      <c r="D2440" s="6"/>
      <c r="E2440" s="7"/>
    </row>
    <row r="2441" hidden="1">
      <c r="A2441" s="10"/>
      <c r="B2441" s="11"/>
      <c r="C2441" s="11"/>
      <c r="D2441" s="11"/>
      <c r="E2441" s="12"/>
    </row>
    <row r="2442" hidden="1">
      <c r="A2442" s="5" t="s">
        <v>3634</v>
      </c>
      <c r="B2442" s="6"/>
      <c r="C2442" s="6"/>
      <c r="D2442" s="6"/>
      <c r="E2442" s="7"/>
    </row>
    <row r="2443" hidden="1">
      <c r="A2443" s="10"/>
      <c r="B2443" s="11"/>
      <c r="C2443" s="11"/>
      <c r="D2443" s="11"/>
      <c r="E2443" s="12"/>
    </row>
    <row r="2444" hidden="1">
      <c r="A2444" s="13">
        <v>45992.0</v>
      </c>
      <c r="B2444" s="6"/>
      <c r="C2444" s="54" t="s">
        <v>3635</v>
      </c>
      <c r="D2444" s="15">
        <v>45998.0</v>
      </c>
      <c r="E2444" s="7"/>
    </row>
    <row r="2445" hidden="1">
      <c r="A2445" s="10"/>
      <c r="B2445" s="11"/>
      <c r="C2445" s="16"/>
      <c r="D2445" s="11"/>
      <c r="E2445" s="12"/>
    </row>
    <row r="2446" hidden="1">
      <c r="A2446" s="55" t="s">
        <v>4824</v>
      </c>
      <c r="B2446" s="7"/>
      <c r="C2446" s="16"/>
      <c r="D2446" s="56" t="s">
        <v>4825</v>
      </c>
      <c r="E2446" s="7"/>
    </row>
    <row r="2447" hidden="1">
      <c r="A2447" s="10"/>
      <c r="B2447" s="12"/>
      <c r="C2447" s="16"/>
      <c r="D2447" s="11"/>
      <c r="E2447" s="12"/>
    </row>
    <row r="2448" hidden="1">
      <c r="A2448" s="19" t="s">
        <v>3636</v>
      </c>
      <c r="B2448" s="6"/>
      <c r="C2448" s="6"/>
      <c r="D2448" s="6"/>
      <c r="E2448" s="7"/>
    </row>
    <row r="2449" hidden="1">
      <c r="A2449" s="20" t="s">
        <v>3637</v>
      </c>
      <c r="B2449" s="21" t="s">
        <v>3638</v>
      </c>
      <c r="C2449" s="22" t="s">
        <v>3639</v>
      </c>
      <c r="D2449" s="21" t="s">
        <v>3640</v>
      </c>
      <c r="E2449" s="23" t="s">
        <v>13</v>
      </c>
    </row>
    <row r="2450" hidden="1">
      <c r="A2450" s="57" t="s">
        <v>3641</v>
      </c>
      <c r="B2450" s="25">
        <v>34169.0</v>
      </c>
      <c r="C2450" s="26">
        <v>25660.0</v>
      </c>
      <c r="D2450" s="27">
        <v>-8509.0</v>
      </c>
      <c r="E2450" s="28" t="s">
        <v>4951</v>
      </c>
    </row>
    <row r="2451" hidden="1">
      <c r="A2451" s="57" t="s">
        <v>3642</v>
      </c>
      <c r="B2451" s="29">
        <v>37476.5</v>
      </c>
      <c r="C2451" s="26">
        <v>37476.5</v>
      </c>
      <c r="D2451" s="27">
        <v>0.0</v>
      </c>
      <c r="E2451" s="28"/>
    </row>
    <row r="2452" hidden="1">
      <c r="A2452" s="57" t="s">
        <v>3643</v>
      </c>
      <c r="B2452" s="29">
        <v>0.0</v>
      </c>
      <c r="C2452" s="26"/>
      <c r="D2452" s="27">
        <v>0.0</v>
      </c>
      <c r="E2452" s="28" t="s">
        <v>4942</v>
      </c>
    </row>
    <row r="2453" hidden="1">
      <c r="A2453" s="57" t="s">
        <v>3644</v>
      </c>
      <c r="B2453" s="25">
        <v>4500.0</v>
      </c>
      <c r="C2453" s="26">
        <v>8500.0</v>
      </c>
      <c r="D2453" s="27">
        <v>4000.0</v>
      </c>
      <c r="E2453" s="28" t="s">
        <v>4952</v>
      </c>
    </row>
    <row r="2454" hidden="1">
      <c r="A2454" s="31" t="s">
        <v>3646</v>
      </c>
      <c r="B2454" s="29">
        <v>0.0</v>
      </c>
      <c r="C2454" s="26"/>
      <c r="D2454" s="27">
        <v>0.0</v>
      </c>
      <c r="E2454" s="28"/>
    </row>
    <row r="2455" hidden="1">
      <c r="A2455" s="31" t="s">
        <v>3647</v>
      </c>
      <c r="B2455" s="29">
        <v>166.0</v>
      </c>
      <c r="C2455" s="26">
        <v>5676.0</v>
      </c>
      <c r="D2455" s="27">
        <v>5510.0</v>
      </c>
      <c r="E2455" s="28" t="s">
        <v>4953</v>
      </c>
    </row>
    <row r="2456" hidden="1">
      <c r="A2456" s="31" t="s">
        <v>3649</v>
      </c>
      <c r="B2456" s="29">
        <v>1010.0</v>
      </c>
      <c r="C2456" s="26">
        <v>1010.0</v>
      </c>
      <c r="D2456" s="27">
        <v>0.0</v>
      </c>
      <c r="E2456" s="28" t="s">
        <v>4954</v>
      </c>
    </row>
    <row r="2457" hidden="1">
      <c r="A2457" s="31" t="s">
        <v>3651</v>
      </c>
      <c r="B2457" s="29">
        <v>4080.0</v>
      </c>
      <c r="C2457" s="26">
        <v>4080.0</v>
      </c>
      <c r="D2457" s="27">
        <v>0.0</v>
      </c>
      <c r="E2457" s="28"/>
    </row>
    <row r="2458" hidden="1">
      <c r="A2458" s="58" t="s">
        <v>3652</v>
      </c>
      <c r="B2458" s="29">
        <v>93929.0</v>
      </c>
      <c r="C2458" s="29">
        <v>93929.0</v>
      </c>
      <c r="D2458" s="27">
        <v>0.0</v>
      </c>
      <c r="E2458" s="34"/>
    </row>
    <row r="2459" hidden="1">
      <c r="A2459" s="58" t="s">
        <v>3653</v>
      </c>
      <c r="B2459" s="29">
        <v>39718.0</v>
      </c>
      <c r="C2459" s="59">
        <v>39295.0</v>
      </c>
      <c r="D2459" s="27">
        <v>-423.0</v>
      </c>
      <c r="E2459" s="34"/>
    </row>
    <row r="2460" hidden="1">
      <c r="A2460" s="58" t="s">
        <v>3654</v>
      </c>
      <c r="B2460" s="29">
        <v>95487.0</v>
      </c>
      <c r="C2460" s="59">
        <v>95118.0</v>
      </c>
      <c r="D2460" s="27">
        <v>-369.0</v>
      </c>
      <c r="E2460" s="34"/>
    </row>
    <row r="2461" hidden="1">
      <c r="A2461" s="58" t="s">
        <v>3655</v>
      </c>
      <c r="B2461" s="29">
        <v>98615.0</v>
      </c>
      <c r="C2461" s="59">
        <v>98615.0</v>
      </c>
      <c r="D2461" s="27">
        <v>0.0</v>
      </c>
      <c r="E2461" s="34"/>
    </row>
    <row r="2462" hidden="1">
      <c r="A2462" s="58" t="s">
        <v>3657</v>
      </c>
      <c r="B2462" s="29">
        <v>393.0</v>
      </c>
      <c r="C2462" s="59">
        <v>393.0</v>
      </c>
      <c r="D2462" s="27">
        <v>0.0</v>
      </c>
      <c r="E2462" s="34"/>
    </row>
    <row r="2463" hidden="1">
      <c r="A2463" s="58" t="s">
        <v>3658</v>
      </c>
      <c r="B2463" s="29">
        <v>10357.0</v>
      </c>
      <c r="C2463" s="59">
        <v>10357.0</v>
      </c>
      <c r="D2463" s="27">
        <v>0.0</v>
      </c>
      <c r="E2463" s="34"/>
    </row>
    <row r="2464" hidden="1">
      <c r="A2464" s="35" t="s">
        <v>3659</v>
      </c>
      <c r="B2464" s="29">
        <v>409543.0</v>
      </c>
      <c r="C2464" s="59">
        <v>408751.0</v>
      </c>
      <c r="D2464" s="27">
        <v>-792.0</v>
      </c>
      <c r="E2464" s="34"/>
    </row>
    <row r="2465" hidden="1">
      <c r="A2465" s="36" t="s">
        <v>3660</v>
      </c>
      <c r="B2465" s="37">
        <v>0.5</v>
      </c>
      <c r="C2465" s="27">
        <v>1001.5</v>
      </c>
      <c r="D2465" s="27">
        <v>1001.0</v>
      </c>
      <c r="E2465" s="38" t="s">
        <v>4950</v>
      </c>
    </row>
    <row r="2466" hidden="1"/>
    <row r="2467" hidden="1"/>
    <row r="2468" hidden="1">
      <c r="A2468" s="5" t="s">
        <v>3632</v>
      </c>
      <c r="B2468" s="6"/>
      <c r="C2468" s="6"/>
      <c r="D2468" s="6"/>
      <c r="E2468" s="7"/>
    </row>
    <row r="2469" hidden="1">
      <c r="A2469" s="10"/>
      <c r="B2469" s="11"/>
      <c r="C2469" s="11"/>
      <c r="D2469" s="11"/>
      <c r="E2469" s="12"/>
    </row>
    <row r="2470" hidden="1">
      <c r="A2470" s="5" t="s">
        <v>3634</v>
      </c>
      <c r="B2470" s="6"/>
      <c r="C2470" s="6"/>
      <c r="D2470" s="6"/>
      <c r="E2470" s="7"/>
    </row>
    <row r="2471" hidden="1">
      <c r="A2471" s="10"/>
      <c r="B2471" s="11"/>
      <c r="C2471" s="11"/>
      <c r="D2471" s="11"/>
      <c r="E2471" s="12"/>
    </row>
    <row r="2472" hidden="1">
      <c r="A2472" s="13">
        <v>45999.0</v>
      </c>
      <c r="B2472" s="6"/>
      <c r="C2472" s="54" t="s">
        <v>3635</v>
      </c>
      <c r="D2472" s="15">
        <v>46005.0</v>
      </c>
      <c r="E2472" s="7"/>
    </row>
    <row r="2473" hidden="1">
      <c r="A2473" s="10"/>
      <c r="B2473" s="11"/>
      <c r="C2473" s="16"/>
      <c r="D2473" s="11"/>
      <c r="E2473" s="12"/>
    </row>
    <row r="2474" hidden="1">
      <c r="A2474" s="55" t="s">
        <v>4824</v>
      </c>
      <c r="B2474" s="7"/>
      <c r="C2474" s="16"/>
      <c r="D2474" s="56" t="s">
        <v>4825</v>
      </c>
      <c r="E2474" s="7"/>
    </row>
    <row r="2475" hidden="1">
      <c r="A2475" s="10"/>
      <c r="B2475" s="12"/>
      <c r="C2475" s="16"/>
      <c r="D2475" s="11"/>
      <c r="E2475" s="12"/>
    </row>
    <row r="2476" hidden="1">
      <c r="A2476" s="19" t="s">
        <v>3636</v>
      </c>
      <c r="B2476" s="6"/>
      <c r="C2476" s="6"/>
      <c r="D2476" s="6"/>
      <c r="E2476" s="7"/>
    </row>
    <row r="2477" hidden="1">
      <c r="A2477" s="20" t="s">
        <v>3637</v>
      </c>
      <c r="B2477" s="21" t="s">
        <v>3638</v>
      </c>
      <c r="C2477" s="22" t="s">
        <v>3639</v>
      </c>
      <c r="D2477" s="21" t="s">
        <v>3640</v>
      </c>
      <c r="E2477" s="23" t="s">
        <v>13</v>
      </c>
    </row>
    <row r="2478" hidden="1">
      <c r="A2478" s="57" t="s">
        <v>3641</v>
      </c>
      <c r="B2478" s="25">
        <v>34123.0</v>
      </c>
      <c r="C2478" s="26">
        <v>14000.0</v>
      </c>
      <c r="D2478" s="27">
        <v>-20123.0</v>
      </c>
      <c r="E2478" s="28"/>
    </row>
    <row r="2479" hidden="1">
      <c r="A2479" s="57" t="s">
        <v>3642</v>
      </c>
      <c r="B2479" s="29">
        <v>43162.0</v>
      </c>
      <c r="C2479" s="26">
        <v>43162.0</v>
      </c>
      <c r="D2479" s="27">
        <v>0.0</v>
      </c>
      <c r="E2479" s="28"/>
    </row>
    <row r="2480" hidden="1">
      <c r="A2480" s="57" t="s">
        <v>3643</v>
      </c>
      <c r="B2480" s="29">
        <v>655.0</v>
      </c>
      <c r="C2480" s="26">
        <v>655.0</v>
      </c>
      <c r="D2480" s="27">
        <v>0.0</v>
      </c>
      <c r="E2480" s="28" t="s">
        <v>4942</v>
      </c>
    </row>
    <row r="2481" hidden="1">
      <c r="A2481" s="57" t="s">
        <v>3644</v>
      </c>
      <c r="B2481" s="25">
        <v>5500.0</v>
      </c>
      <c r="C2481" s="26">
        <v>7500.0</v>
      </c>
      <c r="D2481" s="27">
        <v>2000.0</v>
      </c>
      <c r="E2481" s="28" t="s">
        <v>4955</v>
      </c>
    </row>
    <row r="2482" hidden="1">
      <c r="A2482" s="31" t="s">
        <v>3646</v>
      </c>
      <c r="B2482" s="29">
        <v>0.0</v>
      </c>
      <c r="C2482" s="26"/>
      <c r="D2482" s="27">
        <v>0.0</v>
      </c>
      <c r="E2482" s="28"/>
    </row>
    <row r="2483" hidden="1">
      <c r="A2483" s="31" t="s">
        <v>3647</v>
      </c>
      <c r="B2483" s="29">
        <v>0.0</v>
      </c>
      <c r="C2483" s="26">
        <v>18188.0</v>
      </c>
      <c r="D2483" s="27">
        <v>18188.0</v>
      </c>
      <c r="E2483" s="28" t="s">
        <v>3648</v>
      </c>
    </row>
    <row r="2484" hidden="1">
      <c r="A2484" s="31" t="s">
        <v>3649</v>
      </c>
      <c r="B2484" s="29">
        <v>4309.0</v>
      </c>
      <c r="C2484" s="26">
        <v>4309.0</v>
      </c>
      <c r="D2484" s="27">
        <v>0.0</v>
      </c>
      <c r="E2484" s="28"/>
    </row>
    <row r="2485" hidden="1">
      <c r="A2485" s="31" t="s">
        <v>3651</v>
      </c>
      <c r="B2485" s="29">
        <v>5240.0</v>
      </c>
      <c r="C2485" s="26">
        <v>5200.0</v>
      </c>
      <c r="D2485" s="27">
        <v>-40.0</v>
      </c>
      <c r="E2485" s="28"/>
    </row>
    <row r="2486" hidden="1">
      <c r="A2486" s="58" t="s">
        <v>3652</v>
      </c>
      <c r="B2486" s="29">
        <v>101193.0</v>
      </c>
      <c r="C2486" s="29">
        <v>101193.0</v>
      </c>
      <c r="D2486" s="27">
        <v>0.0</v>
      </c>
      <c r="E2486" s="34"/>
    </row>
    <row r="2487" hidden="1">
      <c r="A2487" s="58" t="s">
        <v>3653</v>
      </c>
      <c r="B2487" s="29">
        <v>34074.0</v>
      </c>
      <c r="C2487" s="59">
        <v>34074.0</v>
      </c>
      <c r="D2487" s="27">
        <v>0.0</v>
      </c>
      <c r="E2487" s="34"/>
    </row>
    <row r="2488" hidden="1">
      <c r="A2488" s="58" t="s">
        <v>3654</v>
      </c>
      <c r="B2488" s="29">
        <v>92760.0</v>
      </c>
      <c r="C2488" s="59">
        <v>92760.0</v>
      </c>
      <c r="D2488" s="27">
        <v>0.0</v>
      </c>
      <c r="E2488" s="34"/>
    </row>
    <row r="2489" hidden="1">
      <c r="A2489" s="58" t="s">
        <v>3655</v>
      </c>
      <c r="B2489" s="29">
        <v>105442.0</v>
      </c>
      <c r="C2489" s="59">
        <v>105442.0</v>
      </c>
      <c r="D2489" s="27">
        <v>0.0</v>
      </c>
      <c r="E2489" s="34"/>
    </row>
    <row r="2490" hidden="1">
      <c r="A2490" s="58" t="s">
        <v>3657</v>
      </c>
      <c r="B2490" s="29">
        <v>0.0</v>
      </c>
      <c r="C2490" s="59">
        <v>0.0</v>
      </c>
      <c r="D2490" s="27">
        <v>0.0</v>
      </c>
      <c r="E2490" s="34"/>
    </row>
    <row r="2491" hidden="1">
      <c r="A2491" s="58" t="s">
        <v>3658</v>
      </c>
      <c r="B2491" s="29">
        <v>14717.0</v>
      </c>
      <c r="C2491" s="59">
        <v>14717.0</v>
      </c>
      <c r="D2491" s="27">
        <v>0.0</v>
      </c>
      <c r="E2491" s="34"/>
    </row>
    <row r="2492" hidden="1">
      <c r="A2492" s="35" t="s">
        <v>3659</v>
      </c>
      <c r="B2492" s="29">
        <v>426449.0</v>
      </c>
      <c r="C2492" s="59">
        <v>426449.0</v>
      </c>
      <c r="D2492" s="27">
        <v>0.0</v>
      </c>
      <c r="E2492" s="34"/>
    </row>
    <row r="2493" hidden="1">
      <c r="A2493" s="36" t="s">
        <v>3660</v>
      </c>
      <c r="B2493" s="37">
        <v>9.0</v>
      </c>
      <c r="C2493" s="27">
        <v>34.0</v>
      </c>
      <c r="D2493" s="27">
        <v>25.0</v>
      </c>
      <c r="E2493" s="38"/>
    </row>
    <row r="2494" hidden="1"/>
    <row r="2495" hidden="1"/>
    <row r="2496" hidden="1">
      <c r="A2496" s="5" t="s">
        <v>3632</v>
      </c>
      <c r="B2496" s="6"/>
      <c r="C2496" s="6"/>
      <c r="D2496" s="6"/>
      <c r="E2496" s="7"/>
    </row>
    <row r="2497" hidden="1">
      <c r="A2497" s="10"/>
      <c r="B2497" s="11"/>
      <c r="C2497" s="11"/>
      <c r="D2497" s="11"/>
      <c r="E2497" s="12"/>
    </row>
    <row r="2498" hidden="1">
      <c r="A2498" s="5" t="s">
        <v>3634</v>
      </c>
      <c r="B2498" s="6"/>
      <c r="C2498" s="6"/>
      <c r="D2498" s="6"/>
      <c r="E2498" s="7"/>
    </row>
    <row r="2499" hidden="1">
      <c r="A2499" s="10"/>
      <c r="B2499" s="11"/>
      <c r="C2499" s="11"/>
      <c r="D2499" s="11"/>
      <c r="E2499" s="12"/>
    </row>
    <row r="2500" hidden="1">
      <c r="A2500" s="13">
        <v>45999.0</v>
      </c>
      <c r="B2500" s="6"/>
      <c r="C2500" s="54" t="s">
        <v>3635</v>
      </c>
      <c r="D2500" s="15">
        <v>46005.0</v>
      </c>
      <c r="E2500" s="7"/>
    </row>
    <row r="2501" hidden="1">
      <c r="A2501" s="10"/>
      <c r="B2501" s="11"/>
      <c r="C2501" s="16"/>
      <c r="D2501" s="11"/>
      <c r="E2501" s="12"/>
    </row>
    <row r="2502" hidden="1">
      <c r="A2502" s="55" t="s">
        <v>4824</v>
      </c>
      <c r="B2502" s="7"/>
      <c r="C2502" s="16"/>
      <c r="D2502" s="56" t="s">
        <v>4825</v>
      </c>
      <c r="E2502" s="7"/>
    </row>
    <row r="2503" hidden="1">
      <c r="A2503" s="10"/>
      <c r="B2503" s="12"/>
      <c r="C2503" s="16"/>
      <c r="D2503" s="11"/>
      <c r="E2503" s="12"/>
    </row>
    <row r="2504" hidden="1">
      <c r="A2504" s="19" t="s">
        <v>3636</v>
      </c>
      <c r="B2504" s="6"/>
      <c r="C2504" s="6"/>
      <c r="D2504" s="6"/>
      <c r="E2504" s="7"/>
    </row>
    <row r="2505" hidden="1">
      <c r="A2505" s="20" t="s">
        <v>3637</v>
      </c>
      <c r="B2505" s="21" t="s">
        <v>3638</v>
      </c>
      <c r="C2505" s="22" t="s">
        <v>3639</v>
      </c>
      <c r="D2505" s="21" t="s">
        <v>3640</v>
      </c>
      <c r="E2505" s="23" t="s">
        <v>13</v>
      </c>
    </row>
    <row r="2506" hidden="1">
      <c r="A2506" s="57" t="s">
        <v>3641</v>
      </c>
      <c r="B2506" s="25">
        <v>34123.0</v>
      </c>
      <c r="C2506" s="26">
        <v>14000.0</v>
      </c>
      <c r="D2506" s="27">
        <v>-20123.0</v>
      </c>
      <c r="E2506" s="28"/>
    </row>
    <row r="2507" hidden="1">
      <c r="A2507" s="57" t="s">
        <v>3642</v>
      </c>
      <c r="B2507" s="29">
        <v>43162.0</v>
      </c>
      <c r="C2507" s="26">
        <v>43162.0</v>
      </c>
      <c r="D2507" s="27">
        <v>0.0</v>
      </c>
      <c r="E2507" s="28"/>
    </row>
    <row r="2508" hidden="1">
      <c r="A2508" s="57" t="s">
        <v>3643</v>
      </c>
      <c r="B2508" s="29">
        <v>655.0</v>
      </c>
      <c r="C2508" s="26">
        <v>655.0</v>
      </c>
      <c r="D2508" s="27">
        <v>0.0</v>
      </c>
      <c r="E2508" s="28" t="s">
        <v>4942</v>
      </c>
    </row>
    <row r="2509" hidden="1">
      <c r="A2509" s="57" t="s">
        <v>3644</v>
      </c>
      <c r="B2509" s="25">
        <v>5500.0</v>
      </c>
      <c r="C2509" s="26">
        <v>7500.0</v>
      </c>
      <c r="D2509" s="27">
        <v>2000.0</v>
      </c>
      <c r="E2509" s="28" t="s">
        <v>4955</v>
      </c>
    </row>
    <row r="2510" hidden="1">
      <c r="A2510" s="31" t="s">
        <v>3646</v>
      </c>
      <c r="B2510" s="29">
        <v>0.0</v>
      </c>
      <c r="C2510" s="26"/>
      <c r="D2510" s="27">
        <v>0.0</v>
      </c>
      <c r="E2510" s="28"/>
    </row>
    <row r="2511" hidden="1">
      <c r="A2511" s="31" t="s">
        <v>3647</v>
      </c>
      <c r="B2511" s="29">
        <v>0.0</v>
      </c>
      <c r="C2511" s="26">
        <v>18188.0</v>
      </c>
      <c r="D2511" s="27">
        <v>18188.0</v>
      </c>
      <c r="E2511" s="28" t="s">
        <v>3648</v>
      </c>
    </row>
    <row r="2512" hidden="1">
      <c r="A2512" s="31" t="s">
        <v>3649</v>
      </c>
      <c r="B2512" s="29">
        <v>4309.0</v>
      </c>
      <c r="C2512" s="26">
        <v>4309.0</v>
      </c>
      <c r="D2512" s="27">
        <v>0.0</v>
      </c>
      <c r="E2512" s="28" t="s">
        <v>4956</v>
      </c>
    </row>
    <row r="2513" hidden="1">
      <c r="A2513" s="31" t="s">
        <v>3651</v>
      </c>
      <c r="B2513" s="29">
        <v>5240.0</v>
      </c>
      <c r="C2513" s="26">
        <v>5200.0</v>
      </c>
      <c r="D2513" s="27">
        <v>-40.0</v>
      </c>
      <c r="E2513" s="28"/>
    </row>
    <row r="2514" hidden="1">
      <c r="A2514" s="58" t="s">
        <v>3652</v>
      </c>
      <c r="B2514" s="29">
        <v>101193.0</v>
      </c>
      <c r="C2514" s="29">
        <v>101193.0</v>
      </c>
      <c r="D2514" s="27">
        <v>0.0</v>
      </c>
      <c r="E2514" s="34"/>
    </row>
    <row r="2515" hidden="1">
      <c r="A2515" s="58" t="s">
        <v>3653</v>
      </c>
      <c r="B2515" s="29">
        <v>34074.0</v>
      </c>
      <c r="C2515" s="59">
        <v>34074.0</v>
      </c>
      <c r="D2515" s="27">
        <v>0.0</v>
      </c>
      <c r="E2515" s="34"/>
    </row>
    <row r="2516" hidden="1">
      <c r="A2516" s="58" t="s">
        <v>3654</v>
      </c>
      <c r="B2516" s="29">
        <v>92760.0</v>
      </c>
      <c r="C2516" s="59">
        <v>92760.0</v>
      </c>
      <c r="D2516" s="27">
        <v>0.0</v>
      </c>
      <c r="E2516" s="34"/>
    </row>
    <row r="2517" hidden="1">
      <c r="A2517" s="58" t="s">
        <v>3655</v>
      </c>
      <c r="B2517" s="29">
        <v>105442.0</v>
      </c>
      <c r="C2517" s="59">
        <v>105442.0</v>
      </c>
      <c r="D2517" s="27">
        <v>0.0</v>
      </c>
      <c r="E2517" s="34"/>
    </row>
    <row r="2518" hidden="1">
      <c r="A2518" s="58" t="s">
        <v>3657</v>
      </c>
      <c r="B2518" s="29">
        <v>0.0</v>
      </c>
      <c r="C2518" s="59">
        <v>0.0</v>
      </c>
      <c r="D2518" s="27">
        <v>0.0</v>
      </c>
      <c r="E2518" s="34"/>
    </row>
    <row r="2519" hidden="1">
      <c r="A2519" s="58" t="s">
        <v>3658</v>
      </c>
      <c r="B2519" s="29">
        <v>14717.0</v>
      </c>
      <c r="C2519" s="59">
        <v>14717.0</v>
      </c>
      <c r="D2519" s="27">
        <v>0.0</v>
      </c>
      <c r="E2519" s="34"/>
    </row>
    <row r="2520" hidden="1">
      <c r="A2520" s="35" t="s">
        <v>3659</v>
      </c>
      <c r="B2520" s="29">
        <v>426449.0</v>
      </c>
      <c r="C2520" s="59">
        <v>426449.0</v>
      </c>
      <c r="D2520" s="27">
        <v>0.0</v>
      </c>
      <c r="E2520" s="34"/>
    </row>
    <row r="2521" hidden="1">
      <c r="A2521" s="36" t="s">
        <v>3660</v>
      </c>
      <c r="B2521" s="37">
        <v>9.0</v>
      </c>
      <c r="C2521" s="27">
        <v>34.0</v>
      </c>
      <c r="D2521" s="27">
        <v>25.0</v>
      </c>
      <c r="E2521" s="38"/>
    </row>
    <row r="2522" hidden="1"/>
    <row r="2523" hidden="1"/>
    <row r="2524" hidden="1">
      <c r="A2524" s="5" t="s">
        <v>3632</v>
      </c>
      <c r="B2524" s="6"/>
      <c r="C2524" s="6"/>
      <c r="D2524" s="6"/>
      <c r="E2524" s="7"/>
    </row>
    <row r="2525" hidden="1">
      <c r="A2525" s="10"/>
      <c r="B2525" s="11"/>
      <c r="C2525" s="11"/>
      <c r="D2525" s="11"/>
      <c r="E2525" s="12"/>
    </row>
    <row r="2526" hidden="1">
      <c r="A2526" s="5" t="s">
        <v>3634</v>
      </c>
      <c r="B2526" s="6"/>
      <c r="C2526" s="6"/>
      <c r="D2526" s="6"/>
      <c r="E2526" s="7"/>
    </row>
    <row r="2527" hidden="1">
      <c r="A2527" s="10"/>
      <c r="B2527" s="11"/>
      <c r="C2527" s="11"/>
      <c r="D2527" s="11"/>
      <c r="E2527" s="12"/>
    </row>
    <row r="2528" hidden="1">
      <c r="A2528" s="13">
        <v>46006.0</v>
      </c>
      <c r="B2528" s="6"/>
      <c r="C2528" s="54" t="s">
        <v>3635</v>
      </c>
      <c r="D2528" s="15">
        <v>46012.0</v>
      </c>
      <c r="E2528" s="7"/>
    </row>
    <row r="2529" hidden="1">
      <c r="A2529" s="10"/>
      <c r="B2529" s="11"/>
      <c r="C2529" s="16"/>
      <c r="D2529" s="11"/>
      <c r="E2529" s="12"/>
    </row>
    <row r="2530" hidden="1">
      <c r="A2530" s="55" t="s">
        <v>4824</v>
      </c>
      <c r="B2530" s="7"/>
      <c r="C2530" s="16"/>
      <c r="D2530" s="56" t="s">
        <v>4825</v>
      </c>
      <c r="E2530" s="7"/>
    </row>
    <row r="2531" hidden="1">
      <c r="A2531" s="10"/>
      <c r="B2531" s="12"/>
      <c r="C2531" s="16"/>
      <c r="D2531" s="11"/>
      <c r="E2531" s="12"/>
    </row>
    <row r="2532" hidden="1">
      <c r="A2532" s="19" t="s">
        <v>3636</v>
      </c>
      <c r="B2532" s="6"/>
      <c r="C2532" s="6"/>
      <c r="D2532" s="6"/>
      <c r="E2532" s="7"/>
    </row>
    <row r="2533" hidden="1">
      <c r="A2533" s="20" t="s">
        <v>3637</v>
      </c>
      <c r="B2533" s="21" t="s">
        <v>3638</v>
      </c>
      <c r="C2533" s="22" t="s">
        <v>3639</v>
      </c>
      <c r="D2533" s="21" t="s">
        <v>3640</v>
      </c>
      <c r="E2533" s="23" t="s">
        <v>13</v>
      </c>
    </row>
    <row r="2534" hidden="1">
      <c r="A2534" s="57" t="s">
        <v>3641</v>
      </c>
      <c r="B2534" s="25">
        <v>34226.0</v>
      </c>
      <c r="C2534" s="26">
        <v>15130.0</v>
      </c>
      <c r="D2534" s="27">
        <v>-19096.0</v>
      </c>
      <c r="E2534" s="28"/>
    </row>
    <row r="2535" hidden="1">
      <c r="A2535" s="57" t="s">
        <v>3642</v>
      </c>
      <c r="B2535" s="29">
        <v>34004.0</v>
      </c>
      <c r="C2535" s="26">
        <v>34004.0</v>
      </c>
      <c r="D2535" s="27">
        <v>0.0</v>
      </c>
      <c r="E2535" s="28"/>
    </row>
    <row r="2536" hidden="1">
      <c r="A2536" s="57" t="s">
        <v>3643</v>
      </c>
      <c r="B2536" s="29">
        <v>1540.0</v>
      </c>
      <c r="C2536" s="26">
        <v>1540.0</v>
      </c>
      <c r="D2536" s="27">
        <v>0.0</v>
      </c>
      <c r="E2536" s="28" t="s">
        <v>4942</v>
      </c>
    </row>
    <row r="2537" hidden="1">
      <c r="A2537" s="57" t="s">
        <v>3644</v>
      </c>
      <c r="B2537" s="25">
        <v>4500.0</v>
      </c>
      <c r="C2537" s="26">
        <v>7945.0</v>
      </c>
      <c r="D2537" s="27">
        <v>3445.0</v>
      </c>
      <c r="E2537" s="28" t="s">
        <v>4957</v>
      </c>
    </row>
    <row r="2538" hidden="1">
      <c r="A2538" s="31" t="s">
        <v>3646</v>
      </c>
      <c r="B2538" s="29">
        <v>2080.0</v>
      </c>
      <c r="C2538" s="26">
        <v>501.0</v>
      </c>
      <c r="D2538" s="27">
        <v>-1579.0</v>
      </c>
      <c r="E2538" s="28" t="s">
        <v>4958</v>
      </c>
    </row>
    <row r="2539" hidden="1">
      <c r="A2539" s="31" t="s">
        <v>3647</v>
      </c>
      <c r="B2539" s="29">
        <v>110.0</v>
      </c>
      <c r="C2539" s="26">
        <v>16792.0</v>
      </c>
      <c r="D2539" s="27">
        <v>16682.0</v>
      </c>
      <c r="E2539" s="28" t="s">
        <v>4959</v>
      </c>
    </row>
    <row r="2540" hidden="1">
      <c r="A2540" s="31" t="s">
        <v>3649</v>
      </c>
      <c r="B2540" s="29">
        <v>3000.0</v>
      </c>
      <c r="C2540" s="26">
        <v>3572.0</v>
      </c>
      <c r="D2540" s="27">
        <v>572.0</v>
      </c>
      <c r="E2540" s="28" t="s">
        <v>4960</v>
      </c>
    </row>
    <row r="2541" hidden="1">
      <c r="A2541" s="31" t="s">
        <v>3651</v>
      </c>
      <c r="B2541" s="29">
        <v>4520.0</v>
      </c>
      <c r="C2541" s="26">
        <v>4600.0</v>
      </c>
      <c r="D2541" s="27">
        <v>80.0</v>
      </c>
      <c r="E2541" s="28"/>
    </row>
    <row r="2542" hidden="1">
      <c r="A2542" s="58" t="s">
        <v>3652</v>
      </c>
      <c r="B2542" s="29">
        <v>106676.0</v>
      </c>
      <c r="C2542" s="29">
        <v>106676.0</v>
      </c>
      <c r="D2542" s="27">
        <v>0.0</v>
      </c>
      <c r="E2542" s="34"/>
    </row>
    <row r="2543" hidden="1">
      <c r="A2543" s="58" t="s">
        <v>3653</v>
      </c>
      <c r="B2543" s="29">
        <v>36742.0</v>
      </c>
      <c r="C2543" s="59">
        <v>36742.0</v>
      </c>
      <c r="D2543" s="27">
        <v>0.0</v>
      </c>
      <c r="E2543" s="34"/>
    </row>
    <row r="2544" hidden="1">
      <c r="A2544" s="58" t="s">
        <v>3654</v>
      </c>
      <c r="B2544" s="29">
        <v>106640.0</v>
      </c>
      <c r="C2544" s="59">
        <v>106640.0</v>
      </c>
      <c r="D2544" s="27">
        <v>0.0</v>
      </c>
      <c r="E2544" s="34"/>
    </row>
    <row r="2545" hidden="1">
      <c r="A2545" s="58" t="s">
        <v>3655</v>
      </c>
      <c r="B2545" s="29">
        <v>107106.0</v>
      </c>
      <c r="C2545" s="59">
        <v>107106.0</v>
      </c>
      <c r="D2545" s="27">
        <v>0.0</v>
      </c>
      <c r="E2545" s="34"/>
    </row>
    <row r="2546" hidden="1">
      <c r="A2546" s="58" t="s">
        <v>3657</v>
      </c>
      <c r="B2546" s="29">
        <v>795.0</v>
      </c>
      <c r="C2546" s="59">
        <v>795.0</v>
      </c>
      <c r="D2546" s="27">
        <v>0.0</v>
      </c>
      <c r="E2546" s="34"/>
    </row>
    <row r="2547" hidden="1">
      <c r="A2547" s="58" t="s">
        <v>3658</v>
      </c>
      <c r="B2547" s="29">
        <v>14122.0</v>
      </c>
      <c r="C2547" s="59">
        <v>14122.0</v>
      </c>
      <c r="D2547" s="27">
        <v>0.0</v>
      </c>
      <c r="E2547" s="34"/>
    </row>
    <row r="2548" hidden="1">
      <c r="A2548" s="35" t="s">
        <v>3659</v>
      </c>
      <c r="B2548" s="29">
        <v>441896.5</v>
      </c>
      <c r="C2548" s="59">
        <v>441896.5</v>
      </c>
      <c r="D2548" s="27">
        <v>0.0</v>
      </c>
      <c r="E2548" s="34"/>
    </row>
    <row r="2549" hidden="1">
      <c r="A2549" s="36" t="s">
        <v>3660</v>
      </c>
      <c r="B2549" s="37">
        <v>42.5</v>
      </c>
      <c r="C2549" s="27">
        <v>146.5</v>
      </c>
      <c r="D2549" s="27">
        <v>104.0</v>
      </c>
      <c r="E2549" s="38"/>
    </row>
    <row r="2550" hidden="1"/>
    <row r="2551" hidden="1"/>
    <row r="2552" hidden="1">
      <c r="A2552" s="5" t="s">
        <v>3632</v>
      </c>
      <c r="B2552" s="6"/>
      <c r="C2552" s="6"/>
      <c r="D2552" s="6"/>
      <c r="E2552" s="7"/>
    </row>
    <row r="2553" hidden="1">
      <c r="A2553" s="10"/>
      <c r="B2553" s="11"/>
      <c r="C2553" s="11"/>
      <c r="D2553" s="11"/>
      <c r="E2553" s="12"/>
    </row>
    <row r="2554" hidden="1">
      <c r="A2554" s="5" t="s">
        <v>3634</v>
      </c>
      <c r="B2554" s="6"/>
      <c r="C2554" s="6"/>
      <c r="D2554" s="6"/>
      <c r="E2554" s="7"/>
    </row>
    <row r="2555" hidden="1">
      <c r="A2555" s="10"/>
      <c r="B2555" s="11"/>
      <c r="C2555" s="11"/>
      <c r="D2555" s="11"/>
      <c r="E2555" s="12"/>
    </row>
    <row r="2556" hidden="1">
      <c r="A2556" s="13">
        <v>46013.0</v>
      </c>
      <c r="B2556" s="6"/>
      <c r="C2556" s="54" t="s">
        <v>3635</v>
      </c>
      <c r="D2556" s="15">
        <v>46019.0</v>
      </c>
      <c r="E2556" s="7"/>
    </row>
    <row r="2557" hidden="1">
      <c r="A2557" s="10"/>
      <c r="B2557" s="11"/>
      <c r="C2557" s="16"/>
      <c r="D2557" s="11"/>
      <c r="E2557" s="12"/>
    </row>
    <row r="2558" hidden="1">
      <c r="A2558" s="55" t="s">
        <v>4824</v>
      </c>
      <c r="B2558" s="7"/>
      <c r="C2558" s="16"/>
      <c r="D2558" s="56" t="s">
        <v>4825</v>
      </c>
      <c r="E2558" s="7"/>
    </row>
    <row r="2559" hidden="1">
      <c r="A2559" s="10"/>
      <c r="B2559" s="12"/>
      <c r="C2559" s="16"/>
      <c r="D2559" s="11"/>
      <c r="E2559" s="12"/>
    </row>
    <row r="2560" hidden="1">
      <c r="A2560" s="19" t="s">
        <v>3636</v>
      </c>
      <c r="B2560" s="6"/>
      <c r="C2560" s="6"/>
      <c r="D2560" s="6"/>
      <c r="E2560" s="7"/>
    </row>
    <row r="2561" hidden="1">
      <c r="A2561" s="20" t="s">
        <v>3637</v>
      </c>
      <c r="B2561" s="21" t="s">
        <v>3638</v>
      </c>
      <c r="C2561" s="22" t="s">
        <v>3639</v>
      </c>
      <c r="D2561" s="21" t="s">
        <v>3640</v>
      </c>
      <c r="E2561" s="23" t="s">
        <v>13</v>
      </c>
    </row>
    <row r="2562" hidden="1">
      <c r="A2562" s="57" t="s">
        <v>3641</v>
      </c>
      <c r="B2562" s="25">
        <v>26725.0</v>
      </c>
      <c r="C2562" s="26">
        <v>11560.0</v>
      </c>
      <c r="D2562" s="27">
        <v>-15165.0</v>
      </c>
      <c r="E2562" s="28"/>
    </row>
    <row r="2563" hidden="1">
      <c r="A2563" s="57" t="s">
        <v>3642</v>
      </c>
      <c r="B2563" s="29">
        <v>21705.0</v>
      </c>
      <c r="C2563" s="26">
        <v>21702.0</v>
      </c>
      <c r="D2563" s="27">
        <v>-3.0</v>
      </c>
      <c r="E2563" s="28"/>
    </row>
    <row r="2564" hidden="1">
      <c r="A2564" s="57" t="s">
        <v>3643</v>
      </c>
      <c r="B2564" s="29">
        <v>0.0</v>
      </c>
      <c r="C2564" s="26"/>
      <c r="D2564" s="27">
        <v>0.0</v>
      </c>
      <c r="E2564" s="28" t="s">
        <v>4942</v>
      </c>
    </row>
    <row r="2565" hidden="1">
      <c r="A2565" s="57" t="s">
        <v>3644</v>
      </c>
      <c r="B2565" s="25">
        <v>2500.0</v>
      </c>
      <c r="C2565" s="26">
        <v>6475.0</v>
      </c>
      <c r="D2565" s="27">
        <v>3975.0</v>
      </c>
      <c r="E2565" s="28" t="s">
        <v>4961</v>
      </c>
    </row>
    <row r="2566" hidden="1">
      <c r="A2566" s="31" t="s">
        <v>3646</v>
      </c>
      <c r="B2566" s="29">
        <v>0.0</v>
      </c>
      <c r="C2566" s="26"/>
      <c r="D2566" s="27">
        <v>0.0</v>
      </c>
      <c r="E2566" s="28"/>
    </row>
    <row r="2567" hidden="1">
      <c r="A2567" s="31" t="s">
        <v>3647</v>
      </c>
      <c r="B2567" s="29">
        <v>0.0</v>
      </c>
      <c r="C2567" s="26">
        <v>11194.0</v>
      </c>
      <c r="D2567" s="27">
        <v>11194.0</v>
      </c>
      <c r="E2567" s="28" t="s">
        <v>3648</v>
      </c>
    </row>
    <row r="2568" hidden="1">
      <c r="A2568" s="31" t="s">
        <v>3649</v>
      </c>
      <c r="B2568" s="29">
        <v>1699.0</v>
      </c>
      <c r="C2568" s="26">
        <v>1699.0</v>
      </c>
      <c r="D2568" s="27">
        <v>0.0</v>
      </c>
      <c r="E2568" s="28" t="s">
        <v>4962</v>
      </c>
    </row>
    <row r="2569" hidden="1">
      <c r="A2569" s="31" t="s">
        <v>3651</v>
      </c>
      <c r="B2569" s="29">
        <v>1920.0</v>
      </c>
      <c r="C2569" s="26">
        <v>1920.0</v>
      </c>
      <c r="D2569" s="27">
        <v>0.0</v>
      </c>
      <c r="E2569" s="28"/>
    </row>
    <row r="2570" hidden="1">
      <c r="A2570" s="58" t="s">
        <v>3652</v>
      </c>
      <c r="B2570" s="29">
        <v>73719.0</v>
      </c>
      <c r="C2570" s="29">
        <v>73719.0</v>
      </c>
      <c r="D2570" s="27">
        <v>0.0</v>
      </c>
      <c r="E2570" s="34"/>
    </row>
    <row r="2571" hidden="1">
      <c r="A2571" s="58" t="s">
        <v>3653</v>
      </c>
      <c r="B2571" s="29">
        <v>20401.0</v>
      </c>
      <c r="C2571" s="59">
        <v>20401.0</v>
      </c>
      <c r="D2571" s="27">
        <v>0.0</v>
      </c>
      <c r="E2571" s="34"/>
    </row>
    <row r="2572" hidden="1">
      <c r="A2572" s="58" t="s">
        <v>3654</v>
      </c>
      <c r="B2572" s="29">
        <v>56563.0</v>
      </c>
      <c r="C2572" s="59">
        <v>56563.0</v>
      </c>
      <c r="D2572" s="27">
        <v>0.0</v>
      </c>
      <c r="E2572" s="34"/>
    </row>
    <row r="2573" hidden="1">
      <c r="A2573" s="58" t="s">
        <v>3655</v>
      </c>
      <c r="B2573" s="29">
        <v>62102.5</v>
      </c>
      <c r="C2573" s="59">
        <v>62102.5</v>
      </c>
      <c r="D2573" s="27">
        <v>0.0</v>
      </c>
      <c r="E2573" s="34"/>
    </row>
    <row r="2574" hidden="1">
      <c r="A2574" s="58" t="s">
        <v>3657</v>
      </c>
      <c r="B2574" s="29">
        <v>0.0</v>
      </c>
      <c r="C2574" s="59">
        <v>0.0</v>
      </c>
      <c r="D2574" s="27">
        <v>0.0</v>
      </c>
      <c r="E2574" s="34"/>
    </row>
    <row r="2575" hidden="1">
      <c r="A2575" s="58" t="s">
        <v>3658</v>
      </c>
      <c r="B2575" s="29">
        <v>9657.0</v>
      </c>
      <c r="C2575" s="59">
        <v>9657.0</v>
      </c>
      <c r="D2575" s="27">
        <v>0.0</v>
      </c>
      <c r="E2575" s="34"/>
    </row>
    <row r="2576" hidden="1">
      <c r="A2576" s="35" t="s">
        <v>3659</v>
      </c>
      <c r="B2576" s="29">
        <v>267331.0</v>
      </c>
      <c r="C2576" s="59">
        <v>267331.0</v>
      </c>
      <c r="D2576" s="27">
        <v>0.0</v>
      </c>
      <c r="E2576" s="34"/>
    </row>
    <row r="2577" hidden="1">
      <c r="A2577" s="36" t="s">
        <v>3660</v>
      </c>
      <c r="B2577" s="37">
        <v>3.5</v>
      </c>
      <c r="C2577" s="27">
        <v>4.5</v>
      </c>
      <c r="D2577" s="27">
        <v>1.0</v>
      </c>
      <c r="E2577" s="38"/>
    </row>
    <row r="2578" hidden="1"/>
    <row r="2579" hidden="1"/>
    <row r="2580" hidden="1">
      <c r="A2580" s="5" t="s">
        <v>3632</v>
      </c>
      <c r="B2580" s="6"/>
      <c r="C2580" s="6"/>
      <c r="D2580" s="6"/>
      <c r="E2580" s="7"/>
    </row>
    <row r="2581" hidden="1">
      <c r="A2581" s="10"/>
      <c r="B2581" s="11"/>
      <c r="C2581" s="11"/>
      <c r="D2581" s="11"/>
      <c r="E2581" s="12"/>
    </row>
    <row r="2582" hidden="1">
      <c r="A2582" s="5" t="s">
        <v>3634</v>
      </c>
      <c r="B2582" s="6"/>
      <c r="C2582" s="6"/>
      <c r="D2582" s="6"/>
      <c r="E2582" s="7"/>
    </row>
    <row r="2583" hidden="1">
      <c r="A2583" s="10"/>
      <c r="B2583" s="11"/>
      <c r="C2583" s="11"/>
      <c r="D2583" s="11"/>
      <c r="E2583" s="12"/>
    </row>
    <row r="2584" hidden="1">
      <c r="A2584" s="13">
        <v>46020.0</v>
      </c>
      <c r="B2584" s="6"/>
      <c r="C2584" s="54" t="s">
        <v>3635</v>
      </c>
      <c r="D2584" s="15">
        <v>46022.0</v>
      </c>
      <c r="E2584" s="7"/>
    </row>
    <row r="2585" hidden="1">
      <c r="A2585" s="10"/>
      <c r="B2585" s="11"/>
      <c r="C2585" s="16"/>
      <c r="D2585" s="11"/>
      <c r="E2585" s="12"/>
    </row>
    <row r="2586" hidden="1">
      <c r="A2586" s="55" t="s">
        <v>4824</v>
      </c>
      <c r="B2586" s="7"/>
      <c r="C2586" s="16"/>
      <c r="D2586" s="56" t="s">
        <v>4827</v>
      </c>
      <c r="E2586" s="7"/>
    </row>
    <row r="2587" hidden="1">
      <c r="A2587" s="10"/>
      <c r="B2587" s="12"/>
      <c r="C2587" s="16"/>
      <c r="D2587" s="11"/>
      <c r="E2587" s="12"/>
    </row>
    <row r="2588" hidden="1">
      <c r="A2588" s="19" t="s">
        <v>3636</v>
      </c>
      <c r="B2588" s="6"/>
      <c r="C2588" s="6"/>
      <c r="D2588" s="6"/>
      <c r="E2588" s="7"/>
    </row>
    <row r="2589" hidden="1">
      <c r="A2589" s="20" t="s">
        <v>3637</v>
      </c>
      <c r="B2589" s="21" t="s">
        <v>3638</v>
      </c>
      <c r="C2589" s="22" t="s">
        <v>3639</v>
      </c>
      <c r="D2589" s="21" t="s">
        <v>3640</v>
      </c>
      <c r="E2589" s="23" t="s">
        <v>13</v>
      </c>
    </row>
    <row r="2590" hidden="1">
      <c r="A2590" s="57" t="s">
        <v>3641</v>
      </c>
      <c r="B2590" s="25">
        <v>24907.0</v>
      </c>
      <c r="C2590" s="26">
        <v>23159.0</v>
      </c>
      <c r="D2590" s="27">
        <v>-1748.0</v>
      </c>
      <c r="E2590" s="28"/>
    </row>
    <row r="2591" hidden="1">
      <c r="A2591" s="57" t="s">
        <v>3642</v>
      </c>
      <c r="B2591" s="29">
        <v>9966.0</v>
      </c>
      <c r="C2591" s="26">
        <v>9966.0</v>
      </c>
      <c r="D2591" s="27">
        <v>0.0</v>
      </c>
      <c r="E2591" s="28"/>
    </row>
    <row r="2592" hidden="1">
      <c r="A2592" s="57" t="s">
        <v>3643</v>
      </c>
      <c r="B2592" s="29">
        <v>0.0</v>
      </c>
      <c r="C2592" s="26"/>
      <c r="D2592" s="27">
        <v>0.0</v>
      </c>
      <c r="E2592" s="28" t="s">
        <v>4942</v>
      </c>
    </row>
    <row r="2593" hidden="1">
      <c r="A2593" s="57" t="s">
        <v>3644</v>
      </c>
      <c r="B2593" s="25">
        <v>1500.0</v>
      </c>
      <c r="C2593" s="26">
        <v>3373.0</v>
      </c>
      <c r="D2593" s="27">
        <v>1873.0</v>
      </c>
      <c r="E2593" s="28" t="s">
        <v>4963</v>
      </c>
    </row>
    <row r="2594" hidden="1">
      <c r="A2594" s="31" t="s">
        <v>3646</v>
      </c>
      <c r="B2594" s="29">
        <v>0.0</v>
      </c>
      <c r="C2594" s="26"/>
      <c r="D2594" s="27">
        <v>0.0</v>
      </c>
      <c r="E2594" s="28"/>
    </row>
    <row r="2595" hidden="1">
      <c r="A2595" s="31" t="s">
        <v>3647</v>
      </c>
      <c r="B2595" s="29">
        <v>0.0</v>
      </c>
      <c r="C2595" s="26"/>
      <c r="D2595" s="27">
        <v>0.0</v>
      </c>
      <c r="E2595" s="28"/>
    </row>
    <row r="2596" hidden="1">
      <c r="A2596" s="31" t="s">
        <v>3649</v>
      </c>
      <c r="B2596" s="29">
        <v>120.0</v>
      </c>
      <c r="C2596" s="26"/>
      <c r="D2596" s="27">
        <v>-120.0</v>
      </c>
      <c r="E2596" s="28"/>
    </row>
    <row r="2597" hidden="1">
      <c r="A2597" s="31" t="s">
        <v>3651</v>
      </c>
      <c r="B2597" s="29">
        <v>1480.0</v>
      </c>
      <c r="C2597" s="26">
        <v>1600.0</v>
      </c>
      <c r="D2597" s="27">
        <v>120.0</v>
      </c>
      <c r="E2597" s="28"/>
    </row>
    <row r="2598" hidden="1">
      <c r="A2598" s="58" t="s">
        <v>3652</v>
      </c>
      <c r="B2598" s="29">
        <v>58196.0</v>
      </c>
      <c r="C2598" s="29">
        <v>59482.0</v>
      </c>
      <c r="D2598" s="27">
        <v>1286.0</v>
      </c>
      <c r="E2598" s="34"/>
    </row>
    <row r="2599" hidden="1">
      <c r="A2599" s="58" t="s">
        <v>3653</v>
      </c>
      <c r="B2599" s="29">
        <v>16968.0</v>
      </c>
      <c r="C2599" s="59">
        <v>16968.0</v>
      </c>
      <c r="D2599" s="27">
        <v>0.0</v>
      </c>
      <c r="E2599" s="34"/>
    </row>
    <row r="2600" hidden="1">
      <c r="A2600" s="58" t="s">
        <v>3654</v>
      </c>
      <c r="B2600" s="29">
        <v>38934.0</v>
      </c>
      <c r="C2600" s="59">
        <v>38934.0</v>
      </c>
      <c r="D2600" s="27">
        <v>0.0</v>
      </c>
      <c r="E2600" s="34"/>
    </row>
    <row r="2601" hidden="1">
      <c r="A2601" s="58" t="s">
        <v>3655</v>
      </c>
      <c r="B2601" s="29">
        <v>41064.0</v>
      </c>
      <c r="C2601" s="59">
        <v>41064.0</v>
      </c>
      <c r="D2601" s="27">
        <v>0.0</v>
      </c>
      <c r="E2601" s="34"/>
    </row>
    <row r="2602" hidden="1">
      <c r="A2602" s="58" t="s">
        <v>3657</v>
      </c>
      <c r="B2602" s="29">
        <v>454.0</v>
      </c>
      <c r="C2602" s="59">
        <v>454.0</v>
      </c>
      <c r="D2602" s="27">
        <v>0.0</v>
      </c>
      <c r="E2602" s="34"/>
    </row>
    <row r="2603" hidden="1">
      <c r="A2603" s="58" t="s">
        <v>3658</v>
      </c>
      <c r="B2603" s="29">
        <v>10869.0</v>
      </c>
      <c r="C2603" s="59">
        <v>10540.0</v>
      </c>
      <c r="D2603" s="27">
        <v>-329.0</v>
      </c>
      <c r="E2603" s="34"/>
    </row>
    <row r="2604" hidden="1">
      <c r="A2604" s="35" t="s">
        <v>3659</v>
      </c>
      <c r="B2604" s="29">
        <v>193586.0</v>
      </c>
      <c r="C2604" s="59">
        <v>194244.0</v>
      </c>
      <c r="D2604" s="27">
        <v>658.0</v>
      </c>
      <c r="E2604" s="34"/>
    </row>
    <row r="2605" hidden="1">
      <c r="A2605" s="36" t="s">
        <v>3660</v>
      </c>
      <c r="B2605" s="37">
        <v>3.0</v>
      </c>
      <c r="C2605" s="27">
        <v>756.0</v>
      </c>
      <c r="D2605" s="27">
        <v>753.0</v>
      </c>
      <c r="E2605" s="38"/>
    </row>
    <row r="2606" hidden="1"/>
    <row r="2607" hidden="1"/>
    <row r="2608" hidden="1">
      <c r="A2608" s="5" t="s">
        <v>3632</v>
      </c>
      <c r="B2608" s="6"/>
      <c r="C2608" s="6"/>
      <c r="D2608" s="6"/>
      <c r="E2608" s="7"/>
    </row>
    <row r="2609" hidden="1">
      <c r="A2609" s="10"/>
      <c r="B2609" s="11"/>
      <c r="C2609" s="11"/>
      <c r="D2609" s="11"/>
      <c r="E2609" s="12"/>
    </row>
    <row r="2610" hidden="1">
      <c r="A2610" s="5" t="s">
        <v>3634</v>
      </c>
      <c r="B2610" s="6"/>
      <c r="C2610" s="6"/>
      <c r="D2610" s="6"/>
      <c r="E2610" s="7"/>
    </row>
    <row r="2611" hidden="1">
      <c r="A2611" s="10"/>
      <c r="B2611" s="11"/>
      <c r="C2611" s="11"/>
      <c r="D2611" s="11"/>
      <c r="E2611" s="12"/>
    </row>
    <row r="2612" hidden="1">
      <c r="A2612" s="13">
        <v>46023.0</v>
      </c>
      <c r="B2612" s="6"/>
      <c r="C2612" s="54" t="s">
        <v>3635</v>
      </c>
      <c r="D2612" s="15">
        <v>46026.0</v>
      </c>
      <c r="E2612" s="7"/>
    </row>
    <row r="2613" hidden="1">
      <c r="A2613" s="10"/>
      <c r="B2613" s="11"/>
      <c r="C2613" s="16"/>
      <c r="D2613" s="11"/>
      <c r="E2613" s="12"/>
    </row>
    <row r="2614" hidden="1">
      <c r="A2614" s="55" t="s">
        <v>4839</v>
      </c>
      <c r="B2614" s="7"/>
      <c r="C2614" s="16"/>
      <c r="D2614" s="56" t="s">
        <v>4825</v>
      </c>
      <c r="E2614" s="7"/>
    </row>
    <row r="2615" hidden="1">
      <c r="A2615" s="10"/>
      <c r="B2615" s="12"/>
      <c r="C2615" s="16"/>
      <c r="D2615" s="11"/>
      <c r="E2615" s="12"/>
    </row>
    <row r="2616" hidden="1">
      <c r="A2616" s="19" t="s">
        <v>3636</v>
      </c>
      <c r="B2616" s="6"/>
      <c r="C2616" s="6"/>
      <c r="D2616" s="6"/>
      <c r="E2616" s="7"/>
    </row>
    <row r="2617" hidden="1">
      <c r="A2617" s="20" t="s">
        <v>3637</v>
      </c>
      <c r="B2617" s="21" t="s">
        <v>3638</v>
      </c>
      <c r="C2617" s="22" t="s">
        <v>3639</v>
      </c>
      <c r="D2617" s="21" t="s">
        <v>3640</v>
      </c>
      <c r="E2617" s="23" t="s">
        <v>13</v>
      </c>
    </row>
    <row r="2618" hidden="1">
      <c r="A2618" s="57" t="s">
        <v>3641</v>
      </c>
      <c r="B2618" s="25">
        <v>38107.0</v>
      </c>
      <c r="C2618" s="26">
        <v>36007.0</v>
      </c>
      <c r="D2618" s="27">
        <v>-2100.0</v>
      </c>
      <c r="E2618" s="28"/>
    </row>
    <row r="2619" hidden="1">
      <c r="A2619" s="57" t="s">
        <v>3642</v>
      </c>
      <c r="B2619" s="29">
        <v>19350.0</v>
      </c>
      <c r="C2619" s="26">
        <v>19350.0</v>
      </c>
      <c r="D2619" s="27">
        <v>0.0</v>
      </c>
      <c r="E2619" s="28"/>
    </row>
    <row r="2620" hidden="1">
      <c r="A2620" s="57" t="s">
        <v>3643</v>
      </c>
      <c r="B2620" s="29">
        <v>140.0</v>
      </c>
      <c r="C2620" s="26">
        <v>140.0</v>
      </c>
      <c r="D2620" s="27">
        <v>0.0</v>
      </c>
      <c r="E2620" s="28" t="s">
        <v>4942</v>
      </c>
    </row>
    <row r="2621" hidden="1">
      <c r="A2621" s="57" t="s">
        <v>3644</v>
      </c>
      <c r="B2621" s="25">
        <v>0.0</v>
      </c>
      <c r="C2621" s="26">
        <v>1822.0</v>
      </c>
      <c r="D2621" s="27">
        <v>1822.0</v>
      </c>
      <c r="E2621" s="28" t="s">
        <v>4964</v>
      </c>
    </row>
    <row r="2622" hidden="1">
      <c r="A2622" s="31" t="s">
        <v>3646</v>
      </c>
      <c r="B2622" s="29">
        <v>80.0</v>
      </c>
      <c r="C2622" s="26">
        <v>189.0</v>
      </c>
      <c r="D2622" s="27">
        <v>109.0</v>
      </c>
      <c r="E2622" s="28" t="s">
        <v>4965</v>
      </c>
    </row>
    <row r="2623" hidden="1">
      <c r="A2623" s="31" t="s">
        <v>3647</v>
      </c>
      <c r="B2623" s="29">
        <v>0.0</v>
      </c>
      <c r="C2623" s="26"/>
      <c r="D2623" s="27">
        <v>0.0</v>
      </c>
      <c r="E2623" s="28"/>
    </row>
    <row r="2624" hidden="1">
      <c r="A2624" s="31" t="s">
        <v>3649</v>
      </c>
      <c r="B2624" s="29">
        <v>0.0</v>
      </c>
      <c r="C2624" s="26"/>
      <c r="D2624" s="27">
        <v>0.0</v>
      </c>
      <c r="E2624" s="28"/>
    </row>
    <row r="2625" hidden="1">
      <c r="A2625" s="31" t="s">
        <v>3651</v>
      </c>
      <c r="B2625" s="29">
        <v>5080.0</v>
      </c>
      <c r="C2625" s="26">
        <v>5160.0</v>
      </c>
      <c r="D2625" s="27">
        <v>80.0</v>
      </c>
      <c r="E2625" s="28"/>
    </row>
    <row r="2626" hidden="1">
      <c r="A2626" s="58" t="s">
        <v>3652</v>
      </c>
      <c r="B2626" s="29">
        <v>80651.0</v>
      </c>
      <c r="C2626" s="29">
        <v>80651.0</v>
      </c>
      <c r="D2626" s="27">
        <v>0.0</v>
      </c>
      <c r="E2626" s="34"/>
    </row>
    <row r="2627" hidden="1">
      <c r="A2627" s="58" t="s">
        <v>3653</v>
      </c>
      <c r="B2627" s="29">
        <v>29584.0</v>
      </c>
      <c r="C2627" s="59">
        <v>29584.0</v>
      </c>
      <c r="D2627" s="27">
        <v>0.0</v>
      </c>
      <c r="E2627" s="34"/>
    </row>
    <row r="2628" hidden="1">
      <c r="A2628" s="58" t="s">
        <v>3654</v>
      </c>
      <c r="B2628" s="29">
        <v>58084.0</v>
      </c>
      <c r="C2628" s="59">
        <v>58084.0</v>
      </c>
      <c r="D2628" s="27">
        <v>0.0</v>
      </c>
      <c r="E2628" s="34"/>
    </row>
    <row r="2629" hidden="1">
      <c r="A2629" s="58" t="s">
        <v>3655</v>
      </c>
      <c r="B2629" s="29">
        <v>54616.0</v>
      </c>
      <c r="C2629" s="59">
        <v>54616.0</v>
      </c>
      <c r="D2629" s="27">
        <v>0.0</v>
      </c>
      <c r="E2629" s="34"/>
    </row>
    <row r="2630" hidden="1">
      <c r="A2630" s="58" t="s">
        <v>3657</v>
      </c>
      <c r="B2630" s="29">
        <v>0.0</v>
      </c>
      <c r="C2630" s="59">
        <v>0.0</v>
      </c>
      <c r="D2630" s="27">
        <v>0.0</v>
      </c>
      <c r="E2630" s="34"/>
    </row>
    <row r="2631" hidden="1">
      <c r="A2631" s="58" t="s">
        <v>3658</v>
      </c>
      <c r="B2631" s="29">
        <v>20531.0</v>
      </c>
      <c r="C2631" s="59">
        <v>20531.0</v>
      </c>
      <c r="D2631" s="27">
        <v>0.0</v>
      </c>
      <c r="E2631" s="34"/>
    </row>
    <row r="2632" hidden="1">
      <c r="A2632" s="35" t="s">
        <v>3659</v>
      </c>
      <c r="B2632" s="29">
        <v>285691.5</v>
      </c>
      <c r="C2632" s="59">
        <v>285691.5</v>
      </c>
      <c r="D2632" s="27">
        <v>0.0</v>
      </c>
      <c r="E2632" s="34"/>
    </row>
    <row r="2633" hidden="1">
      <c r="A2633" s="36" t="s">
        <v>3660</v>
      </c>
      <c r="B2633" s="37">
        <v>0.5</v>
      </c>
      <c r="C2633" s="27">
        <v>-88.5</v>
      </c>
      <c r="D2633" s="27">
        <v>-89.0</v>
      </c>
      <c r="E2633" s="38"/>
    </row>
    <row r="2634" hidden="1"/>
    <row r="2635" hidden="1"/>
    <row r="2636" hidden="1">
      <c r="A2636" s="5" t="s">
        <v>3632</v>
      </c>
      <c r="B2636" s="6"/>
      <c r="C2636" s="6"/>
      <c r="D2636" s="6"/>
      <c r="E2636" s="7"/>
    </row>
    <row r="2637" hidden="1">
      <c r="A2637" s="10"/>
      <c r="B2637" s="11"/>
      <c r="C2637" s="11"/>
      <c r="D2637" s="11"/>
      <c r="E2637" s="12"/>
    </row>
    <row r="2638" hidden="1">
      <c r="A2638" s="5" t="s">
        <v>3634</v>
      </c>
      <c r="B2638" s="6"/>
      <c r="C2638" s="6"/>
      <c r="D2638" s="6"/>
      <c r="E2638" s="7"/>
    </row>
    <row r="2639" hidden="1">
      <c r="A2639" s="10"/>
      <c r="B2639" s="11"/>
      <c r="C2639" s="11"/>
      <c r="D2639" s="11"/>
      <c r="E2639" s="12"/>
    </row>
    <row r="2640" hidden="1">
      <c r="A2640" s="13">
        <v>46027.0</v>
      </c>
      <c r="B2640" s="6"/>
      <c r="C2640" s="54" t="s">
        <v>3635</v>
      </c>
      <c r="D2640" s="15">
        <v>46033.0</v>
      </c>
      <c r="E2640" s="7"/>
    </row>
    <row r="2641" hidden="1">
      <c r="A2641" s="10"/>
      <c r="B2641" s="11"/>
      <c r="C2641" s="16"/>
      <c r="D2641" s="11"/>
      <c r="E2641" s="12"/>
    </row>
    <row r="2642" hidden="1">
      <c r="A2642" s="55" t="s">
        <v>4824</v>
      </c>
      <c r="B2642" s="7"/>
      <c r="C2642" s="16"/>
      <c r="D2642" s="56" t="s">
        <v>4825</v>
      </c>
      <c r="E2642" s="7"/>
    </row>
    <row r="2643" hidden="1">
      <c r="A2643" s="10"/>
      <c r="B2643" s="12"/>
      <c r="C2643" s="16"/>
      <c r="D2643" s="11"/>
      <c r="E2643" s="12"/>
    </row>
    <row r="2644" hidden="1">
      <c r="A2644" s="19" t="s">
        <v>3636</v>
      </c>
      <c r="B2644" s="6"/>
      <c r="C2644" s="6"/>
      <c r="D2644" s="6"/>
      <c r="E2644" s="7"/>
    </row>
    <row r="2645" hidden="1">
      <c r="A2645" s="20" t="s">
        <v>3637</v>
      </c>
      <c r="B2645" s="21" t="s">
        <v>3638</v>
      </c>
      <c r="C2645" s="22" t="s">
        <v>3639</v>
      </c>
      <c r="D2645" s="21" t="s">
        <v>3640</v>
      </c>
      <c r="E2645" s="23" t="s">
        <v>13</v>
      </c>
    </row>
    <row r="2646" hidden="1">
      <c r="A2646" s="57" t="s">
        <v>3641</v>
      </c>
      <c r="B2646" s="25">
        <v>33277.0</v>
      </c>
      <c r="C2646" s="26">
        <v>14138.0</v>
      </c>
      <c r="D2646" s="27">
        <v>-19139.0</v>
      </c>
      <c r="E2646" s="28"/>
    </row>
    <row r="2647" hidden="1">
      <c r="A2647" s="57" t="s">
        <v>3642</v>
      </c>
      <c r="B2647" s="29">
        <v>31567.0</v>
      </c>
      <c r="C2647" s="26">
        <v>31567.0</v>
      </c>
      <c r="D2647" s="27">
        <v>0.0</v>
      </c>
      <c r="E2647" s="28"/>
    </row>
    <row r="2648" hidden="1">
      <c r="A2648" s="57" t="s">
        <v>3643</v>
      </c>
      <c r="B2648" s="29">
        <v>0.0</v>
      </c>
      <c r="C2648" s="26"/>
      <c r="D2648" s="27">
        <v>0.0</v>
      </c>
      <c r="E2648" s="28" t="s">
        <v>4942</v>
      </c>
    </row>
    <row r="2649" hidden="1">
      <c r="A2649" s="57" t="s">
        <v>3644</v>
      </c>
      <c r="B2649" s="25">
        <v>2600.0</v>
      </c>
      <c r="C2649" s="26">
        <v>6198.0</v>
      </c>
      <c r="D2649" s="27">
        <v>3598.0</v>
      </c>
      <c r="E2649" s="28" t="s">
        <v>4966</v>
      </c>
    </row>
    <row r="2650" hidden="1">
      <c r="A2650" s="31" t="s">
        <v>3646</v>
      </c>
      <c r="B2650" s="29">
        <v>0.0</v>
      </c>
      <c r="C2650" s="26"/>
      <c r="D2650" s="27">
        <v>0.0</v>
      </c>
      <c r="E2650" s="28"/>
    </row>
    <row r="2651" hidden="1">
      <c r="A2651" s="31" t="s">
        <v>3647</v>
      </c>
      <c r="B2651" s="29">
        <v>0.0</v>
      </c>
      <c r="C2651" s="26">
        <v>11194.0</v>
      </c>
      <c r="D2651" s="27">
        <v>11194.0</v>
      </c>
      <c r="E2651" s="28" t="s">
        <v>3648</v>
      </c>
    </row>
    <row r="2652" hidden="1">
      <c r="A2652" s="31" t="s">
        <v>3649</v>
      </c>
      <c r="B2652" s="29">
        <v>1536.0</v>
      </c>
      <c r="C2652" s="26">
        <v>5867.0</v>
      </c>
      <c r="D2652" s="27">
        <v>4331.0</v>
      </c>
      <c r="E2652" s="28" t="s">
        <v>4967</v>
      </c>
    </row>
    <row r="2653" hidden="1">
      <c r="A2653" s="31" t="s">
        <v>3651</v>
      </c>
      <c r="B2653" s="29">
        <v>7280.0</v>
      </c>
      <c r="C2653" s="26">
        <v>6640.0</v>
      </c>
      <c r="D2653" s="27">
        <v>-640.0</v>
      </c>
      <c r="E2653" s="28" t="s">
        <v>4968</v>
      </c>
    </row>
    <row r="2654" hidden="1">
      <c r="A2654" s="58" t="s">
        <v>3652</v>
      </c>
      <c r="B2654" s="29">
        <v>87672.0</v>
      </c>
      <c r="C2654" s="29">
        <v>87672.0</v>
      </c>
      <c r="D2654" s="27">
        <v>0.0</v>
      </c>
      <c r="E2654" s="34"/>
    </row>
    <row r="2655" hidden="1">
      <c r="A2655" s="58" t="s">
        <v>3653</v>
      </c>
      <c r="B2655" s="29">
        <v>27990.0</v>
      </c>
      <c r="C2655" s="59">
        <v>27990.0</v>
      </c>
      <c r="D2655" s="27">
        <v>0.0</v>
      </c>
      <c r="E2655" s="34"/>
    </row>
    <row r="2656" hidden="1">
      <c r="A2656" s="58" t="s">
        <v>3654</v>
      </c>
      <c r="B2656" s="29">
        <v>90733.0</v>
      </c>
      <c r="C2656" s="59">
        <v>88899.0</v>
      </c>
      <c r="D2656" s="27">
        <v>-1834.0</v>
      </c>
      <c r="E2656" s="34"/>
    </row>
    <row r="2657" hidden="1">
      <c r="A2657" s="58" t="s">
        <v>3655</v>
      </c>
      <c r="B2657" s="29">
        <v>105413.0</v>
      </c>
      <c r="C2657" s="59">
        <v>105413.0</v>
      </c>
      <c r="D2657" s="27">
        <v>0.0</v>
      </c>
      <c r="E2657" s="34"/>
    </row>
    <row r="2658" hidden="1">
      <c r="A2658" s="58" t="s">
        <v>3657</v>
      </c>
      <c r="B2658" s="29">
        <v>0.0</v>
      </c>
      <c r="C2658" s="59">
        <v>0.0</v>
      </c>
      <c r="D2658" s="27">
        <v>0.0</v>
      </c>
      <c r="E2658" s="34"/>
    </row>
    <row r="2659" hidden="1">
      <c r="A2659" s="58" t="s">
        <v>3658</v>
      </c>
      <c r="B2659" s="29">
        <v>8300.0</v>
      </c>
      <c r="C2659" s="59">
        <v>8300.0</v>
      </c>
      <c r="D2659" s="27">
        <v>0.0</v>
      </c>
      <c r="E2659" s="34"/>
    </row>
    <row r="2660" hidden="1">
      <c r="A2660" s="35" t="s">
        <v>3659</v>
      </c>
      <c r="B2660" s="29">
        <v>388062.0</v>
      </c>
      <c r="C2660" s="59">
        <v>386228.0</v>
      </c>
      <c r="D2660" s="27">
        <v>-1834.0</v>
      </c>
      <c r="E2660" s="34"/>
    </row>
    <row r="2661" hidden="1">
      <c r="A2661" s="36" t="s">
        <v>3660</v>
      </c>
      <c r="B2661" s="37">
        <v>6.0</v>
      </c>
      <c r="C2661" s="27">
        <v>-650.0</v>
      </c>
      <c r="D2661" s="27">
        <v>-656.0</v>
      </c>
      <c r="E2661" s="38"/>
    </row>
    <row r="2662" hidden="1"/>
    <row r="2663" hidden="1"/>
    <row r="2664" hidden="1">
      <c r="A2664" s="5" t="s">
        <v>3632</v>
      </c>
      <c r="B2664" s="6"/>
      <c r="C2664" s="6"/>
      <c r="D2664" s="6"/>
      <c r="E2664" s="7"/>
    </row>
    <row r="2665" hidden="1">
      <c r="A2665" s="10"/>
      <c r="B2665" s="11"/>
      <c r="C2665" s="11"/>
      <c r="D2665" s="11"/>
      <c r="E2665" s="12"/>
    </row>
    <row r="2666" hidden="1">
      <c r="A2666" s="5" t="s">
        <v>3634</v>
      </c>
      <c r="B2666" s="6"/>
      <c r="C2666" s="6"/>
      <c r="D2666" s="6"/>
      <c r="E2666" s="7"/>
    </row>
    <row r="2667" hidden="1">
      <c r="A2667" s="10"/>
      <c r="B2667" s="11"/>
      <c r="C2667" s="11"/>
      <c r="D2667" s="11"/>
      <c r="E2667" s="12"/>
    </row>
    <row r="2668" hidden="1">
      <c r="A2668" s="13">
        <v>46034.0</v>
      </c>
      <c r="B2668" s="6"/>
      <c r="C2668" s="54" t="s">
        <v>3635</v>
      </c>
      <c r="D2668" s="15">
        <v>46040.0</v>
      </c>
      <c r="E2668" s="7"/>
    </row>
    <row r="2669" hidden="1">
      <c r="A2669" s="10"/>
      <c r="B2669" s="11"/>
      <c r="C2669" s="16"/>
      <c r="D2669" s="11"/>
      <c r="E2669" s="12"/>
    </row>
    <row r="2670" hidden="1">
      <c r="A2670" s="55" t="s">
        <v>4824</v>
      </c>
      <c r="B2670" s="7"/>
      <c r="C2670" s="16"/>
      <c r="D2670" s="56" t="s">
        <v>4825</v>
      </c>
      <c r="E2670" s="7"/>
    </row>
    <row r="2671" hidden="1">
      <c r="A2671" s="10"/>
      <c r="B2671" s="12"/>
      <c r="C2671" s="16"/>
      <c r="D2671" s="11"/>
      <c r="E2671" s="12"/>
    </row>
    <row r="2672" hidden="1">
      <c r="A2672" s="19" t="s">
        <v>3636</v>
      </c>
      <c r="B2672" s="6"/>
      <c r="C2672" s="6"/>
      <c r="D2672" s="6"/>
      <c r="E2672" s="7"/>
    </row>
    <row r="2673" hidden="1">
      <c r="A2673" s="20" t="s">
        <v>3637</v>
      </c>
      <c r="B2673" s="21" t="s">
        <v>3638</v>
      </c>
      <c r="C2673" s="22" t="s">
        <v>3639</v>
      </c>
      <c r="D2673" s="21" t="s">
        <v>3640</v>
      </c>
      <c r="E2673" s="23" t="s">
        <v>13</v>
      </c>
    </row>
    <row r="2674" hidden="1">
      <c r="A2674" s="57" t="s">
        <v>3641</v>
      </c>
      <c r="B2674" s="25">
        <v>26139.0</v>
      </c>
      <c r="C2674" s="26">
        <v>10557.0</v>
      </c>
      <c r="D2674" s="27">
        <v>-15582.0</v>
      </c>
      <c r="E2674" s="28"/>
    </row>
    <row r="2675" hidden="1">
      <c r="A2675" s="57" t="s">
        <v>3642</v>
      </c>
      <c r="B2675" s="29">
        <v>33711.0</v>
      </c>
      <c r="C2675" s="26">
        <v>33711.0</v>
      </c>
      <c r="D2675" s="27">
        <v>0.0</v>
      </c>
      <c r="E2675" s="28"/>
    </row>
    <row r="2676" hidden="1">
      <c r="A2676" s="57" t="s">
        <v>3643</v>
      </c>
      <c r="B2676" s="29">
        <v>0.0</v>
      </c>
      <c r="C2676" s="26"/>
      <c r="D2676" s="27">
        <v>0.0</v>
      </c>
      <c r="E2676" s="28" t="s">
        <v>4942</v>
      </c>
    </row>
    <row r="2677" hidden="1">
      <c r="A2677" s="57" t="s">
        <v>3644</v>
      </c>
      <c r="B2677" s="25">
        <v>3500.0</v>
      </c>
      <c r="C2677" s="26">
        <v>7174.0</v>
      </c>
      <c r="D2677" s="27">
        <v>3674.0</v>
      </c>
      <c r="E2677" s="28" t="s">
        <v>4969</v>
      </c>
    </row>
    <row r="2678" hidden="1">
      <c r="A2678" s="31" t="s">
        <v>3646</v>
      </c>
      <c r="B2678" s="29">
        <v>720.0</v>
      </c>
      <c r="C2678" s="26"/>
      <c r="D2678" s="27">
        <v>-720.0</v>
      </c>
      <c r="E2678" s="28"/>
    </row>
    <row r="2679" hidden="1">
      <c r="A2679" s="31" t="s">
        <v>3647</v>
      </c>
      <c r="B2679" s="29">
        <v>0.0</v>
      </c>
      <c r="C2679" s="26">
        <v>10074.0</v>
      </c>
      <c r="D2679" s="27">
        <v>10074.0</v>
      </c>
      <c r="E2679" s="28" t="s">
        <v>3648</v>
      </c>
    </row>
    <row r="2680" hidden="1">
      <c r="A2680" s="31" t="s">
        <v>3649</v>
      </c>
      <c r="B2680" s="29">
        <v>2282.0</v>
      </c>
      <c r="C2680" s="26">
        <v>4116.0</v>
      </c>
      <c r="D2680" s="27">
        <v>1834.0</v>
      </c>
      <c r="E2680" s="28" t="s">
        <v>4970</v>
      </c>
    </row>
    <row r="2681" hidden="1">
      <c r="A2681" s="31" t="s">
        <v>3651</v>
      </c>
      <c r="B2681" s="29">
        <v>5480.0</v>
      </c>
      <c r="C2681" s="26">
        <v>6200.0</v>
      </c>
      <c r="D2681" s="27">
        <v>720.0</v>
      </c>
      <c r="E2681" s="28"/>
    </row>
    <row r="2682" hidden="1">
      <c r="A2682" s="58" t="s">
        <v>3652</v>
      </c>
      <c r="B2682" s="29">
        <v>99720.0</v>
      </c>
      <c r="C2682" s="29">
        <v>99720.0</v>
      </c>
      <c r="D2682" s="27">
        <v>0.0</v>
      </c>
      <c r="E2682" s="34"/>
    </row>
    <row r="2683" hidden="1">
      <c r="A2683" s="58" t="s">
        <v>3653</v>
      </c>
      <c r="B2683" s="29">
        <v>37421.0</v>
      </c>
      <c r="C2683" s="59">
        <v>37421.0</v>
      </c>
      <c r="D2683" s="27">
        <v>0.0</v>
      </c>
      <c r="E2683" s="34"/>
    </row>
    <row r="2684" hidden="1">
      <c r="A2684" s="58" t="s">
        <v>3654</v>
      </c>
      <c r="B2684" s="29">
        <v>79429.0</v>
      </c>
      <c r="C2684" s="59">
        <v>79429.0</v>
      </c>
      <c r="D2684" s="27">
        <v>0.0</v>
      </c>
      <c r="E2684" s="34"/>
    </row>
    <row r="2685" hidden="1">
      <c r="A2685" s="58" t="s">
        <v>3655</v>
      </c>
      <c r="B2685" s="29">
        <v>106984.0</v>
      </c>
      <c r="C2685" s="59">
        <v>106984.0</v>
      </c>
      <c r="D2685" s="27">
        <v>0.0</v>
      </c>
      <c r="E2685" s="34"/>
    </row>
    <row r="2686" hidden="1">
      <c r="A2686" s="58" t="s">
        <v>3657</v>
      </c>
      <c r="B2686" s="29">
        <v>0.0</v>
      </c>
      <c r="C2686" s="59">
        <v>0.0</v>
      </c>
      <c r="D2686" s="27">
        <v>0.0</v>
      </c>
      <c r="E2686" s="34"/>
    </row>
    <row r="2687" hidden="1">
      <c r="A2687" s="58" t="s">
        <v>3658</v>
      </c>
      <c r="B2687" s="29">
        <v>9223.0</v>
      </c>
      <c r="C2687" s="59">
        <v>9223.0</v>
      </c>
      <c r="D2687" s="27">
        <v>0.0</v>
      </c>
      <c r="E2687" s="34"/>
    </row>
    <row r="2688" hidden="1">
      <c r="A2688" s="35" t="s">
        <v>3659</v>
      </c>
      <c r="B2688" s="29">
        <v>395384.7</v>
      </c>
      <c r="C2688" s="59">
        <v>394465.7</v>
      </c>
      <c r="D2688" s="27">
        <v>-919.0</v>
      </c>
      <c r="E2688" s="34"/>
    </row>
    <row r="2689" hidden="1">
      <c r="A2689" s="36" t="s">
        <v>3660</v>
      </c>
      <c r="B2689" s="37">
        <v>1.3000000000029104</v>
      </c>
      <c r="C2689" s="27">
        <v>920.2999999999884</v>
      </c>
      <c r="D2689" s="27">
        <v>918.9999999999854</v>
      </c>
      <c r="E2689" s="38"/>
    </row>
    <row r="2690" hidden="1"/>
    <row r="2691" hidden="1"/>
    <row r="2692" hidden="1">
      <c r="A2692" s="5" t="s">
        <v>3632</v>
      </c>
      <c r="B2692" s="6"/>
      <c r="C2692" s="6"/>
      <c r="D2692" s="6"/>
      <c r="E2692" s="7"/>
    </row>
    <row r="2693" hidden="1">
      <c r="A2693" s="10"/>
      <c r="B2693" s="11"/>
      <c r="C2693" s="11"/>
      <c r="D2693" s="11"/>
      <c r="E2693" s="12"/>
    </row>
    <row r="2694" hidden="1">
      <c r="A2694" s="5" t="s">
        <v>3634</v>
      </c>
      <c r="B2694" s="6"/>
      <c r="C2694" s="6"/>
      <c r="D2694" s="6"/>
      <c r="E2694" s="7"/>
    </row>
    <row r="2695" hidden="1">
      <c r="A2695" s="10"/>
      <c r="B2695" s="11"/>
      <c r="C2695" s="11"/>
      <c r="D2695" s="11"/>
      <c r="E2695" s="12"/>
    </row>
    <row r="2696" hidden="1">
      <c r="A2696" s="13">
        <v>46041.0</v>
      </c>
      <c r="B2696" s="6"/>
      <c r="C2696" s="54" t="s">
        <v>3635</v>
      </c>
      <c r="D2696" s="15">
        <v>46047.0</v>
      </c>
      <c r="E2696" s="7"/>
    </row>
    <row r="2697" hidden="1">
      <c r="A2697" s="10"/>
      <c r="B2697" s="11"/>
      <c r="C2697" s="16"/>
      <c r="D2697" s="11"/>
      <c r="E2697" s="12"/>
    </row>
    <row r="2698" hidden="1">
      <c r="A2698" s="55" t="s">
        <v>4824</v>
      </c>
      <c r="B2698" s="7"/>
      <c r="C2698" s="16"/>
      <c r="D2698" s="56" t="s">
        <v>4825</v>
      </c>
      <c r="E2698" s="7"/>
    </row>
    <row r="2699" hidden="1">
      <c r="A2699" s="10"/>
      <c r="B2699" s="12"/>
      <c r="C2699" s="16"/>
      <c r="D2699" s="11"/>
      <c r="E2699" s="12"/>
    </row>
    <row r="2700" hidden="1">
      <c r="A2700" s="19" t="s">
        <v>3636</v>
      </c>
      <c r="B2700" s="6"/>
      <c r="C2700" s="6"/>
      <c r="D2700" s="6"/>
      <c r="E2700" s="7"/>
    </row>
    <row r="2701" hidden="1">
      <c r="A2701" s="20" t="s">
        <v>3637</v>
      </c>
      <c r="B2701" s="21" t="s">
        <v>3638</v>
      </c>
      <c r="C2701" s="22" t="s">
        <v>3639</v>
      </c>
      <c r="D2701" s="21" t="s">
        <v>3640</v>
      </c>
      <c r="E2701" s="23" t="s">
        <v>13</v>
      </c>
    </row>
    <row r="2702" hidden="1">
      <c r="A2702" s="57" t="s">
        <v>3641</v>
      </c>
      <c r="B2702" s="25">
        <v>31956.0</v>
      </c>
      <c r="C2702" s="26">
        <v>28122.0</v>
      </c>
      <c r="D2702" s="27">
        <v>-3834.0</v>
      </c>
      <c r="E2702" s="28"/>
    </row>
    <row r="2703" hidden="1">
      <c r="A2703" s="57" t="s">
        <v>3642</v>
      </c>
      <c r="B2703" s="29">
        <v>28344.0</v>
      </c>
      <c r="C2703" s="26">
        <v>28344.0</v>
      </c>
      <c r="D2703" s="27">
        <v>0.0</v>
      </c>
      <c r="E2703" s="28"/>
    </row>
    <row r="2704" hidden="1">
      <c r="A2704" s="57" t="s">
        <v>3643</v>
      </c>
      <c r="B2704" s="29">
        <v>180.0</v>
      </c>
      <c r="C2704" s="26">
        <v>280.0</v>
      </c>
      <c r="D2704" s="27">
        <v>100.0</v>
      </c>
      <c r="E2704" s="28" t="s">
        <v>4942</v>
      </c>
    </row>
    <row r="2705" hidden="1">
      <c r="A2705" s="57" t="s">
        <v>3644</v>
      </c>
      <c r="B2705" s="25">
        <v>3500.0</v>
      </c>
      <c r="C2705" s="26">
        <v>5500.0</v>
      </c>
      <c r="D2705" s="27">
        <v>2000.0</v>
      </c>
      <c r="E2705" s="28" t="s">
        <v>4955</v>
      </c>
    </row>
    <row r="2706" hidden="1">
      <c r="A2706" s="31" t="s">
        <v>3646</v>
      </c>
      <c r="B2706" s="29">
        <v>170.0</v>
      </c>
      <c r="C2706" s="26">
        <v>270.0</v>
      </c>
      <c r="D2706" s="27">
        <v>100.0</v>
      </c>
      <c r="E2706" s="28" t="s">
        <v>4971</v>
      </c>
    </row>
    <row r="2707" hidden="1">
      <c r="A2707" s="31" t="s">
        <v>3647</v>
      </c>
      <c r="B2707" s="29">
        <v>0.0</v>
      </c>
      <c r="C2707" s="26"/>
      <c r="D2707" s="27">
        <v>0.0</v>
      </c>
      <c r="E2707" s="28"/>
    </row>
    <row r="2708" hidden="1">
      <c r="A2708" s="31" t="s">
        <v>3649</v>
      </c>
      <c r="B2708" s="29">
        <v>504.0</v>
      </c>
      <c r="C2708" s="26">
        <v>2238.0</v>
      </c>
      <c r="D2708" s="27">
        <v>1734.0</v>
      </c>
      <c r="E2708" s="28" t="s">
        <v>4972</v>
      </c>
    </row>
    <row r="2709" hidden="1">
      <c r="A2709" s="31" t="s">
        <v>3651</v>
      </c>
      <c r="B2709" s="29">
        <v>5160.0</v>
      </c>
      <c r="C2709" s="26">
        <v>5160.0</v>
      </c>
      <c r="D2709" s="27">
        <v>0.0</v>
      </c>
      <c r="E2709" s="28"/>
    </row>
    <row r="2710" hidden="1">
      <c r="A2710" s="58" t="s">
        <v>3652</v>
      </c>
      <c r="B2710" s="29">
        <v>92608.0</v>
      </c>
      <c r="C2710" s="29">
        <v>92608.0</v>
      </c>
      <c r="D2710" s="27">
        <v>0.0</v>
      </c>
      <c r="E2710" s="34"/>
    </row>
    <row r="2711" hidden="1">
      <c r="A2711" s="58" t="s">
        <v>3653</v>
      </c>
      <c r="B2711" s="29">
        <v>32348.0</v>
      </c>
      <c r="C2711" s="59">
        <v>32019.0</v>
      </c>
      <c r="D2711" s="27">
        <v>-329.0</v>
      </c>
      <c r="E2711" s="34"/>
    </row>
    <row r="2712" hidden="1">
      <c r="A2712" s="58" t="s">
        <v>3654</v>
      </c>
      <c r="B2712" s="29">
        <v>87274.0</v>
      </c>
      <c r="C2712" s="59">
        <v>87274.0</v>
      </c>
      <c r="D2712" s="27">
        <v>0.0</v>
      </c>
      <c r="E2712" s="34"/>
    </row>
    <row r="2713" hidden="1">
      <c r="A2713" s="58" t="s">
        <v>3655</v>
      </c>
      <c r="B2713" s="29">
        <v>102038.6</v>
      </c>
      <c r="C2713" s="59">
        <v>102038.6</v>
      </c>
      <c r="D2713" s="27">
        <v>0.0</v>
      </c>
      <c r="E2713" s="34"/>
    </row>
    <row r="2714" hidden="1">
      <c r="A2714" s="58" t="s">
        <v>3657</v>
      </c>
      <c r="B2714" s="29">
        <v>463.0</v>
      </c>
      <c r="C2714" s="59">
        <v>463.0</v>
      </c>
      <c r="D2714" s="27">
        <v>0.0</v>
      </c>
      <c r="E2714" s="34"/>
    </row>
    <row r="2715" hidden="1">
      <c r="A2715" s="58" t="s">
        <v>3658</v>
      </c>
      <c r="B2715" s="29">
        <v>9789.0</v>
      </c>
      <c r="C2715" s="59">
        <v>9789.0</v>
      </c>
      <c r="D2715" s="27">
        <v>0.0</v>
      </c>
      <c r="E2715" s="34"/>
    </row>
    <row r="2716" hidden="1">
      <c r="A2716" s="35" t="s">
        <v>3659</v>
      </c>
      <c r="B2716" s="29">
        <v>384544.6</v>
      </c>
      <c r="C2716" s="59">
        <v>384215.6</v>
      </c>
      <c r="D2716" s="27">
        <v>-329.0</v>
      </c>
      <c r="E2716" s="34"/>
    </row>
    <row r="2717" hidden="1">
      <c r="A2717" s="36" t="s">
        <v>3660</v>
      </c>
      <c r="B2717" s="37">
        <v>1.0</v>
      </c>
      <c r="C2717" s="27">
        <v>101.0</v>
      </c>
      <c r="D2717" s="27">
        <v>100.0</v>
      </c>
      <c r="E2717" s="38"/>
    </row>
    <row r="2718" hidden="1"/>
    <row r="2719" hidden="1"/>
    <row r="2720" hidden="1">
      <c r="A2720" s="5" t="s">
        <v>3632</v>
      </c>
      <c r="B2720" s="6"/>
      <c r="C2720" s="6"/>
      <c r="D2720" s="6"/>
      <c r="E2720" s="7"/>
    </row>
    <row r="2721" hidden="1">
      <c r="A2721" s="10"/>
      <c r="B2721" s="11"/>
      <c r="C2721" s="11"/>
      <c r="D2721" s="11"/>
      <c r="E2721" s="12"/>
    </row>
    <row r="2722" hidden="1">
      <c r="A2722" s="5" t="s">
        <v>3634</v>
      </c>
      <c r="B2722" s="6"/>
      <c r="C2722" s="6"/>
      <c r="D2722" s="6"/>
      <c r="E2722" s="7"/>
    </row>
    <row r="2723" hidden="1">
      <c r="A2723" s="10"/>
      <c r="B2723" s="11"/>
      <c r="C2723" s="11"/>
      <c r="D2723" s="11"/>
      <c r="E2723" s="12"/>
    </row>
    <row r="2724" hidden="1">
      <c r="A2724" s="13">
        <v>46048.0</v>
      </c>
      <c r="B2724" s="6"/>
      <c r="C2724" s="54" t="s">
        <v>3635</v>
      </c>
      <c r="D2724" s="15">
        <v>46053.0</v>
      </c>
      <c r="E2724" s="7"/>
    </row>
    <row r="2725" hidden="1">
      <c r="A2725" s="10"/>
      <c r="B2725" s="11"/>
      <c r="C2725" s="16"/>
      <c r="D2725" s="11"/>
      <c r="E2725" s="12"/>
    </row>
    <row r="2726" hidden="1">
      <c r="A2726" s="55" t="s">
        <v>4824</v>
      </c>
      <c r="B2726" s="7"/>
      <c r="C2726" s="16"/>
      <c r="D2726" s="56" t="s">
        <v>4833</v>
      </c>
      <c r="E2726" s="7"/>
    </row>
    <row r="2727" hidden="1">
      <c r="A2727" s="10"/>
      <c r="B2727" s="12"/>
      <c r="C2727" s="16"/>
      <c r="D2727" s="11"/>
      <c r="E2727" s="12"/>
    </row>
    <row r="2728" hidden="1">
      <c r="A2728" s="19" t="s">
        <v>3636</v>
      </c>
      <c r="B2728" s="6"/>
      <c r="C2728" s="6"/>
      <c r="D2728" s="6"/>
      <c r="E2728" s="7"/>
    </row>
    <row r="2729" hidden="1">
      <c r="A2729" s="20" t="s">
        <v>3637</v>
      </c>
      <c r="B2729" s="21" t="s">
        <v>3638</v>
      </c>
      <c r="C2729" s="22" t="s">
        <v>3639</v>
      </c>
      <c r="D2729" s="21" t="s">
        <v>3640</v>
      </c>
      <c r="E2729" s="23" t="s">
        <v>13</v>
      </c>
    </row>
    <row r="2730" hidden="1">
      <c r="A2730" s="57" t="s">
        <v>3641</v>
      </c>
      <c r="B2730" s="25">
        <v>25621.0</v>
      </c>
      <c r="C2730" s="26">
        <v>6509.0</v>
      </c>
      <c r="D2730" s="27">
        <v>-19112.0</v>
      </c>
      <c r="E2730" s="28"/>
    </row>
    <row r="2731" hidden="1">
      <c r="A2731" s="57" t="s">
        <v>3642</v>
      </c>
      <c r="B2731" s="29">
        <v>28290.0</v>
      </c>
      <c r="C2731" s="26">
        <v>28290.0</v>
      </c>
      <c r="D2731" s="27">
        <v>0.0</v>
      </c>
      <c r="E2731" s="28"/>
    </row>
    <row r="2732" hidden="1">
      <c r="A2732" s="57" t="s">
        <v>3643</v>
      </c>
      <c r="B2732" s="29">
        <v>400.0</v>
      </c>
      <c r="C2732" s="26">
        <v>400.0</v>
      </c>
      <c r="D2732" s="27">
        <v>0.0</v>
      </c>
      <c r="E2732" s="28" t="s">
        <v>4942</v>
      </c>
    </row>
    <row r="2733" hidden="1">
      <c r="A2733" s="57" t="s">
        <v>3644</v>
      </c>
      <c r="B2733" s="25">
        <v>1500.0</v>
      </c>
      <c r="C2733" s="26">
        <v>5500.0</v>
      </c>
      <c r="D2733" s="27">
        <v>4000.0</v>
      </c>
      <c r="E2733" s="28" t="s">
        <v>4973</v>
      </c>
    </row>
    <row r="2734" hidden="1">
      <c r="A2734" s="31" t="s">
        <v>3646</v>
      </c>
      <c r="B2734" s="29">
        <v>0.0</v>
      </c>
      <c r="C2734" s="26"/>
      <c r="D2734" s="27">
        <v>0.0</v>
      </c>
      <c r="E2734" s="28"/>
    </row>
    <row r="2735" hidden="1">
      <c r="A2735" s="31" t="s">
        <v>3647</v>
      </c>
      <c r="B2735" s="29">
        <v>0.0</v>
      </c>
      <c r="C2735" s="26">
        <v>15112.0</v>
      </c>
      <c r="D2735" s="27">
        <v>15112.0</v>
      </c>
      <c r="E2735" s="28" t="s">
        <v>3648</v>
      </c>
    </row>
    <row r="2736" hidden="1">
      <c r="A2736" s="31" t="s">
        <v>3649</v>
      </c>
      <c r="B2736" s="29">
        <v>2110.0</v>
      </c>
      <c r="C2736" s="26">
        <v>2110.0</v>
      </c>
      <c r="D2736" s="27">
        <v>0.0</v>
      </c>
      <c r="E2736" s="28" t="s">
        <v>4974</v>
      </c>
    </row>
    <row r="2737" hidden="1">
      <c r="A2737" s="31" t="s">
        <v>3651</v>
      </c>
      <c r="B2737" s="29">
        <v>5480.0</v>
      </c>
      <c r="C2737" s="26">
        <v>5480.0</v>
      </c>
      <c r="D2737" s="27">
        <v>0.0</v>
      </c>
      <c r="E2737" s="28"/>
    </row>
    <row r="2738" hidden="1">
      <c r="A2738" s="58" t="s">
        <v>3652</v>
      </c>
      <c r="B2738" s="29">
        <v>70208.0</v>
      </c>
      <c r="C2738" s="29">
        <v>70537.0</v>
      </c>
      <c r="D2738" s="27">
        <v>329.0</v>
      </c>
      <c r="E2738" s="34"/>
    </row>
    <row r="2739" hidden="1">
      <c r="A2739" s="58" t="s">
        <v>3653</v>
      </c>
      <c r="B2739" s="29">
        <v>32359.0</v>
      </c>
      <c r="C2739" s="59">
        <v>32359.0</v>
      </c>
      <c r="D2739" s="27">
        <v>0.0</v>
      </c>
      <c r="E2739" s="34"/>
    </row>
    <row r="2740" hidden="1">
      <c r="A2740" s="58" t="s">
        <v>3654</v>
      </c>
      <c r="B2740" s="29">
        <v>62843.0</v>
      </c>
      <c r="C2740" s="59">
        <v>62843.0</v>
      </c>
      <c r="D2740" s="27">
        <v>0.0</v>
      </c>
      <c r="E2740" s="34"/>
    </row>
    <row r="2741" hidden="1">
      <c r="A2741" s="58" t="s">
        <v>3655</v>
      </c>
      <c r="B2741" s="29">
        <v>88010.0</v>
      </c>
      <c r="C2741" s="59">
        <v>88010.0</v>
      </c>
      <c r="D2741" s="27">
        <v>0.0</v>
      </c>
      <c r="E2741" s="34"/>
    </row>
    <row r="2742" hidden="1">
      <c r="A2742" s="58" t="s">
        <v>3657</v>
      </c>
      <c r="B2742" s="29">
        <v>627.0</v>
      </c>
      <c r="C2742" s="59">
        <v>627.0</v>
      </c>
      <c r="D2742" s="27">
        <v>0.0</v>
      </c>
      <c r="E2742" s="34"/>
    </row>
    <row r="2743" hidden="1">
      <c r="A2743" s="58" t="s">
        <v>3658</v>
      </c>
      <c r="B2743" s="29">
        <v>7737.0</v>
      </c>
      <c r="C2743" s="59">
        <v>7737.0</v>
      </c>
      <c r="D2743" s="27">
        <v>0.0</v>
      </c>
      <c r="E2743" s="34"/>
    </row>
    <row r="2744" hidden="1">
      <c r="A2744" s="35" t="s">
        <v>3659</v>
      </c>
      <c r="B2744" s="29">
        <v>317447.2</v>
      </c>
      <c r="C2744" s="59">
        <v>317447.2</v>
      </c>
      <c r="D2744" s="27">
        <v>0.0</v>
      </c>
      <c r="E2744" s="34"/>
    </row>
    <row r="2745" hidden="1">
      <c r="A2745" s="36" t="s">
        <v>3660</v>
      </c>
      <c r="B2745" s="37">
        <v>0.8000000000029104</v>
      </c>
      <c r="C2745" s="27">
        <v>329.79999999998836</v>
      </c>
      <c r="D2745" s="27">
        <v>328.99999999998545</v>
      </c>
      <c r="E2745" s="38"/>
    </row>
    <row r="2746" hidden="1"/>
    <row r="2747" hidden="1"/>
    <row r="2748" hidden="1">
      <c r="A2748" s="5" t="s">
        <v>3632</v>
      </c>
      <c r="B2748" s="6"/>
      <c r="C2748" s="6"/>
      <c r="D2748" s="6"/>
      <c r="E2748" s="7"/>
    </row>
    <row r="2749" hidden="1">
      <c r="A2749" s="10"/>
      <c r="B2749" s="11"/>
      <c r="C2749" s="11"/>
      <c r="D2749" s="11"/>
      <c r="E2749" s="12"/>
    </row>
    <row r="2750" hidden="1">
      <c r="A2750" s="5" t="s">
        <v>3634</v>
      </c>
      <c r="B2750" s="6"/>
      <c r="C2750" s="6"/>
      <c r="D2750" s="6"/>
      <c r="E2750" s="7"/>
    </row>
    <row r="2751" hidden="1">
      <c r="A2751" s="10"/>
      <c r="B2751" s="11"/>
      <c r="C2751" s="11"/>
      <c r="D2751" s="11"/>
      <c r="E2751" s="12"/>
    </row>
    <row r="2752" hidden="1">
      <c r="A2752" s="13">
        <v>46054.0</v>
      </c>
      <c r="B2752" s="6"/>
      <c r="C2752" s="54" t="s">
        <v>3635</v>
      </c>
      <c r="D2752" s="15">
        <v>46054.0</v>
      </c>
      <c r="E2752" s="7"/>
    </row>
    <row r="2753" hidden="1">
      <c r="A2753" s="10"/>
      <c r="B2753" s="11"/>
      <c r="C2753" s="16"/>
      <c r="D2753" s="11"/>
      <c r="E2753" s="12"/>
    </row>
    <row r="2754" hidden="1">
      <c r="A2754" s="55" t="s">
        <v>4825</v>
      </c>
      <c r="B2754" s="7"/>
      <c r="C2754" s="16"/>
      <c r="D2754" s="56" t="s">
        <v>4825</v>
      </c>
      <c r="E2754" s="7"/>
    </row>
    <row r="2755" hidden="1">
      <c r="A2755" s="10"/>
      <c r="B2755" s="12"/>
      <c r="C2755" s="16"/>
      <c r="D2755" s="11"/>
      <c r="E2755" s="12"/>
    </row>
    <row r="2756" hidden="1">
      <c r="A2756" s="19" t="s">
        <v>3636</v>
      </c>
      <c r="B2756" s="6"/>
      <c r="C2756" s="6"/>
      <c r="D2756" s="6"/>
      <c r="E2756" s="7"/>
    </row>
    <row r="2757" hidden="1">
      <c r="A2757" s="20" t="s">
        <v>3637</v>
      </c>
      <c r="B2757" s="21" t="s">
        <v>3638</v>
      </c>
      <c r="C2757" s="22" t="s">
        <v>3639</v>
      </c>
      <c r="D2757" s="21" t="s">
        <v>3640</v>
      </c>
      <c r="E2757" s="23" t="s">
        <v>13</v>
      </c>
    </row>
    <row r="2758" hidden="1">
      <c r="A2758" s="57" t="s">
        <v>3641</v>
      </c>
      <c r="B2758" s="25">
        <v>4598.0</v>
      </c>
      <c r="C2758" s="26">
        <v>4600.0</v>
      </c>
      <c r="D2758" s="27">
        <v>2.0</v>
      </c>
      <c r="E2758" s="28"/>
    </row>
    <row r="2759" hidden="1">
      <c r="A2759" s="57" t="s">
        <v>3642</v>
      </c>
      <c r="B2759" s="29">
        <v>3258.0</v>
      </c>
      <c r="C2759" s="26">
        <v>3258.0</v>
      </c>
      <c r="D2759" s="27">
        <v>0.0</v>
      </c>
      <c r="E2759" s="28"/>
    </row>
    <row r="2760" hidden="1">
      <c r="A2760" s="57" t="s">
        <v>3643</v>
      </c>
      <c r="B2760" s="29">
        <v>0.0</v>
      </c>
      <c r="C2760" s="26"/>
      <c r="D2760" s="27">
        <v>0.0</v>
      </c>
      <c r="E2760" s="28" t="s">
        <v>4942</v>
      </c>
    </row>
    <row r="2761" hidden="1">
      <c r="A2761" s="57" t="s">
        <v>3644</v>
      </c>
      <c r="B2761" s="25">
        <v>500.0</v>
      </c>
      <c r="C2761" s="26">
        <v>500.0</v>
      </c>
      <c r="D2761" s="27">
        <v>0.0</v>
      </c>
      <c r="E2761" s="28"/>
    </row>
    <row r="2762" hidden="1">
      <c r="A2762" s="31" t="s">
        <v>3646</v>
      </c>
      <c r="B2762" s="29">
        <v>0.0</v>
      </c>
      <c r="C2762" s="26"/>
      <c r="D2762" s="27">
        <v>0.0</v>
      </c>
      <c r="E2762" s="28"/>
    </row>
    <row r="2763" hidden="1">
      <c r="A2763" s="31" t="s">
        <v>3647</v>
      </c>
      <c r="B2763" s="29">
        <v>0.0</v>
      </c>
      <c r="C2763" s="26"/>
      <c r="D2763" s="27">
        <v>0.0</v>
      </c>
      <c r="E2763" s="28"/>
    </row>
    <row r="2764" hidden="1">
      <c r="A2764" s="31" t="s">
        <v>3649</v>
      </c>
      <c r="B2764" s="29">
        <v>0.0</v>
      </c>
      <c r="C2764" s="26"/>
      <c r="D2764" s="27">
        <v>0.0</v>
      </c>
      <c r="E2764" s="28"/>
    </row>
    <row r="2765" hidden="1">
      <c r="A2765" s="31" t="s">
        <v>3651</v>
      </c>
      <c r="B2765" s="29">
        <v>1000.0</v>
      </c>
      <c r="C2765" s="26">
        <v>1000.0</v>
      </c>
      <c r="D2765" s="27">
        <v>0.0</v>
      </c>
      <c r="E2765" s="28"/>
    </row>
    <row r="2766" hidden="1">
      <c r="A2766" s="58" t="s">
        <v>3652</v>
      </c>
      <c r="B2766" s="29">
        <v>14350.0</v>
      </c>
      <c r="C2766" s="29">
        <v>14350.0</v>
      </c>
      <c r="D2766" s="27">
        <v>0.0</v>
      </c>
      <c r="E2766" s="34"/>
    </row>
    <row r="2767" hidden="1">
      <c r="A2767" s="58" t="s">
        <v>3653</v>
      </c>
      <c r="B2767" s="29">
        <v>4865.0</v>
      </c>
      <c r="C2767" s="59">
        <v>4865.0</v>
      </c>
      <c r="D2767" s="27">
        <v>0.0</v>
      </c>
      <c r="E2767" s="34"/>
    </row>
    <row r="2768" hidden="1">
      <c r="A2768" s="58" t="s">
        <v>3654</v>
      </c>
      <c r="B2768" s="29">
        <v>13738.0</v>
      </c>
      <c r="C2768" s="59">
        <v>13738.0</v>
      </c>
      <c r="D2768" s="27">
        <v>0.0</v>
      </c>
      <c r="E2768" s="34"/>
    </row>
    <row r="2769" hidden="1">
      <c r="A2769" s="58" t="s">
        <v>3655</v>
      </c>
      <c r="B2769" s="29">
        <v>12301.4</v>
      </c>
      <c r="C2769" s="59">
        <v>12301.4</v>
      </c>
      <c r="D2769" s="27">
        <v>0.0</v>
      </c>
      <c r="E2769" s="34"/>
    </row>
    <row r="2770" hidden="1">
      <c r="A2770" s="58" t="s">
        <v>3657</v>
      </c>
      <c r="B2770" s="29">
        <v>0.0</v>
      </c>
      <c r="C2770" s="59">
        <v>0.0</v>
      </c>
      <c r="D2770" s="27">
        <v>0.0</v>
      </c>
      <c r="E2770" s="34"/>
    </row>
    <row r="2771" hidden="1">
      <c r="A2771" s="58" t="s">
        <v>3658</v>
      </c>
      <c r="B2771" s="29">
        <v>0.0</v>
      </c>
      <c r="C2771" s="59">
        <v>0.0</v>
      </c>
      <c r="D2771" s="27">
        <v>0.0</v>
      </c>
      <c r="E2771" s="34"/>
    </row>
    <row r="2772" hidden="1">
      <c r="A2772" s="35" t="s">
        <v>3659</v>
      </c>
      <c r="B2772" s="29">
        <v>54610.4</v>
      </c>
      <c r="C2772" s="59">
        <v>54610.4</v>
      </c>
      <c r="D2772" s="27">
        <v>0.0</v>
      </c>
      <c r="E2772" s="34"/>
    </row>
    <row r="2773" hidden="1">
      <c r="A2773" s="36" t="s">
        <v>3660</v>
      </c>
      <c r="B2773" s="37">
        <v>0.0</v>
      </c>
      <c r="C2773" s="27">
        <v>2.0</v>
      </c>
      <c r="D2773" s="27">
        <v>2.0</v>
      </c>
      <c r="E2773" s="38"/>
    </row>
    <row r="2774" hidden="1"/>
    <row r="2775" hidden="1"/>
    <row r="2776" hidden="1">
      <c r="A2776" s="5" t="s">
        <v>3632</v>
      </c>
      <c r="B2776" s="6"/>
      <c r="C2776" s="6"/>
      <c r="D2776" s="6"/>
      <c r="E2776" s="7"/>
    </row>
    <row r="2777" hidden="1">
      <c r="A2777" s="10"/>
      <c r="B2777" s="11"/>
      <c r="C2777" s="11"/>
      <c r="D2777" s="11"/>
      <c r="E2777" s="12"/>
    </row>
    <row r="2778" hidden="1">
      <c r="A2778" s="5" t="s">
        <v>3634</v>
      </c>
      <c r="B2778" s="6"/>
      <c r="C2778" s="6"/>
      <c r="D2778" s="6"/>
      <c r="E2778" s="7"/>
    </row>
    <row r="2779" hidden="1">
      <c r="A2779" s="10"/>
      <c r="B2779" s="11"/>
      <c r="C2779" s="11"/>
      <c r="D2779" s="11"/>
      <c r="E2779" s="12"/>
    </row>
    <row r="2780" hidden="1">
      <c r="A2780" s="13">
        <v>46055.0</v>
      </c>
      <c r="B2780" s="6"/>
      <c r="C2780" s="54" t="s">
        <v>3635</v>
      </c>
      <c r="D2780" s="15">
        <v>46061.0</v>
      </c>
      <c r="E2780" s="7"/>
    </row>
    <row r="2781" hidden="1">
      <c r="A2781" s="10"/>
      <c r="B2781" s="11"/>
      <c r="C2781" s="16"/>
      <c r="D2781" s="11"/>
      <c r="E2781" s="12"/>
    </row>
    <row r="2782" hidden="1">
      <c r="A2782" s="55" t="s">
        <v>4824</v>
      </c>
      <c r="B2782" s="7"/>
      <c r="C2782" s="16"/>
      <c r="D2782" s="56" t="s">
        <v>4825</v>
      </c>
      <c r="E2782" s="7"/>
    </row>
    <row r="2783" hidden="1">
      <c r="A2783" s="10"/>
      <c r="B2783" s="12"/>
      <c r="C2783" s="16"/>
      <c r="D2783" s="11"/>
      <c r="E2783" s="12"/>
    </row>
    <row r="2784" hidden="1">
      <c r="A2784" s="19" t="s">
        <v>3636</v>
      </c>
      <c r="B2784" s="6"/>
      <c r="C2784" s="6"/>
      <c r="D2784" s="6"/>
      <c r="E2784" s="7"/>
    </row>
    <row r="2785" hidden="1">
      <c r="A2785" s="20" t="s">
        <v>3637</v>
      </c>
      <c r="B2785" s="21" t="s">
        <v>3638</v>
      </c>
      <c r="C2785" s="22" t="s">
        <v>3639</v>
      </c>
      <c r="D2785" s="21" t="s">
        <v>3640</v>
      </c>
      <c r="E2785" s="23" t="s">
        <v>13</v>
      </c>
    </row>
    <row r="2786" hidden="1">
      <c r="A2786" s="57" t="s">
        <v>3641</v>
      </c>
      <c r="B2786" s="25">
        <v>33373.0</v>
      </c>
      <c r="C2786" s="26">
        <v>15955.0</v>
      </c>
      <c r="D2786" s="27">
        <v>-17418.0</v>
      </c>
      <c r="E2786" s="28"/>
    </row>
    <row r="2787" hidden="1">
      <c r="A2787" s="57" t="s">
        <v>3642</v>
      </c>
      <c r="B2787" s="29">
        <v>26948.0</v>
      </c>
      <c r="C2787" s="26">
        <v>26948.0</v>
      </c>
      <c r="D2787" s="27">
        <v>0.0</v>
      </c>
      <c r="E2787" s="28"/>
    </row>
    <row r="2788" hidden="1">
      <c r="A2788" s="57" t="s">
        <v>3643</v>
      </c>
      <c r="B2788" s="29">
        <v>130.0</v>
      </c>
      <c r="C2788" s="26">
        <v>130.0</v>
      </c>
      <c r="D2788" s="27">
        <v>0.0</v>
      </c>
      <c r="E2788" s="28" t="s">
        <v>4942</v>
      </c>
    </row>
    <row r="2789" hidden="1">
      <c r="A2789" s="57" t="s">
        <v>3644</v>
      </c>
      <c r="B2789" s="25">
        <v>2000.0</v>
      </c>
      <c r="C2789" s="26">
        <v>5955.0</v>
      </c>
      <c r="D2789" s="27">
        <v>3955.0</v>
      </c>
      <c r="E2789" s="28" t="s">
        <v>4975</v>
      </c>
    </row>
    <row r="2790" hidden="1">
      <c r="A2790" s="31" t="s">
        <v>3646</v>
      </c>
      <c r="B2790" s="29">
        <v>0.0</v>
      </c>
      <c r="C2790" s="26"/>
      <c r="D2790" s="27">
        <v>0.0</v>
      </c>
      <c r="E2790" s="28"/>
    </row>
    <row r="2791" hidden="1">
      <c r="A2791" s="31" t="s">
        <v>3647</v>
      </c>
      <c r="B2791" s="29">
        <v>280.0</v>
      </c>
      <c r="C2791" s="26">
        <v>13244.0</v>
      </c>
      <c r="D2791" s="27">
        <v>12964.0</v>
      </c>
      <c r="E2791" s="28" t="s">
        <v>4976</v>
      </c>
    </row>
    <row r="2792" hidden="1">
      <c r="A2792" s="31" t="s">
        <v>3649</v>
      </c>
      <c r="B2792" s="29">
        <v>1000.0</v>
      </c>
      <c r="C2792" s="26">
        <v>1600.0</v>
      </c>
      <c r="D2792" s="27">
        <v>600.0</v>
      </c>
      <c r="E2792" s="28" t="s">
        <v>4977</v>
      </c>
    </row>
    <row r="2793" hidden="1">
      <c r="A2793" s="31" t="s">
        <v>3651</v>
      </c>
      <c r="B2793" s="29">
        <v>7000.0</v>
      </c>
      <c r="C2793" s="26">
        <v>6960.0</v>
      </c>
      <c r="D2793" s="27">
        <v>-40.0</v>
      </c>
      <c r="E2793" s="28"/>
    </row>
    <row r="2794" hidden="1">
      <c r="A2794" s="58" t="s">
        <v>3652</v>
      </c>
      <c r="B2794" s="29">
        <v>91759.0</v>
      </c>
      <c r="C2794" s="29">
        <v>91759.0</v>
      </c>
      <c r="D2794" s="27">
        <v>0.0</v>
      </c>
      <c r="E2794" s="34"/>
    </row>
    <row r="2795" hidden="1">
      <c r="A2795" s="58" t="s">
        <v>3653</v>
      </c>
      <c r="B2795" s="29">
        <v>47090.0</v>
      </c>
      <c r="C2795" s="59">
        <v>47090.0</v>
      </c>
      <c r="D2795" s="27">
        <v>0.0</v>
      </c>
      <c r="E2795" s="34"/>
    </row>
    <row r="2796" hidden="1">
      <c r="A2796" s="58" t="s">
        <v>3654</v>
      </c>
      <c r="B2796" s="29">
        <v>80641.0</v>
      </c>
      <c r="C2796" s="59">
        <v>80641.0</v>
      </c>
      <c r="D2796" s="27">
        <v>0.0</v>
      </c>
      <c r="E2796" s="34"/>
    </row>
    <row r="2797" hidden="1">
      <c r="A2797" s="58" t="s">
        <v>3655</v>
      </c>
      <c r="B2797" s="29">
        <v>104768.9</v>
      </c>
      <c r="C2797" s="59">
        <v>105077.9</v>
      </c>
      <c r="D2797" s="27">
        <v>309.0</v>
      </c>
      <c r="E2797" s="34"/>
    </row>
    <row r="2798" hidden="1">
      <c r="A2798" s="58" t="s">
        <v>3657</v>
      </c>
      <c r="B2798" s="29">
        <v>652.0</v>
      </c>
      <c r="C2798" s="59">
        <v>652.0</v>
      </c>
      <c r="D2798" s="27">
        <v>0.0</v>
      </c>
      <c r="E2798" s="34"/>
    </row>
    <row r="2799" hidden="1">
      <c r="A2799" s="58" t="s">
        <v>3658</v>
      </c>
      <c r="B2799" s="29">
        <v>9393.0</v>
      </c>
      <c r="C2799" s="59">
        <v>9393.0</v>
      </c>
      <c r="D2799" s="27">
        <v>0.0</v>
      </c>
      <c r="E2799" s="34"/>
    </row>
    <row r="2800" hidden="1">
      <c r="A2800" s="35" t="s">
        <v>3659</v>
      </c>
      <c r="B2800" s="29">
        <v>395641.4</v>
      </c>
      <c r="C2800" s="59">
        <v>395950.4</v>
      </c>
      <c r="D2800" s="27">
        <v>309.0</v>
      </c>
      <c r="E2800" s="34"/>
    </row>
    <row r="2801" hidden="1">
      <c r="A2801" s="36" t="s">
        <v>3660</v>
      </c>
      <c r="B2801" s="37">
        <v>0.5</v>
      </c>
      <c r="C2801" s="27">
        <v>61.5</v>
      </c>
      <c r="D2801" s="27">
        <v>61.0</v>
      </c>
      <c r="E2801" s="38"/>
    </row>
    <row r="2802" hidden="1"/>
    <row r="2803" hidden="1"/>
    <row r="2804" hidden="1">
      <c r="A2804" s="5" t="s">
        <v>3632</v>
      </c>
      <c r="B2804" s="6"/>
      <c r="C2804" s="6"/>
      <c r="D2804" s="6"/>
      <c r="E2804" s="7"/>
    </row>
    <row r="2805" hidden="1">
      <c r="A2805" s="10"/>
      <c r="B2805" s="11"/>
      <c r="C2805" s="11"/>
      <c r="D2805" s="11"/>
      <c r="E2805" s="12"/>
    </row>
    <row r="2806" hidden="1">
      <c r="A2806" s="5" t="s">
        <v>3634</v>
      </c>
      <c r="B2806" s="6"/>
      <c r="C2806" s="6"/>
      <c r="D2806" s="6"/>
      <c r="E2806" s="7"/>
    </row>
    <row r="2807" hidden="1">
      <c r="A2807" s="10"/>
      <c r="B2807" s="11"/>
      <c r="C2807" s="11"/>
      <c r="D2807" s="11"/>
      <c r="E2807" s="12"/>
    </row>
    <row r="2808" hidden="1">
      <c r="A2808" s="13">
        <v>46055.0</v>
      </c>
      <c r="B2808" s="6"/>
      <c r="C2808" s="54" t="s">
        <v>3635</v>
      </c>
      <c r="D2808" s="15">
        <v>46061.0</v>
      </c>
      <c r="E2808" s="7"/>
    </row>
    <row r="2809" hidden="1">
      <c r="A2809" s="10"/>
      <c r="B2809" s="11"/>
      <c r="C2809" s="16"/>
      <c r="D2809" s="11"/>
      <c r="E2809" s="12"/>
    </row>
    <row r="2810" hidden="1">
      <c r="A2810" s="55" t="s">
        <v>4824</v>
      </c>
      <c r="B2810" s="7"/>
      <c r="C2810" s="16"/>
      <c r="D2810" s="56" t="s">
        <v>4825</v>
      </c>
      <c r="E2810" s="7"/>
    </row>
    <row r="2811" hidden="1">
      <c r="A2811" s="10"/>
      <c r="B2811" s="12"/>
      <c r="C2811" s="16"/>
      <c r="D2811" s="11"/>
      <c r="E2811" s="12"/>
    </row>
    <row r="2812" hidden="1">
      <c r="A2812" s="19" t="s">
        <v>3636</v>
      </c>
      <c r="B2812" s="6"/>
      <c r="C2812" s="6"/>
      <c r="D2812" s="6"/>
      <c r="E2812" s="7"/>
    </row>
    <row r="2813" hidden="1">
      <c r="A2813" s="20" t="s">
        <v>3637</v>
      </c>
      <c r="B2813" s="21" t="s">
        <v>3638</v>
      </c>
      <c r="C2813" s="22" t="s">
        <v>3639</v>
      </c>
      <c r="D2813" s="21" t="s">
        <v>3640</v>
      </c>
      <c r="E2813" s="23" t="s">
        <v>13</v>
      </c>
    </row>
    <row r="2814" hidden="1">
      <c r="A2814" s="57" t="s">
        <v>3641</v>
      </c>
      <c r="B2814" s="25">
        <v>33373.0</v>
      </c>
      <c r="C2814" s="26">
        <v>15955.0</v>
      </c>
      <c r="D2814" s="27">
        <v>-17418.0</v>
      </c>
      <c r="E2814" s="28"/>
    </row>
    <row r="2815" hidden="1">
      <c r="A2815" s="57" t="s">
        <v>3642</v>
      </c>
      <c r="B2815" s="29">
        <v>26948.0</v>
      </c>
      <c r="C2815" s="26">
        <v>26948.0</v>
      </c>
      <c r="D2815" s="27">
        <v>0.0</v>
      </c>
      <c r="E2815" s="28"/>
    </row>
    <row r="2816" hidden="1">
      <c r="A2816" s="57" t="s">
        <v>3643</v>
      </c>
      <c r="B2816" s="29">
        <v>130.0</v>
      </c>
      <c r="C2816" s="26">
        <v>130.0</v>
      </c>
      <c r="D2816" s="27">
        <v>0.0</v>
      </c>
      <c r="E2816" s="28" t="s">
        <v>4942</v>
      </c>
    </row>
    <row r="2817" hidden="1">
      <c r="A2817" s="57" t="s">
        <v>3644</v>
      </c>
      <c r="B2817" s="25">
        <v>2000.0</v>
      </c>
      <c r="C2817" s="26">
        <v>5955.0</v>
      </c>
      <c r="D2817" s="27">
        <v>3955.0</v>
      </c>
      <c r="E2817" s="28" t="s">
        <v>4975</v>
      </c>
    </row>
    <row r="2818" hidden="1">
      <c r="A2818" s="31" t="s">
        <v>3646</v>
      </c>
      <c r="B2818" s="29">
        <v>0.0</v>
      </c>
      <c r="C2818" s="26"/>
      <c r="D2818" s="27">
        <v>0.0</v>
      </c>
      <c r="E2818" s="28"/>
    </row>
    <row r="2819" hidden="1">
      <c r="A2819" s="31" t="s">
        <v>3647</v>
      </c>
      <c r="B2819" s="29">
        <v>280.0</v>
      </c>
      <c r="C2819" s="26">
        <v>13244.0</v>
      </c>
      <c r="D2819" s="27">
        <v>12964.0</v>
      </c>
      <c r="E2819" s="28" t="s">
        <v>4976</v>
      </c>
    </row>
    <row r="2820" hidden="1">
      <c r="A2820" s="31" t="s">
        <v>3649</v>
      </c>
      <c r="B2820" s="29">
        <v>1000.0</v>
      </c>
      <c r="C2820" s="26">
        <v>1600.0</v>
      </c>
      <c r="D2820" s="27">
        <v>600.0</v>
      </c>
      <c r="E2820" s="28" t="s">
        <v>4977</v>
      </c>
    </row>
    <row r="2821" hidden="1">
      <c r="A2821" s="31" t="s">
        <v>3651</v>
      </c>
      <c r="B2821" s="29">
        <v>7000.0</v>
      </c>
      <c r="C2821" s="26">
        <v>6560.0</v>
      </c>
      <c r="D2821" s="27">
        <v>-440.0</v>
      </c>
      <c r="E2821" s="28" t="s">
        <v>4978</v>
      </c>
    </row>
    <row r="2822" hidden="1">
      <c r="A2822" s="58" t="s">
        <v>3652</v>
      </c>
      <c r="B2822" s="29">
        <v>91759.0</v>
      </c>
      <c r="C2822" s="29">
        <v>91759.0</v>
      </c>
      <c r="D2822" s="27">
        <v>0.0</v>
      </c>
      <c r="E2822" s="34"/>
    </row>
    <row r="2823" hidden="1">
      <c r="A2823" s="58" t="s">
        <v>3653</v>
      </c>
      <c r="B2823" s="29">
        <v>47090.0</v>
      </c>
      <c r="C2823" s="59">
        <v>47090.0</v>
      </c>
      <c r="D2823" s="27">
        <v>0.0</v>
      </c>
      <c r="E2823" s="34"/>
    </row>
    <row r="2824" hidden="1">
      <c r="A2824" s="58" t="s">
        <v>3654</v>
      </c>
      <c r="B2824" s="29">
        <v>80641.0</v>
      </c>
      <c r="C2824" s="59">
        <v>80641.0</v>
      </c>
      <c r="D2824" s="27">
        <v>0.0</v>
      </c>
      <c r="E2824" s="34"/>
    </row>
    <row r="2825" hidden="1">
      <c r="A2825" s="58" t="s">
        <v>3655</v>
      </c>
      <c r="B2825" s="29">
        <v>104768.9</v>
      </c>
      <c r="C2825" s="59">
        <v>105077.9</v>
      </c>
      <c r="D2825" s="27">
        <v>309.0</v>
      </c>
      <c r="E2825" s="34"/>
    </row>
    <row r="2826" hidden="1">
      <c r="A2826" s="58" t="s">
        <v>3657</v>
      </c>
      <c r="B2826" s="29">
        <v>652.0</v>
      </c>
      <c r="C2826" s="59">
        <v>652.0</v>
      </c>
      <c r="D2826" s="27">
        <v>0.0</v>
      </c>
      <c r="E2826" s="34"/>
    </row>
    <row r="2827" hidden="1">
      <c r="A2827" s="58" t="s">
        <v>3658</v>
      </c>
      <c r="B2827" s="29">
        <v>9393.0</v>
      </c>
      <c r="C2827" s="59">
        <v>9393.0</v>
      </c>
      <c r="D2827" s="27">
        <v>0.0</v>
      </c>
      <c r="E2827" s="34"/>
    </row>
    <row r="2828" hidden="1">
      <c r="A2828" s="35" t="s">
        <v>3659</v>
      </c>
      <c r="B2828" s="29">
        <v>395641.4</v>
      </c>
      <c r="C2828" s="59">
        <v>395950.4</v>
      </c>
      <c r="D2828" s="27">
        <v>309.0</v>
      </c>
      <c r="E2828" s="34"/>
    </row>
    <row r="2829" hidden="1">
      <c r="A2829" s="36" t="s">
        <v>3660</v>
      </c>
      <c r="B2829" s="37">
        <v>0.5</v>
      </c>
      <c r="C2829" s="27">
        <v>-338.5</v>
      </c>
      <c r="D2829" s="27">
        <v>-339.0</v>
      </c>
      <c r="E2829" s="38"/>
    </row>
    <row r="2830" hidden="1"/>
    <row r="2831" hidden="1"/>
    <row r="2832" hidden="1">
      <c r="A2832" s="5" t="s">
        <v>3632</v>
      </c>
      <c r="B2832" s="6"/>
      <c r="C2832" s="6"/>
      <c r="D2832" s="6"/>
      <c r="E2832" s="7"/>
    </row>
    <row r="2833" hidden="1">
      <c r="A2833" s="10"/>
      <c r="B2833" s="11"/>
      <c r="C2833" s="11"/>
      <c r="D2833" s="11"/>
      <c r="E2833" s="12"/>
    </row>
    <row r="2834" hidden="1">
      <c r="A2834" s="5" t="s">
        <v>3634</v>
      </c>
      <c r="B2834" s="6"/>
      <c r="C2834" s="6"/>
      <c r="D2834" s="6"/>
      <c r="E2834" s="7"/>
    </row>
    <row r="2835" hidden="1">
      <c r="A2835" s="10"/>
      <c r="B2835" s="11"/>
      <c r="C2835" s="11"/>
      <c r="D2835" s="11"/>
      <c r="E2835" s="12"/>
    </row>
    <row r="2836" hidden="1">
      <c r="A2836" s="13">
        <v>46062.0</v>
      </c>
      <c r="B2836" s="6"/>
      <c r="C2836" s="54" t="s">
        <v>3635</v>
      </c>
      <c r="D2836" s="15">
        <v>46068.0</v>
      </c>
      <c r="E2836" s="7"/>
    </row>
    <row r="2837" hidden="1">
      <c r="A2837" s="10"/>
      <c r="B2837" s="11"/>
      <c r="C2837" s="16"/>
      <c r="D2837" s="11"/>
      <c r="E2837" s="12"/>
    </row>
    <row r="2838" hidden="1">
      <c r="A2838" s="55" t="s">
        <v>4824</v>
      </c>
      <c r="B2838" s="7"/>
      <c r="C2838" s="16"/>
      <c r="D2838" s="56" t="s">
        <v>4825</v>
      </c>
      <c r="E2838" s="7"/>
    </row>
    <row r="2839" hidden="1">
      <c r="A2839" s="10"/>
      <c r="B2839" s="12"/>
      <c r="C2839" s="16"/>
      <c r="D2839" s="11"/>
      <c r="E2839" s="12"/>
    </row>
    <row r="2840" hidden="1">
      <c r="A2840" s="19" t="s">
        <v>3636</v>
      </c>
      <c r="B2840" s="6"/>
      <c r="C2840" s="6"/>
      <c r="D2840" s="6"/>
      <c r="E2840" s="7"/>
    </row>
    <row r="2841" hidden="1">
      <c r="A2841" s="20" t="s">
        <v>3637</v>
      </c>
      <c r="B2841" s="21" t="s">
        <v>3638</v>
      </c>
      <c r="C2841" s="22" t="s">
        <v>3639</v>
      </c>
      <c r="D2841" s="21" t="s">
        <v>3640</v>
      </c>
      <c r="E2841" s="23" t="s">
        <v>13</v>
      </c>
    </row>
    <row r="2842" hidden="1">
      <c r="A2842" s="57" t="s">
        <v>3641</v>
      </c>
      <c r="B2842" s="25">
        <v>32629.0</v>
      </c>
      <c r="C2842" s="26">
        <v>12630.0</v>
      </c>
      <c r="D2842" s="27">
        <v>-19999.0</v>
      </c>
      <c r="E2842" s="28"/>
    </row>
    <row r="2843" hidden="1">
      <c r="A2843" s="57" t="s">
        <v>3642</v>
      </c>
      <c r="B2843" s="29">
        <v>32601.0</v>
      </c>
      <c r="C2843" s="26">
        <v>32601.0</v>
      </c>
      <c r="D2843" s="27">
        <v>0.0</v>
      </c>
      <c r="E2843" s="28"/>
    </row>
    <row r="2844" hidden="1">
      <c r="A2844" s="57" t="s">
        <v>3643</v>
      </c>
      <c r="B2844" s="29">
        <v>130.0</v>
      </c>
      <c r="C2844" s="26">
        <v>130.0</v>
      </c>
      <c r="D2844" s="27">
        <v>0.0</v>
      </c>
      <c r="E2844" s="28" t="s">
        <v>4942</v>
      </c>
    </row>
    <row r="2845" hidden="1">
      <c r="A2845" s="57" t="s">
        <v>3644</v>
      </c>
      <c r="B2845" s="25">
        <v>2900.0</v>
      </c>
      <c r="C2845" s="26">
        <v>6912.0</v>
      </c>
      <c r="D2845" s="27">
        <v>4012.0</v>
      </c>
      <c r="E2845" s="28" t="s">
        <v>4979</v>
      </c>
    </row>
    <row r="2846" hidden="1">
      <c r="A2846" s="31" t="s">
        <v>3646</v>
      </c>
      <c r="B2846" s="29">
        <v>0.0</v>
      </c>
      <c r="C2846" s="26"/>
      <c r="D2846" s="27">
        <v>0.0</v>
      </c>
      <c r="E2846" s="28"/>
    </row>
    <row r="2847" hidden="1">
      <c r="A2847" s="31" t="s">
        <v>3647</v>
      </c>
      <c r="B2847" s="29">
        <v>930.0</v>
      </c>
      <c r="C2847" s="26">
        <v>12414.0</v>
      </c>
      <c r="D2847" s="27">
        <v>11484.0</v>
      </c>
      <c r="E2847" s="28" t="s">
        <v>4980</v>
      </c>
    </row>
    <row r="2848" hidden="1">
      <c r="A2848" s="31" t="s">
        <v>3649</v>
      </c>
      <c r="B2848" s="29">
        <v>3561.0</v>
      </c>
      <c r="C2848" s="26">
        <v>8105.0</v>
      </c>
      <c r="D2848" s="27">
        <v>4544.0</v>
      </c>
      <c r="E2848" s="28" t="s">
        <v>4981</v>
      </c>
    </row>
    <row r="2849" hidden="1">
      <c r="A2849" s="31" t="s">
        <v>3651</v>
      </c>
      <c r="B2849" s="29">
        <v>7360.0</v>
      </c>
      <c r="C2849" s="26">
        <v>7360.0</v>
      </c>
      <c r="D2849" s="27">
        <v>0.0</v>
      </c>
      <c r="E2849" s="28"/>
    </row>
    <row r="2850" hidden="1">
      <c r="A2850" s="58" t="s">
        <v>3652</v>
      </c>
      <c r="B2850" s="29">
        <v>120103.0</v>
      </c>
      <c r="C2850" s="29">
        <v>120103.0</v>
      </c>
      <c r="D2850" s="27">
        <v>0.0</v>
      </c>
      <c r="E2850" s="34"/>
    </row>
    <row r="2851" hidden="1">
      <c r="A2851" s="58" t="s">
        <v>3653</v>
      </c>
      <c r="B2851" s="29">
        <v>42751.0</v>
      </c>
      <c r="C2851" s="59">
        <v>42751.0</v>
      </c>
      <c r="D2851" s="27">
        <v>0.0</v>
      </c>
      <c r="E2851" s="34"/>
    </row>
    <row r="2852" hidden="1">
      <c r="A2852" s="58" t="s">
        <v>3654</v>
      </c>
      <c r="B2852" s="29">
        <v>83860.0</v>
      </c>
      <c r="C2852" s="59">
        <v>83860.0</v>
      </c>
      <c r="D2852" s="27">
        <v>0.0</v>
      </c>
      <c r="E2852" s="34"/>
    </row>
    <row r="2853" hidden="1">
      <c r="A2853" s="58" t="s">
        <v>3655</v>
      </c>
      <c r="B2853" s="29">
        <v>98256.0</v>
      </c>
      <c r="C2853" s="59">
        <v>98256.0</v>
      </c>
      <c r="D2853" s="27">
        <v>0.0</v>
      </c>
      <c r="E2853" s="34"/>
    </row>
    <row r="2854" hidden="1">
      <c r="A2854" s="58" t="s">
        <v>3657</v>
      </c>
      <c r="B2854" s="29">
        <v>0.0</v>
      </c>
      <c r="C2854" s="59">
        <v>0.0</v>
      </c>
      <c r="D2854" s="27">
        <v>0.0</v>
      </c>
      <c r="E2854" s="34"/>
    </row>
    <row r="2855" hidden="1">
      <c r="A2855" s="58" t="s">
        <v>3658</v>
      </c>
      <c r="B2855" s="29">
        <v>9608.0</v>
      </c>
      <c r="C2855" s="59">
        <v>9608.0</v>
      </c>
      <c r="D2855" s="27">
        <v>0.0</v>
      </c>
      <c r="E2855" s="34"/>
    </row>
    <row r="2856" hidden="1">
      <c r="A2856" s="35" t="s">
        <v>3659</v>
      </c>
      <c r="B2856" s="29">
        <v>425079.7</v>
      </c>
      <c r="C2856" s="59">
        <v>425079.7</v>
      </c>
      <c r="D2856" s="27">
        <v>0.0</v>
      </c>
      <c r="E2856" s="34"/>
    </row>
    <row r="2857" hidden="1">
      <c r="A2857" s="36" t="s">
        <v>3660</v>
      </c>
      <c r="B2857" s="37">
        <v>1.3000000000029104</v>
      </c>
      <c r="C2857" s="27">
        <v>42.29999999998836</v>
      </c>
      <c r="D2857" s="27">
        <v>40.99999999998545</v>
      </c>
      <c r="E2857" s="38"/>
    </row>
    <row r="2858" hidden="1"/>
    <row r="2859" hidden="1"/>
    <row r="2860" hidden="1">
      <c r="A2860" s="5" t="s">
        <v>3632</v>
      </c>
      <c r="B2860" s="6"/>
      <c r="C2860" s="6"/>
      <c r="D2860" s="6"/>
      <c r="E2860" s="7"/>
    </row>
    <row r="2861" hidden="1">
      <c r="A2861" s="10"/>
      <c r="B2861" s="11"/>
      <c r="C2861" s="11"/>
      <c r="D2861" s="11"/>
      <c r="E2861" s="12"/>
    </row>
    <row r="2862" hidden="1">
      <c r="A2862" s="5" t="s">
        <v>3634</v>
      </c>
      <c r="B2862" s="6"/>
      <c r="C2862" s="6"/>
      <c r="D2862" s="6"/>
      <c r="E2862" s="7"/>
    </row>
    <row r="2863" hidden="1">
      <c r="A2863" s="10"/>
      <c r="B2863" s="11"/>
      <c r="C2863" s="11"/>
      <c r="D2863" s="11"/>
      <c r="E2863" s="12"/>
    </row>
    <row r="2864" hidden="1">
      <c r="A2864" s="13">
        <v>46069.0</v>
      </c>
      <c r="B2864" s="6"/>
      <c r="C2864" s="54" t="s">
        <v>3635</v>
      </c>
      <c r="D2864" s="15">
        <v>46075.0</v>
      </c>
      <c r="E2864" s="7"/>
    </row>
    <row r="2865" hidden="1">
      <c r="A2865" s="10"/>
      <c r="B2865" s="11"/>
      <c r="C2865" s="16"/>
      <c r="D2865" s="11"/>
      <c r="E2865" s="12"/>
    </row>
    <row r="2866" hidden="1">
      <c r="A2866" s="55" t="s">
        <v>4824</v>
      </c>
      <c r="B2866" s="7"/>
      <c r="C2866" s="16"/>
      <c r="D2866" s="56" t="s">
        <v>4825</v>
      </c>
      <c r="E2866" s="7"/>
    </row>
    <row r="2867" hidden="1">
      <c r="A2867" s="10"/>
      <c r="B2867" s="12"/>
      <c r="C2867" s="16"/>
      <c r="D2867" s="11"/>
      <c r="E2867" s="12"/>
    </row>
    <row r="2868" hidden="1">
      <c r="A2868" s="19" t="s">
        <v>3636</v>
      </c>
      <c r="B2868" s="6"/>
      <c r="C2868" s="6"/>
      <c r="D2868" s="6"/>
      <c r="E2868" s="7"/>
    </row>
    <row r="2869" hidden="1">
      <c r="A2869" s="20" t="s">
        <v>3637</v>
      </c>
      <c r="B2869" s="21" t="s">
        <v>3638</v>
      </c>
      <c r="C2869" s="22" t="s">
        <v>3639</v>
      </c>
      <c r="D2869" s="21" t="s">
        <v>3640</v>
      </c>
      <c r="E2869" s="23" t="s">
        <v>13</v>
      </c>
    </row>
    <row r="2870" hidden="1">
      <c r="A2870" s="57" t="s">
        <v>3641</v>
      </c>
      <c r="B2870" s="25">
        <v>25090.0</v>
      </c>
      <c r="C2870" s="26">
        <v>11658.0</v>
      </c>
      <c r="D2870" s="27">
        <v>-13432.0</v>
      </c>
      <c r="E2870" s="28"/>
    </row>
    <row r="2871" hidden="1">
      <c r="A2871" s="57" t="s">
        <v>3642</v>
      </c>
      <c r="B2871" s="29">
        <v>29737.0</v>
      </c>
      <c r="C2871" s="26">
        <v>29737.0</v>
      </c>
      <c r="D2871" s="27">
        <v>0.0</v>
      </c>
      <c r="E2871" s="28"/>
    </row>
    <row r="2872" hidden="1">
      <c r="A2872" s="57" t="s">
        <v>3643</v>
      </c>
      <c r="B2872" s="29">
        <v>0.0</v>
      </c>
      <c r="C2872" s="26"/>
      <c r="D2872" s="27">
        <v>0.0</v>
      </c>
      <c r="E2872" s="28" t="s">
        <v>4942</v>
      </c>
    </row>
    <row r="2873" hidden="1">
      <c r="A2873" s="57" t="s">
        <v>3644</v>
      </c>
      <c r="B2873" s="25">
        <v>3400.0</v>
      </c>
      <c r="C2873" s="26">
        <v>5400.0</v>
      </c>
      <c r="D2873" s="27">
        <v>2000.0</v>
      </c>
      <c r="E2873" s="28" t="s">
        <v>4982</v>
      </c>
    </row>
    <row r="2874" hidden="1">
      <c r="A2874" s="31" t="s">
        <v>3646</v>
      </c>
      <c r="B2874" s="29">
        <v>80.0</v>
      </c>
      <c r="C2874" s="26">
        <v>100.0</v>
      </c>
      <c r="D2874" s="27">
        <v>20.0</v>
      </c>
      <c r="E2874" s="28" t="s">
        <v>4983</v>
      </c>
    </row>
    <row r="2875" hidden="1">
      <c r="A2875" s="31" t="s">
        <v>3647</v>
      </c>
      <c r="B2875" s="29">
        <v>280.0</v>
      </c>
      <c r="C2875" s="26">
        <v>13713.0</v>
      </c>
      <c r="D2875" s="27">
        <v>13433.0</v>
      </c>
      <c r="E2875" s="28" t="s">
        <v>4984</v>
      </c>
    </row>
    <row r="2876" hidden="1">
      <c r="A2876" s="31" t="s">
        <v>3649</v>
      </c>
      <c r="B2876" s="29">
        <v>1800.0</v>
      </c>
      <c r="C2876" s="26">
        <v>1700.0</v>
      </c>
      <c r="D2876" s="27">
        <v>-100.0</v>
      </c>
      <c r="E2876" s="28" t="s">
        <v>4985</v>
      </c>
    </row>
    <row r="2877" hidden="1">
      <c r="A2877" s="31" t="s">
        <v>3651</v>
      </c>
      <c r="B2877" s="29">
        <v>6920.0</v>
      </c>
      <c r="C2877" s="26">
        <v>7000.0</v>
      </c>
      <c r="D2877" s="27">
        <v>80.0</v>
      </c>
      <c r="E2877" s="28"/>
    </row>
    <row r="2878" hidden="1">
      <c r="A2878" s="58" t="s">
        <v>3652</v>
      </c>
      <c r="B2878" s="29">
        <v>99881.0</v>
      </c>
      <c r="C2878" s="29">
        <v>99881.0</v>
      </c>
      <c r="D2878" s="27">
        <v>0.0</v>
      </c>
      <c r="E2878" s="34"/>
    </row>
    <row r="2879" hidden="1">
      <c r="A2879" s="58" t="s">
        <v>3653</v>
      </c>
      <c r="B2879" s="29">
        <v>34978.0</v>
      </c>
      <c r="C2879" s="59">
        <v>34978.0</v>
      </c>
      <c r="D2879" s="27">
        <v>0.0</v>
      </c>
      <c r="E2879" s="34"/>
    </row>
    <row r="2880" hidden="1">
      <c r="A2880" s="58" t="s">
        <v>3654</v>
      </c>
      <c r="B2880" s="29">
        <v>75018.0</v>
      </c>
      <c r="C2880" s="59">
        <v>75018.0</v>
      </c>
      <c r="D2880" s="27">
        <v>0.0</v>
      </c>
      <c r="E2880" s="34"/>
    </row>
    <row r="2881" hidden="1">
      <c r="A2881" s="58" t="s">
        <v>3655</v>
      </c>
      <c r="B2881" s="29">
        <v>93445.0</v>
      </c>
      <c r="C2881" s="59">
        <v>93445.0</v>
      </c>
      <c r="D2881" s="27">
        <v>0.0</v>
      </c>
      <c r="E2881" s="34"/>
    </row>
    <row r="2882" hidden="1">
      <c r="A2882" s="58" t="s">
        <v>3657</v>
      </c>
      <c r="B2882" s="29">
        <v>762.0</v>
      </c>
      <c r="C2882" s="59">
        <v>762.0</v>
      </c>
      <c r="D2882" s="27">
        <v>0.0</v>
      </c>
      <c r="E2882" s="34"/>
    </row>
    <row r="2883" hidden="1">
      <c r="A2883" s="58" t="s">
        <v>3658</v>
      </c>
      <c r="B2883" s="29">
        <v>6952.0</v>
      </c>
      <c r="C2883" s="59">
        <v>6952.0</v>
      </c>
      <c r="D2883" s="27">
        <v>0.0</v>
      </c>
      <c r="E2883" s="34"/>
    </row>
    <row r="2884" hidden="1">
      <c r="A2884" s="35" t="s">
        <v>3659</v>
      </c>
      <c r="B2884" s="29">
        <v>371383.5</v>
      </c>
      <c r="C2884" s="59">
        <v>371383.5</v>
      </c>
      <c r="D2884" s="27">
        <v>0.0</v>
      </c>
      <c r="E2884" s="34"/>
    </row>
    <row r="2885" hidden="1">
      <c r="A2885" s="36" t="s">
        <v>3660</v>
      </c>
      <c r="B2885" s="37">
        <v>7.5</v>
      </c>
      <c r="C2885" s="27">
        <v>2008.5</v>
      </c>
      <c r="D2885" s="27">
        <v>2001.0</v>
      </c>
      <c r="E2885" s="38" t="s">
        <v>4986</v>
      </c>
    </row>
    <row r="2886" hidden="1"/>
    <row r="2887" hidden="1"/>
    <row r="2888" hidden="1">
      <c r="A2888" s="5" t="s">
        <v>3632</v>
      </c>
      <c r="B2888" s="6"/>
      <c r="C2888" s="6"/>
      <c r="D2888" s="6"/>
      <c r="E2888" s="7"/>
    </row>
    <row r="2889" hidden="1">
      <c r="A2889" s="10"/>
      <c r="B2889" s="11"/>
      <c r="C2889" s="11"/>
      <c r="D2889" s="11"/>
      <c r="E2889" s="12"/>
    </row>
    <row r="2890" hidden="1">
      <c r="A2890" s="5" t="s">
        <v>3634</v>
      </c>
      <c r="B2890" s="6"/>
      <c r="C2890" s="6"/>
      <c r="D2890" s="6"/>
      <c r="E2890" s="7"/>
    </row>
    <row r="2891" hidden="1">
      <c r="A2891" s="10"/>
      <c r="B2891" s="11"/>
      <c r="C2891" s="11"/>
      <c r="D2891" s="11"/>
      <c r="E2891" s="12"/>
    </row>
    <row r="2892" hidden="1">
      <c r="A2892" s="13">
        <v>46076.0</v>
      </c>
      <c r="B2892" s="6"/>
      <c r="C2892" s="54" t="s">
        <v>3635</v>
      </c>
      <c r="D2892" s="15">
        <v>46081.0</v>
      </c>
      <c r="E2892" s="7"/>
    </row>
    <row r="2893" hidden="1">
      <c r="A2893" s="10"/>
      <c r="B2893" s="11"/>
      <c r="C2893" s="16"/>
      <c r="D2893" s="11"/>
      <c r="E2893" s="12"/>
    </row>
    <row r="2894" hidden="1">
      <c r="A2894" s="55" t="s">
        <v>4824</v>
      </c>
      <c r="B2894" s="7"/>
      <c r="C2894" s="16"/>
      <c r="D2894" s="56" t="s">
        <v>4833</v>
      </c>
      <c r="E2894" s="7"/>
    </row>
    <row r="2895" hidden="1">
      <c r="A2895" s="10"/>
      <c r="B2895" s="12"/>
      <c r="C2895" s="16"/>
      <c r="D2895" s="11"/>
      <c r="E2895" s="12"/>
    </row>
    <row r="2896" hidden="1">
      <c r="A2896" s="19" t="s">
        <v>3636</v>
      </c>
      <c r="B2896" s="6"/>
      <c r="C2896" s="6"/>
      <c r="D2896" s="6"/>
      <c r="E2896" s="7"/>
    </row>
    <row r="2897" hidden="1">
      <c r="A2897" s="20" t="s">
        <v>3637</v>
      </c>
      <c r="B2897" s="21" t="s">
        <v>3638</v>
      </c>
      <c r="C2897" s="22" t="s">
        <v>3639</v>
      </c>
      <c r="D2897" s="21" t="s">
        <v>3640</v>
      </c>
      <c r="E2897" s="23" t="s">
        <v>13</v>
      </c>
    </row>
    <row r="2898" hidden="1">
      <c r="A2898" s="57" t="s">
        <v>3641</v>
      </c>
      <c r="B2898" s="25">
        <v>27341.0</v>
      </c>
      <c r="C2898" s="26">
        <v>21344.0</v>
      </c>
      <c r="D2898" s="27">
        <v>-5997.0</v>
      </c>
      <c r="E2898" s="28"/>
    </row>
    <row r="2899" hidden="1">
      <c r="A2899" s="57" t="s">
        <v>3642</v>
      </c>
      <c r="B2899" s="29">
        <v>25222.0</v>
      </c>
      <c r="C2899" s="26">
        <v>25222.0</v>
      </c>
      <c r="D2899" s="27">
        <v>0.0</v>
      </c>
      <c r="E2899" s="28"/>
    </row>
    <row r="2900" hidden="1">
      <c r="A2900" s="57" t="s">
        <v>3643</v>
      </c>
      <c r="B2900" s="29">
        <v>530.0</v>
      </c>
      <c r="C2900" s="26">
        <v>530.0</v>
      </c>
      <c r="D2900" s="27">
        <v>0.0</v>
      </c>
      <c r="E2900" s="28" t="s">
        <v>4942</v>
      </c>
    </row>
    <row r="2901" hidden="1">
      <c r="A2901" s="57" t="s">
        <v>3644</v>
      </c>
      <c r="B2901" s="25">
        <v>1500.0</v>
      </c>
      <c r="C2901" s="26">
        <v>5500.0</v>
      </c>
      <c r="D2901" s="27">
        <v>4000.0</v>
      </c>
      <c r="E2901" s="28" t="s">
        <v>4973</v>
      </c>
    </row>
    <row r="2902" hidden="1">
      <c r="A2902" s="31" t="s">
        <v>3646</v>
      </c>
      <c r="B2902" s="29">
        <v>0.0</v>
      </c>
      <c r="C2902" s="26"/>
      <c r="D2902" s="27">
        <v>0.0</v>
      </c>
      <c r="E2902" s="28"/>
    </row>
    <row r="2903" hidden="1">
      <c r="A2903" s="31" t="s">
        <v>3647</v>
      </c>
      <c r="B2903" s="29">
        <v>0.0</v>
      </c>
      <c r="C2903" s="26"/>
      <c r="D2903" s="27">
        <v>0.0</v>
      </c>
      <c r="E2903" s="28"/>
    </row>
    <row r="2904" hidden="1">
      <c r="A2904" s="31" t="s">
        <v>3649</v>
      </c>
      <c r="B2904" s="29">
        <v>4517.0</v>
      </c>
      <c r="C2904" s="26">
        <v>4517.0</v>
      </c>
      <c r="D2904" s="27">
        <v>0.0</v>
      </c>
      <c r="E2904" s="28" t="s">
        <v>4987</v>
      </c>
    </row>
    <row r="2905" hidden="1">
      <c r="A2905" s="31" t="s">
        <v>3651</v>
      </c>
      <c r="B2905" s="29">
        <v>4640.0</v>
      </c>
      <c r="C2905" s="26">
        <v>4640.0</v>
      </c>
      <c r="D2905" s="27">
        <v>0.0</v>
      </c>
      <c r="E2905" s="28"/>
    </row>
    <row r="2906" hidden="1">
      <c r="A2906" s="58" t="s">
        <v>3652</v>
      </c>
      <c r="B2906" s="29">
        <v>82868.0</v>
      </c>
      <c r="C2906" s="29">
        <v>83315.0</v>
      </c>
      <c r="D2906" s="27">
        <v>447.0</v>
      </c>
      <c r="E2906" s="34"/>
    </row>
    <row r="2907" hidden="1">
      <c r="A2907" s="58" t="s">
        <v>3653</v>
      </c>
      <c r="B2907" s="29">
        <v>21485.0</v>
      </c>
      <c r="C2907" s="59">
        <v>21156.0</v>
      </c>
      <c r="D2907" s="27">
        <v>-329.0</v>
      </c>
      <c r="E2907" s="34"/>
    </row>
    <row r="2908" hidden="1">
      <c r="A2908" s="58" t="s">
        <v>3654</v>
      </c>
      <c r="B2908" s="29">
        <v>66097.0</v>
      </c>
      <c r="C2908" s="59">
        <v>66097.0</v>
      </c>
      <c r="D2908" s="27">
        <v>0.0</v>
      </c>
      <c r="E2908" s="34"/>
    </row>
    <row r="2909" hidden="1">
      <c r="A2909" s="58" t="s">
        <v>3655</v>
      </c>
      <c r="B2909" s="29">
        <v>80364.0</v>
      </c>
      <c r="C2909" s="59">
        <v>80364.0</v>
      </c>
      <c r="D2909" s="27">
        <v>0.0</v>
      </c>
      <c r="E2909" s="34"/>
    </row>
    <row r="2910" hidden="1">
      <c r="A2910" s="58" t="s">
        <v>3657</v>
      </c>
      <c r="B2910" s="29">
        <v>0.0</v>
      </c>
      <c r="C2910" s="59">
        <v>0.0</v>
      </c>
      <c r="D2910" s="27">
        <v>0.0</v>
      </c>
      <c r="E2910" s="34"/>
    </row>
    <row r="2911" hidden="1">
      <c r="A2911" s="58" t="s">
        <v>3658</v>
      </c>
      <c r="B2911" s="29">
        <v>12403.0</v>
      </c>
      <c r="C2911" s="59">
        <v>12403.0</v>
      </c>
      <c r="D2911" s="27">
        <v>0.0</v>
      </c>
      <c r="E2911" s="34"/>
    </row>
    <row r="2912" hidden="1">
      <c r="A2912" s="35" t="s">
        <v>3659</v>
      </c>
      <c r="B2912" s="29">
        <v>314563.5</v>
      </c>
      <c r="C2912" s="59">
        <v>314234.5</v>
      </c>
      <c r="D2912" s="27">
        <v>-329.0</v>
      </c>
      <c r="E2912" s="34"/>
    </row>
    <row r="2913" hidden="1">
      <c r="A2913" s="36" t="s">
        <v>3660</v>
      </c>
      <c r="B2913" s="37">
        <v>0.5</v>
      </c>
      <c r="C2913" s="27">
        <v>-1549.5</v>
      </c>
      <c r="D2913" s="27">
        <v>-1550.0</v>
      </c>
      <c r="E2913" s="38" t="s">
        <v>4988</v>
      </c>
    </row>
    <row r="2914" hidden="1"/>
    <row r="2915" hidden="1"/>
    <row r="2916" hidden="1">
      <c r="A2916" s="5" t="s">
        <v>3632</v>
      </c>
      <c r="B2916" s="6"/>
      <c r="C2916" s="6"/>
      <c r="D2916" s="6"/>
      <c r="E2916" s="7"/>
    </row>
    <row r="2917" hidden="1">
      <c r="A2917" s="10"/>
      <c r="B2917" s="11"/>
      <c r="C2917" s="11"/>
      <c r="D2917" s="11"/>
      <c r="E2917" s="12"/>
    </row>
    <row r="2918" hidden="1">
      <c r="A2918" s="5" t="s">
        <v>3634</v>
      </c>
      <c r="B2918" s="6"/>
      <c r="C2918" s="6"/>
      <c r="D2918" s="6"/>
      <c r="E2918" s="7"/>
    </row>
    <row r="2919" hidden="1">
      <c r="A2919" s="10"/>
      <c r="B2919" s="11"/>
      <c r="C2919" s="11"/>
      <c r="D2919" s="11"/>
      <c r="E2919" s="12"/>
    </row>
    <row r="2920" hidden="1">
      <c r="A2920" s="13">
        <v>46082.0</v>
      </c>
      <c r="B2920" s="6"/>
      <c r="C2920" s="54" t="s">
        <v>3635</v>
      </c>
      <c r="D2920" s="15">
        <v>46082.0</v>
      </c>
      <c r="E2920" s="7"/>
    </row>
    <row r="2921" hidden="1">
      <c r="A2921" s="10"/>
      <c r="B2921" s="11"/>
      <c r="C2921" s="16"/>
      <c r="D2921" s="11"/>
      <c r="E2921" s="12"/>
    </row>
    <row r="2922" hidden="1">
      <c r="A2922" s="55" t="s">
        <v>4825</v>
      </c>
      <c r="B2922" s="7"/>
      <c r="C2922" s="16"/>
      <c r="D2922" s="56" t="s">
        <v>4825</v>
      </c>
      <c r="E2922" s="7"/>
    </row>
    <row r="2923" hidden="1">
      <c r="A2923" s="10"/>
      <c r="B2923" s="12"/>
      <c r="C2923" s="16"/>
      <c r="D2923" s="11"/>
      <c r="E2923" s="12"/>
    </row>
    <row r="2924" hidden="1">
      <c r="A2924" s="19" t="s">
        <v>3636</v>
      </c>
      <c r="B2924" s="6"/>
      <c r="C2924" s="6"/>
      <c r="D2924" s="6"/>
      <c r="E2924" s="7"/>
    </row>
    <row r="2925" hidden="1">
      <c r="A2925" s="20" t="s">
        <v>3637</v>
      </c>
      <c r="B2925" s="21" t="s">
        <v>3638</v>
      </c>
      <c r="C2925" s="22" t="s">
        <v>3639</v>
      </c>
      <c r="D2925" s="21" t="s">
        <v>3640</v>
      </c>
      <c r="E2925" s="23" t="s">
        <v>13</v>
      </c>
    </row>
    <row r="2926" hidden="1">
      <c r="A2926" s="57" t="s">
        <v>3641</v>
      </c>
      <c r="B2926" s="25">
        <v>1981.0</v>
      </c>
      <c r="C2926" s="26">
        <v>1981.0</v>
      </c>
      <c r="D2926" s="27">
        <v>0.0</v>
      </c>
      <c r="E2926" s="28"/>
    </row>
    <row r="2927" hidden="1">
      <c r="A2927" s="57" t="s">
        <v>3642</v>
      </c>
      <c r="B2927" s="29">
        <v>3513.0</v>
      </c>
      <c r="C2927" s="26">
        <v>3513.0</v>
      </c>
      <c r="D2927" s="27">
        <v>0.0</v>
      </c>
      <c r="E2927" s="28"/>
    </row>
    <row r="2928" hidden="1">
      <c r="A2928" s="57" t="s">
        <v>3643</v>
      </c>
      <c r="B2928" s="29">
        <v>0.0</v>
      </c>
      <c r="C2928" s="26"/>
      <c r="D2928" s="27">
        <v>0.0</v>
      </c>
      <c r="E2928" s="28" t="s">
        <v>4942</v>
      </c>
    </row>
    <row r="2929" hidden="1">
      <c r="A2929" s="57" t="s">
        <v>3644</v>
      </c>
      <c r="B2929" s="25">
        <v>0.0</v>
      </c>
      <c r="C2929" s="26"/>
      <c r="D2929" s="27">
        <v>0.0</v>
      </c>
      <c r="E2929" s="28"/>
    </row>
    <row r="2930" hidden="1">
      <c r="A2930" s="31" t="s">
        <v>3646</v>
      </c>
      <c r="B2930" s="29">
        <v>0.0</v>
      </c>
      <c r="C2930" s="26"/>
      <c r="D2930" s="27">
        <v>0.0</v>
      </c>
      <c r="E2930" s="28"/>
    </row>
    <row r="2931" hidden="1">
      <c r="A2931" s="31" t="s">
        <v>3647</v>
      </c>
      <c r="B2931" s="29">
        <v>0.0</v>
      </c>
      <c r="C2931" s="26"/>
      <c r="D2931" s="27">
        <v>0.0</v>
      </c>
      <c r="E2931" s="28"/>
    </row>
    <row r="2932" hidden="1">
      <c r="A2932" s="31" t="s">
        <v>3649</v>
      </c>
      <c r="B2932" s="29">
        <v>0.0</v>
      </c>
      <c r="C2932" s="26"/>
      <c r="D2932" s="27">
        <v>0.0</v>
      </c>
      <c r="E2932" s="28"/>
    </row>
    <row r="2933" hidden="1">
      <c r="A2933" s="31" t="s">
        <v>3651</v>
      </c>
      <c r="B2933" s="29">
        <v>1720.0</v>
      </c>
      <c r="C2933" s="26">
        <v>1720.0</v>
      </c>
      <c r="D2933" s="27">
        <v>0.0</v>
      </c>
      <c r="E2933" s="28"/>
    </row>
    <row r="2934" hidden="1">
      <c r="A2934" s="58" t="s">
        <v>3652</v>
      </c>
      <c r="B2934" s="29">
        <v>14568.0</v>
      </c>
      <c r="C2934" s="29">
        <v>14568.0</v>
      </c>
      <c r="D2934" s="27">
        <v>0.0</v>
      </c>
      <c r="E2934" s="34"/>
    </row>
    <row r="2935" hidden="1">
      <c r="A2935" s="58" t="s">
        <v>3653</v>
      </c>
      <c r="B2935" s="29">
        <v>5145.0</v>
      </c>
      <c r="C2935" s="59">
        <v>5145.0</v>
      </c>
      <c r="D2935" s="27">
        <v>0.0</v>
      </c>
      <c r="E2935" s="34"/>
    </row>
    <row r="2936" hidden="1">
      <c r="A2936" s="58" t="s">
        <v>3654</v>
      </c>
      <c r="B2936" s="29">
        <v>11066.0</v>
      </c>
      <c r="C2936" s="59">
        <v>11066.0</v>
      </c>
      <c r="D2936" s="27">
        <v>0.0</v>
      </c>
      <c r="E2936" s="34"/>
    </row>
    <row r="2937" hidden="1">
      <c r="A2937" s="58" t="s">
        <v>3655</v>
      </c>
      <c r="B2937" s="29">
        <v>20411.5</v>
      </c>
      <c r="C2937" s="59">
        <v>20411.5</v>
      </c>
      <c r="D2937" s="27">
        <v>0.0</v>
      </c>
      <c r="E2937" s="34"/>
    </row>
    <row r="2938" hidden="1">
      <c r="A2938" s="58" t="s">
        <v>3657</v>
      </c>
      <c r="B2938" s="29">
        <v>0.0</v>
      </c>
      <c r="C2938" s="59">
        <v>0.0</v>
      </c>
      <c r="D2938" s="27">
        <v>0.0</v>
      </c>
      <c r="E2938" s="34"/>
    </row>
    <row r="2939" hidden="1">
      <c r="A2939" s="58" t="s">
        <v>3658</v>
      </c>
      <c r="B2939" s="29">
        <v>468.0</v>
      </c>
      <c r="C2939" s="59">
        <v>468.0</v>
      </c>
      <c r="D2939" s="27">
        <v>0.0</v>
      </c>
      <c r="E2939" s="34"/>
    </row>
    <row r="2940" hidden="1">
      <c r="A2940" s="35" t="s">
        <v>3659</v>
      </c>
      <c r="B2940" s="29">
        <v>58404.5</v>
      </c>
      <c r="C2940" s="59">
        <v>58404.5</v>
      </c>
      <c r="D2940" s="27">
        <v>0.0</v>
      </c>
      <c r="E2940" s="34"/>
    </row>
    <row r="2941" hidden="1">
      <c r="A2941" s="36" t="s">
        <v>3660</v>
      </c>
      <c r="B2941" s="37">
        <v>0.0</v>
      </c>
      <c r="C2941" s="27">
        <v>0.0</v>
      </c>
      <c r="D2941" s="27">
        <v>0.0</v>
      </c>
      <c r="E2941" s="38"/>
    </row>
    <row r="2942" hidden="1"/>
    <row r="2943" hidden="1"/>
    <row r="2944" hidden="1">
      <c r="A2944" s="5" t="s">
        <v>3632</v>
      </c>
      <c r="B2944" s="6"/>
      <c r="C2944" s="6"/>
      <c r="D2944" s="6"/>
      <c r="E2944" s="7"/>
    </row>
    <row r="2945" hidden="1">
      <c r="A2945" s="10"/>
      <c r="B2945" s="11"/>
      <c r="C2945" s="11"/>
      <c r="D2945" s="11"/>
      <c r="E2945" s="12"/>
    </row>
    <row r="2946" hidden="1">
      <c r="A2946" s="5" t="s">
        <v>3634</v>
      </c>
      <c r="B2946" s="6"/>
      <c r="C2946" s="6"/>
      <c r="D2946" s="6"/>
      <c r="E2946" s="7"/>
    </row>
    <row r="2947" hidden="1">
      <c r="A2947" s="10"/>
      <c r="B2947" s="11"/>
      <c r="C2947" s="11"/>
      <c r="D2947" s="11"/>
      <c r="E2947" s="12"/>
    </row>
    <row r="2948" hidden="1">
      <c r="A2948" s="13">
        <v>46083.0</v>
      </c>
      <c r="B2948" s="6"/>
      <c r="C2948" s="54" t="s">
        <v>3635</v>
      </c>
      <c r="D2948" s="15">
        <v>46089.0</v>
      </c>
      <c r="E2948" s="7"/>
    </row>
    <row r="2949" hidden="1">
      <c r="A2949" s="10"/>
      <c r="B2949" s="11"/>
      <c r="C2949" s="16"/>
      <c r="D2949" s="11"/>
      <c r="E2949" s="12"/>
    </row>
    <row r="2950" hidden="1">
      <c r="A2950" s="55" t="s">
        <v>4824</v>
      </c>
      <c r="B2950" s="7"/>
      <c r="C2950" s="16"/>
      <c r="D2950" s="56" t="s">
        <v>4825</v>
      </c>
      <c r="E2950" s="7"/>
    </row>
    <row r="2951" hidden="1">
      <c r="A2951" s="10"/>
      <c r="B2951" s="12"/>
      <c r="C2951" s="16"/>
      <c r="D2951" s="11"/>
      <c r="E2951" s="12"/>
    </row>
    <row r="2952" hidden="1">
      <c r="A2952" s="19" t="s">
        <v>3636</v>
      </c>
      <c r="B2952" s="6"/>
      <c r="C2952" s="6"/>
      <c r="D2952" s="6"/>
      <c r="E2952" s="7"/>
    </row>
    <row r="2953" hidden="1">
      <c r="A2953" s="20" t="s">
        <v>3637</v>
      </c>
      <c r="B2953" s="21" t="s">
        <v>3638</v>
      </c>
      <c r="C2953" s="22" t="s">
        <v>3639</v>
      </c>
      <c r="D2953" s="21" t="s">
        <v>3640</v>
      </c>
      <c r="E2953" s="23" t="s">
        <v>13</v>
      </c>
    </row>
    <row r="2954" hidden="1">
      <c r="A2954" s="57" t="s">
        <v>3641</v>
      </c>
      <c r="B2954" s="25">
        <v>28405.0</v>
      </c>
      <c r="C2954" s="26">
        <v>9308.0</v>
      </c>
      <c r="D2954" s="27">
        <v>-19097.0</v>
      </c>
      <c r="E2954" s="28"/>
    </row>
    <row r="2955" hidden="1">
      <c r="A2955" s="57" t="s">
        <v>3642</v>
      </c>
      <c r="B2955" s="29">
        <v>30130.0</v>
      </c>
      <c r="C2955" s="26">
        <v>30130.0</v>
      </c>
      <c r="D2955" s="27">
        <v>0.0</v>
      </c>
      <c r="E2955" s="28"/>
    </row>
    <row r="2956" hidden="1">
      <c r="A2956" s="57" t="s">
        <v>3643</v>
      </c>
      <c r="B2956" s="29">
        <v>0.0</v>
      </c>
      <c r="C2956" s="26"/>
      <c r="D2956" s="27">
        <v>0.0</v>
      </c>
      <c r="E2956" s="28" t="s">
        <v>4942</v>
      </c>
    </row>
    <row r="2957" hidden="1">
      <c r="A2957" s="57" t="s">
        <v>3644</v>
      </c>
      <c r="B2957" s="25">
        <v>2700.0</v>
      </c>
      <c r="C2957" s="26">
        <v>6700.0</v>
      </c>
      <c r="D2957" s="27">
        <v>4000.0</v>
      </c>
      <c r="E2957" s="28" t="s">
        <v>4973</v>
      </c>
    </row>
    <row r="2958" hidden="1">
      <c r="A2958" s="31" t="s">
        <v>3646</v>
      </c>
      <c r="B2958" s="29">
        <v>0.0</v>
      </c>
      <c r="C2958" s="26"/>
      <c r="D2958" s="27">
        <v>0.0</v>
      </c>
      <c r="E2958" s="28"/>
    </row>
    <row r="2959" hidden="1">
      <c r="A2959" s="31" t="s">
        <v>3647</v>
      </c>
      <c r="B2959" s="29">
        <v>223.0</v>
      </c>
      <c r="C2959" s="26">
        <v>15335.0</v>
      </c>
      <c r="D2959" s="27">
        <v>15112.0</v>
      </c>
      <c r="E2959" s="28" t="s">
        <v>4989</v>
      </c>
    </row>
    <row r="2960" hidden="1">
      <c r="A2960" s="31" t="s">
        <v>3649</v>
      </c>
      <c r="B2960" s="29">
        <v>0.0</v>
      </c>
      <c r="C2960" s="26"/>
      <c r="D2960" s="27">
        <v>0.0</v>
      </c>
      <c r="E2960" s="28"/>
    </row>
    <row r="2961" hidden="1">
      <c r="A2961" s="31" t="s">
        <v>3651</v>
      </c>
      <c r="B2961" s="29">
        <v>5880.0</v>
      </c>
      <c r="C2961" s="26">
        <v>5880.0</v>
      </c>
      <c r="D2961" s="27">
        <v>0.0</v>
      </c>
      <c r="E2961" s="28"/>
    </row>
    <row r="2962" hidden="1">
      <c r="A2962" s="58" t="s">
        <v>3652</v>
      </c>
      <c r="B2962" s="29">
        <v>84725.0</v>
      </c>
      <c r="C2962" s="29">
        <v>84725.0</v>
      </c>
      <c r="D2962" s="27">
        <v>0.0</v>
      </c>
      <c r="E2962" s="34"/>
    </row>
    <row r="2963" hidden="1">
      <c r="A2963" s="58" t="s">
        <v>3653</v>
      </c>
      <c r="B2963" s="29">
        <v>34212.0</v>
      </c>
      <c r="C2963" s="59">
        <v>34212.0</v>
      </c>
      <c r="D2963" s="27">
        <v>0.0</v>
      </c>
      <c r="E2963" s="34"/>
    </row>
    <row r="2964" hidden="1">
      <c r="A2964" s="58" t="s">
        <v>3654</v>
      </c>
      <c r="B2964" s="29">
        <v>85418.0</v>
      </c>
      <c r="C2964" s="59">
        <v>85418.0</v>
      </c>
      <c r="D2964" s="27">
        <v>0.0</v>
      </c>
      <c r="E2964" s="34"/>
    </row>
    <row r="2965" hidden="1">
      <c r="A2965" s="58" t="s">
        <v>3655</v>
      </c>
      <c r="B2965" s="29">
        <v>95186.0</v>
      </c>
      <c r="C2965" s="59">
        <v>95186.0</v>
      </c>
      <c r="D2965" s="27">
        <v>0.0</v>
      </c>
      <c r="E2965" s="34"/>
    </row>
    <row r="2966" hidden="1">
      <c r="A2966" s="58" t="s">
        <v>3657</v>
      </c>
      <c r="B2966" s="29">
        <v>2265.0</v>
      </c>
      <c r="C2966" s="59">
        <v>2265.0</v>
      </c>
      <c r="D2966" s="27">
        <v>0.0</v>
      </c>
      <c r="E2966" s="34"/>
    </row>
    <row r="2967" hidden="1">
      <c r="A2967" s="58" t="s">
        <v>3658</v>
      </c>
      <c r="B2967" s="29">
        <v>9425.0</v>
      </c>
      <c r="C2967" s="59">
        <v>9425.0</v>
      </c>
      <c r="D2967" s="27">
        <v>0.0</v>
      </c>
      <c r="E2967" s="34"/>
    </row>
    <row r="2968" hidden="1">
      <c r="A2968" s="35" t="s">
        <v>3659</v>
      </c>
      <c r="B2968" s="29">
        <v>369142.5</v>
      </c>
      <c r="C2968" s="59">
        <v>369142.5</v>
      </c>
      <c r="D2968" s="27">
        <v>0.0</v>
      </c>
      <c r="E2968" s="34"/>
    </row>
    <row r="2969" hidden="1">
      <c r="A2969" s="36" t="s">
        <v>3660</v>
      </c>
      <c r="B2969" s="37">
        <v>1.5</v>
      </c>
      <c r="C2969" s="27">
        <v>16.5</v>
      </c>
      <c r="D2969" s="27">
        <v>15.0</v>
      </c>
      <c r="E2969" s="38"/>
    </row>
    <row r="2970" hidden="1"/>
    <row r="2971" hidden="1"/>
    <row r="2972" hidden="1">
      <c r="A2972" s="5" t="s">
        <v>3632</v>
      </c>
      <c r="B2972" s="6"/>
      <c r="C2972" s="6"/>
      <c r="D2972" s="6"/>
      <c r="E2972" s="7"/>
    </row>
    <row r="2973" hidden="1">
      <c r="A2973" s="10"/>
      <c r="B2973" s="11"/>
      <c r="C2973" s="11"/>
      <c r="D2973" s="11"/>
      <c r="E2973" s="12"/>
    </row>
    <row r="2974" hidden="1">
      <c r="A2974" s="5" t="s">
        <v>3634</v>
      </c>
      <c r="B2974" s="6"/>
      <c r="C2974" s="6"/>
      <c r="D2974" s="6"/>
      <c r="E2974" s="7"/>
    </row>
    <row r="2975" hidden="1">
      <c r="A2975" s="10"/>
      <c r="B2975" s="11"/>
      <c r="C2975" s="11"/>
      <c r="D2975" s="11"/>
      <c r="E2975" s="12"/>
    </row>
    <row r="2976" hidden="1">
      <c r="A2976" s="13">
        <v>46090.0</v>
      </c>
      <c r="B2976" s="6"/>
      <c r="C2976" s="54" t="s">
        <v>3635</v>
      </c>
      <c r="D2976" s="15">
        <v>46096.0</v>
      </c>
      <c r="E2976" s="7"/>
    </row>
    <row r="2977" hidden="1">
      <c r="A2977" s="10"/>
      <c r="B2977" s="11"/>
      <c r="C2977" s="16"/>
      <c r="D2977" s="11"/>
      <c r="E2977" s="12"/>
    </row>
    <row r="2978" hidden="1">
      <c r="A2978" s="55" t="s">
        <v>4824</v>
      </c>
      <c r="B2978" s="7"/>
      <c r="C2978" s="16"/>
      <c r="D2978" s="56" t="s">
        <v>4825</v>
      </c>
      <c r="E2978" s="7"/>
    </row>
    <row r="2979" hidden="1">
      <c r="A2979" s="10"/>
      <c r="B2979" s="12"/>
      <c r="C2979" s="16"/>
      <c r="D2979" s="11"/>
      <c r="E2979" s="12"/>
    </row>
    <row r="2980" hidden="1">
      <c r="A2980" s="19" t="s">
        <v>3636</v>
      </c>
      <c r="B2980" s="6"/>
      <c r="C2980" s="6"/>
      <c r="D2980" s="6"/>
      <c r="E2980" s="7"/>
    </row>
    <row r="2981" hidden="1">
      <c r="A2981" s="20" t="s">
        <v>3637</v>
      </c>
      <c r="B2981" s="21" t="s">
        <v>3638</v>
      </c>
      <c r="C2981" s="22" t="s">
        <v>3639</v>
      </c>
      <c r="D2981" s="21" t="s">
        <v>3640</v>
      </c>
      <c r="E2981" s="23" t="s">
        <v>13</v>
      </c>
    </row>
    <row r="2982" hidden="1">
      <c r="A2982" s="57" t="s">
        <v>3641</v>
      </c>
      <c r="B2982" s="25">
        <v>21213.0</v>
      </c>
      <c r="C2982" s="26">
        <v>2200.0</v>
      </c>
      <c r="D2982" s="27">
        <v>-19013.0</v>
      </c>
      <c r="E2982" s="28"/>
    </row>
    <row r="2983" hidden="1">
      <c r="A2983" s="57" t="s">
        <v>3642</v>
      </c>
      <c r="B2983" s="29">
        <v>39510.0</v>
      </c>
      <c r="C2983" s="26">
        <v>39510.0</v>
      </c>
      <c r="D2983" s="27">
        <v>0.0</v>
      </c>
      <c r="E2983" s="28"/>
    </row>
    <row r="2984" hidden="1">
      <c r="A2984" s="57" t="s">
        <v>3643</v>
      </c>
      <c r="B2984" s="29">
        <v>130.0</v>
      </c>
      <c r="C2984" s="26">
        <v>130.0</v>
      </c>
      <c r="D2984" s="27">
        <v>0.0</v>
      </c>
      <c r="E2984" s="28" t="s">
        <v>4942</v>
      </c>
    </row>
    <row r="2985" hidden="1">
      <c r="A2985" s="57" t="s">
        <v>3644</v>
      </c>
      <c r="B2985" s="25">
        <v>3268.0</v>
      </c>
      <c r="C2985" s="26">
        <v>7268.0</v>
      </c>
      <c r="D2985" s="27">
        <v>4000.0</v>
      </c>
      <c r="E2985" s="28" t="s">
        <v>4990</v>
      </c>
    </row>
    <row r="2986" hidden="1">
      <c r="A2986" s="31" t="s">
        <v>3646</v>
      </c>
      <c r="B2986" s="29">
        <v>0.0</v>
      </c>
      <c r="C2986" s="26"/>
      <c r="D2986" s="27">
        <v>0.0</v>
      </c>
      <c r="E2986" s="28"/>
    </row>
    <row r="2987" hidden="1">
      <c r="A2987" s="31" t="s">
        <v>3647</v>
      </c>
      <c r="B2987" s="29">
        <v>3402.0</v>
      </c>
      <c r="C2987" s="26">
        <v>18514.0</v>
      </c>
      <c r="D2987" s="27">
        <v>15112.0</v>
      </c>
      <c r="E2987" s="28" t="s">
        <v>4991</v>
      </c>
    </row>
    <row r="2988" hidden="1">
      <c r="A2988" s="31" t="s">
        <v>3649</v>
      </c>
      <c r="B2988" s="29">
        <v>2746.0</v>
      </c>
      <c r="C2988" s="26">
        <v>2746.0</v>
      </c>
      <c r="D2988" s="27">
        <v>0.0</v>
      </c>
      <c r="E2988" s="28" t="s">
        <v>4992</v>
      </c>
    </row>
    <row r="2989" hidden="1">
      <c r="A2989" s="31" t="s">
        <v>3651</v>
      </c>
      <c r="B2989" s="29">
        <v>7360.0</v>
      </c>
      <c r="C2989" s="26">
        <v>7360.0</v>
      </c>
      <c r="D2989" s="27">
        <v>0.0</v>
      </c>
      <c r="E2989" s="28"/>
    </row>
    <row r="2990" hidden="1">
      <c r="A2990" s="58" t="s">
        <v>3652</v>
      </c>
      <c r="B2990" s="29">
        <v>96934.0</v>
      </c>
      <c r="C2990" s="29">
        <v>96934.0</v>
      </c>
      <c r="D2990" s="27">
        <v>0.0</v>
      </c>
      <c r="E2990" s="34"/>
    </row>
    <row r="2991" hidden="1">
      <c r="A2991" s="58" t="s">
        <v>3653</v>
      </c>
      <c r="B2991" s="29">
        <v>48505.0</v>
      </c>
      <c r="C2991" s="59">
        <v>48505.0</v>
      </c>
      <c r="D2991" s="27">
        <v>0.0</v>
      </c>
      <c r="E2991" s="34"/>
    </row>
    <row r="2992" hidden="1">
      <c r="A2992" s="58" t="s">
        <v>3654</v>
      </c>
      <c r="B2992" s="29">
        <v>72844.0</v>
      </c>
      <c r="C2992" s="59">
        <v>72844.0</v>
      </c>
      <c r="D2992" s="27">
        <v>0.0</v>
      </c>
      <c r="E2992" s="34"/>
    </row>
    <row r="2993" hidden="1">
      <c r="A2993" s="58" t="s">
        <v>3655</v>
      </c>
      <c r="B2993" s="29">
        <v>99543.0</v>
      </c>
      <c r="C2993" s="59">
        <v>99543.0</v>
      </c>
      <c r="D2993" s="27">
        <v>0.0</v>
      </c>
      <c r="E2993" s="34"/>
    </row>
    <row r="2994" hidden="1">
      <c r="A2994" s="58" t="s">
        <v>3657</v>
      </c>
      <c r="B2994" s="29">
        <v>1156.0</v>
      </c>
      <c r="C2994" s="59">
        <v>1156.0</v>
      </c>
      <c r="D2994" s="27">
        <v>0.0</v>
      </c>
      <c r="E2994" s="34"/>
    </row>
    <row r="2995" hidden="1">
      <c r="A2995" s="58" t="s">
        <v>3658</v>
      </c>
      <c r="B2995" s="29">
        <v>10428.0</v>
      </c>
      <c r="C2995" s="59">
        <v>10428.0</v>
      </c>
      <c r="D2995" s="27">
        <v>0.0</v>
      </c>
      <c r="E2995" s="34"/>
    </row>
    <row r="2996" hidden="1">
      <c r="A2996" s="35" t="s">
        <v>3659</v>
      </c>
      <c r="B2996" s="29">
        <v>396610.5</v>
      </c>
      <c r="C2996" s="59">
        <v>396610.5</v>
      </c>
      <c r="D2996" s="27">
        <v>0.0</v>
      </c>
      <c r="E2996" s="34"/>
    </row>
    <row r="2997" hidden="1">
      <c r="A2997" s="36" t="s">
        <v>3660</v>
      </c>
      <c r="B2997" s="37">
        <v>0.5</v>
      </c>
      <c r="C2997" s="27">
        <v>99.5</v>
      </c>
      <c r="D2997" s="27">
        <v>99.0</v>
      </c>
      <c r="E2997" s="38"/>
    </row>
    <row r="2998" hidden="1"/>
    <row r="2999" hidden="1"/>
    <row r="3000" hidden="1">
      <c r="A3000" s="5" t="s">
        <v>3632</v>
      </c>
      <c r="B3000" s="6"/>
      <c r="C3000" s="6"/>
      <c r="D3000" s="6"/>
      <c r="E3000" s="7"/>
    </row>
    <row r="3001" hidden="1">
      <c r="A3001" s="10"/>
      <c r="B3001" s="11"/>
      <c r="C3001" s="11"/>
      <c r="D3001" s="11"/>
      <c r="E3001" s="12"/>
    </row>
    <row r="3002" hidden="1">
      <c r="A3002" s="5" t="s">
        <v>3634</v>
      </c>
      <c r="B3002" s="6"/>
      <c r="C3002" s="6"/>
      <c r="D3002" s="6"/>
      <c r="E3002" s="7"/>
    </row>
    <row r="3003" hidden="1">
      <c r="A3003" s="10"/>
      <c r="B3003" s="11"/>
      <c r="C3003" s="11"/>
      <c r="D3003" s="11"/>
      <c r="E3003" s="12"/>
    </row>
    <row r="3004" hidden="1">
      <c r="A3004" s="13">
        <v>46097.0</v>
      </c>
      <c r="B3004" s="6"/>
      <c r="C3004" s="54" t="s">
        <v>3635</v>
      </c>
      <c r="D3004" s="15">
        <v>46103.0</v>
      </c>
      <c r="E3004" s="7"/>
    </row>
    <row r="3005" hidden="1">
      <c r="A3005" s="10"/>
      <c r="B3005" s="11"/>
      <c r="C3005" s="16"/>
      <c r="D3005" s="11"/>
      <c r="E3005" s="12"/>
    </row>
    <row r="3006" hidden="1">
      <c r="A3006" s="55" t="s">
        <v>4824</v>
      </c>
      <c r="B3006" s="7"/>
      <c r="C3006" s="16"/>
      <c r="D3006" s="56" t="s">
        <v>4825</v>
      </c>
      <c r="E3006" s="7"/>
    </row>
    <row r="3007" hidden="1">
      <c r="A3007" s="10"/>
      <c r="B3007" s="12"/>
      <c r="C3007" s="16"/>
      <c r="D3007" s="11"/>
      <c r="E3007" s="12"/>
    </row>
    <row r="3008" hidden="1">
      <c r="A3008" s="19" t="s">
        <v>3636</v>
      </c>
      <c r="B3008" s="6"/>
      <c r="C3008" s="6"/>
      <c r="D3008" s="6"/>
      <c r="E3008" s="7"/>
    </row>
    <row r="3009" hidden="1">
      <c r="A3009" s="20" t="s">
        <v>3637</v>
      </c>
      <c r="B3009" s="21" t="s">
        <v>3638</v>
      </c>
      <c r="C3009" s="22" t="s">
        <v>3639</v>
      </c>
      <c r="D3009" s="21" t="s">
        <v>3640</v>
      </c>
      <c r="E3009" s="23" t="s">
        <v>13</v>
      </c>
    </row>
    <row r="3010" hidden="1">
      <c r="A3010" s="57" t="s">
        <v>3641</v>
      </c>
      <c r="B3010" s="25">
        <v>27525.0</v>
      </c>
      <c r="C3010" s="26">
        <v>22206.0</v>
      </c>
      <c r="D3010" s="27">
        <v>-5319.0</v>
      </c>
      <c r="E3010" s="28"/>
    </row>
    <row r="3011" hidden="1">
      <c r="A3011" s="57" t="s">
        <v>3642</v>
      </c>
      <c r="B3011" s="29">
        <v>30199.0</v>
      </c>
      <c r="C3011" s="26">
        <v>30199.0</v>
      </c>
      <c r="D3011" s="27">
        <v>0.0</v>
      </c>
      <c r="E3011" s="28"/>
    </row>
    <row r="3012" hidden="1">
      <c r="A3012" s="57" t="s">
        <v>3643</v>
      </c>
      <c r="B3012" s="29">
        <v>200.0</v>
      </c>
      <c r="C3012" s="26">
        <v>200.0</v>
      </c>
      <c r="D3012" s="27">
        <v>0.0</v>
      </c>
      <c r="E3012" s="28" t="s">
        <v>4942</v>
      </c>
    </row>
    <row r="3013" hidden="1">
      <c r="A3013" s="57" t="s">
        <v>3644</v>
      </c>
      <c r="B3013" s="25">
        <v>3200.0</v>
      </c>
      <c r="C3013" s="26">
        <v>8538.0</v>
      </c>
      <c r="D3013" s="27">
        <v>5338.0</v>
      </c>
      <c r="E3013" s="28" t="s">
        <v>4993</v>
      </c>
    </row>
    <row r="3014" hidden="1">
      <c r="A3014" s="31" t="s">
        <v>3646</v>
      </c>
      <c r="B3014" s="29">
        <v>0.0</v>
      </c>
      <c r="C3014" s="26"/>
      <c r="D3014" s="27">
        <v>0.0</v>
      </c>
      <c r="E3014" s="28"/>
    </row>
    <row r="3015" hidden="1">
      <c r="A3015" s="31" t="s">
        <v>3647</v>
      </c>
      <c r="B3015" s="29">
        <v>110.0</v>
      </c>
      <c r="C3015" s="26"/>
      <c r="D3015" s="27">
        <v>-110.0</v>
      </c>
      <c r="E3015" s="28"/>
    </row>
    <row r="3016" hidden="1">
      <c r="A3016" s="31" t="s">
        <v>3649</v>
      </c>
      <c r="B3016" s="29">
        <v>2065.0</v>
      </c>
      <c r="C3016" s="26">
        <v>2175.0</v>
      </c>
      <c r="D3016" s="27">
        <v>110.0</v>
      </c>
      <c r="E3016" s="28" t="s">
        <v>4994</v>
      </c>
    </row>
    <row r="3017" hidden="1">
      <c r="A3017" s="31" t="s">
        <v>3651</v>
      </c>
      <c r="B3017" s="29">
        <v>6440.0</v>
      </c>
      <c r="C3017" s="26">
        <v>6440.0</v>
      </c>
      <c r="D3017" s="27">
        <v>0.0</v>
      </c>
      <c r="E3017" s="28"/>
    </row>
    <row r="3018" hidden="1">
      <c r="A3018" s="58" t="s">
        <v>3652</v>
      </c>
      <c r="B3018" s="29">
        <v>85619.0</v>
      </c>
      <c r="C3018" s="29">
        <v>85619.0</v>
      </c>
      <c r="D3018" s="27">
        <v>0.0</v>
      </c>
      <c r="E3018" s="34"/>
    </row>
    <row r="3019" hidden="1">
      <c r="A3019" s="58" t="s">
        <v>3653</v>
      </c>
      <c r="B3019" s="29">
        <v>35689.0</v>
      </c>
      <c r="C3019" s="59">
        <v>35689.0</v>
      </c>
      <c r="D3019" s="27">
        <v>0.0</v>
      </c>
      <c r="E3019" s="34"/>
    </row>
    <row r="3020" hidden="1">
      <c r="A3020" s="58" t="s">
        <v>3654</v>
      </c>
      <c r="B3020" s="29">
        <v>60377.0</v>
      </c>
      <c r="C3020" s="59">
        <v>60377.0</v>
      </c>
      <c r="D3020" s="27">
        <v>0.0</v>
      </c>
      <c r="E3020" s="34"/>
    </row>
    <row r="3021" hidden="1">
      <c r="A3021" s="58" t="s">
        <v>3655</v>
      </c>
      <c r="B3021" s="29">
        <v>105667.0</v>
      </c>
      <c r="C3021" s="59">
        <v>105667.0</v>
      </c>
      <c r="D3021" s="27">
        <v>0.0</v>
      </c>
      <c r="E3021" s="34"/>
    </row>
    <row r="3022" hidden="1">
      <c r="A3022" s="58" t="s">
        <v>3657</v>
      </c>
      <c r="B3022" s="29">
        <v>309.0</v>
      </c>
      <c r="C3022" s="59">
        <v>309.0</v>
      </c>
      <c r="D3022" s="27">
        <v>0.0</v>
      </c>
      <c r="E3022" s="34"/>
    </row>
    <row r="3023" hidden="1">
      <c r="A3023" s="58" t="s">
        <v>3658</v>
      </c>
      <c r="B3023" s="29">
        <v>10392.0</v>
      </c>
      <c r="C3023" s="59">
        <v>10392.0</v>
      </c>
      <c r="D3023" s="27">
        <v>0.0</v>
      </c>
      <c r="E3023" s="34"/>
    </row>
    <row r="3024" hidden="1">
      <c r="A3024" s="35" t="s">
        <v>3659</v>
      </c>
      <c r="B3024" s="29">
        <v>357399.0</v>
      </c>
      <c r="C3024" s="59">
        <v>357399.0</v>
      </c>
      <c r="D3024" s="27">
        <v>0.0</v>
      </c>
      <c r="E3024" s="34"/>
    </row>
    <row r="3025" hidden="1">
      <c r="A3025" s="36" t="s">
        <v>3660</v>
      </c>
      <c r="B3025" s="37">
        <v>1.0</v>
      </c>
      <c r="C3025" s="27">
        <v>20.0</v>
      </c>
      <c r="D3025" s="27">
        <v>19.0</v>
      </c>
      <c r="E3025" s="38"/>
    </row>
    <row r="3026" hidden="1"/>
    <row r="3027" hidden="1"/>
    <row r="3028" hidden="1">
      <c r="A3028" s="5" t="s">
        <v>3632</v>
      </c>
      <c r="B3028" s="6"/>
      <c r="C3028" s="6"/>
      <c r="D3028" s="6"/>
      <c r="E3028" s="7"/>
    </row>
    <row r="3029" hidden="1">
      <c r="A3029" s="10"/>
      <c r="B3029" s="11"/>
      <c r="C3029" s="11"/>
      <c r="D3029" s="11"/>
      <c r="E3029" s="12"/>
    </row>
    <row r="3030" hidden="1">
      <c r="A3030" s="5" t="s">
        <v>3634</v>
      </c>
      <c r="B3030" s="6"/>
      <c r="C3030" s="6"/>
      <c r="D3030" s="6"/>
      <c r="E3030" s="7"/>
    </row>
    <row r="3031" hidden="1">
      <c r="A3031" s="10"/>
      <c r="B3031" s="11"/>
      <c r="C3031" s="11"/>
      <c r="D3031" s="11"/>
      <c r="E3031" s="12"/>
    </row>
    <row r="3032" hidden="1">
      <c r="A3032" s="13">
        <v>46104.0</v>
      </c>
      <c r="B3032" s="6"/>
      <c r="C3032" s="54" t="s">
        <v>3635</v>
      </c>
      <c r="D3032" s="15">
        <v>46110.0</v>
      </c>
      <c r="E3032" s="7"/>
    </row>
    <row r="3033" hidden="1">
      <c r="A3033" s="10"/>
      <c r="B3033" s="11"/>
      <c r="C3033" s="16"/>
      <c r="D3033" s="11"/>
      <c r="E3033" s="12"/>
    </row>
    <row r="3034" hidden="1">
      <c r="A3034" s="55" t="s">
        <v>4824</v>
      </c>
      <c r="B3034" s="7"/>
      <c r="C3034" s="16"/>
      <c r="D3034" s="56" t="s">
        <v>4825</v>
      </c>
      <c r="E3034" s="7"/>
    </row>
    <row r="3035" hidden="1">
      <c r="A3035" s="10"/>
      <c r="B3035" s="12"/>
      <c r="C3035" s="16"/>
      <c r="D3035" s="11"/>
      <c r="E3035" s="12"/>
    </row>
    <row r="3036" hidden="1">
      <c r="A3036" s="19" t="s">
        <v>3636</v>
      </c>
      <c r="B3036" s="6"/>
      <c r="C3036" s="6"/>
      <c r="D3036" s="6"/>
      <c r="E3036" s="7"/>
    </row>
    <row r="3037" hidden="1">
      <c r="A3037" s="20" t="s">
        <v>3637</v>
      </c>
      <c r="B3037" s="21" t="s">
        <v>3638</v>
      </c>
      <c r="C3037" s="22" t="s">
        <v>3639</v>
      </c>
      <c r="D3037" s="21" t="s">
        <v>3640</v>
      </c>
      <c r="E3037" s="23" t="s">
        <v>13</v>
      </c>
    </row>
    <row r="3038" hidden="1">
      <c r="A3038" s="57" t="s">
        <v>3641</v>
      </c>
      <c r="B3038" s="25">
        <v>37389.0</v>
      </c>
      <c r="C3038" s="26">
        <v>20193.0</v>
      </c>
      <c r="D3038" s="27">
        <v>-17196.0</v>
      </c>
      <c r="E3038" s="28"/>
    </row>
    <row r="3039" hidden="1">
      <c r="A3039" s="57" t="s">
        <v>3642</v>
      </c>
      <c r="B3039" s="29">
        <v>33204.0</v>
      </c>
      <c r="C3039" s="26">
        <v>33204.0</v>
      </c>
      <c r="D3039" s="27">
        <v>0.0</v>
      </c>
      <c r="E3039" s="28"/>
    </row>
    <row r="3040" hidden="1">
      <c r="A3040" s="57" t="s">
        <v>3643</v>
      </c>
      <c r="B3040" s="29">
        <v>130.0</v>
      </c>
      <c r="C3040" s="26">
        <v>130.0</v>
      </c>
      <c r="D3040" s="27">
        <v>0.0</v>
      </c>
      <c r="E3040" s="28" t="s">
        <v>4942</v>
      </c>
    </row>
    <row r="3041" hidden="1">
      <c r="A3041" s="57" t="s">
        <v>3644</v>
      </c>
      <c r="B3041" s="25">
        <v>2000.0</v>
      </c>
      <c r="C3041" s="26">
        <v>8002.0</v>
      </c>
      <c r="D3041" s="27">
        <v>6002.0</v>
      </c>
      <c r="E3041" s="28" t="s">
        <v>4995</v>
      </c>
    </row>
    <row r="3042" hidden="1">
      <c r="A3042" s="31" t="s">
        <v>3646</v>
      </c>
      <c r="B3042" s="29">
        <v>0.0</v>
      </c>
      <c r="C3042" s="26"/>
      <c r="D3042" s="27">
        <v>0.0</v>
      </c>
      <c r="E3042" s="28"/>
    </row>
    <row r="3043" hidden="1">
      <c r="A3043" s="31" t="s">
        <v>3647</v>
      </c>
      <c r="B3043" s="29">
        <v>0.0</v>
      </c>
      <c r="C3043" s="26">
        <v>11194.0</v>
      </c>
      <c r="D3043" s="27">
        <v>11194.0</v>
      </c>
      <c r="E3043" s="28" t="s">
        <v>4996</v>
      </c>
    </row>
    <row r="3044" hidden="1">
      <c r="A3044" s="31" t="s">
        <v>3649</v>
      </c>
      <c r="B3044" s="29">
        <v>430.0</v>
      </c>
      <c r="C3044" s="26">
        <v>430.0</v>
      </c>
      <c r="D3044" s="27">
        <v>0.0</v>
      </c>
      <c r="E3044" s="28" t="s">
        <v>4997</v>
      </c>
    </row>
    <row r="3045" hidden="1">
      <c r="A3045" s="31" t="s">
        <v>3651</v>
      </c>
      <c r="B3045" s="29">
        <v>7075.0</v>
      </c>
      <c r="C3045" s="26">
        <v>7120.0</v>
      </c>
      <c r="D3045" s="27">
        <v>45.0</v>
      </c>
      <c r="E3045" s="28"/>
    </row>
    <row r="3046" hidden="1">
      <c r="A3046" s="58" t="s">
        <v>3652</v>
      </c>
      <c r="B3046" s="29">
        <v>92930.0</v>
      </c>
      <c r="C3046" s="29">
        <v>92930.0</v>
      </c>
      <c r="D3046" s="27">
        <v>0.0</v>
      </c>
      <c r="E3046" s="34"/>
    </row>
    <row r="3047" hidden="1">
      <c r="A3047" s="58" t="s">
        <v>3653</v>
      </c>
      <c r="B3047" s="29">
        <v>44928.0</v>
      </c>
      <c r="C3047" s="59">
        <v>44928.0</v>
      </c>
      <c r="D3047" s="27">
        <v>0.0</v>
      </c>
      <c r="E3047" s="34"/>
    </row>
    <row r="3048" hidden="1">
      <c r="A3048" s="58" t="s">
        <v>3654</v>
      </c>
      <c r="B3048" s="29">
        <v>79980.0</v>
      </c>
      <c r="C3048" s="59">
        <v>79980.0</v>
      </c>
      <c r="D3048" s="27">
        <v>0.0</v>
      </c>
      <c r="E3048" s="34"/>
    </row>
    <row r="3049" hidden="1">
      <c r="A3049" s="58" t="s">
        <v>3655</v>
      </c>
      <c r="B3049" s="29">
        <v>90425.0</v>
      </c>
      <c r="C3049" s="59">
        <v>90425.0</v>
      </c>
      <c r="D3049" s="27">
        <v>0.0</v>
      </c>
      <c r="E3049" s="34"/>
    </row>
    <row r="3050" hidden="1">
      <c r="A3050" s="58" t="s">
        <v>3657</v>
      </c>
      <c r="B3050" s="29">
        <v>747.0</v>
      </c>
      <c r="C3050" s="59">
        <v>747.0</v>
      </c>
      <c r="D3050" s="27">
        <v>0.0</v>
      </c>
      <c r="E3050" s="34"/>
    </row>
    <row r="3051" hidden="1">
      <c r="A3051" s="58" t="s">
        <v>3658</v>
      </c>
      <c r="B3051" s="29">
        <v>5121.0</v>
      </c>
      <c r="C3051" s="59">
        <v>5121.0</v>
      </c>
      <c r="D3051" s="27">
        <v>0.0</v>
      </c>
      <c r="E3051" s="34"/>
    </row>
    <row r="3052" hidden="1">
      <c r="A3052" s="35" t="s">
        <v>3659</v>
      </c>
      <c r="B3052" s="29">
        <v>389237.7</v>
      </c>
      <c r="C3052" s="59">
        <v>389237.7</v>
      </c>
      <c r="D3052" s="27">
        <v>0.0</v>
      </c>
      <c r="E3052" s="34"/>
    </row>
    <row r="3053" hidden="1">
      <c r="A3053" s="36" t="s">
        <v>3660</v>
      </c>
      <c r="B3053" s="37">
        <v>0.3000000000029104</v>
      </c>
      <c r="C3053" s="27">
        <v>45.29999999998836</v>
      </c>
      <c r="D3053" s="27">
        <v>44.99999999998545</v>
      </c>
      <c r="E3053" s="38"/>
    </row>
    <row r="3054" hidden="1"/>
    <row r="3055" hidden="1"/>
    <row r="3056" hidden="1">
      <c r="A3056" s="5" t="s">
        <v>3632</v>
      </c>
      <c r="B3056" s="6"/>
      <c r="C3056" s="6"/>
      <c r="D3056" s="6"/>
      <c r="E3056" s="7"/>
    </row>
    <row r="3057" hidden="1">
      <c r="A3057" s="10"/>
      <c r="B3057" s="11"/>
      <c r="C3057" s="11"/>
      <c r="D3057" s="11"/>
      <c r="E3057" s="12"/>
    </row>
    <row r="3058" hidden="1">
      <c r="A3058" s="5" t="s">
        <v>3634</v>
      </c>
      <c r="B3058" s="6"/>
      <c r="C3058" s="6"/>
      <c r="D3058" s="6"/>
      <c r="E3058" s="7"/>
    </row>
    <row r="3059" hidden="1">
      <c r="A3059" s="10"/>
      <c r="B3059" s="11"/>
      <c r="C3059" s="11"/>
      <c r="D3059" s="11"/>
      <c r="E3059" s="12"/>
    </row>
    <row r="3060" hidden="1">
      <c r="A3060" s="13">
        <v>46104.0</v>
      </c>
      <c r="B3060" s="6"/>
      <c r="C3060" s="54" t="s">
        <v>3635</v>
      </c>
      <c r="D3060" s="15">
        <v>46110.0</v>
      </c>
      <c r="E3060" s="7"/>
    </row>
    <row r="3061" hidden="1">
      <c r="A3061" s="10"/>
      <c r="B3061" s="11"/>
      <c r="C3061" s="16"/>
      <c r="D3061" s="11"/>
      <c r="E3061" s="12"/>
    </row>
    <row r="3062" hidden="1">
      <c r="A3062" s="55" t="s">
        <v>4824</v>
      </c>
      <c r="B3062" s="7"/>
      <c r="C3062" s="16"/>
      <c r="D3062" s="56" t="s">
        <v>4825</v>
      </c>
      <c r="E3062" s="7"/>
    </row>
    <row r="3063" hidden="1">
      <c r="A3063" s="10"/>
      <c r="B3063" s="12"/>
      <c r="C3063" s="16"/>
      <c r="D3063" s="11"/>
      <c r="E3063" s="12"/>
    </row>
    <row r="3064" hidden="1">
      <c r="A3064" s="19" t="s">
        <v>3636</v>
      </c>
      <c r="B3064" s="6"/>
      <c r="C3064" s="6"/>
      <c r="D3064" s="6"/>
      <c r="E3064" s="7"/>
    </row>
    <row r="3065" hidden="1">
      <c r="A3065" s="20" t="s">
        <v>3637</v>
      </c>
      <c r="B3065" s="21" t="s">
        <v>3638</v>
      </c>
      <c r="C3065" s="22" t="s">
        <v>3639</v>
      </c>
      <c r="D3065" s="21" t="s">
        <v>3640</v>
      </c>
      <c r="E3065" s="23" t="s">
        <v>13</v>
      </c>
    </row>
    <row r="3066" hidden="1">
      <c r="A3066" s="57" t="s">
        <v>3641</v>
      </c>
      <c r="B3066" s="25">
        <v>37389.0</v>
      </c>
      <c r="C3066" s="26">
        <v>20193.0</v>
      </c>
      <c r="D3066" s="27">
        <v>-17196.0</v>
      </c>
      <c r="E3066" s="28"/>
    </row>
    <row r="3067" hidden="1">
      <c r="A3067" s="57" t="s">
        <v>3642</v>
      </c>
      <c r="B3067" s="29">
        <v>33204.0</v>
      </c>
      <c r="C3067" s="26">
        <v>33204.0</v>
      </c>
      <c r="D3067" s="27">
        <v>0.0</v>
      </c>
      <c r="E3067" s="28"/>
    </row>
    <row r="3068" hidden="1">
      <c r="A3068" s="57" t="s">
        <v>3643</v>
      </c>
      <c r="B3068" s="29">
        <v>130.0</v>
      </c>
      <c r="C3068" s="26">
        <v>130.0</v>
      </c>
      <c r="D3068" s="27">
        <v>0.0</v>
      </c>
      <c r="E3068" s="28" t="s">
        <v>4942</v>
      </c>
    </row>
    <row r="3069" hidden="1">
      <c r="A3069" s="57" t="s">
        <v>3644</v>
      </c>
      <c r="B3069" s="25">
        <v>2000.0</v>
      </c>
      <c r="C3069" s="26">
        <v>8002.0</v>
      </c>
      <c r="D3069" s="27">
        <v>6002.0</v>
      </c>
      <c r="E3069" s="28" t="s">
        <v>4995</v>
      </c>
    </row>
    <row r="3070" hidden="1">
      <c r="A3070" s="31" t="s">
        <v>3646</v>
      </c>
      <c r="B3070" s="29">
        <v>0.0</v>
      </c>
      <c r="C3070" s="26"/>
      <c r="D3070" s="27">
        <v>0.0</v>
      </c>
      <c r="E3070" s="28"/>
    </row>
    <row r="3071" hidden="1">
      <c r="A3071" s="31" t="s">
        <v>3647</v>
      </c>
      <c r="B3071" s="29">
        <v>0.0</v>
      </c>
      <c r="C3071" s="26">
        <v>11194.0</v>
      </c>
      <c r="D3071" s="27">
        <v>11194.0</v>
      </c>
      <c r="E3071" s="28" t="s">
        <v>4996</v>
      </c>
    </row>
    <row r="3072" hidden="1">
      <c r="A3072" s="31" t="s">
        <v>3649</v>
      </c>
      <c r="B3072" s="29">
        <v>430.0</v>
      </c>
      <c r="C3072" s="26">
        <v>430.0</v>
      </c>
      <c r="D3072" s="27">
        <v>0.0</v>
      </c>
      <c r="E3072" s="28" t="s">
        <v>4997</v>
      </c>
    </row>
    <row r="3073" hidden="1">
      <c r="A3073" s="31" t="s">
        <v>3651</v>
      </c>
      <c r="B3073" s="29">
        <v>7075.0</v>
      </c>
      <c r="C3073" s="26">
        <v>7120.0</v>
      </c>
      <c r="D3073" s="27">
        <v>45.0</v>
      </c>
      <c r="E3073" s="28"/>
    </row>
    <row r="3074" hidden="1">
      <c r="A3074" s="58" t="s">
        <v>3652</v>
      </c>
      <c r="B3074" s="29">
        <v>92930.0</v>
      </c>
      <c r="C3074" s="29">
        <v>92930.0</v>
      </c>
      <c r="D3074" s="27">
        <v>0.0</v>
      </c>
      <c r="E3074" s="34"/>
    </row>
    <row r="3075" hidden="1">
      <c r="A3075" s="58" t="s">
        <v>3653</v>
      </c>
      <c r="B3075" s="29">
        <v>44928.0</v>
      </c>
      <c r="C3075" s="59">
        <v>44928.0</v>
      </c>
      <c r="D3075" s="27">
        <v>0.0</v>
      </c>
      <c r="E3075" s="34"/>
    </row>
    <row r="3076" hidden="1">
      <c r="A3076" s="58" t="s">
        <v>3654</v>
      </c>
      <c r="B3076" s="29">
        <v>79980.0</v>
      </c>
      <c r="C3076" s="59">
        <v>79980.0</v>
      </c>
      <c r="D3076" s="27">
        <v>0.0</v>
      </c>
      <c r="E3076" s="34"/>
    </row>
    <row r="3077" hidden="1">
      <c r="A3077" s="58" t="s">
        <v>3655</v>
      </c>
      <c r="B3077" s="29">
        <v>90425.0</v>
      </c>
      <c r="C3077" s="59">
        <v>90425.0</v>
      </c>
      <c r="D3077" s="27">
        <v>0.0</v>
      </c>
      <c r="E3077" s="34"/>
    </row>
    <row r="3078" hidden="1">
      <c r="A3078" s="58" t="s">
        <v>3657</v>
      </c>
      <c r="B3078" s="29">
        <v>747.0</v>
      </c>
      <c r="C3078" s="59">
        <v>747.0</v>
      </c>
      <c r="D3078" s="27">
        <v>0.0</v>
      </c>
      <c r="E3078" s="34"/>
    </row>
    <row r="3079" hidden="1">
      <c r="A3079" s="58" t="s">
        <v>3658</v>
      </c>
      <c r="B3079" s="29">
        <v>5121.0</v>
      </c>
      <c r="C3079" s="59">
        <v>5121.0</v>
      </c>
      <c r="D3079" s="27">
        <v>0.0</v>
      </c>
      <c r="E3079" s="34"/>
    </row>
    <row r="3080" hidden="1">
      <c r="A3080" s="35" t="s">
        <v>3659</v>
      </c>
      <c r="B3080" s="29">
        <v>389237.7</v>
      </c>
      <c r="C3080" s="59">
        <v>389237.7</v>
      </c>
      <c r="D3080" s="27">
        <v>0.0</v>
      </c>
      <c r="E3080" s="34"/>
    </row>
    <row r="3081" hidden="1">
      <c r="A3081" s="36" t="s">
        <v>3660</v>
      </c>
      <c r="B3081" s="37">
        <v>0.3000000000029104</v>
      </c>
      <c r="C3081" s="27">
        <v>45.29999999998836</v>
      </c>
      <c r="D3081" s="27">
        <v>44.99999999998545</v>
      </c>
      <c r="E3081" s="38"/>
    </row>
    <row r="3082" hidden="1"/>
    <row r="3083" hidden="1"/>
    <row r="3084" hidden="1">
      <c r="A3084" s="5" t="s">
        <v>3632</v>
      </c>
      <c r="B3084" s="6"/>
      <c r="C3084" s="6"/>
      <c r="D3084" s="6"/>
      <c r="E3084" s="7"/>
    </row>
    <row r="3085" hidden="1">
      <c r="A3085" s="10"/>
      <c r="B3085" s="11"/>
      <c r="C3085" s="11"/>
      <c r="D3085" s="11"/>
      <c r="E3085" s="12"/>
    </row>
    <row r="3086" hidden="1">
      <c r="A3086" s="5" t="s">
        <v>3634</v>
      </c>
      <c r="B3086" s="6"/>
      <c r="C3086" s="6"/>
      <c r="D3086" s="6"/>
      <c r="E3086" s="7"/>
    </row>
    <row r="3087" hidden="1">
      <c r="A3087" s="10"/>
      <c r="B3087" s="11"/>
      <c r="C3087" s="11"/>
      <c r="D3087" s="11"/>
      <c r="E3087" s="12"/>
    </row>
    <row r="3088" hidden="1">
      <c r="A3088" s="13">
        <v>46111.0</v>
      </c>
      <c r="B3088" s="6"/>
      <c r="C3088" s="54" t="s">
        <v>3635</v>
      </c>
      <c r="D3088" s="15">
        <v>46112.0</v>
      </c>
      <c r="E3088" s="7"/>
    </row>
    <row r="3089" hidden="1">
      <c r="A3089" s="10"/>
      <c r="B3089" s="11"/>
      <c r="C3089" s="16"/>
      <c r="D3089" s="11"/>
      <c r="E3089" s="12"/>
    </row>
    <row r="3090" hidden="1">
      <c r="A3090" s="55" t="s">
        <v>4824</v>
      </c>
      <c r="B3090" s="7"/>
      <c r="C3090" s="16"/>
      <c r="D3090" s="56" t="s">
        <v>4826</v>
      </c>
      <c r="E3090" s="7"/>
    </row>
    <row r="3091" hidden="1">
      <c r="A3091" s="10"/>
      <c r="B3091" s="12"/>
      <c r="C3091" s="16"/>
      <c r="D3091" s="11"/>
      <c r="E3091" s="12"/>
    </row>
    <row r="3092" hidden="1">
      <c r="A3092" s="19" t="s">
        <v>3636</v>
      </c>
      <c r="B3092" s="6"/>
      <c r="C3092" s="6"/>
      <c r="D3092" s="6"/>
      <c r="E3092" s="7"/>
    </row>
    <row r="3093" hidden="1">
      <c r="A3093" s="20" t="s">
        <v>3637</v>
      </c>
      <c r="B3093" s="21" t="s">
        <v>3638</v>
      </c>
      <c r="C3093" s="22" t="s">
        <v>3639</v>
      </c>
      <c r="D3093" s="21" t="s">
        <v>3640</v>
      </c>
      <c r="E3093" s="23" t="s">
        <v>13</v>
      </c>
    </row>
    <row r="3094" hidden="1">
      <c r="A3094" s="57" t="s">
        <v>3641</v>
      </c>
      <c r="B3094" s="25">
        <v>8415.0</v>
      </c>
      <c r="C3094" s="26">
        <v>8415.0</v>
      </c>
      <c r="D3094" s="27">
        <v>0.0</v>
      </c>
      <c r="E3094" s="28"/>
    </row>
    <row r="3095" hidden="1">
      <c r="A3095" s="57" t="s">
        <v>3642</v>
      </c>
      <c r="B3095" s="29">
        <v>7848.0</v>
      </c>
      <c r="C3095" s="26">
        <v>7848.0</v>
      </c>
      <c r="D3095" s="27">
        <v>0.0</v>
      </c>
      <c r="E3095" s="28"/>
    </row>
    <row r="3096" hidden="1">
      <c r="A3096" s="57" t="s">
        <v>3643</v>
      </c>
      <c r="B3096" s="29">
        <v>0.0</v>
      </c>
      <c r="C3096" s="26"/>
      <c r="D3096" s="27">
        <v>0.0</v>
      </c>
      <c r="E3096" s="28" t="s">
        <v>4942</v>
      </c>
    </row>
    <row r="3097" hidden="1">
      <c r="A3097" s="57" t="s">
        <v>3644</v>
      </c>
      <c r="B3097" s="25">
        <v>1000.0</v>
      </c>
      <c r="C3097" s="26">
        <v>1000.0</v>
      </c>
      <c r="D3097" s="27">
        <v>0.0</v>
      </c>
      <c r="E3097" s="28"/>
    </row>
    <row r="3098" hidden="1">
      <c r="A3098" s="31" t="s">
        <v>3646</v>
      </c>
      <c r="B3098" s="29">
        <v>0.0</v>
      </c>
      <c r="C3098" s="26"/>
      <c r="D3098" s="27">
        <v>0.0</v>
      </c>
      <c r="E3098" s="28"/>
    </row>
    <row r="3099" hidden="1">
      <c r="A3099" s="31" t="s">
        <v>3647</v>
      </c>
      <c r="B3099" s="29">
        <v>0.0</v>
      </c>
      <c r="C3099" s="26"/>
      <c r="D3099" s="27">
        <v>0.0</v>
      </c>
      <c r="E3099" s="28"/>
    </row>
    <row r="3100" hidden="1">
      <c r="A3100" s="31" t="s">
        <v>3649</v>
      </c>
      <c r="B3100" s="29">
        <v>0.0</v>
      </c>
      <c r="C3100" s="26"/>
      <c r="D3100" s="27">
        <v>0.0</v>
      </c>
      <c r="E3100" s="28"/>
    </row>
    <row r="3101" hidden="1">
      <c r="A3101" s="31" t="s">
        <v>3651</v>
      </c>
      <c r="B3101" s="29">
        <v>1215.0</v>
      </c>
      <c r="C3101" s="26">
        <v>1305.0</v>
      </c>
      <c r="D3101" s="27">
        <v>90.0</v>
      </c>
      <c r="E3101" s="28"/>
    </row>
    <row r="3102" hidden="1">
      <c r="A3102" s="58" t="s">
        <v>3652</v>
      </c>
      <c r="B3102" s="29">
        <v>18348.0</v>
      </c>
      <c r="C3102" s="29">
        <v>18348.0</v>
      </c>
      <c r="D3102" s="27">
        <v>0.0</v>
      </c>
      <c r="E3102" s="34"/>
    </row>
    <row r="3103" hidden="1">
      <c r="A3103" s="58" t="s">
        <v>3653</v>
      </c>
      <c r="B3103" s="29">
        <v>9923.0</v>
      </c>
      <c r="C3103" s="59">
        <v>9923.0</v>
      </c>
      <c r="D3103" s="27">
        <v>0.0</v>
      </c>
      <c r="E3103" s="34"/>
    </row>
    <row r="3104" hidden="1">
      <c r="A3104" s="58" t="s">
        <v>3654</v>
      </c>
      <c r="B3104" s="29">
        <v>18717.0</v>
      </c>
      <c r="C3104" s="59">
        <v>18717.0</v>
      </c>
      <c r="D3104" s="27">
        <v>0.0</v>
      </c>
      <c r="E3104" s="34"/>
    </row>
    <row r="3105" hidden="1">
      <c r="A3105" s="58" t="s">
        <v>3655</v>
      </c>
      <c r="B3105" s="29">
        <v>24534.0</v>
      </c>
      <c r="C3105" s="59">
        <v>24534.0</v>
      </c>
      <c r="D3105" s="27">
        <v>0.0</v>
      </c>
      <c r="E3105" s="34"/>
    </row>
    <row r="3106" hidden="1">
      <c r="A3106" s="58" t="s">
        <v>3657</v>
      </c>
      <c r="B3106" s="29">
        <v>918.0</v>
      </c>
      <c r="C3106" s="59">
        <v>918.0</v>
      </c>
      <c r="D3106" s="27">
        <v>0.0</v>
      </c>
      <c r="E3106" s="34"/>
    </row>
    <row r="3107" hidden="1">
      <c r="A3107" s="58" t="s">
        <v>3658</v>
      </c>
      <c r="B3107" s="29">
        <v>3434.0</v>
      </c>
      <c r="C3107" s="59">
        <v>3434.0</v>
      </c>
      <c r="D3107" s="27">
        <v>0.0</v>
      </c>
      <c r="E3107" s="34"/>
    </row>
    <row r="3108" hidden="1">
      <c r="A3108" s="35" t="s">
        <v>3659</v>
      </c>
      <c r="B3108" s="29">
        <v>90917.0</v>
      </c>
      <c r="C3108" s="59">
        <v>90917.0</v>
      </c>
      <c r="D3108" s="27">
        <v>0.0</v>
      </c>
      <c r="E3108" s="34"/>
    </row>
    <row r="3109" hidden="1">
      <c r="A3109" s="36" t="s">
        <v>3660</v>
      </c>
      <c r="B3109" s="37">
        <v>1.0</v>
      </c>
      <c r="C3109" s="27">
        <v>91.0</v>
      </c>
      <c r="D3109" s="27">
        <v>90.0</v>
      </c>
      <c r="E3109" s="38"/>
    </row>
    <row r="3110" hidden="1"/>
    <row r="3111" hidden="1"/>
    <row r="3112" hidden="1">
      <c r="A3112" s="5" t="s">
        <v>3632</v>
      </c>
      <c r="B3112" s="6"/>
      <c r="C3112" s="6"/>
      <c r="D3112" s="6"/>
      <c r="E3112" s="7"/>
    </row>
    <row r="3113" hidden="1">
      <c r="A3113" s="10"/>
      <c r="B3113" s="11"/>
      <c r="C3113" s="11"/>
      <c r="D3113" s="11"/>
      <c r="E3113" s="12"/>
    </row>
    <row r="3114" hidden="1">
      <c r="A3114" s="5" t="s">
        <v>3634</v>
      </c>
      <c r="B3114" s="6"/>
      <c r="C3114" s="6"/>
      <c r="D3114" s="6"/>
      <c r="E3114" s="7"/>
    </row>
    <row r="3115" hidden="1">
      <c r="A3115" s="10"/>
      <c r="B3115" s="11"/>
      <c r="C3115" s="11"/>
      <c r="D3115" s="11"/>
      <c r="E3115" s="12"/>
    </row>
    <row r="3116" hidden="1">
      <c r="A3116" s="13">
        <v>46113.0</v>
      </c>
      <c r="B3116" s="6"/>
      <c r="C3116" s="54" t="s">
        <v>3635</v>
      </c>
      <c r="D3116" s="15">
        <v>46117.0</v>
      </c>
      <c r="E3116" s="7"/>
    </row>
    <row r="3117" hidden="1">
      <c r="A3117" s="10"/>
      <c r="B3117" s="11"/>
      <c r="C3117" s="16"/>
      <c r="D3117" s="11"/>
      <c r="E3117" s="12"/>
    </row>
    <row r="3118" hidden="1">
      <c r="A3118" s="55" t="s">
        <v>4827</v>
      </c>
      <c r="B3118" s="7"/>
      <c r="C3118" s="16"/>
      <c r="D3118" s="56" t="s">
        <v>4825</v>
      </c>
      <c r="E3118" s="7"/>
    </row>
    <row r="3119" hidden="1">
      <c r="A3119" s="10"/>
      <c r="B3119" s="12"/>
      <c r="C3119" s="16"/>
      <c r="D3119" s="11"/>
      <c r="E3119" s="12"/>
    </row>
    <row r="3120" hidden="1">
      <c r="A3120" s="19" t="s">
        <v>3636</v>
      </c>
      <c r="B3120" s="6"/>
      <c r="C3120" s="6"/>
      <c r="D3120" s="6"/>
      <c r="E3120" s="7"/>
    </row>
    <row r="3121" hidden="1">
      <c r="A3121" s="20" t="s">
        <v>3637</v>
      </c>
      <c r="B3121" s="21" t="s">
        <v>3638</v>
      </c>
      <c r="C3121" s="22" t="s">
        <v>3639</v>
      </c>
      <c r="D3121" s="21" t="s">
        <v>3640</v>
      </c>
      <c r="E3121" s="23" t="s">
        <v>13</v>
      </c>
    </row>
    <row r="3122" hidden="1">
      <c r="A3122" s="57" t="s">
        <v>3641</v>
      </c>
      <c r="B3122" s="25">
        <v>22775.0</v>
      </c>
      <c r="C3122" s="26">
        <v>8581.0</v>
      </c>
      <c r="D3122" s="27">
        <v>-14194.0</v>
      </c>
      <c r="E3122" s="28"/>
    </row>
    <row r="3123" hidden="1">
      <c r="A3123" s="57" t="s">
        <v>3642</v>
      </c>
      <c r="B3123" s="29">
        <v>28330.0</v>
      </c>
      <c r="C3123" s="26">
        <v>28330.0</v>
      </c>
      <c r="D3123" s="27">
        <v>0.0</v>
      </c>
      <c r="E3123" s="28"/>
    </row>
    <row r="3124" hidden="1">
      <c r="A3124" s="57" t="s">
        <v>3643</v>
      </c>
      <c r="B3124" s="29">
        <v>0.0</v>
      </c>
      <c r="C3124" s="26"/>
      <c r="D3124" s="27">
        <v>0.0</v>
      </c>
      <c r="E3124" s="28" t="s">
        <v>4942</v>
      </c>
    </row>
    <row r="3125" hidden="1">
      <c r="A3125" s="57" t="s">
        <v>3644</v>
      </c>
      <c r="B3125" s="25">
        <v>1600.0</v>
      </c>
      <c r="C3125" s="26">
        <v>4594.0</v>
      </c>
      <c r="D3125" s="27">
        <v>2994.0</v>
      </c>
      <c r="E3125" s="28" t="s">
        <v>4998</v>
      </c>
    </row>
    <row r="3126" hidden="1">
      <c r="A3126" s="31" t="s">
        <v>3646</v>
      </c>
      <c r="B3126" s="29">
        <v>405.0</v>
      </c>
      <c r="C3126" s="26"/>
      <c r="D3126" s="27">
        <v>-405.0</v>
      </c>
      <c r="E3126" s="28"/>
    </row>
    <row r="3127" hidden="1">
      <c r="A3127" s="31" t="s">
        <v>3647</v>
      </c>
      <c r="B3127" s="29">
        <v>0.0</v>
      </c>
      <c r="C3127" s="26">
        <v>11194.0</v>
      </c>
      <c r="D3127" s="27">
        <v>11194.0</v>
      </c>
      <c r="E3127" s="28" t="s">
        <v>3648</v>
      </c>
    </row>
    <row r="3128" hidden="1">
      <c r="A3128" s="31" t="s">
        <v>3649</v>
      </c>
      <c r="B3128" s="29">
        <v>315.0</v>
      </c>
      <c r="C3128" s="26"/>
      <c r="D3128" s="27">
        <v>-315.0</v>
      </c>
      <c r="E3128" s="28"/>
    </row>
    <row r="3129" hidden="1">
      <c r="A3129" s="31" t="s">
        <v>3651</v>
      </c>
      <c r="B3129" s="29">
        <v>5310.0</v>
      </c>
      <c r="C3129" s="26">
        <v>6031.0</v>
      </c>
      <c r="D3129" s="27">
        <v>721.0</v>
      </c>
      <c r="E3129" s="28"/>
    </row>
    <row r="3130" hidden="1">
      <c r="A3130" s="58" t="s">
        <v>3652</v>
      </c>
      <c r="B3130" s="29">
        <v>78111.0</v>
      </c>
      <c r="C3130" s="29">
        <v>78111.0</v>
      </c>
      <c r="D3130" s="27">
        <v>0.0</v>
      </c>
      <c r="E3130" s="34"/>
    </row>
    <row r="3131" hidden="1">
      <c r="A3131" s="58" t="s">
        <v>3653</v>
      </c>
      <c r="B3131" s="29">
        <v>28627.0</v>
      </c>
      <c r="C3131" s="59">
        <v>28627.0</v>
      </c>
      <c r="D3131" s="27">
        <v>0.0</v>
      </c>
      <c r="E3131" s="34"/>
    </row>
    <row r="3132" hidden="1">
      <c r="A3132" s="58" t="s">
        <v>3654</v>
      </c>
      <c r="B3132" s="29">
        <v>62461.0</v>
      </c>
      <c r="C3132" s="59">
        <v>62461.0</v>
      </c>
      <c r="D3132" s="27">
        <v>0.0</v>
      </c>
      <c r="E3132" s="34"/>
    </row>
    <row r="3133" hidden="1">
      <c r="A3133" s="58" t="s">
        <v>3655</v>
      </c>
      <c r="B3133" s="29">
        <v>73797.0</v>
      </c>
      <c r="C3133" s="59">
        <v>73797.0</v>
      </c>
      <c r="D3133" s="27">
        <v>0.0</v>
      </c>
      <c r="E3133" s="34"/>
    </row>
    <row r="3134" hidden="1">
      <c r="A3134" s="58" t="s">
        <v>3657</v>
      </c>
      <c r="B3134" s="29">
        <v>1673.0</v>
      </c>
      <c r="C3134" s="59">
        <v>1673.0</v>
      </c>
      <c r="D3134" s="27">
        <v>0.0</v>
      </c>
      <c r="E3134" s="34"/>
    </row>
    <row r="3135" hidden="1">
      <c r="A3135" s="58" t="s">
        <v>3658</v>
      </c>
      <c r="B3135" s="29">
        <v>5336.0</v>
      </c>
      <c r="C3135" s="59">
        <v>5336.0</v>
      </c>
      <c r="D3135" s="27">
        <v>0.0</v>
      </c>
      <c r="E3135" s="34"/>
    </row>
    <row r="3136" hidden="1">
      <c r="A3136" s="35" t="s">
        <v>3659</v>
      </c>
      <c r="B3136" s="29">
        <v>303401.5</v>
      </c>
      <c r="C3136" s="59">
        <v>303401.5</v>
      </c>
      <c r="D3136" s="27">
        <v>0.0</v>
      </c>
      <c r="E3136" s="34"/>
    </row>
    <row r="3137" hidden="1">
      <c r="A3137" s="36" t="s">
        <v>3660</v>
      </c>
      <c r="B3137" s="37">
        <v>2.500000000007276</v>
      </c>
      <c r="C3137" s="27">
        <v>-2.5</v>
      </c>
      <c r="D3137" s="27">
        <v>-5.000000000007276</v>
      </c>
      <c r="E3137" s="38"/>
    </row>
    <row r="3138" hidden="1"/>
    <row r="3139" hidden="1"/>
    <row r="3140" hidden="1">
      <c r="A3140" s="5" t="s">
        <v>3632</v>
      </c>
      <c r="B3140" s="6"/>
      <c r="C3140" s="6"/>
      <c r="D3140" s="6"/>
      <c r="E3140" s="7"/>
    </row>
    <row r="3141" hidden="1">
      <c r="A3141" s="10"/>
      <c r="B3141" s="11"/>
      <c r="C3141" s="11"/>
      <c r="D3141" s="11"/>
      <c r="E3141" s="12"/>
    </row>
    <row r="3142" hidden="1">
      <c r="A3142" s="5" t="s">
        <v>3634</v>
      </c>
      <c r="B3142" s="6"/>
      <c r="C3142" s="6"/>
      <c r="D3142" s="6"/>
      <c r="E3142" s="7"/>
    </row>
    <row r="3143" hidden="1">
      <c r="A3143" s="10"/>
      <c r="B3143" s="11"/>
      <c r="C3143" s="11"/>
      <c r="D3143" s="11"/>
      <c r="E3143" s="12"/>
    </row>
    <row r="3144" hidden="1">
      <c r="A3144" s="13">
        <v>46118.0</v>
      </c>
      <c r="B3144" s="6"/>
      <c r="C3144" s="54" t="s">
        <v>3635</v>
      </c>
      <c r="D3144" s="15">
        <v>46124.0</v>
      </c>
      <c r="E3144" s="7"/>
    </row>
    <row r="3145" hidden="1">
      <c r="A3145" s="10"/>
      <c r="B3145" s="11"/>
      <c r="C3145" s="16"/>
      <c r="D3145" s="11"/>
      <c r="E3145" s="12"/>
    </row>
    <row r="3146" hidden="1">
      <c r="A3146" s="55" t="s">
        <v>4824</v>
      </c>
      <c r="B3146" s="7"/>
      <c r="C3146" s="16"/>
      <c r="D3146" s="56" t="s">
        <v>4825</v>
      </c>
      <c r="E3146" s="7"/>
    </row>
    <row r="3147" hidden="1">
      <c r="A3147" s="10"/>
      <c r="B3147" s="12"/>
      <c r="C3147" s="16"/>
      <c r="D3147" s="11"/>
      <c r="E3147" s="12"/>
    </row>
    <row r="3148" hidden="1">
      <c r="A3148" s="19" t="s">
        <v>3636</v>
      </c>
      <c r="B3148" s="6"/>
      <c r="C3148" s="6"/>
      <c r="D3148" s="6"/>
      <c r="E3148" s="7"/>
    </row>
    <row r="3149" hidden="1">
      <c r="A3149" s="20" t="s">
        <v>3637</v>
      </c>
      <c r="B3149" s="21" t="s">
        <v>3638</v>
      </c>
      <c r="C3149" s="22" t="s">
        <v>3639</v>
      </c>
      <c r="D3149" s="21" t="s">
        <v>3640</v>
      </c>
      <c r="E3149" s="23" t="s">
        <v>13</v>
      </c>
    </row>
    <row r="3150" hidden="1">
      <c r="A3150" s="57" t="s">
        <v>3641</v>
      </c>
      <c r="B3150" s="25">
        <v>20833.0</v>
      </c>
      <c r="C3150" s="26">
        <v>5788.0</v>
      </c>
      <c r="D3150" s="27">
        <v>-15045.0</v>
      </c>
      <c r="E3150" s="28"/>
    </row>
    <row r="3151" hidden="1">
      <c r="A3151" s="57" t="s">
        <v>3642</v>
      </c>
      <c r="B3151" s="29">
        <v>32406.0</v>
      </c>
      <c r="C3151" s="26">
        <v>32406.0</v>
      </c>
      <c r="D3151" s="27">
        <v>0.0</v>
      </c>
      <c r="E3151" s="28"/>
    </row>
    <row r="3152" hidden="1">
      <c r="A3152" s="57" t="s">
        <v>3643</v>
      </c>
      <c r="B3152" s="29">
        <v>0.0</v>
      </c>
      <c r="C3152" s="26"/>
      <c r="D3152" s="27">
        <v>0.0</v>
      </c>
      <c r="E3152" s="28" t="s">
        <v>4942</v>
      </c>
    </row>
    <row r="3153" hidden="1">
      <c r="A3153" s="57" t="s">
        <v>3644</v>
      </c>
      <c r="B3153" s="25">
        <v>2000.0</v>
      </c>
      <c r="C3153" s="26">
        <v>6973.0</v>
      </c>
      <c r="D3153" s="27">
        <v>4973.0</v>
      </c>
      <c r="E3153" s="28" t="s">
        <v>4999</v>
      </c>
    </row>
    <row r="3154" hidden="1">
      <c r="A3154" s="31" t="s">
        <v>3646</v>
      </c>
      <c r="B3154" s="29">
        <v>0.0</v>
      </c>
      <c r="C3154" s="26"/>
      <c r="D3154" s="27">
        <v>0.0</v>
      </c>
      <c r="E3154" s="28"/>
    </row>
    <row r="3155" hidden="1">
      <c r="A3155" s="31" t="s">
        <v>3647</v>
      </c>
      <c r="B3155" s="29">
        <v>110.0</v>
      </c>
      <c r="C3155" s="26">
        <v>10074.0</v>
      </c>
      <c r="D3155" s="27">
        <v>9964.0</v>
      </c>
      <c r="E3155" s="28" t="s">
        <v>3648</v>
      </c>
    </row>
    <row r="3156" hidden="1">
      <c r="A3156" s="31" t="s">
        <v>3649</v>
      </c>
      <c r="B3156" s="29">
        <v>7435.0</v>
      </c>
      <c r="C3156" s="26">
        <v>7545.0</v>
      </c>
      <c r="D3156" s="27">
        <v>110.0</v>
      </c>
      <c r="E3156" s="28" t="s">
        <v>5000</v>
      </c>
    </row>
    <row r="3157" hidden="1">
      <c r="A3157" s="31" t="s">
        <v>3651</v>
      </c>
      <c r="B3157" s="29">
        <v>7740.0</v>
      </c>
      <c r="C3157" s="26">
        <v>7740.0</v>
      </c>
      <c r="D3157" s="27">
        <v>0.0</v>
      </c>
      <c r="E3157" s="28"/>
    </row>
    <row r="3158" hidden="1">
      <c r="A3158" s="58" t="s">
        <v>3652</v>
      </c>
      <c r="B3158" s="29">
        <v>108501.0</v>
      </c>
      <c r="C3158" s="29">
        <v>108501.0</v>
      </c>
      <c r="D3158" s="27">
        <v>0.0</v>
      </c>
      <c r="E3158" s="34"/>
    </row>
    <row r="3159" hidden="1">
      <c r="A3159" s="58" t="s">
        <v>3653</v>
      </c>
      <c r="B3159" s="29">
        <v>41481.0</v>
      </c>
      <c r="C3159" s="59">
        <v>41481.0</v>
      </c>
      <c r="D3159" s="27">
        <v>0.0</v>
      </c>
      <c r="E3159" s="34"/>
    </row>
    <row r="3160" hidden="1">
      <c r="A3160" s="58" t="s">
        <v>3654</v>
      </c>
      <c r="B3160" s="29">
        <v>89793.0</v>
      </c>
      <c r="C3160" s="59">
        <v>89793.0</v>
      </c>
      <c r="D3160" s="27">
        <v>0.0</v>
      </c>
      <c r="E3160" s="34"/>
    </row>
    <row r="3161" hidden="1">
      <c r="A3161" s="58" t="s">
        <v>3655</v>
      </c>
      <c r="B3161" s="29">
        <v>102282.1</v>
      </c>
      <c r="C3161" s="59">
        <v>102282.1</v>
      </c>
      <c r="D3161" s="27">
        <v>0.0</v>
      </c>
      <c r="E3161" s="34"/>
    </row>
    <row r="3162" hidden="1">
      <c r="A3162" s="58" t="s">
        <v>3657</v>
      </c>
      <c r="B3162" s="29">
        <v>0.0</v>
      </c>
      <c r="C3162" s="59">
        <v>0.0</v>
      </c>
      <c r="D3162" s="27">
        <v>0.0</v>
      </c>
      <c r="E3162" s="34"/>
    </row>
    <row r="3163" hidden="1">
      <c r="A3163" s="58" t="s">
        <v>3658</v>
      </c>
      <c r="B3163" s="29">
        <v>7248.0</v>
      </c>
      <c r="C3163" s="59">
        <v>7248.0</v>
      </c>
      <c r="D3163" s="27">
        <v>0.0</v>
      </c>
      <c r="E3163" s="34"/>
    </row>
    <row r="3164" hidden="1">
      <c r="A3164" s="35" t="s">
        <v>3659</v>
      </c>
      <c r="B3164" s="29">
        <v>412578.1</v>
      </c>
      <c r="C3164" s="59">
        <v>412578.1</v>
      </c>
      <c r="D3164" s="27">
        <v>0.0</v>
      </c>
      <c r="E3164" s="34"/>
    </row>
    <row r="3165" hidden="1">
      <c r="A3165" s="36" t="s">
        <v>3660</v>
      </c>
      <c r="B3165" s="37">
        <v>3.0</v>
      </c>
      <c r="C3165" s="27">
        <v>5.0</v>
      </c>
      <c r="D3165" s="27">
        <v>2.0</v>
      </c>
      <c r="E3165" s="38"/>
    </row>
    <row r="3166" hidden="1"/>
    <row r="3167" hidden="1"/>
    <row r="3168" hidden="1">
      <c r="A3168" s="5" t="s">
        <v>3632</v>
      </c>
      <c r="B3168" s="6"/>
      <c r="C3168" s="6"/>
      <c r="D3168" s="6"/>
      <c r="E3168" s="7"/>
    </row>
    <row r="3169" hidden="1">
      <c r="A3169" s="10"/>
      <c r="B3169" s="11"/>
      <c r="C3169" s="11"/>
      <c r="D3169" s="11"/>
      <c r="E3169" s="12"/>
    </row>
    <row r="3170" hidden="1">
      <c r="A3170" s="5" t="s">
        <v>3634</v>
      </c>
      <c r="B3170" s="6"/>
      <c r="C3170" s="6"/>
      <c r="D3170" s="6"/>
      <c r="E3170" s="7"/>
    </row>
    <row r="3171" hidden="1">
      <c r="A3171" s="10"/>
      <c r="B3171" s="11"/>
      <c r="C3171" s="11"/>
      <c r="D3171" s="11"/>
      <c r="E3171" s="12"/>
    </row>
    <row r="3172" hidden="1">
      <c r="A3172" s="13">
        <v>46118.0</v>
      </c>
      <c r="B3172" s="6"/>
      <c r="C3172" s="54" t="s">
        <v>3635</v>
      </c>
      <c r="D3172" s="15">
        <v>46124.0</v>
      </c>
      <c r="E3172" s="7"/>
    </row>
    <row r="3173" hidden="1">
      <c r="A3173" s="10"/>
      <c r="B3173" s="11"/>
      <c r="C3173" s="16"/>
      <c r="D3173" s="11"/>
      <c r="E3173" s="12"/>
    </row>
    <row r="3174" hidden="1">
      <c r="A3174" s="55" t="s">
        <v>4824</v>
      </c>
      <c r="B3174" s="7"/>
      <c r="C3174" s="16"/>
      <c r="D3174" s="56" t="s">
        <v>4825</v>
      </c>
      <c r="E3174" s="7"/>
    </row>
    <row r="3175" hidden="1">
      <c r="A3175" s="10"/>
      <c r="B3175" s="12"/>
      <c r="C3175" s="16"/>
      <c r="D3175" s="11"/>
      <c r="E3175" s="12"/>
    </row>
    <row r="3176" hidden="1">
      <c r="A3176" s="19" t="s">
        <v>3636</v>
      </c>
      <c r="B3176" s="6"/>
      <c r="C3176" s="6"/>
      <c r="D3176" s="6"/>
      <c r="E3176" s="7"/>
    </row>
    <row r="3177" hidden="1">
      <c r="A3177" s="20" t="s">
        <v>3637</v>
      </c>
      <c r="B3177" s="21" t="s">
        <v>3638</v>
      </c>
      <c r="C3177" s="22" t="s">
        <v>3639</v>
      </c>
      <c r="D3177" s="21" t="s">
        <v>3640</v>
      </c>
      <c r="E3177" s="23" t="s">
        <v>13</v>
      </c>
    </row>
    <row r="3178" hidden="1">
      <c r="A3178" s="57" t="s">
        <v>3641</v>
      </c>
      <c r="B3178" s="25">
        <v>20833.0</v>
      </c>
      <c r="C3178" s="26">
        <v>5788.0</v>
      </c>
      <c r="D3178" s="27">
        <v>-15045.0</v>
      </c>
      <c r="E3178" s="28"/>
    </row>
    <row r="3179" hidden="1">
      <c r="A3179" s="57" t="s">
        <v>3642</v>
      </c>
      <c r="B3179" s="29">
        <v>32406.0</v>
      </c>
      <c r="C3179" s="26">
        <v>32406.0</v>
      </c>
      <c r="D3179" s="27">
        <v>0.0</v>
      </c>
      <c r="E3179" s="28"/>
    </row>
    <row r="3180" hidden="1">
      <c r="A3180" s="57" t="s">
        <v>3643</v>
      </c>
      <c r="B3180" s="29">
        <v>0.0</v>
      </c>
      <c r="C3180" s="26"/>
      <c r="D3180" s="27">
        <v>0.0</v>
      </c>
      <c r="E3180" s="28" t="s">
        <v>4942</v>
      </c>
    </row>
    <row r="3181" hidden="1">
      <c r="A3181" s="57" t="s">
        <v>3644</v>
      </c>
      <c r="B3181" s="25">
        <v>2000.0</v>
      </c>
      <c r="C3181" s="26">
        <v>6973.0</v>
      </c>
      <c r="D3181" s="27">
        <v>4973.0</v>
      </c>
      <c r="E3181" s="28" t="s">
        <v>4999</v>
      </c>
    </row>
    <row r="3182" hidden="1">
      <c r="A3182" s="31" t="s">
        <v>3646</v>
      </c>
      <c r="B3182" s="29">
        <v>0.0</v>
      </c>
      <c r="C3182" s="26"/>
      <c r="D3182" s="27">
        <v>0.0</v>
      </c>
      <c r="E3182" s="28"/>
    </row>
    <row r="3183" hidden="1">
      <c r="A3183" s="31" t="s">
        <v>3647</v>
      </c>
      <c r="B3183" s="29">
        <v>110.0</v>
      </c>
      <c r="C3183" s="26">
        <v>10074.0</v>
      </c>
      <c r="D3183" s="27">
        <v>9964.0</v>
      </c>
      <c r="E3183" s="28" t="s">
        <v>3648</v>
      </c>
    </row>
    <row r="3184" hidden="1">
      <c r="A3184" s="31" t="s">
        <v>3649</v>
      </c>
      <c r="B3184" s="29">
        <v>7435.0</v>
      </c>
      <c r="C3184" s="26">
        <v>7545.0</v>
      </c>
      <c r="D3184" s="27">
        <v>110.0</v>
      </c>
      <c r="E3184" s="28" t="s">
        <v>5000</v>
      </c>
    </row>
    <row r="3185" hidden="1">
      <c r="A3185" s="31" t="s">
        <v>3651</v>
      </c>
      <c r="B3185" s="29">
        <v>7740.0</v>
      </c>
      <c r="C3185" s="26">
        <v>7740.0</v>
      </c>
      <c r="D3185" s="27">
        <v>0.0</v>
      </c>
      <c r="E3185" s="28"/>
    </row>
    <row r="3186" hidden="1">
      <c r="A3186" s="58" t="s">
        <v>3652</v>
      </c>
      <c r="B3186" s="29">
        <v>108501.0</v>
      </c>
      <c r="C3186" s="29">
        <v>108501.0</v>
      </c>
      <c r="D3186" s="27">
        <v>0.0</v>
      </c>
      <c r="E3186" s="34"/>
    </row>
    <row r="3187" hidden="1">
      <c r="A3187" s="58" t="s">
        <v>3653</v>
      </c>
      <c r="B3187" s="29">
        <v>41481.0</v>
      </c>
      <c r="C3187" s="59">
        <v>41481.0</v>
      </c>
      <c r="D3187" s="27">
        <v>0.0</v>
      </c>
      <c r="E3187" s="34"/>
    </row>
    <row r="3188" hidden="1">
      <c r="A3188" s="58" t="s">
        <v>3654</v>
      </c>
      <c r="B3188" s="29">
        <v>89793.0</v>
      </c>
      <c r="C3188" s="59">
        <v>89793.0</v>
      </c>
      <c r="D3188" s="27">
        <v>0.0</v>
      </c>
      <c r="E3188" s="34"/>
    </row>
    <row r="3189" hidden="1">
      <c r="A3189" s="58" t="s">
        <v>3655</v>
      </c>
      <c r="B3189" s="29">
        <v>102282.1</v>
      </c>
      <c r="C3189" s="59">
        <v>102282.1</v>
      </c>
      <c r="D3189" s="27">
        <v>0.0</v>
      </c>
      <c r="E3189" s="34"/>
    </row>
    <row r="3190" hidden="1">
      <c r="A3190" s="58" t="s">
        <v>3657</v>
      </c>
      <c r="B3190" s="29">
        <v>0.0</v>
      </c>
      <c r="C3190" s="59">
        <v>0.0</v>
      </c>
      <c r="D3190" s="27">
        <v>0.0</v>
      </c>
      <c r="E3190" s="34"/>
    </row>
    <row r="3191" hidden="1">
      <c r="A3191" s="58" t="s">
        <v>3658</v>
      </c>
      <c r="B3191" s="29">
        <v>7248.0</v>
      </c>
      <c r="C3191" s="59">
        <v>7248.0</v>
      </c>
      <c r="D3191" s="27">
        <v>0.0</v>
      </c>
      <c r="E3191" s="34"/>
    </row>
    <row r="3192" hidden="1">
      <c r="A3192" s="35" t="s">
        <v>3659</v>
      </c>
      <c r="B3192" s="29">
        <v>412578.1</v>
      </c>
      <c r="C3192" s="59">
        <v>412578.1</v>
      </c>
      <c r="D3192" s="27">
        <v>0.0</v>
      </c>
      <c r="E3192" s="34"/>
    </row>
    <row r="3193" hidden="1">
      <c r="A3193" s="36" t="s">
        <v>3660</v>
      </c>
      <c r="B3193" s="37">
        <v>3.0</v>
      </c>
      <c r="C3193" s="27">
        <v>5.0</v>
      </c>
      <c r="D3193" s="27">
        <v>2.0</v>
      </c>
      <c r="E3193" s="38"/>
    </row>
    <row r="3194" hidden="1"/>
    <row r="3195" hidden="1"/>
    <row r="3196" hidden="1">
      <c r="A3196" s="5" t="s">
        <v>3632</v>
      </c>
      <c r="B3196" s="6"/>
      <c r="C3196" s="6"/>
      <c r="D3196" s="6"/>
      <c r="E3196" s="7"/>
    </row>
    <row r="3197" hidden="1">
      <c r="A3197" s="10"/>
      <c r="B3197" s="11"/>
      <c r="C3197" s="11"/>
      <c r="D3197" s="11"/>
      <c r="E3197" s="12"/>
    </row>
    <row r="3198" hidden="1">
      <c r="A3198" s="5" t="s">
        <v>3634</v>
      </c>
      <c r="B3198" s="6"/>
      <c r="C3198" s="6"/>
      <c r="D3198" s="6"/>
      <c r="E3198" s="7"/>
    </row>
    <row r="3199" hidden="1">
      <c r="A3199" s="10"/>
      <c r="B3199" s="11"/>
      <c r="C3199" s="11"/>
      <c r="D3199" s="11"/>
      <c r="E3199" s="12"/>
    </row>
    <row r="3200" hidden="1">
      <c r="A3200" s="13">
        <v>46125.0</v>
      </c>
      <c r="B3200" s="6"/>
      <c r="C3200" s="54" t="s">
        <v>3635</v>
      </c>
      <c r="D3200" s="15">
        <v>46131.0</v>
      </c>
      <c r="E3200" s="7"/>
    </row>
    <row r="3201" hidden="1">
      <c r="A3201" s="10"/>
      <c r="B3201" s="11"/>
      <c r="C3201" s="16"/>
      <c r="D3201" s="11"/>
      <c r="E3201" s="12"/>
    </row>
    <row r="3202" hidden="1">
      <c r="A3202" s="55" t="s">
        <v>4824</v>
      </c>
      <c r="B3202" s="7"/>
      <c r="C3202" s="16"/>
      <c r="D3202" s="56" t="s">
        <v>4825</v>
      </c>
      <c r="E3202" s="7"/>
    </row>
    <row r="3203" hidden="1">
      <c r="A3203" s="10"/>
      <c r="B3203" s="12"/>
      <c r="C3203" s="16"/>
      <c r="D3203" s="11"/>
      <c r="E3203" s="12"/>
    </row>
    <row r="3204" hidden="1">
      <c r="A3204" s="19" t="s">
        <v>3636</v>
      </c>
      <c r="B3204" s="6"/>
      <c r="C3204" s="6"/>
      <c r="D3204" s="6"/>
      <c r="E3204" s="7"/>
    </row>
    <row r="3205" hidden="1">
      <c r="A3205" s="20" t="s">
        <v>3637</v>
      </c>
      <c r="B3205" s="21" t="s">
        <v>3638</v>
      </c>
      <c r="C3205" s="22" t="s">
        <v>3639</v>
      </c>
      <c r="D3205" s="21" t="s">
        <v>3640</v>
      </c>
      <c r="E3205" s="23" t="s">
        <v>13</v>
      </c>
    </row>
    <row r="3206" hidden="1">
      <c r="A3206" s="57" t="s">
        <v>3641</v>
      </c>
      <c r="B3206" s="25">
        <v>24540.0</v>
      </c>
      <c r="C3206" s="26">
        <v>5226.0</v>
      </c>
      <c r="D3206" s="27">
        <v>-19314.0</v>
      </c>
      <c r="E3206" s="28"/>
    </row>
    <row r="3207" hidden="1">
      <c r="A3207" s="57" t="s">
        <v>3642</v>
      </c>
      <c r="B3207" s="29">
        <v>39072.0</v>
      </c>
      <c r="C3207" s="26">
        <v>39072.0</v>
      </c>
      <c r="D3207" s="27">
        <v>0.0</v>
      </c>
      <c r="E3207" s="28"/>
    </row>
    <row r="3208" hidden="1">
      <c r="A3208" s="57" t="s">
        <v>3643</v>
      </c>
      <c r="B3208" s="29">
        <v>1090.0</v>
      </c>
      <c r="C3208" s="26">
        <v>1090.0</v>
      </c>
      <c r="D3208" s="27">
        <v>0.0</v>
      </c>
      <c r="E3208" s="28" t="s">
        <v>4942</v>
      </c>
    </row>
    <row r="3209" hidden="1">
      <c r="A3209" s="57" t="s">
        <v>3644</v>
      </c>
      <c r="B3209" s="25">
        <v>3995.0</v>
      </c>
      <c r="C3209" s="26">
        <v>8187.0</v>
      </c>
      <c r="D3209" s="27">
        <v>4192.0</v>
      </c>
      <c r="E3209" s="28" t="s">
        <v>5001</v>
      </c>
    </row>
    <row r="3210" hidden="1">
      <c r="A3210" s="31" t="s">
        <v>3646</v>
      </c>
      <c r="B3210" s="29">
        <v>0.0</v>
      </c>
      <c r="C3210" s="26"/>
      <c r="D3210" s="27">
        <v>0.0</v>
      </c>
      <c r="E3210" s="28"/>
    </row>
    <row r="3211" hidden="1">
      <c r="A3211" s="31" t="s">
        <v>3647</v>
      </c>
      <c r="B3211" s="29">
        <v>35.0</v>
      </c>
      <c r="C3211" s="26">
        <v>15147.0</v>
      </c>
      <c r="D3211" s="27">
        <v>15112.0</v>
      </c>
      <c r="E3211" s="28" t="s">
        <v>5002</v>
      </c>
    </row>
    <row r="3212" hidden="1">
      <c r="A3212" s="31" t="s">
        <v>3649</v>
      </c>
      <c r="B3212" s="29">
        <v>3921.0</v>
      </c>
      <c r="C3212" s="26">
        <v>3720.0</v>
      </c>
      <c r="D3212" s="27">
        <v>-201.0</v>
      </c>
      <c r="E3212" s="28" t="s">
        <v>5003</v>
      </c>
    </row>
    <row r="3213" hidden="1">
      <c r="A3213" s="31" t="s">
        <v>3651</v>
      </c>
      <c r="B3213" s="29">
        <v>7620.0</v>
      </c>
      <c r="C3213" s="26">
        <v>7830.0</v>
      </c>
      <c r="D3213" s="27">
        <v>210.0</v>
      </c>
      <c r="E3213" s="28"/>
    </row>
    <row r="3214" hidden="1">
      <c r="A3214" s="58" t="s">
        <v>3652</v>
      </c>
      <c r="B3214" s="29">
        <v>103856.0</v>
      </c>
      <c r="C3214" s="29">
        <v>103856.0</v>
      </c>
      <c r="D3214" s="27">
        <v>0.0</v>
      </c>
      <c r="E3214" s="34"/>
    </row>
    <row r="3215" hidden="1">
      <c r="A3215" s="58" t="s">
        <v>3653</v>
      </c>
      <c r="B3215" s="29">
        <v>42219.0</v>
      </c>
      <c r="C3215" s="59">
        <v>42219.0</v>
      </c>
      <c r="D3215" s="27">
        <v>0.0</v>
      </c>
      <c r="E3215" s="34"/>
    </row>
    <row r="3216" hidden="1">
      <c r="A3216" s="58" t="s">
        <v>3654</v>
      </c>
      <c r="B3216" s="29">
        <v>79655.0</v>
      </c>
      <c r="C3216" s="59">
        <v>79655.0</v>
      </c>
      <c r="D3216" s="27">
        <v>0.0</v>
      </c>
      <c r="E3216" s="34"/>
    </row>
    <row r="3217" hidden="1">
      <c r="A3217" s="58" t="s">
        <v>3655</v>
      </c>
      <c r="B3217" s="29">
        <v>109734.0</v>
      </c>
      <c r="C3217" s="59">
        <v>109734.0</v>
      </c>
      <c r="D3217" s="27">
        <v>0.0</v>
      </c>
      <c r="E3217" s="34"/>
    </row>
    <row r="3218" hidden="1">
      <c r="A3218" s="58" t="s">
        <v>3657</v>
      </c>
      <c r="B3218" s="29">
        <v>950.0</v>
      </c>
      <c r="C3218" s="59">
        <v>950.0</v>
      </c>
      <c r="D3218" s="27">
        <v>0.0</v>
      </c>
      <c r="E3218" s="34"/>
    </row>
    <row r="3219" hidden="1">
      <c r="A3219" s="58" t="s">
        <v>3658</v>
      </c>
      <c r="B3219" s="29">
        <v>14216.0</v>
      </c>
      <c r="C3219" s="59">
        <v>14216.0</v>
      </c>
      <c r="D3219" s="27">
        <v>0.0</v>
      </c>
      <c r="E3219" s="34"/>
    </row>
    <row r="3220" hidden="1">
      <c r="A3220" s="35" t="s">
        <v>3659</v>
      </c>
      <c r="B3220" s="29">
        <v>416686.6</v>
      </c>
      <c r="C3220" s="59">
        <v>416686.6</v>
      </c>
      <c r="D3220" s="27">
        <v>0.0</v>
      </c>
      <c r="E3220" s="34"/>
    </row>
    <row r="3221" hidden="1">
      <c r="A3221" s="36" t="s">
        <v>3660</v>
      </c>
      <c r="B3221" s="37">
        <v>0.4000000000014552</v>
      </c>
      <c r="C3221" s="27">
        <v>-0.5999999999767169</v>
      </c>
      <c r="D3221" s="27">
        <v>-0.9999999999781721</v>
      </c>
      <c r="E3221" s="38"/>
    </row>
    <row r="3222" hidden="1"/>
    <row r="3223" hidden="1"/>
    <row r="3224" hidden="1">
      <c r="A3224" s="5" t="s">
        <v>3632</v>
      </c>
      <c r="B3224" s="6"/>
      <c r="C3224" s="6"/>
      <c r="D3224" s="6"/>
      <c r="E3224" s="7"/>
    </row>
    <row r="3225" hidden="1">
      <c r="A3225" s="10"/>
      <c r="B3225" s="11"/>
      <c r="C3225" s="11"/>
      <c r="D3225" s="11"/>
      <c r="E3225" s="12"/>
    </row>
    <row r="3226" hidden="1">
      <c r="A3226" s="5" t="s">
        <v>3634</v>
      </c>
      <c r="B3226" s="6"/>
      <c r="C3226" s="6"/>
      <c r="D3226" s="6"/>
      <c r="E3226" s="7"/>
    </row>
    <row r="3227" hidden="1">
      <c r="A3227" s="10"/>
      <c r="B3227" s="11"/>
      <c r="C3227" s="11"/>
      <c r="D3227" s="11"/>
      <c r="E3227" s="12"/>
    </row>
    <row r="3228" hidden="1">
      <c r="A3228" s="13">
        <v>46132.0</v>
      </c>
      <c r="B3228" s="6"/>
      <c r="C3228" s="54" t="s">
        <v>3635</v>
      </c>
      <c r="D3228" s="15">
        <v>46138.0</v>
      </c>
      <c r="E3228" s="7"/>
    </row>
    <row r="3229" hidden="1">
      <c r="A3229" s="10"/>
      <c r="B3229" s="11"/>
      <c r="C3229" s="16"/>
      <c r="D3229" s="11"/>
      <c r="E3229" s="12"/>
    </row>
    <row r="3230" hidden="1">
      <c r="A3230" s="55" t="s">
        <v>4824</v>
      </c>
      <c r="B3230" s="7"/>
      <c r="C3230" s="16"/>
      <c r="D3230" s="56" t="s">
        <v>4825</v>
      </c>
      <c r="E3230" s="7"/>
    </row>
    <row r="3231" hidden="1">
      <c r="A3231" s="10"/>
      <c r="B3231" s="12"/>
      <c r="C3231" s="16"/>
      <c r="D3231" s="11"/>
      <c r="E3231" s="12"/>
    </row>
    <row r="3232" hidden="1">
      <c r="A3232" s="19" t="s">
        <v>3636</v>
      </c>
      <c r="B3232" s="6"/>
      <c r="C3232" s="6"/>
      <c r="D3232" s="6"/>
      <c r="E3232" s="7"/>
    </row>
    <row r="3233" hidden="1">
      <c r="A3233" s="20" t="s">
        <v>3637</v>
      </c>
      <c r="B3233" s="21" t="s">
        <v>3638</v>
      </c>
      <c r="C3233" s="22" t="s">
        <v>3639</v>
      </c>
      <c r="D3233" s="21" t="s">
        <v>3640</v>
      </c>
      <c r="E3233" s="23" t="s">
        <v>13</v>
      </c>
    </row>
    <row r="3234" hidden="1">
      <c r="A3234" s="57" t="s">
        <v>3641</v>
      </c>
      <c r="B3234" s="25">
        <v>32750.0</v>
      </c>
      <c r="C3234" s="26">
        <v>28750.0</v>
      </c>
      <c r="D3234" s="27">
        <v>-4000.0</v>
      </c>
      <c r="E3234" s="28"/>
    </row>
    <row r="3235" hidden="1">
      <c r="A3235" s="57" t="s">
        <v>3642</v>
      </c>
      <c r="B3235" s="29">
        <v>31934.0</v>
      </c>
      <c r="C3235" s="26">
        <v>31934.0</v>
      </c>
      <c r="D3235" s="27">
        <v>0.0</v>
      </c>
      <c r="E3235" s="28"/>
    </row>
    <row r="3236" hidden="1">
      <c r="A3236" s="57" t="s">
        <v>3643</v>
      </c>
      <c r="B3236" s="29">
        <v>140.0</v>
      </c>
      <c r="C3236" s="26">
        <v>140.0</v>
      </c>
      <c r="D3236" s="27">
        <v>0.0</v>
      </c>
      <c r="E3236" s="28" t="s">
        <v>4942</v>
      </c>
    </row>
    <row r="3237" hidden="1">
      <c r="A3237" s="57" t="s">
        <v>3644</v>
      </c>
      <c r="B3237" s="25">
        <v>2500.0</v>
      </c>
      <c r="C3237" s="26">
        <v>5000.0</v>
      </c>
      <c r="D3237" s="27">
        <v>2500.0</v>
      </c>
      <c r="E3237" s="28" t="s">
        <v>5004</v>
      </c>
    </row>
    <row r="3238" hidden="1">
      <c r="A3238" s="31" t="s">
        <v>3646</v>
      </c>
      <c r="B3238" s="29">
        <v>0.0</v>
      </c>
      <c r="C3238" s="26"/>
      <c r="D3238" s="27">
        <v>0.0</v>
      </c>
      <c r="E3238" s="28"/>
    </row>
    <row r="3239" hidden="1">
      <c r="A3239" s="31" t="s">
        <v>3647</v>
      </c>
      <c r="B3239" s="29">
        <v>0.0</v>
      </c>
      <c r="C3239" s="26"/>
      <c r="D3239" s="27">
        <v>0.0</v>
      </c>
      <c r="E3239" s="28"/>
    </row>
    <row r="3240" hidden="1">
      <c r="A3240" s="31" t="s">
        <v>3649</v>
      </c>
      <c r="B3240" s="29">
        <v>300.0</v>
      </c>
      <c r="C3240" s="26">
        <v>1800.0</v>
      </c>
      <c r="D3240" s="27">
        <v>1500.0</v>
      </c>
      <c r="E3240" s="28" t="s">
        <v>5005</v>
      </c>
    </row>
    <row r="3241" hidden="1">
      <c r="A3241" s="31" t="s">
        <v>3651</v>
      </c>
      <c r="B3241" s="29">
        <v>6975.0</v>
      </c>
      <c r="C3241" s="26">
        <v>6975.0</v>
      </c>
      <c r="D3241" s="27">
        <v>0.0</v>
      </c>
      <c r="E3241" s="28"/>
    </row>
    <row r="3242" hidden="1">
      <c r="A3242" s="58" t="s">
        <v>3652</v>
      </c>
      <c r="B3242" s="29">
        <v>103558.0</v>
      </c>
      <c r="C3242" s="29">
        <v>103856.0</v>
      </c>
      <c r="D3242" s="27">
        <v>298.0</v>
      </c>
      <c r="E3242" s="34"/>
    </row>
    <row r="3243" hidden="1">
      <c r="A3243" s="58" t="s">
        <v>3653</v>
      </c>
      <c r="B3243" s="29">
        <v>34385.0</v>
      </c>
      <c r="C3243" s="59">
        <v>42219.0</v>
      </c>
      <c r="D3243" s="27">
        <v>7834.0</v>
      </c>
      <c r="E3243" s="34"/>
    </row>
    <row r="3244" hidden="1">
      <c r="A3244" s="58" t="s">
        <v>3654</v>
      </c>
      <c r="B3244" s="29">
        <v>99540.0</v>
      </c>
      <c r="C3244" s="59">
        <v>79655.0</v>
      </c>
      <c r="D3244" s="27">
        <v>-19885.0</v>
      </c>
      <c r="E3244" s="34"/>
    </row>
    <row r="3245" hidden="1">
      <c r="A3245" s="58" t="s">
        <v>3655</v>
      </c>
      <c r="B3245" s="29">
        <v>102435.0</v>
      </c>
      <c r="C3245" s="59">
        <v>109734.0</v>
      </c>
      <c r="D3245" s="27">
        <v>7299.0</v>
      </c>
      <c r="E3245" s="34"/>
    </row>
    <row r="3246" hidden="1">
      <c r="A3246" s="58" t="s">
        <v>3657</v>
      </c>
      <c r="B3246" s="29">
        <v>791.0</v>
      </c>
      <c r="C3246" s="59">
        <v>950.0</v>
      </c>
      <c r="D3246" s="27">
        <v>159.0</v>
      </c>
      <c r="E3246" s="34"/>
    </row>
    <row r="3247" hidden="1">
      <c r="A3247" s="58" t="s">
        <v>3658</v>
      </c>
      <c r="B3247" s="29">
        <v>8603.0</v>
      </c>
      <c r="C3247" s="59">
        <v>14216.0</v>
      </c>
      <c r="D3247" s="27">
        <v>5613.0</v>
      </c>
      <c r="E3247" s="34"/>
    </row>
    <row r="3248" hidden="1">
      <c r="A3248" s="35" t="s">
        <v>3659</v>
      </c>
      <c r="B3248" s="29">
        <v>415306.5</v>
      </c>
      <c r="C3248" s="59">
        <v>416686.6</v>
      </c>
      <c r="D3248" s="27">
        <v>1380.0999999999767</v>
      </c>
      <c r="E3248" s="34"/>
    </row>
    <row r="3249" hidden="1">
      <c r="A3249" s="36" t="s">
        <v>3660</v>
      </c>
      <c r="B3249" s="37">
        <v>1.5</v>
      </c>
      <c r="C3249" s="27">
        <v>-5673.599999999977</v>
      </c>
      <c r="D3249" s="27">
        <v>-5675.099999999977</v>
      </c>
      <c r="E3249" s="38"/>
    </row>
    <row r="3250" hidden="1"/>
    <row r="3251" hidden="1"/>
    <row r="3252" hidden="1">
      <c r="A3252" s="5" t="s">
        <v>3632</v>
      </c>
      <c r="B3252" s="6"/>
      <c r="C3252" s="6"/>
      <c r="D3252" s="6"/>
      <c r="E3252" s="7"/>
    </row>
    <row r="3253" hidden="1">
      <c r="A3253" s="10"/>
      <c r="B3253" s="11"/>
      <c r="C3253" s="11"/>
      <c r="D3253" s="11"/>
      <c r="E3253" s="12"/>
    </row>
    <row r="3254" hidden="1">
      <c r="A3254" s="5" t="s">
        <v>3634</v>
      </c>
      <c r="B3254" s="6"/>
      <c r="C3254" s="6"/>
      <c r="D3254" s="6"/>
      <c r="E3254" s="7"/>
    </row>
    <row r="3255" hidden="1">
      <c r="A3255" s="10"/>
      <c r="B3255" s="11"/>
      <c r="C3255" s="11"/>
      <c r="D3255" s="11"/>
      <c r="E3255" s="12"/>
    </row>
    <row r="3256" hidden="1">
      <c r="A3256" s="13">
        <v>46132.0</v>
      </c>
      <c r="B3256" s="6"/>
      <c r="C3256" s="54" t="s">
        <v>3635</v>
      </c>
      <c r="D3256" s="15">
        <v>46138.0</v>
      </c>
      <c r="E3256" s="7"/>
    </row>
    <row r="3257" hidden="1">
      <c r="A3257" s="10"/>
      <c r="B3257" s="11"/>
      <c r="C3257" s="16"/>
      <c r="D3257" s="11"/>
      <c r="E3257" s="12"/>
    </row>
    <row r="3258" hidden="1">
      <c r="A3258" s="55" t="s">
        <v>4824</v>
      </c>
      <c r="B3258" s="7"/>
      <c r="C3258" s="16"/>
      <c r="D3258" s="56" t="s">
        <v>4825</v>
      </c>
      <c r="E3258" s="7"/>
    </row>
    <row r="3259" hidden="1">
      <c r="A3259" s="10"/>
      <c r="B3259" s="12"/>
      <c r="C3259" s="16"/>
      <c r="D3259" s="11"/>
      <c r="E3259" s="12"/>
    </row>
    <row r="3260" hidden="1">
      <c r="A3260" s="19" t="s">
        <v>3636</v>
      </c>
      <c r="B3260" s="6"/>
      <c r="C3260" s="6"/>
      <c r="D3260" s="6"/>
      <c r="E3260" s="7"/>
    </row>
    <row r="3261" hidden="1">
      <c r="A3261" s="20" t="s">
        <v>3637</v>
      </c>
      <c r="B3261" s="21" t="s">
        <v>3638</v>
      </c>
      <c r="C3261" s="22" t="s">
        <v>3639</v>
      </c>
      <c r="D3261" s="21" t="s">
        <v>3640</v>
      </c>
      <c r="E3261" s="23" t="s">
        <v>13</v>
      </c>
    </row>
    <row r="3262" hidden="1">
      <c r="A3262" s="57" t="s">
        <v>3641</v>
      </c>
      <c r="B3262" s="25">
        <v>32750.0</v>
      </c>
      <c r="C3262" s="26">
        <v>28750.0</v>
      </c>
      <c r="D3262" s="27">
        <v>-4000.0</v>
      </c>
      <c r="E3262" s="28"/>
    </row>
    <row r="3263" hidden="1">
      <c r="A3263" s="57" t="s">
        <v>3642</v>
      </c>
      <c r="B3263" s="29">
        <v>31934.0</v>
      </c>
      <c r="C3263" s="26">
        <v>31934.0</v>
      </c>
      <c r="D3263" s="27">
        <v>0.0</v>
      </c>
      <c r="E3263" s="28"/>
    </row>
    <row r="3264" hidden="1">
      <c r="A3264" s="57" t="s">
        <v>3643</v>
      </c>
      <c r="B3264" s="29">
        <v>140.0</v>
      </c>
      <c r="C3264" s="26">
        <v>140.0</v>
      </c>
      <c r="D3264" s="27">
        <v>0.0</v>
      </c>
      <c r="E3264" s="28" t="s">
        <v>4942</v>
      </c>
    </row>
    <row r="3265" hidden="1">
      <c r="A3265" s="57" t="s">
        <v>3644</v>
      </c>
      <c r="B3265" s="25">
        <v>2500.0</v>
      </c>
      <c r="C3265" s="26">
        <v>5000.0</v>
      </c>
      <c r="D3265" s="27">
        <v>2500.0</v>
      </c>
      <c r="E3265" s="28" t="s">
        <v>5004</v>
      </c>
    </row>
    <row r="3266" hidden="1">
      <c r="A3266" s="31" t="s">
        <v>3646</v>
      </c>
      <c r="B3266" s="29">
        <v>0.0</v>
      </c>
      <c r="C3266" s="26"/>
      <c r="D3266" s="27">
        <v>0.0</v>
      </c>
      <c r="E3266" s="28"/>
    </row>
    <row r="3267" hidden="1">
      <c r="A3267" s="31" t="s">
        <v>3647</v>
      </c>
      <c r="B3267" s="29">
        <v>0.0</v>
      </c>
      <c r="C3267" s="26"/>
      <c r="D3267" s="27">
        <v>0.0</v>
      </c>
      <c r="E3267" s="28"/>
    </row>
    <row r="3268" hidden="1">
      <c r="A3268" s="31" t="s">
        <v>3649</v>
      </c>
      <c r="B3268" s="29">
        <v>300.0</v>
      </c>
      <c r="C3268" s="26">
        <v>1800.0</v>
      </c>
      <c r="D3268" s="27">
        <v>1500.0</v>
      </c>
      <c r="E3268" s="28" t="s">
        <v>5005</v>
      </c>
    </row>
    <row r="3269" hidden="1">
      <c r="A3269" s="31" t="s">
        <v>3651</v>
      </c>
      <c r="B3269" s="29">
        <v>6975.0</v>
      </c>
      <c r="C3269" s="26">
        <v>6975.0</v>
      </c>
      <c r="D3269" s="27">
        <v>0.0</v>
      </c>
      <c r="E3269" s="28"/>
    </row>
    <row r="3270" hidden="1">
      <c r="A3270" s="58" t="s">
        <v>3652</v>
      </c>
      <c r="B3270" s="29">
        <v>103558.0</v>
      </c>
      <c r="C3270" s="29">
        <v>103558.0</v>
      </c>
      <c r="D3270" s="27">
        <v>0.0</v>
      </c>
      <c r="E3270" s="34"/>
    </row>
    <row r="3271" hidden="1">
      <c r="A3271" s="58" t="s">
        <v>3653</v>
      </c>
      <c r="B3271" s="29">
        <v>34385.0</v>
      </c>
      <c r="C3271" s="59">
        <v>34385.0</v>
      </c>
      <c r="D3271" s="27">
        <v>0.0</v>
      </c>
      <c r="E3271" s="34"/>
    </row>
    <row r="3272" hidden="1">
      <c r="A3272" s="58" t="s">
        <v>3654</v>
      </c>
      <c r="B3272" s="29">
        <v>99540.0</v>
      </c>
      <c r="C3272" s="59">
        <v>99540.0</v>
      </c>
      <c r="D3272" s="27">
        <v>0.0</v>
      </c>
      <c r="E3272" s="34"/>
    </row>
    <row r="3273" hidden="1">
      <c r="A3273" s="58" t="s">
        <v>3655</v>
      </c>
      <c r="B3273" s="29">
        <v>102435.0</v>
      </c>
      <c r="C3273" s="59">
        <v>102435.0</v>
      </c>
      <c r="D3273" s="27">
        <v>0.0</v>
      </c>
      <c r="E3273" s="34"/>
    </row>
    <row r="3274" hidden="1">
      <c r="A3274" s="58" t="s">
        <v>3657</v>
      </c>
      <c r="B3274" s="29">
        <v>791.0</v>
      </c>
      <c r="C3274" s="59">
        <v>791.0</v>
      </c>
      <c r="D3274" s="27">
        <v>0.0</v>
      </c>
      <c r="E3274" s="34"/>
    </row>
    <row r="3275" hidden="1">
      <c r="A3275" s="58" t="s">
        <v>3658</v>
      </c>
      <c r="B3275" s="29">
        <v>8603.0</v>
      </c>
      <c r="C3275" s="59">
        <v>8603.0</v>
      </c>
      <c r="D3275" s="27">
        <v>0.0</v>
      </c>
      <c r="E3275" s="34"/>
    </row>
    <row r="3276" hidden="1">
      <c r="A3276" s="35" t="s">
        <v>3659</v>
      </c>
      <c r="B3276" s="29">
        <v>415306.5</v>
      </c>
      <c r="C3276" s="59">
        <v>414985.5</v>
      </c>
      <c r="D3276" s="27">
        <v>-321.0</v>
      </c>
      <c r="E3276" s="34"/>
    </row>
    <row r="3277" hidden="1">
      <c r="A3277" s="36" t="s">
        <v>3660</v>
      </c>
      <c r="B3277" s="37">
        <v>1.5</v>
      </c>
      <c r="C3277" s="27">
        <v>322.5</v>
      </c>
      <c r="D3277" s="27">
        <v>321.0</v>
      </c>
      <c r="E3277" s="38"/>
    </row>
    <row r="3278" hidden="1"/>
    <row r="3279" hidden="1"/>
    <row r="3280" hidden="1">
      <c r="A3280" s="5" t="s">
        <v>3632</v>
      </c>
      <c r="B3280" s="6"/>
      <c r="C3280" s="6"/>
      <c r="D3280" s="6"/>
      <c r="E3280" s="7"/>
    </row>
    <row r="3281" hidden="1">
      <c r="A3281" s="10"/>
      <c r="B3281" s="11"/>
      <c r="C3281" s="11"/>
      <c r="D3281" s="11"/>
      <c r="E3281" s="12"/>
    </row>
    <row r="3282" hidden="1">
      <c r="A3282" s="5" t="s">
        <v>3634</v>
      </c>
      <c r="B3282" s="6"/>
      <c r="C3282" s="6"/>
      <c r="D3282" s="6"/>
      <c r="E3282" s="7"/>
    </row>
    <row r="3283" hidden="1">
      <c r="A3283" s="10"/>
      <c r="B3283" s="11"/>
      <c r="C3283" s="11"/>
      <c r="D3283" s="11"/>
      <c r="E3283" s="12"/>
    </row>
    <row r="3284" hidden="1">
      <c r="A3284" s="13">
        <v>46139.0</v>
      </c>
      <c r="B3284" s="6"/>
      <c r="C3284" s="54" t="s">
        <v>3635</v>
      </c>
      <c r="D3284" s="15">
        <v>46142.0</v>
      </c>
      <c r="E3284" s="7"/>
    </row>
    <row r="3285" hidden="1">
      <c r="A3285" s="10"/>
      <c r="B3285" s="11"/>
      <c r="C3285" s="16"/>
      <c r="D3285" s="11"/>
      <c r="E3285" s="12"/>
    </row>
    <row r="3286" hidden="1">
      <c r="A3286" s="55" t="s">
        <v>4824</v>
      </c>
      <c r="B3286" s="7"/>
      <c r="C3286" s="16"/>
      <c r="D3286" s="56" t="s">
        <v>4839</v>
      </c>
      <c r="E3286" s="7"/>
    </row>
    <row r="3287" hidden="1">
      <c r="A3287" s="10"/>
      <c r="B3287" s="12"/>
      <c r="C3287" s="16"/>
      <c r="D3287" s="11"/>
      <c r="E3287" s="12"/>
    </row>
    <row r="3288" hidden="1">
      <c r="A3288" s="19" t="s">
        <v>3636</v>
      </c>
      <c r="B3288" s="6"/>
      <c r="C3288" s="6"/>
      <c r="D3288" s="6"/>
      <c r="E3288" s="7"/>
    </row>
    <row r="3289" hidden="1">
      <c r="A3289" s="20" t="s">
        <v>3637</v>
      </c>
      <c r="B3289" s="21" t="s">
        <v>3638</v>
      </c>
      <c r="C3289" s="22" t="s">
        <v>3639</v>
      </c>
      <c r="D3289" s="21" t="s">
        <v>3640</v>
      </c>
      <c r="E3289" s="23" t="s">
        <v>13</v>
      </c>
    </row>
    <row r="3290" hidden="1">
      <c r="A3290" s="57" t="s">
        <v>3641</v>
      </c>
      <c r="B3290" s="25">
        <v>6957.0</v>
      </c>
      <c r="C3290" s="26">
        <v>6957.0</v>
      </c>
      <c r="D3290" s="27">
        <v>0.0</v>
      </c>
      <c r="E3290" s="28"/>
    </row>
    <row r="3291" hidden="1">
      <c r="A3291" s="57" t="s">
        <v>3642</v>
      </c>
      <c r="B3291" s="29">
        <v>17266.0</v>
      </c>
      <c r="C3291" s="26">
        <v>17266.0</v>
      </c>
      <c r="D3291" s="27">
        <v>0.0</v>
      </c>
      <c r="E3291" s="28"/>
    </row>
    <row r="3292" hidden="1">
      <c r="A3292" s="57" t="s">
        <v>3643</v>
      </c>
      <c r="B3292" s="29">
        <v>0.0</v>
      </c>
      <c r="C3292" s="26"/>
      <c r="D3292" s="27">
        <v>0.0</v>
      </c>
      <c r="E3292" s="28" t="s">
        <v>4942</v>
      </c>
    </row>
    <row r="3293" hidden="1">
      <c r="A3293" s="57" t="s">
        <v>3644</v>
      </c>
      <c r="B3293" s="25">
        <v>2200.0</v>
      </c>
      <c r="C3293" s="26">
        <v>2200.0</v>
      </c>
      <c r="D3293" s="27">
        <v>0.0</v>
      </c>
      <c r="E3293" s="28"/>
    </row>
    <row r="3294" hidden="1">
      <c r="A3294" s="31" t="s">
        <v>3646</v>
      </c>
      <c r="B3294" s="29">
        <v>0.0</v>
      </c>
      <c r="C3294" s="26"/>
      <c r="D3294" s="27">
        <v>0.0</v>
      </c>
      <c r="E3294" s="28"/>
    </row>
    <row r="3295" hidden="1">
      <c r="A3295" s="31" t="s">
        <v>3647</v>
      </c>
      <c r="B3295" s="29">
        <v>90.0</v>
      </c>
      <c r="C3295" s="26">
        <v>90.0</v>
      </c>
      <c r="D3295" s="27">
        <v>0.0</v>
      </c>
      <c r="E3295" s="28" t="s">
        <v>5006</v>
      </c>
    </row>
    <row r="3296" hidden="1">
      <c r="A3296" s="31" t="s">
        <v>3649</v>
      </c>
      <c r="B3296" s="29">
        <v>4725.0</v>
      </c>
      <c r="C3296" s="26">
        <v>4570.0</v>
      </c>
      <c r="D3296" s="27">
        <v>-155.0</v>
      </c>
      <c r="E3296" s="28" t="s">
        <v>5007</v>
      </c>
    </row>
    <row r="3297" hidden="1">
      <c r="A3297" s="31" t="s">
        <v>3651</v>
      </c>
      <c r="B3297" s="29">
        <v>3130.0</v>
      </c>
      <c r="C3297" s="26">
        <v>3285.0</v>
      </c>
      <c r="D3297" s="27">
        <v>155.0</v>
      </c>
      <c r="E3297" s="28"/>
    </row>
    <row r="3298" hidden="1">
      <c r="A3298" s="58" t="s">
        <v>3652</v>
      </c>
      <c r="B3298" s="29">
        <v>47919.0</v>
      </c>
      <c r="C3298" s="29">
        <v>47919.0</v>
      </c>
      <c r="D3298" s="27">
        <v>0.0</v>
      </c>
      <c r="E3298" s="34"/>
    </row>
    <row r="3299" hidden="1">
      <c r="A3299" s="58" t="s">
        <v>3653</v>
      </c>
      <c r="B3299" s="29">
        <v>13867.0</v>
      </c>
      <c r="C3299" s="59">
        <v>13867.0</v>
      </c>
      <c r="D3299" s="27">
        <v>0.0</v>
      </c>
      <c r="E3299" s="34"/>
    </row>
    <row r="3300" hidden="1">
      <c r="A3300" s="58" t="s">
        <v>3654</v>
      </c>
      <c r="B3300" s="29">
        <v>37019.0</v>
      </c>
      <c r="C3300" s="59">
        <v>37019.0</v>
      </c>
      <c r="D3300" s="27">
        <v>0.0</v>
      </c>
      <c r="E3300" s="34"/>
    </row>
    <row r="3301" hidden="1">
      <c r="A3301" s="58" t="s">
        <v>3655</v>
      </c>
      <c r="B3301" s="29">
        <v>47959.0</v>
      </c>
      <c r="C3301" s="59">
        <v>47959.0</v>
      </c>
      <c r="D3301" s="27">
        <v>0.0</v>
      </c>
      <c r="E3301" s="34"/>
    </row>
    <row r="3302" hidden="1">
      <c r="A3302" s="58" t="s">
        <v>3657</v>
      </c>
      <c r="B3302" s="29">
        <v>876.0</v>
      </c>
      <c r="C3302" s="59">
        <v>876.0</v>
      </c>
      <c r="D3302" s="27">
        <v>0.0</v>
      </c>
      <c r="E3302" s="34"/>
    </row>
    <row r="3303" hidden="1">
      <c r="A3303" s="58" t="s">
        <v>3658</v>
      </c>
      <c r="B3303" s="29">
        <v>3820.0</v>
      </c>
      <c r="C3303" s="59">
        <v>3820.0</v>
      </c>
      <c r="D3303" s="27">
        <v>0.0</v>
      </c>
      <c r="E3303" s="34"/>
    </row>
    <row r="3304" hidden="1">
      <c r="A3304" s="35" t="s">
        <v>3659</v>
      </c>
      <c r="B3304" s="29">
        <v>182007.5</v>
      </c>
      <c r="C3304" s="59">
        <v>182007.5</v>
      </c>
      <c r="D3304" s="27">
        <v>0.0</v>
      </c>
      <c r="E3304" s="34"/>
    </row>
    <row r="3305" hidden="1">
      <c r="A3305" s="36" t="s">
        <v>3660</v>
      </c>
      <c r="B3305" s="37">
        <v>0.5</v>
      </c>
      <c r="C3305" s="27">
        <v>0.5</v>
      </c>
      <c r="D3305" s="27">
        <v>0.0</v>
      </c>
      <c r="E3305" s="38"/>
    </row>
    <row r="3306" hidden="1"/>
    <row r="3307" hidden="1"/>
    <row r="3308" hidden="1">
      <c r="A3308" s="5" t="s">
        <v>3632</v>
      </c>
      <c r="B3308" s="6"/>
      <c r="C3308" s="6"/>
      <c r="D3308" s="6"/>
      <c r="E3308" s="7"/>
    </row>
    <row r="3309" hidden="1">
      <c r="A3309" s="10"/>
      <c r="B3309" s="11"/>
      <c r="C3309" s="11"/>
      <c r="D3309" s="11"/>
      <c r="E3309" s="12"/>
    </row>
    <row r="3310" hidden="1">
      <c r="A3310" s="5" t="s">
        <v>3634</v>
      </c>
      <c r="B3310" s="6"/>
      <c r="C3310" s="6"/>
      <c r="D3310" s="6"/>
      <c r="E3310" s="7"/>
    </row>
    <row r="3311" hidden="1">
      <c r="A3311" s="10"/>
      <c r="B3311" s="11"/>
      <c r="C3311" s="11"/>
      <c r="D3311" s="11"/>
      <c r="E3311" s="12"/>
    </row>
    <row r="3312" hidden="1">
      <c r="A3312" s="13">
        <v>46143.0</v>
      </c>
      <c r="B3312" s="6"/>
      <c r="C3312" s="54" t="s">
        <v>3635</v>
      </c>
      <c r="D3312" s="15">
        <v>46145.0</v>
      </c>
      <c r="E3312" s="7"/>
    </row>
    <row r="3313" hidden="1">
      <c r="A3313" s="10"/>
      <c r="B3313" s="11"/>
      <c r="C3313" s="16"/>
      <c r="D3313" s="11"/>
      <c r="E3313" s="12"/>
    </row>
    <row r="3314" hidden="1">
      <c r="A3314" s="55" t="s">
        <v>4831</v>
      </c>
      <c r="B3314" s="7"/>
      <c r="C3314" s="16"/>
      <c r="D3314" s="56" t="s">
        <v>4825</v>
      </c>
      <c r="E3314" s="7"/>
    </row>
    <row r="3315" hidden="1">
      <c r="A3315" s="10"/>
      <c r="B3315" s="12"/>
      <c r="C3315" s="16"/>
      <c r="D3315" s="11"/>
      <c r="E3315" s="12"/>
    </row>
    <row r="3316" hidden="1">
      <c r="A3316" s="19" t="s">
        <v>3636</v>
      </c>
      <c r="B3316" s="6"/>
      <c r="C3316" s="6"/>
      <c r="D3316" s="6"/>
      <c r="E3316" s="7"/>
    </row>
    <row r="3317" hidden="1">
      <c r="A3317" s="20" t="s">
        <v>3637</v>
      </c>
      <c r="B3317" s="21" t="s">
        <v>3638</v>
      </c>
      <c r="C3317" s="22" t="s">
        <v>3639</v>
      </c>
      <c r="D3317" s="21" t="s">
        <v>3640</v>
      </c>
      <c r="E3317" s="23" t="s">
        <v>13</v>
      </c>
    </row>
    <row r="3318" hidden="1">
      <c r="A3318" s="57" t="s">
        <v>3641</v>
      </c>
      <c r="B3318" s="25">
        <v>18256.0</v>
      </c>
      <c r="C3318" s="26">
        <v>2184.0</v>
      </c>
      <c r="D3318" s="27">
        <v>-16072.0</v>
      </c>
      <c r="E3318" s="28"/>
    </row>
    <row r="3319" hidden="1">
      <c r="A3319" s="57" t="s">
        <v>3642</v>
      </c>
      <c r="B3319" s="29">
        <v>10769.0</v>
      </c>
      <c r="C3319" s="26">
        <v>10769.0</v>
      </c>
      <c r="D3319" s="27">
        <v>0.0</v>
      </c>
      <c r="E3319" s="28"/>
    </row>
    <row r="3320" hidden="1">
      <c r="A3320" s="57" t="s">
        <v>3643</v>
      </c>
      <c r="B3320" s="29">
        <v>200.0</v>
      </c>
      <c r="C3320" s="26">
        <v>200.0</v>
      </c>
      <c r="D3320" s="27">
        <v>0.0</v>
      </c>
      <c r="E3320" s="28" t="s">
        <v>4942</v>
      </c>
    </row>
    <row r="3321" hidden="1">
      <c r="A3321" s="57" t="s">
        <v>3644</v>
      </c>
      <c r="B3321" s="25">
        <v>500.0</v>
      </c>
      <c r="C3321" s="26">
        <v>6500.0</v>
      </c>
      <c r="D3321" s="27">
        <v>6000.0</v>
      </c>
      <c r="E3321" s="28" t="s">
        <v>5008</v>
      </c>
    </row>
    <row r="3322" hidden="1">
      <c r="A3322" s="31" t="s">
        <v>3646</v>
      </c>
      <c r="B3322" s="29">
        <v>225.0</v>
      </c>
      <c r="C3322" s="26"/>
      <c r="D3322" s="27">
        <v>-225.0</v>
      </c>
      <c r="E3322" s="28"/>
    </row>
    <row r="3323" hidden="1">
      <c r="A3323" s="31" t="s">
        <v>3647</v>
      </c>
      <c r="B3323" s="29">
        <v>70.0</v>
      </c>
      <c r="C3323" s="26">
        <v>70.0</v>
      </c>
      <c r="D3323" s="27">
        <v>0.0</v>
      </c>
      <c r="E3323" s="28" t="s">
        <v>5009</v>
      </c>
    </row>
    <row r="3324" hidden="1">
      <c r="A3324" s="31" t="s">
        <v>3649</v>
      </c>
      <c r="B3324" s="29">
        <v>0.0</v>
      </c>
      <c r="C3324" s="26">
        <v>10074.0</v>
      </c>
      <c r="D3324" s="27">
        <v>10074.0</v>
      </c>
      <c r="E3324" s="28" t="s">
        <v>3648</v>
      </c>
    </row>
    <row r="3325" hidden="1">
      <c r="A3325" s="31" t="s">
        <v>3651</v>
      </c>
      <c r="B3325" s="29">
        <v>3780.0</v>
      </c>
      <c r="C3325" s="26">
        <v>3960.0</v>
      </c>
      <c r="D3325" s="27">
        <v>180.0</v>
      </c>
      <c r="E3325" s="28"/>
    </row>
    <row r="3326" hidden="1">
      <c r="A3326" s="58" t="s">
        <v>3652</v>
      </c>
      <c r="B3326" s="29">
        <v>47344.0</v>
      </c>
      <c r="C3326" s="29">
        <v>47344.0</v>
      </c>
      <c r="D3326" s="27">
        <v>0.0</v>
      </c>
      <c r="E3326" s="34"/>
    </row>
    <row r="3327" hidden="1">
      <c r="A3327" s="58" t="s">
        <v>3653</v>
      </c>
      <c r="B3327" s="29">
        <v>22411.0</v>
      </c>
      <c r="C3327" s="59">
        <v>22411.0</v>
      </c>
      <c r="D3327" s="27">
        <v>0.0</v>
      </c>
      <c r="E3327" s="34"/>
    </row>
    <row r="3328" hidden="1">
      <c r="A3328" s="58" t="s">
        <v>3654</v>
      </c>
      <c r="B3328" s="29">
        <v>35568.0</v>
      </c>
      <c r="C3328" s="59">
        <v>35568.0</v>
      </c>
      <c r="D3328" s="27">
        <v>0.0</v>
      </c>
      <c r="E3328" s="34"/>
    </row>
    <row r="3329" hidden="1">
      <c r="A3329" s="58" t="s">
        <v>3655</v>
      </c>
      <c r="B3329" s="29">
        <v>48854.0</v>
      </c>
      <c r="C3329" s="59">
        <v>48854.0</v>
      </c>
      <c r="D3329" s="27">
        <v>0.0</v>
      </c>
      <c r="E3329" s="34"/>
    </row>
    <row r="3330" hidden="1">
      <c r="A3330" s="58" t="s">
        <v>3657</v>
      </c>
      <c r="B3330" s="29">
        <v>2330.0</v>
      </c>
      <c r="C3330" s="59">
        <v>2330.0</v>
      </c>
      <c r="D3330" s="27">
        <v>0.0</v>
      </c>
      <c r="E3330" s="34"/>
    </row>
    <row r="3331" hidden="1">
      <c r="A3331" s="58" t="s">
        <v>3658</v>
      </c>
      <c r="B3331" s="29">
        <v>4107.0</v>
      </c>
      <c r="C3331" s="59">
        <v>4107.0</v>
      </c>
      <c r="D3331" s="27">
        <v>0.0</v>
      </c>
      <c r="E3331" s="34"/>
    </row>
    <row r="3332" hidden="1">
      <c r="A3332" s="35" t="s">
        <v>3659</v>
      </c>
      <c r="B3332" s="29">
        <v>190307.0</v>
      </c>
      <c r="C3332" s="59">
        <v>190307.0</v>
      </c>
      <c r="D3332" s="27">
        <v>0.0</v>
      </c>
      <c r="E3332" s="34"/>
    </row>
    <row r="3333" hidden="1">
      <c r="A3333" s="36" t="s">
        <v>3660</v>
      </c>
      <c r="B3333" s="37">
        <v>0.0</v>
      </c>
      <c r="C3333" s="27">
        <v>-43.0</v>
      </c>
      <c r="D3333" s="27">
        <v>-43.0</v>
      </c>
      <c r="E3333" s="38"/>
    </row>
    <row r="3334" hidden="1"/>
    <row r="3335" hidden="1"/>
    <row r="3336">
      <c r="A3336" s="5" t="s">
        <v>3632</v>
      </c>
      <c r="B3336" s="6"/>
      <c r="C3336" s="6"/>
      <c r="D3336" s="6"/>
      <c r="E3336" s="7"/>
    </row>
    <row r="3337">
      <c r="A3337" s="10"/>
      <c r="B3337" s="11"/>
      <c r="C3337" s="11"/>
      <c r="D3337" s="11"/>
      <c r="E3337" s="12"/>
    </row>
    <row r="3338">
      <c r="A3338" s="5" t="s">
        <v>3634</v>
      </c>
      <c r="B3338" s="6"/>
      <c r="C3338" s="6"/>
      <c r="D3338" s="6"/>
      <c r="E3338" s="7"/>
    </row>
    <row r="3339">
      <c r="A3339" s="10"/>
      <c r="B3339" s="11"/>
      <c r="C3339" s="11"/>
      <c r="D3339" s="11"/>
      <c r="E3339" s="12"/>
    </row>
    <row r="3340">
      <c r="A3340" s="13">
        <v>46146.0</v>
      </c>
      <c r="B3340" s="6"/>
      <c r="C3340" s="54" t="s">
        <v>3635</v>
      </c>
      <c r="D3340" s="15">
        <v>46152.0</v>
      </c>
      <c r="E3340" s="7"/>
    </row>
    <row r="3341">
      <c r="A3341" s="10"/>
      <c r="B3341" s="11"/>
      <c r="C3341" s="16"/>
      <c r="D3341" s="11"/>
      <c r="E3341" s="12"/>
    </row>
    <row r="3342">
      <c r="A3342" s="55" t="s">
        <v>4824</v>
      </c>
      <c r="B3342" s="7"/>
      <c r="C3342" s="16"/>
      <c r="D3342" s="56" t="s">
        <v>4825</v>
      </c>
      <c r="E3342" s="7"/>
    </row>
    <row r="3343">
      <c r="A3343" s="10"/>
      <c r="B3343" s="12"/>
      <c r="C3343" s="16"/>
      <c r="D3343" s="11"/>
      <c r="E3343" s="12"/>
    </row>
    <row r="3344">
      <c r="A3344" s="19" t="s">
        <v>3636</v>
      </c>
      <c r="B3344" s="6"/>
      <c r="C3344" s="6"/>
      <c r="D3344" s="6"/>
      <c r="E3344" s="7"/>
    </row>
    <row r="3345">
      <c r="A3345" s="20" t="s">
        <v>3637</v>
      </c>
      <c r="B3345" s="21" t="s">
        <v>3638</v>
      </c>
      <c r="C3345" s="22" t="s">
        <v>3639</v>
      </c>
      <c r="D3345" s="21" t="s">
        <v>3640</v>
      </c>
      <c r="E3345" s="23" t="s">
        <v>13</v>
      </c>
    </row>
    <row r="3346">
      <c r="A3346" s="57" t="s">
        <v>3641</v>
      </c>
      <c r="B3346" s="25">
        <v>48115.0</v>
      </c>
      <c r="C3346" s="26">
        <v>33921.0</v>
      </c>
      <c r="D3346" s="27">
        <v>-14194.0</v>
      </c>
      <c r="E3346" s="28"/>
    </row>
    <row r="3347">
      <c r="A3347" s="57" t="s">
        <v>3642</v>
      </c>
      <c r="B3347" s="29">
        <v>45864.0</v>
      </c>
      <c r="C3347" s="26">
        <v>45864.0</v>
      </c>
      <c r="D3347" s="27">
        <v>0.0</v>
      </c>
      <c r="E3347" s="28"/>
    </row>
    <row r="3348">
      <c r="A3348" s="57" t="s">
        <v>3643</v>
      </c>
      <c r="B3348" s="29">
        <v>130.0</v>
      </c>
      <c r="C3348" s="26">
        <v>130.0</v>
      </c>
      <c r="D3348" s="27">
        <v>0.0</v>
      </c>
      <c r="E3348" s="28" t="s">
        <v>4942</v>
      </c>
    </row>
    <row r="3349">
      <c r="A3349" s="57" t="s">
        <v>3644</v>
      </c>
      <c r="B3349" s="25">
        <v>2000.0</v>
      </c>
      <c r="C3349" s="26">
        <v>5000.0</v>
      </c>
      <c r="D3349" s="27">
        <v>3000.0</v>
      </c>
      <c r="E3349" s="28" t="s">
        <v>5010</v>
      </c>
    </row>
    <row r="3350">
      <c r="A3350" s="31" t="s">
        <v>3646</v>
      </c>
      <c r="B3350" s="29">
        <v>0.0</v>
      </c>
      <c r="C3350" s="26">
        <v>110.0</v>
      </c>
      <c r="D3350" s="27">
        <v>110.0</v>
      </c>
      <c r="E3350" s="28" t="s">
        <v>4906</v>
      </c>
    </row>
    <row r="3351">
      <c r="A3351" s="31" t="s">
        <v>3647</v>
      </c>
      <c r="B3351" s="29">
        <v>0.0</v>
      </c>
      <c r="C3351" s="26"/>
      <c r="D3351" s="27">
        <v>0.0</v>
      </c>
      <c r="E3351" s="28"/>
    </row>
    <row r="3352">
      <c r="A3352" s="31" t="s">
        <v>3649</v>
      </c>
      <c r="B3352" s="29">
        <v>273.0</v>
      </c>
      <c r="C3352" s="26">
        <v>11357.0</v>
      </c>
      <c r="D3352" s="27">
        <v>11084.0</v>
      </c>
      <c r="E3352" s="28" t="s">
        <v>5011</v>
      </c>
    </row>
    <row r="3353">
      <c r="A3353" s="31" t="s">
        <v>3651</v>
      </c>
      <c r="B3353" s="29">
        <v>5940.0</v>
      </c>
      <c r="C3353" s="26">
        <v>5940.0</v>
      </c>
      <c r="D3353" s="27">
        <v>0.0</v>
      </c>
      <c r="E3353" s="28"/>
    </row>
    <row r="3354">
      <c r="A3354" s="58" t="s">
        <v>3652</v>
      </c>
      <c r="B3354" s="29">
        <v>91035.0</v>
      </c>
      <c r="C3354" s="29">
        <v>91693.0</v>
      </c>
      <c r="D3354" s="27">
        <v>658.0</v>
      </c>
      <c r="E3354" s="34"/>
    </row>
    <row r="3355">
      <c r="A3355" s="58" t="s">
        <v>3653</v>
      </c>
      <c r="B3355" s="29">
        <v>43275.0</v>
      </c>
      <c r="C3355" s="59">
        <v>43275.0</v>
      </c>
      <c r="D3355" s="27">
        <v>0.0</v>
      </c>
      <c r="E3355" s="34"/>
    </row>
    <row r="3356">
      <c r="A3356" s="58" t="s">
        <v>3654</v>
      </c>
      <c r="B3356" s="29">
        <v>83651.0</v>
      </c>
      <c r="C3356" s="59">
        <v>83651.0</v>
      </c>
      <c r="D3356" s="27">
        <v>0.0</v>
      </c>
      <c r="E3356" s="34"/>
    </row>
    <row r="3357">
      <c r="A3357" s="58" t="s">
        <v>3655</v>
      </c>
      <c r="B3357" s="29">
        <v>98769.8</v>
      </c>
      <c r="C3357" s="59">
        <v>98769.8</v>
      </c>
      <c r="D3357" s="27">
        <v>0.0</v>
      </c>
      <c r="E3357" s="34"/>
    </row>
    <row r="3358">
      <c r="A3358" s="58" t="s">
        <v>3657</v>
      </c>
      <c r="B3358" s="29">
        <v>3079.0</v>
      </c>
      <c r="C3358" s="59">
        <v>3079.0</v>
      </c>
      <c r="D3358" s="27">
        <v>0.0</v>
      </c>
      <c r="E3358" s="34"/>
    </row>
    <row r="3359">
      <c r="A3359" s="58" t="s">
        <v>3658</v>
      </c>
      <c r="B3359" s="29">
        <v>16685.0</v>
      </c>
      <c r="C3359" s="59">
        <v>16685.0</v>
      </c>
      <c r="D3359" s="27">
        <v>0.0</v>
      </c>
      <c r="E3359" s="34"/>
    </row>
    <row r="3360">
      <c r="A3360" s="35" t="s">
        <v>3659</v>
      </c>
      <c r="B3360" s="29">
        <v>422130.8</v>
      </c>
      <c r="C3360" s="59">
        <v>422788.8</v>
      </c>
      <c r="D3360" s="27">
        <v>658.0</v>
      </c>
      <c r="E3360" s="34"/>
    </row>
    <row r="3361">
      <c r="A3361" s="36" t="s">
        <v>3660</v>
      </c>
      <c r="B3361" s="37">
        <v>1.0</v>
      </c>
      <c r="C3361" s="27">
        <v>1.0</v>
      </c>
      <c r="D3361" s="27">
        <v>0.0</v>
      </c>
      <c r="E3361" s="38"/>
    </row>
    <row r="3364">
      <c r="A3364" s="5" t="s">
        <v>3632</v>
      </c>
      <c r="B3364" s="6"/>
      <c r="C3364" s="6"/>
      <c r="D3364" s="6"/>
      <c r="E3364" s="7"/>
    </row>
    <row r="3365">
      <c r="A3365" s="10"/>
      <c r="B3365" s="11"/>
      <c r="C3365" s="11"/>
      <c r="D3365" s="11"/>
      <c r="E3365" s="12"/>
    </row>
    <row r="3366">
      <c r="A3366" s="5" t="s">
        <v>3634</v>
      </c>
      <c r="B3366" s="6"/>
      <c r="C3366" s="6"/>
      <c r="D3366" s="6"/>
      <c r="E3366" s="7"/>
    </row>
    <row r="3367">
      <c r="A3367" s="10"/>
      <c r="B3367" s="11"/>
      <c r="C3367" s="11"/>
      <c r="D3367" s="11"/>
      <c r="E3367" s="12"/>
    </row>
    <row r="3368">
      <c r="A3368" s="13">
        <v>46153.0</v>
      </c>
      <c r="B3368" s="6"/>
      <c r="C3368" s="54" t="s">
        <v>3635</v>
      </c>
      <c r="D3368" s="15">
        <v>46159.0</v>
      </c>
      <c r="E3368" s="7"/>
    </row>
    <row r="3369">
      <c r="A3369" s="10"/>
      <c r="B3369" s="11"/>
      <c r="C3369" s="16"/>
      <c r="D3369" s="11"/>
      <c r="E3369" s="12"/>
    </row>
    <row r="3370">
      <c r="A3370" s="55" t="s">
        <v>4824</v>
      </c>
      <c r="B3370" s="7"/>
      <c r="C3370" s="16"/>
      <c r="D3370" s="56" t="s">
        <v>4825</v>
      </c>
      <c r="E3370" s="7"/>
    </row>
    <row r="3371">
      <c r="A3371" s="10"/>
      <c r="B3371" s="12"/>
      <c r="C3371" s="16"/>
      <c r="D3371" s="11"/>
      <c r="E3371" s="12"/>
    </row>
    <row r="3372">
      <c r="A3372" s="19" t="s">
        <v>3636</v>
      </c>
      <c r="B3372" s="6"/>
      <c r="C3372" s="6"/>
      <c r="D3372" s="6"/>
      <c r="E3372" s="7"/>
    </row>
    <row r="3373">
      <c r="A3373" s="20" t="s">
        <v>3637</v>
      </c>
      <c r="B3373" s="21" t="s">
        <v>3638</v>
      </c>
      <c r="C3373" s="22" t="s">
        <v>3639</v>
      </c>
      <c r="D3373" s="21" t="s">
        <v>3640</v>
      </c>
      <c r="E3373" s="23" t="s">
        <v>13</v>
      </c>
    </row>
    <row r="3374">
      <c r="A3374" s="57" t="s">
        <v>3641</v>
      </c>
      <c r="B3374" s="25">
        <v>21362.0</v>
      </c>
      <c r="C3374" s="26">
        <v>4229.0</v>
      </c>
      <c r="D3374" s="27">
        <v>-17133.0</v>
      </c>
      <c r="E3374" s="28"/>
    </row>
    <row r="3375">
      <c r="A3375" s="57" t="s">
        <v>3642</v>
      </c>
      <c r="B3375" s="29">
        <v>39725.0</v>
      </c>
      <c r="C3375" s="26">
        <v>39725.0</v>
      </c>
      <c r="D3375" s="27">
        <v>0.0</v>
      </c>
      <c r="E3375" s="28"/>
    </row>
    <row r="3376">
      <c r="A3376" s="57" t="s">
        <v>3643</v>
      </c>
      <c r="B3376" s="29">
        <v>0.0</v>
      </c>
      <c r="C3376" s="26"/>
      <c r="D3376" s="27">
        <v>0.0</v>
      </c>
      <c r="E3376" s="28"/>
    </row>
    <row r="3377">
      <c r="A3377" s="57" t="s">
        <v>3644</v>
      </c>
      <c r="B3377" s="25">
        <v>3194.0</v>
      </c>
      <c r="C3377" s="26">
        <v>9196.0</v>
      </c>
      <c r="D3377" s="27">
        <v>6002.0</v>
      </c>
      <c r="E3377" s="28" t="s">
        <v>5012</v>
      </c>
    </row>
    <row r="3378">
      <c r="A3378" s="31" t="s">
        <v>3646</v>
      </c>
      <c r="B3378" s="29">
        <v>0.0</v>
      </c>
      <c r="C3378" s="26"/>
      <c r="D3378" s="27">
        <v>0.0</v>
      </c>
      <c r="E3378" s="28"/>
    </row>
    <row r="3379">
      <c r="A3379" s="31" t="s">
        <v>3647</v>
      </c>
      <c r="B3379" s="29">
        <v>0.0</v>
      </c>
      <c r="C3379" s="26">
        <v>11194.0</v>
      </c>
      <c r="D3379" s="27">
        <v>11194.0</v>
      </c>
      <c r="E3379" s="28" t="s">
        <v>3648</v>
      </c>
    </row>
    <row r="3380">
      <c r="A3380" s="31" t="s">
        <v>3649</v>
      </c>
      <c r="B3380" s="29">
        <v>610.0</v>
      </c>
      <c r="C3380" s="26"/>
      <c r="D3380" s="27">
        <v>-610.0</v>
      </c>
      <c r="E3380" s="28"/>
    </row>
    <row r="3381">
      <c r="A3381" s="31" t="s">
        <v>3651</v>
      </c>
      <c r="B3381" s="29">
        <v>7355.0</v>
      </c>
      <c r="C3381" s="26">
        <v>7965.0</v>
      </c>
      <c r="D3381" s="27">
        <v>610.0</v>
      </c>
      <c r="E3381" s="28"/>
    </row>
    <row r="3382">
      <c r="A3382" s="58" t="s">
        <v>3652</v>
      </c>
      <c r="B3382" s="29">
        <v>111055.70000000001</v>
      </c>
      <c r="C3382" s="29">
        <v>111713.7</v>
      </c>
      <c r="D3382" s="27">
        <v>657.9999999999854</v>
      </c>
      <c r="E3382" s="34"/>
    </row>
    <row r="3383">
      <c r="A3383" s="58" t="s">
        <v>3653</v>
      </c>
      <c r="B3383" s="29">
        <v>48959.0</v>
      </c>
      <c r="C3383" s="59">
        <v>48959.0</v>
      </c>
      <c r="D3383" s="27">
        <v>0.0</v>
      </c>
      <c r="E3383" s="34"/>
    </row>
    <row r="3384">
      <c r="A3384" s="58" t="s">
        <v>3654</v>
      </c>
      <c r="B3384" s="29">
        <v>87405.0</v>
      </c>
      <c r="C3384" s="59">
        <v>87405.0</v>
      </c>
      <c r="D3384" s="27">
        <v>0.0</v>
      </c>
      <c r="E3384" s="34"/>
    </row>
    <row r="3385">
      <c r="A3385" s="58" t="s">
        <v>3655</v>
      </c>
      <c r="B3385" s="29">
        <v>126509.0</v>
      </c>
      <c r="C3385" s="59">
        <v>126509.0</v>
      </c>
      <c r="D3385" s="27">
        <v>0.0</v>
      </c>
      <c r="E3385" s="34"/>
    </row>
    <row r="3386">
      <c r="A3386" s="58" t="s">
        <v>3657</v>
      </c>
      <c r="B3386" s="29">
        <v>3068.0</v>
      </c>
      <c r="C3386" s="59">
        <v>3068.0</v>
      </c>
      <c r="D3386" s="27">
        <v>0.0</v>
      </c>
      <c r="E3386" s="34"/>
    </row>
    <row r="3387">
      <c r="A3387" s="58" t="s">
        <v>3658</v>
      </c>
      <c r="B3387" s="29">
        <v>11223.0</v>
      </c>
      <c r="C3387" s="59">
        <v>11223.0</v>
      </c>
      <c r="D3387" s="27">
        <v>0.0</v>
      </c>
      <c r="E3387" s="34"/>
    </row>
    <row r="3388">
      <c r="A3388" s="35" t="s">
        <v>3659</v>
      </c>
      <c r="B3388" s="29">
        <v>449242.69999999995</v>
      </c>
      <c r="C3388" s="59">
        <v>449242.7</v>
      </c>
      <c r="D3388" s="27">
        <v>5.820766091346741E-11</v>
      </c>
      <c r="E3388" s="34"/>
    </row>
    <row r="3389">
      <c r="A3389" s="36" t="s">
        <v>3660</v>
      </c>
      <c r="B3389" s="37">
        <v>0.0</v>
      </c>
      <c r="C3389" s="27">
        <v>721.0</v>
      </c>
      <c r="D3389" s="27">
        <v>721.0</v>
      </c>
      <c r="E3389" s="38"/>
    </row>
    <row r="3392">
      <c r="A3392" s="5" t="s">
        <v>3632</v>
      </c>
      <c r="B3392" s="6"/>
      <c r="C3392" s="6"/>
      <c r="D3392" s="6"/>
      <c r="E3392" s="7"/>
    </row>
    <row r="3393">
      <c r="A3393" s="10"/>
      <c r="B3393" s="11"/>
      <c r="C3393" s="11"/>
      <c r="D3393" s="11"/>
      <c r="E3393" s="12"/>
    </row>
    <row r="3394">
      <c r="A3394" s="5" t="s">
        <v>3634</v>
      </c>
      <c r="B3394" s="6"/>
      <c r="C3394" s="6"/>
      <c r="D3394" s="6"/>
      <c r="E3394" s="7"/>
    </row>
    <row r="3395">
      <c r="A3395" s="10"/>
      <c r="B3395" s="11"/>
      <c r="C3395" s="11"/>
      <c r="D3395" s="11"/>
      <c r="E3395" s="12"/>
    </row>
    <row r="3396">
      <c r="A3396" s="13">
        <v>46153.0</v>
      </c>
      <c r="B3396" s="6"/>
      <c r="C3396" s="54" t="s">
        <v>3635</v>
      </c>
      <c r="D3396" s="15">
        <v>46159.0</v>
      </c>
      <c r="E3396" s="7"/>
    </row>
    <row r="3397">
      <c r="A3397" s="10"/>
      <c r="B3397" s="11"/>
      <c r="C3397" s="16"/>
      <c r="D3397" s="11"/>
      <c r="E3397" s="12"/>
    </row>
    <row r="3398">
      <c r="A3398" s="55" t="s">
        <v>4824</v>
      </c>
      <c r="B3398" s="7"/>
      <c r="C3398" s="16"/>
      <c r="D3398" s="56" t="s">
        <v>4825</v>
      </c>
      <c r="E3398" s="7"/>
    </row>
    <row r="3399">
      <c r="A3399" s="10"/>
      <c r="B3399" s="12"/>
      <c r="C3399" s="16"/>
      <c r="D3399" s="11"/>
      <c r="E3399" s="12"/>
    </row>
    <row r="3400">
      <c r="A3400" s="19" t="s">
        <v>3636</v>
      </c>
      <c r="B3400" s="6"/>
      <c r="C3400" s="6"/>
      <c r="D3400" s="6"/>
      <c r="E3400" s="7"/>
    </row>
    <row r="3401">
      <c r="A3401" s="20" t="s">
        <v>3637</v>
      </c>
      <c r="B3401" s="21" t="s">
        <v>3638</v>
      </c>
      <c r="C3401" s="22" t="s">
        <v>3639</v>
      </c>
      <c r="D3401" s="21" t="s">
        <v>3640</v>
      </c>
      <c r="E3401" s="23" t="s">
        <v>13</v>
      </c>
    </row>
    <row r="3402">
      <c r="A3402" s="57" t="s">
        <v>3641</v>
      </c>
      <c r="B3402" s="25">
        <v>21362.0</v>
      </c>
      <c r="C3402" s="26">
        <v>4229.0</v>
      </c>
      <c r="D3402" s="27">
        <v>-17133.0</v>
      </c>
      <c r="E3402" s="28"/>
    </row>
    <row r="3403">
      <c r="A3403" s="57" t="s">
        <v>3642</v>
      </c>
      <c r="B3403" s="29">
        <v>39725.0</v>
      </c>
      <c r="C3403" s="26">
        <v>39725.0</v>
      </c>
      <c r="D3403" s="27">
        <v>0.0</v>
      </c>
      <c r="E3403" s="28"/>
    </row>
    <row r="3404">
      <c r="A3404" s="57" t="s">
        <v>3643</v>
      </c>
      <c r="B3404" s="29">
        <v>0.0</v>
      </c>
      <c r="C3404" s="26"/>
      <c r="D3404" s="27">
        <v>0.0</v>
      </c>
      <c r="E3404" s="28"/>
    </row>
    <row r="3405">
      <c r="A3405" s="57" t="s">
        <v>3644</v>
      </c>
      <c r="B3405" s="25">
        <v>3194.0</v>
      </c>
      <c r="C3405" s="26">
        <v>8002.0</v>
      </c>
      <c r="D3405" s="27">
        <v>4808.0</v>
      </c>
      <c r="E3405" s="28" t="s">
        <v>3645</v>
      </c>
    </row>
    <row r="3406">
      <c r="A3406" s="31" t="s">
        <v>3646</v>
      </c>
      <c r="B3406" s="29">
        <v>0.0</v>
      </c>
      <c r="C3406" s="26"/>
      <c r="D3406" s="27">
        <v>0.0</v>
      </c>
      <c r="E3406" s="28"/>
    </row>
    <row r="3407">
      <c r="A3407" s="31" t="s">
        <v>3647</v>
      </c>
      <c r="B3407" s="29">
        <v>0.0</v>
      </c>
      <c r="C3407" s="26">
        <v>11194.0</v>
      </c>
      <c r="D3407" s="27">
        <v>11194.0</v>
      </c>
      <c r="E3407" s="28" t="s">
        <v>3648</v>
      </c>
    </row>
    <row r="3408">
      <c r="A3408" s="31" t="s">
        <v>3649</v>
      </c>
      <c r="B3408" s="29">
        <v>610.0</v>
      </c>
      <c r="C3408" s="26">
        <v>1194.0</v>
      </c>
      <c r="D3408" s="27">
        <v>584.0</v>
      </c>
      <c r="E3408" s="28" t="s">
        <v>3650</v>
      </c>
    </row>
    <row r="3409">
      <c r="A3409" s="31" t="s">
        <v>3651</v>
      </c>
      <c r="B3409" s="29">
        <v>7355.0</v>
      </c>
      <c r="C3409" s="26">
        <v>7965.0</v>
      </c>
      <c r="D3409" s="27">
        <v>610.0</v>
      </c>
      <c r="E3409" s="28"/>
    </row>
    <row r="3410">
      <c r="A3410" s="58" t="s">
        <v>3652</v>
      </c>
      <c r="B3410" s="29">
        <v>111055.70000000001</v>
      </c>
      <c r="C3410" s="29">
        <v>111713.7</v>
      </c>
      <c r="D3410" s="27">
        <v>657.9999999999854</v>
      </c>
      <c r="E3410" s="34"/>
    </row>
    <row r="3411">
      <c r="A3411" s="58" t="s">
        <v>3653</v>
      </c>
      <c r="B3411" s="29">
        <v>48959.0</v>
      </c>
      <c r="C3411" s="59">
        <v>48959.0</v>
      </c>
      <c r="D3411" s="27">
        <v>0.0</v>
      </c>
      <c r="E3411" s="34"/>
    </row>
    <row r="3412">
      <c r="A3412" s="58" t="s">
        <v>3654</v>
      </c>
      <c r="B3412" s="29">
        <v>87405.0</v>
      </c>
      <c r="C3412" s="59">
        <v>87405.0</v>
      </c>
      <c r="D3412" s="27">
        <v>0.0</v>
      </c>
      <c r="E3412" s="34"/>
    </row>
    <row r="3413">
      <c r="A3413" s="58" t="s">
        <v>3655</v>
      </c>
      <c r="B3413" s="29">
        <v>126509.0</v>
      </c>
      <c r="C3413" s="59">
        <v>126509.0</v>
      </c>
      <c r="D3413" s="27">
        <v>0.0</v>
      </c>
      <c r="E3413" s="34"/>
    </row>
    <row r="3414">
      <c r="A3414" s="58" t="s">
        <v>3657</v>
      </c>
      <c r="B3414" s="29">
        <v>3068.0</v>
      </c>
      <c r="C3414" s="59">
        <v>3068.0</v>
      </c>
      <c r="D3414" s="27">
        <v>0.0</v>
      </c>
      <c r="E3414" s="34"/>
    </row>
    <row r="3415">
      <c r="A3415" s="58" t="s">
        <v>3658</v>
      </c>
      <c r="B3415" s="29">
        <v>11223.0</v>
      </c>
      <c r="C3415" s="59">
        <v>11223.0</v>
      </c>
      <c r="D3415" s="27">
        <v>0.0</v>
      </c>
      <c r="E3415" s="34"/>
    </row>
    <row r="3416">
      <c r="A3416" s="35" t="s">
        <v>3659</v>
      </c>
      <c r="B3416" s="29">
        <v>449242.69999999995</v>
      </c>
      <c r="C3416" s="59">
        <v>449242.7</v>
      </c>
      <c r="D3416" s="27">
        <v>5.820766091346741E-11</v>
      </c>
      <c r="E3416" s="34"/>
    </row>
    <row r="3417">
      <c r="A3417" s="36" t="s">
        <v>3660</v>
      </c>
      <c r="B3417" s="37">
        <v>0.0</v>
      </c>
      <c r="C3417" s="27">
        <v>721.0</v>
      </c>
      <c r="D3417" s="27">
        <v>721.0</v>
      </c>
      <c r="E3417" s="38"/>
    </row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  <row r="4963" hidden="1"/>
    <row r="4964" hidden="1"/>
    <row r="4965" hidden="1"/>
    <row r="4966" hidden="1"/>
    <row r="4967" hidden="1"/>
    <row r="4968" hidden="1"/>
    <row r="4969" hidden="1"/>
    <row r="4970" hidden="1"/>
    <row r="4971" hidden="1"/>
    <row r="4972" hidden="1"/>
    <row r="4973" hidden="1"/>
    <row r="4974" hidden="1"/>
    <row r="4975" hidden="1"/>
    <row r="4976" hidden="1"/>
    <row r="4977" hidden="1"/>
    <row r="4978" hidden="1"/>
    <row r="4979" hidden="1"/>
    <row r="4980" hidden="1"/>
    <row r="4981" hidden="1"/>
    <row r="4982" hidden="1"/>
    <row r="4983" hidden="1"/>
    <row r="4984" hidden="1"/>
    <row r="4985" hidden="1"/>
    <row r="4986" hidden="1"/>
    <row r="4987" hidden="1"/>
    <row r="4988" hidden="1"/>
    <row r="4989" hidden="1"/>
    <row r="4990" hidden="1"/>
    <row r="4991" hidden="1"/>
    <row r="4992" hidden="1"/>
    <row r="4993" hidden="1"/>
    <row r="4994" hidden="1"/>
    <row r="4995" hidden="1"/>
    <row r="4996" hidden="1"/>
    <row r="4997" hidden="1"/>
    <row r="4998" hidden="1"/>
    <row r="4999" hidden="1"/>
    <row r="5000" hidden="1"/>
    <row r="5001" hidden="1"/>
    <row r="5002" hidden="1"/>
    <row r="5003" hidden="1"/>
    <row r="5004" hidden="1"/>
    <row r="5005" hidden="1"/>
    <row r="5006" hidden="1"/>
    <row r="5007" hidden="1"/>
    <row r="5008" hidden="1"/>
    <row r="5009" hidden="1"/>
    <row r="5010" hidden="1"/>
    <row r="5011" hidden="1"/>
    <row r="5012" hidden="1"/>
    <row r="5013" hidden="1"/>
    <row r="5014" hidden="1"/>
    <row r="5015" hidden="1"/>
    <row r="5016" hidden="1"/>
    <row r="5017" hidden="1"/>
    <row r="5018" hidden="1"/>
    <row r="5019" hidden="1"/>
    <row r="5020" hidden="1"/>
    <row r="5021" hidden="1"/>
    <row r="5022" hidden="1"/>
    <row r="5023" hidden="1"/>
    <row r="5024" hidden="1"/>
    <row r="5025" hidden="1"/>
    <row r="5026" hidden="1"/>
    <row r="5027" hidden="1"/>
    <row r="5028" hidden="1"/>
    <row r="5029" hidden="1"/>
    <row r="5030" hidden="1"/>
    <row r="5031" hidden="1"/>
    <row r="5032" hidden="1"/>
    <row r="5033" hidden="1"/>
    <row r="5034" hidden="1"/>
    <row r="5035" hidden="1"/>
    <row r="5036" hidden="1"/>
    <row r="5037" hidden="1"/>
    <row r="5038" hidden="1"/>
    <row r="5039" hidden="1"/>
    <row r="5040" hidden="1"/>
    <row r="5041" hidden="1"/>
    <row r="5042" hidden="1"/>
    <row r="5043" hidden="1"/>
    <row r="5044" hidden="1"/>
    <row r="5045" hidden="1"/>
    <row r="5046" hidden="1"/>
    <row r="5047" hidden="1"/>
    <row r="5048" hidden="1"/>
    <row r="5049" hidden="1"/>
    <row r="5050" hidden="1"/>
    <row r="5051" hidden="1"/>
    <row r="5052" hidden="1"/>
    <row r="5053" hidden="1"/>
    <row r="5054" hidden="1"/>
    <row r="5055" hidden="1"/>
    <row r="5056" hidden="1"/>
    <row r="5057" hidden="1"/>
    <row r="5058" hidden="1"/>
    <row r="5059" hidden="1"/>
    <row r="5060" hidden="1"/>
    <row r="5061" hidden="1"/>
    <row r="5062" hidden="1"/>
    <row r="5063" hidden="1"/>
    <row r="5064" hidden="1"/>
    <row r="5065" hidden="1"/>
    <row r="5066" hidden="1"/>
    <row r="5067" hidden="1"/>
    <row r="5068" hidden="1"/>
    <row r="5069" hidden="1"/>
    <row r="5070" hidden="1"/>
    <row r="5071" hidden="1"/>
    <row r="5072" hidden="1"/>
    <row r="5073" hidden="1"/>
    <row r="5074" hidden="1"/>
    <row r="5075" hidden="1"/>
    <row r="5076" hidden="1"/>
    <row r="5077" hidden="1"/>
    <row r="5078" hidden="1"/>
    <row r="5079" hidden="1"/>
    <row r="5080" hidden="1"/>
    <row r="5081" hidden="1"/>
    <row r="5082" hidden="1"/>
    <row r="5083" hidden="1"/>
    <row r="5084" hidden="1"/>
    <row r="5085" hidden="1"/>
    <row r="5086" hidden="1"/>
    <row r="5087" hidden="1"/>
    <row r="5088" hidden="1"/>
    <row r="5089" hidden="1"/>
    <row r="5090" hidden="1"/>
    <row r="5091" hidden="1"/>
    <row r="5092" hidden="1"/>
    <row r="5093" hidden="1"/>
    <row r="5094" hidden="1"/>
    <row r="5095" hidden="1"/>
    <row r="5096" hidden="1"/>
    <row r="5097" hidden="1"/>
    <row r="5098" hidden="1"/>
    <row r="5099" hidden="1"/>
    <row r="5100" hidden="1"/>
    <row r="5101" hidden="1"/>
    <row r="5102" hidden="1"/>
    <row r="5103" hidden="1"/>
    <row r="5104" hidden="1"/>
    <row r="5105" hidden="1"/>
    <row r="5106" hidden="1"/>
    <row r="5107" hidden="1"/>
    <row r="5108" hidden="1"/>
    <row r="5109" hidden="1"/>
    <row r="5110" hidden="1"/>
    <row r="5111" hidden="1"/>
    <row r="5112" hidden="1"/>
    <row r="5113" hidden="1"/>
    <row r="5114" hidden="1"/>
    <row r="5115" hidden="1"/>
    <row r="5116" hidden="1"/>
    <row r="5117" hidden="1"/>
    <row r="5118" hidden="1"/>
    <row r="5119" hidden="1"/>
    <row r="5120" hidden="1"/>
    <row r="5121" hidden="1"/>
    <row r="5122" hidden="1"/>
    <row r="5123" hidden="1"/>
    <row r="5124" hidden="1"/>
    <row r="5125" hidden="1"/>
    <row r="5126" hidden="1"/>
    <row r="5127" hidden="1"/>
    <row r="5128" hidden="1"/>
    <row r="5129" hidden="1"/>
    <row r="5130" hidden="1"/>
    <row r="5131" hidden="1"/>
    <row r="5132" hidden="1"/>
    <row r="5133" hidden="1"/>
    <row r="5134" hidden="1"/>
    <row r="5135" hidden="1"/>
    <row r="5136" hidden="1"/>
    <row r="5137" hidden="1"/>
    <row r="5138" hidden="1"/>
    <row r="5139" hidden="1"/>
    <row r="5140" hidden="1"/>
    <row r="5141" hidden="1"/>
    <row r="5142" hidden="1"/>
    <row r="5143" hidden="1"/>
    <row r="5144" hidden="1"/>
    <row r="5145" hidden="1"/>
    <row r="5146" hidden="1"/>
    <row r="5147" hidden="1"/>
    <row r="5148" hidden="1"/>
    <row r="5149" hidden="1"/>
    <row r="5150" hidden="1"/>
    <row r="5151" hidden="1"/>
    <row r="5152" hidden="1"/>
    <row r="5153" hidden="1"/>
    <row r="5154" hidden="1"/>
    <row r="5155" hidden="1"/>
    <row r="5156" hidden="1"/>
    <row r="5157" hidden="1"/>
    <row r="5158" hidden="1"/>
    <row r="5159" hidden="1"/>
    <row r="5160" hidden="1"/>
    <row r="5161" hidden="1"/>
    <row r="5162" hidden="1"/>
    <row r="5163" hidden="1"/>
    <row r="5164" hidden="1"/>
    <row r="5165" hidden="1"/>
    <row r="5166" hidden="1"/>
    <row r="5167" hidden="1"/>
    <row r="5168" hidden="1"/>
    <row r="5169" hidden="1"/>
    <row r="5170" hidden="1"/>
    <row r="5171" hidden="1"/>
    <row r="5172" hidden="1"/>
    <row r="5173" hidden="1"/>
    <row r="5174" hidden="1"/>
    <row r="5175" hidden="1"/>
    <row r="5176" hidden="1"/>
    <row r="5177" hidden="1"/>
    <row r="5178" hidden="1"/>
    <row r="5179" hidden="1"/>
    <row r="5180" hidden="1"/>
    <row r="5181" hidden="1"/>
    <row r="5182" hidden="1"/>
    <row r="5183" hidden="1"/>
    <row r="5184" hidden="1"/>
    <row r="5185" hidden="1"/>
    <row r="5186" hidden="1"/>
    <row r="5187" hidden="1"/>
    <row r="5188" hidden="1"/>
    <row r="5189" hidden="1"/>
    <row r="5190" hidden="1"/>
    <row r="5191" hidden="1"/>
    <row r="5192" hidden="1"/>
    <row r="5193" hidden="1"/>
    <row r="5194" hidden="1"/>
    <row r="5195" hidden="1"/>
    <row r="5196" hidden="1"/>
    <row r="5197" hidden="1"/>
    <row r="5198" hidden="1"/>
    <row r="5199" hidden="1"/>
    <row r="5200" hidden="1"/>
    <row r="5201" hidden="1"/>
    <row r="5202" hidden="1"/>
    <row r="5203" hidden="1"/>
    <row r="5204" hidden="1"/>
    <row r="5205" hidden="1"/>
    <row r="5206" hidden="1"/>
    <row r="5207" hidden="1"/>
    <row r="5208" hidden="1"/>
    <row r="5209" hidden="1"/>
    <row r="5210" hidden="1"/>
    <row r="5211" hidden="1"/>
    <row r="5212" hidden="1"/>
    <row r="5213" hidden="1"/>
    <row r="5214" hidden="1"/>
    <row r="5215" hidden="1"/>
    <row r="5216" hidden="1"/>
    <row r="5217" hidden="1"/>
    <row r="5218" hidden="1"/>
    <row r="5219" hidden="1"/>
    <row r="5220" hidden="1"/>
    <row r="5221" hidden="1"/>
    <row r="5222" hidden="1"/>
    <row r="5223" hidden="1"/>
    <row r="5224" hidden="1"/>
    <row r="5225" hidden="1"/>
    <row r="5226" hidden="1"/>
    <row r="5227" hidden="1"/>
    <row r="5228" hidden="1"/>
    <row r="5229" hidden="1"/>
    <row r="5230" hidden="1"/>
    <row r="5231" hidden="1"/>
    <row r="5232" hidden="1"/>
    <row r="5233" hidden="1"/>
    <row r="5234" hidden="1"/>
    <row r="5235" hidden="1"/>
    <row r="5236" hidden="1"/>
    <row r="5237" hidden="1"/>
    <row r="5238" hidden="1"/>
    <row r="5239" hidden="1"/>
    <row r="5240" hidden="1"/>
    <row r="5241" hidden="1"/>
    <row r="5242" hidden="1"/>
    <row r="5243" hidden="1"/>
    <row r="5244" hidden="1"/>
    <row r="5245" hidden="1"/>
    <row r="5246" hidden="1"/>
    <row r="5247" hidden="1"/>
    <row r="5248" hidden="1"/>
    <row r="5249" hidden="1"/>
    <row r="5250" hidden="1"/>
    <row r="5251" hidden="1"/>
    <row r="5252" hidden="1"/>
    <row r="5253" hidden="1"/>
    <row r="5254" hidden="1"/>
    <row r="5255" hidden="1"/>
    <row r="5256" hidden="1"/>
    <row r="5257" hidden="1"/>
    <row r="5258" hidden="1"/>
    <row r="5259" hidden="1"/>
    <row r="5260" hidden="1"/>
    <row r="5261" hidden="1"/>
    <row r="5262" hidden="1"/>
    <row r="5263" hidden="1"/>
    <row r="5264" hidden="1"/>
    <row r="5265" hidden="1"/>
    <row r="5266" hidden="1"/>
    <row r="5267" hidden="1"/>
    <row r="5268" hidden="1"/>
    <row r="5269" hidden="1"/>
    <row r="5270" hidden="1"/>
    <row r="5271" hidden="1"/>
    <row r="5272" hidden="1"/>
    <row r="5273" hidden="1"/>
    <row r="5274" hidden="1"/>
    <row r="5275" hidden="1"/>
    <row r="5276" hidden="1"/>
    <row r="5277" hidden="1"/>
    <row r="5278" hidden="1"/>
    <row r="5279" hidden="1"/>
    <row r="5280" hidden="1"/>
    <row r="5281" hidden="1"/>
    <row r="5282" hidden="1"/>
    <row r="5283" hidden="1"/>
    <row r="5284" hidden="1"/>
    <row r="5285" hidden="1"/>
    <row r="5286" hidden="1"/>
    <row r="5287" hidden="1"/>
    <row r="5288" hidden="1"/>
    <row r="5289" hidden="1"/>
    <row r="5290" hidden="1"/>
    <row r="5291" hidden="1"/>
    <row r="5292" hidden="1"/>
    <row r="5293" hidden="1"/>
    <row r="5294" hidden="1"/>
    <row r="5295" hidden="1"/>
    <row r="5296" hidden="1"/>
    <row r="5297" hidden="1"/>
    <row r="5298" hidden="1"/>
    <row r="5299" hidden="1"/>
    <row r="5300" hidden="1"/>
    <row r="5301" hidden="1"/>
    <row r="5302" hidden="1"/>
    <row r="5303" hidden="1"/>
    <row r="5304" hidden="1"/>
    <row r="5305" hidden="1"/>
    <row r="5306" hidden="1"/>
    <row r="5307" hidden="1"/>
    <row r="5308" hidden="1"/>
    <row r="5309" hidden="1"/>
    <row r="5310" hidden="1"/>
    <row r="5311" hidden="1"/>
    <row r="5312" hidden="1"/>
    <row r="5313" hidden="1"/>
    <row r="5314" hidden="1"/>
    <row r="5315" hidden="1"/>
    <row r="5316" hidden="1"/>
    <row r="5317" hidden="1"/>
    <row r="5318" hidden="1"/>
    <row r="5319" hidden="1"/>
    <row r="5320" hidden="1"/>
    <row r="5321" hidden="1"/>
    <row r="5322" hidden="1"/>
    <row r="5323" hidden="1"/>
    <row r="5324" hidden="1"/>
    <row r="5325" hidden="1"/>
    <row r="5326" hidden="1"/>
    <row r="5327" hidden="1"/>
    <row r="5328" hidden="1"/>
    <row r="5329" hidden="1"/>
    <row r="5330" hidden="1"/>
    <row r="5331" hidden="1"/>
    <row r="5332" hidden="1"/>
    <row r="5333" hidden="1"/>
    <row r="5334" hidden="1"/>
    <row r="5335" hidden="1"/>
    <row r="5336" hidden="1"/>
    <row r="5337" hidden="1"/>
    <row r="5338" hidden="1"/>
    <row r="5339" hidden="1"/>
    <row r="5340" hidden="1"/>
    <row r="5341" hidden="1"/>
    <row r="5342" hidden="1"/>
    <row r="5343" hidden="1"/>
    <row r="5344" hidden="1"/>
    <row r="5345" hidden="1"/>
    <row r="5346" hidden="1"/>
    <row r="5347" hidden="1"/>
    <row r="5348" hidden="1"/>
    <row r="5349" hidden="1"/>
    <row r="5350" hidden="1"/>
    <row r="5351" hidden="1"/>
    <row r="5352" hidden="1"/>
    <row r="5353" hidden="1"/>
    <row r="5354" hidden="1"/>
    <row r="5355" hidden="1"/>
    <row r="5356" hidden="1"/>
    <row r="5357" hidden="1"/>
    <row r="5358" hidden="1"/>
    <row r="5359" hidden="1"/>
    <row r="5360" hidden="1"/>
    <row r="5361" hidden="1"/>
    <row r="5362" hidden="1"/>
    <row r="5363" hidden="1"/>
    <row r="5364" hidden="1"/>
    <row r="5365" hidden="1"/>
    <row r="5366" hidden="1"/>
    <row r="5367" hidden="1"/>
    <row r="5368" hidden="1"/>
    <row r="5369" hidden="1"/>
    <row r="5370" hidden="1"/>
    <row r="5371" hidden="1"/>
    <row r="5372" hidden="1"/>
    <row r="5373" hidden="1"/>
    <row r="5374" hidden="1"/>
    <row r="5375" hidden="1"/>
    <row r="5376" hidden="1"/>
    <row r="5377" hidden="1"/>
    <row r="5378" hidden="1"/>
    <row r="5379" hidden="1"/>
    <row r="5380" hidden="1"/>
    <row r="5381" hidden="1"/>
    <row r="5382" hidden="1"/>
    <row r="5383" hidden="1"/>
    <row r="5384" hidden="1"/>
    <row r="5385" hidden="1"/>
    <row r="5386" hidden="1"/>
    <row r="5387" hidden="1"/>
    <row r="5388" hidden="1"/>
    <row r="5389" hidden="1"/>
    <row r="5390" hidden="1"/>
    <row r="5391" hidden="1"/>
    <row r="5392" hidden="1"/>
    <row r="5393" hidden="1"/>
    <row r="5394" hidden="1"/>
    <row r="5395" hidden="1"/>
    <row r="5396" hidden="1"/>
    <row r="5397" hidden="1"/>
    <row r="5398" hidden="1"/>
    <row r="5399" hidden="1"/>
    <row r="5400" hidden="1"/>
    <row r="5401" hidden="1"/>
    <row r="5402" hidden="1"/>
    <row r="5403" hidden="1"/>
    <row r="5404" hidden="1"/>
    <row r="5405" hidden="1"/>
    <row r="5406" hidden="1"/>
    <row r="5407" hidden="1"/>
    <row r="5408" hidden="1"/>
    <row r="5409" hidden="1"/>
    <row r="5410" hidden="1"/>
    <row r="5411" hidden="1"/>
    <row r="5412" hidden="1"/>
    <row r="5413" hidden="1"/>
    <row r="5414" hidden="1"/>
    <row r="5415" hidden="1"/>
    <row r="5416" hidden="1"/>
    <row r="5417" hidden="1"/>
    <row r="5418" hidden="1"/>
    <row r="5419" hidden="1"/>
    <row r="5420" hidden="1"/>
    <row r="5421" hidden="1"/>
    <row r="5422" hidden="1"/>
    <row r="5423" hidden="1"/>
    <row r="5424" hidden="1"/>
    <row r="5425" hidden="1"/>
    <row r="5426" hidden="1"/>
    <row r="5427" hidden="1"/>
    <row r="5428" hidden="1"/>
    <row r="5429" hidden="1"/>
    <row r="5430" hidden="1"/>
    <row r="5431" hidden="1"/>
    <row r="5432" hidden="1"/>
    <row r="5433" hidden="1"/>
    <row r="5434" hidden="1"/>
    <row r="5435" hidden="1"/>
    <row r="5436" hidden="1"/>
    <row r="5437" hidden="1"/>
    <row r="5438" hidden="1"/>
    <row r="5439" hidden="1"/>
    <row r="5440" hidden="1"/>
    <row r="5441" hidden="1"/>
    <row r="5442" hidden="1"/>
    <row r="5443" hidden="1"/>
    <row r="5444" hidden="1"/>
    <row r="5445" hidden="1"/>
    <row r="5446" hidden="1"/>
    <row r="5447" hidden="1"/>
    <row r="5448" hidden="1"/>
    <row r="5449" hidden="1"/>
    <row r="5450" hidden="1"/>
    <row r="5451" hidden="1"/>
    <row r="5452" hidden="1"/>
    <row r="5453" hidden="1"/>
    <row r="5454" hidden="1"/>
    <row r="5455" hidden="1"/>
    <row r="5456" hidden="1"/>
    <row r="5457" hidden="1"/>
    <row r="5458" hidden="1"/>
    <row r="5459" hidden="1"/>
    <row r="5460" hidden="1"/>
    <row r="5461" hidden="1"/>
    <row r="5462" hidden="1"/>
    <row r="5463" hidden="1"/>
    <row r="5464" hidden="1"/>
    <row r="5465" hidden="1"/>
    <row r="5466" hidden="1"/>
    <row r="5467" hidden="1"/>
    <row r="5468" hidden="1"/>
    <row r="5469" hidden="1"/>
    <row r="5470" hidden="1"/>
    <row r="5471" hidden="1"/>
    <row r="5472" hidden="1"/>
    <row r="5473" hidden="1"/>
    <row r="5474" hidden="1"/>
    <row r="5475" hidden="1"/>
    <row r="5476" hidden="1"/>
    <row r="5477" hidden="1"/>
    <row r="5478" hidden="1"/>
    <row r="5479" hidden="1"/>
    <row r="5480" hidden="1"/>
    <row r="5481" hidden="1"/>
    <row r="5482" hidden="1"/>
    <row r="5483" hidden="1"/>
    <row r="5484" hidden="1"/>
    <row r="5485" hidden="1"/>
    <row r="5486" hidden="1"/>
    <row r="5487" hidden="1"/>
    <row r="5488" hidden="1"/>
    <row r="5489" hidden="1"/>
    <row r="5490" hidden="1"/>
    <row r="5491" hidden="1"/>
    <row r="5492" hidden="1"/>
    <row r="5493" hidden="1"/>
    <row r="5494" hidden="1"/>
    <row r="5495" hidden="1"/>
    <row r="5496" hidden="1"/>
    <row r="5497" hidden="1"/>
    <row r="5498" hidden="1"/>
    <row r="5499" hidden="1"/>
    <row r="5500" hidden="1"/>
    <row r="5501" hidden="1"/>
    <row r="5502" hidden="1"/>
    <row r="5503" hidden="1"/>
    <row r="5504" hidden="1"/>
    <row r="5505" hidden="1"/>
    <row r="5506" hidden="1"/>
    <row r="5507" hidden="1"/>
    <row r="5508" hidden="1"/>
    <row r="5509" hidden="1"/>
    <row r="5510" hidden="1"/>
    <row r="5511" hidden="1"/>
    <row r="5512" hidden="1"/>
    <row r="5513" hidden="1"/>
    <row r="5514" hidden="1"/>
    <row r="5515" hidden="1"/>
    <row r="5516" hidden="1"/>
    <row r="5517" hidden="1"/>
    <row r="5518" hidden="1"/>
    <row r="5519" hidden="1"/>
    <row r="5520" hidden="1"/>
    <row r="5521" hidden="1"/>
    <row r="5522" hidden="1"/>
    <row r="5523" hidden="1"/>
    <row r="5524" hidden="1"/>
    <row r="5525" hidden="1"/>
    <row r="5526" hidden="1"/>
    <row r="5527" hidden="1"/>
    <row r="5528" hidden="1"/>
    <row r="5529" hidden="1"/>
    <row r="5530" hidden="1"/>
    <row r="5531" hidden="1"/>
    <row r="5532" hidden="1"/>
    <row r="5533" hidden="1"/>
    <row r="5534" hidden="1"/>
    <row r="5535" hidden="1"/>
    <row r="5536" hidden="1"/>
    <row r="5537" hidden="1"/>
    <row r="5538" hidden="1"/>
    <row r="5539" hidden="1"/>
    <row r="5540" hidden="1"/>
    <row r="5541" hidden="1"/>
    <row r="5542" hidden="1"/>
    <row r="5543" hidden="1"/>
    <row r="5544" hidden="1"/>
    <row r="5545" hidden="1"/>
    <row r="5546" hidden="1"/>
    <row r="5547" hidden="1"/>
    <row r="5548" hidden="1"/>
    <row r="5549" hidden="1"/>
    <row r="5550" hidden="1"/>
    <row r="5551" hidden="1"/>
    <row r="5552" hidden="1"/>
    <row r="5553" hidden="1"/>
    <row r="5554" hidden="1"/>
    <row r="5555" hidden="1"/>
    <row r="5556" hidden="1"/>
    <row r="5557" hidden="1"/>
    <row r="5558" hidden="1"/>
    <row r="5559" hidden="1"/>
    <row r="5560" hidden="1"/>
    <row r="5561" hidden="1"/>
    <row r="5562" hidden="1"/>
    <row r="5563" hidden="1"/>
    <row r="5564" hidden="1"/>
    <row r="5565" hidden="1"/>
    <row r="5566" hidden="1"/>
    <row r="5567" hidden="1"/>
    <row r="5568" hidden="1"/>
    <row r="5569" hidden="1"/>
    <row r="5570" hidden="1"/>
    <row r="5571" hidden="1"/>
    <row r="5572" hidden="1"/>
    <row r="5573" hidden="1"/>
    <row r="5574" hidden="1"/>
    <row r="5575" hidden="1"/>
    <row r="5576" hidden="1"/>
    <row r="5577" hidden="1"/>
    <row r="5578" hidden="1"/>
    <row r="5579" hidden="1"/>
    <row r="5580" hidden="1"/>
    <row r="5581" hidden="1"/>
    <row r="5582" hidden="1"/>
    <row r="5583" hidden="1"/>
    <row r="5584" hidden="1"/>
    <row r="5585" hidden="1"/>
    <row r="5586" hidden="1"/>
    <row r="5587" hidden="1"/>
    <row r="5588" hidden="1"/>
    <row r="5589" hidden="1"/>
    <row r="5590" hidden="1"/>
    <row r="5591" hidden="1"/>
    <row r="5592" hidden="1"/>
    <row r="5593" hidden="1"/>
    <row r="5594" hidden="1"/>
    <row r="5595" hidden="1"/>
    <row r="5596" hidden="1"/>
    <row r="5597" hidden="1"/>
    <row r="5598" hidden="1"/>
    <row r="5599" hidden="1"/>
    <row r="5600" hidden="1"/>
    <row r="5601" hidden="1"/>
    <row r="5602" hidden="1"/>
    <row r="5603" hidden="1"/>
    <row r="5604" hidden="1"/>
    <row r="5605" hidden="1"/>
    <row r="5606" hidden="1"/>
    <row r="5607" hidden="1"/>
    <row r="5608" hidden="1"/>
    <row r="5609" hidden="1"/>
    <row r="5610" hidden="1"/>
    <row r="5611" hidden="1"/>
    <row r="5612" hidden="1"/>
    <row r="5613" hidden="1"/>
    <row r="5614" hidden="1"/>
    <row r="5615" hidden="1"/>
    <row r="5616" hidden="1"/>
    <row r="5617" hidden="1"/>
    <row r="5618" hidden="1"/>
    <row r="5619" hidden="1"/>
    <row r="5620" hidden="1"/>
    <row r="5621" hidden="1"/>
    <row r="5622" hidden="1"/>
    <row r="5623" hidden="1"/>
    <row r="5624" hidden="1"/>
    <row r="5625" hidden="1"/>
    <row r="5626" hidden="1"/>
    <row r="5627" hidden="1"/>
    <row r="5628" hidden="1"/>
    <row r="5629" hidden="1"/>
    <row r="5630" hidden="1"/>
    <row r="5631" hidden="1"/>
    <row r="5632" hidden="1"/>
    <row r="5633" hidden="1"/>
    <row r="5634" hidden="1"/>
    <row r="5635" hidden="1"/>
    <row r="5636" hidden="1"/>
    <row r="5637" hidden="1"/>
    <row r="5638" hidden="1"/>
    <row r="5639" hidden="1"/>
    <row r="5640" hidden="1"/>
    <row r="5641" hidden="1"/>
    <row r="5642" hidden="1"/>
    <row r="5643" hidden="1"/>
    <row r="5644" hidden="1"/>
    <row r="5645" hidden="1"/>
    <row r="5646" hidden="1"/>
    <row r="5647" hidden="1"/>
    <row r="5648" hidden="1"/>
    <row r="5649" hidden="1"/>
    <row r="5650" hidden="1"/>
    <row r="5651" hidden="1"/>
    <row r="5652" hidden="1"/>
    <row r="5653" hidden="1"/>
    <row r="5654" hidden="1"/>
    <row r="5655" hidden="1"/>
    <row r="5656" hidden="1"/>
    <row r="5657" hidden="1"/>
    <row r="5658" hidden="1"/>
    <row r="5659" hidden="1"/>
    <row r="5660" hidden="1"/>
    <row r="5661" hidden="1"/>
    <row r="5662" hidden="1"/>
    <row r="5663" hidden="1"/>
    <row r="5664" hidden="1"/>
    <row r="5665" hidden="1"/>
    <row r="5666" hidden="1"/>
    <row r="5667" hidden="1"/>
    <row r="5668" hidden="1"/>
    <row r="5669" hidden="1"/>
    <row r="5670" hidden="1"/>
    <row r="5671" hidden="1"/>
    <row r="5672" hidden="1"/>
    <row r="5673" hidden="1"/>
    <row r="5674" hidden="1"/>
    <row r="5675" hidden="1"/>
    <row r="5676" hidden="1"/>
    <row r="5677" hidden="1"/>
    <row r="5678" hidden="1"/>
    <row r="5679" hidden="1"/>
    <row r="5680" hidden="1"/>
    <row r="5681" hidden="1"/>
    <row r="5682" hidden="1"/>
    <row r="5683" hidden="1"/>
    <row r="5684" hidden="1"/>
    <row r="5685" hidden="1"/>
    <row r="5686" hidden="1"/>
    <row r="5687" hidden="1"/>
    <row r="5688" hidden="1"/>
    <row r="5689" hidden="1"/>
    <row r="5690" hidden="1"/>
    <row r="5691" hidden="1"/>
    <row r="5692" hidden="1"/>
    <row r="5693" hidden="1"/>
    <row r="5694" hidden="1"/>
    <row r="5695" hidden="1"/>
    <row r="5696" hidden="1"/>
    <row r="5697" hidden="1"/>
    <row r="5698" hidden="1"/>
    <row r="5699" hidden="1"/>
    <row r="5700" hidden="1"/>
    <row r="5701" hidden="1"/>
    <row r="5702" hidden="1"/>
    <row r="5703" hidden="1"/>
    <row r="5704" hidden="1"/>
    <row r="5705" hidden="1"/>
    <row r="5706" hidden="1"/>
    <row r="5707" hidden="1"/>
    <row r="5708" hidden="1"/>
    <row r="5709" hidden="1"/>
    <row r="5710" hidden="1"/>
    <row r="5711" hidden="1"/>
    <row r="5712" hidden="1"/>
    <row r="5713" hidden="1"/>
    <row r="5714" hidden="1"/>
    <row r="5715" hidden="1"/>
    <row r="5716" hidden="1"/>
    <row r="5717" hidden="1"/>
    <row r="5718" hidden="1"/>
    <row r="5719" hidden="1"/>
    <row r="5720" hidden="1"/>
    <row r="5721" hidden="1"/>
    <row r="5722" hidden="1"/>
    <row r="5723" hidden="1"/>
    <row r="5724" hidden="1"/>
    <row r="5725" hidden="1"/>
    <row r="5726" hidden="1"/>
    <row r="5727" hidden="1"/>
    <row r="5728" hidden="1"/>
    <row r="5729" hidden="1"/>
    <row r="5730" hidden="1"/>
    <row r="5731" hidden="1"/>
    <row r="5732" hidden="1"/>
    <row r="5733" hidden="1"/>
    <row r="5734" hidden="1"/>
    <row r="5735" hidden="1"/>
    <row r="5736" hidden="1"/>
    <row r="5737" hidden="1"/>
    <row r="5738" hidden="1"/>
    <row r="5739" hidden="1"/>
    <row r="5740" hidden="1"/>
    <row r="5741" hidden="1"/>
    <row r="5742" hidden="1"/>
    <row r="5743" hidden="1"/>
    <row r="5744" hidden="1"/>
    <row r="5745" hidden="1"/>
    <row r="5746" hidden="1"/>
    <row r="5747" hidden="1"/>
    <row r="5748" hidden="1"/>
    <row r="5749" hidden="1"/>
    <row r="5750" hidden="1"/>
    <row r="5751" hidden="1"/>
    <row r="5752" hidden="1"/>
    <row r="5753" hidden="1"/>
    <row r="5754" hidden="1"/>
    <row r="5755" hidden="1"/>
    <row r="5756" hidden="1"/>
    <row r="5757" hidden="1"/>
    <row r="5758" hidden="1"/>
    <row r="5759" hidden="1"/>
    <row r="5760" hidden="1"/>
    <row r="5761" hidden="1"/>
    <row r="5762" hidden="1"/>
    <row r="5763" hidden="1"/>
    <row r="5764" hidden="1"/>
    <row r="5765" hidden="1"/>
    <row r="5766" hidden="1"/>
    <row r="5767" hidden="1"/>
    <row r="5768" hidden="1"/>
    <row r="5769" hidden="1"/>
    <row r="5770" hidden="1"/>
    <row r="5771" hidden="1"/>
    <row r="5772" hidden="1"/>
    <row r="5773" hidden="1"/>
    <row r="5774" hidden="1"/>
    <row r="5775" hidden="1"/>
    <row r="5776" hidden="1"/>
    <row r="5777" hidden="1"/>
    <row r="5778" hidden="1"/>
    <row r="5779" hidden="1"/>
    <row r="5780" hidden="1"/>
    <row r="5781" hidden="1"/>
    <row r="5782" hidden="1"/>
    <row r="5783" hidden="1"/>
    <row r="5784" hidden="1"/>
    <row r="5785" hidden="1"/>
    <row r="5786" hidden="1"/>
    <row r="5787" hidden="1"/>
    <row r="5788" hidden="1"/>
    <row r="5789" hidden="1"/>
    <row r="5790" hidden="1"/>
    <row r="5791" hidden="1"/>
    <row r="5792" hidden="1"/>
    <row r="5793" hidden="1"/>
    <row r="5794" hidden="1"/>
    <row r="5795" hidden="1"/>
    <row r="5796" hidden="1"/>
    <row r="5797" hidden="1"/>
    <row r="5798" hidden="1"/>
    <row r="5799" hidden="1"/>
    <row r="5800" hidden="1"/>
    <row r="5801" hidden="1"/>
    <row r="5802" hidden="1"/>
    <row r="5803" hidden="1"/>
    <row r="5804" hidden="1"/>
    <row r="5805" hidden="1"/>
    <row r="5806" hidden="1"/>
    <row r="5807" hidden="1"/>
    <row r="5808" hidden="1"/>
    <row r="5809" hidden="1"/>
    <row r="5810" hidden="1"/>
    <row r="5811" hidden="1"/>
    <row r="5812" hidden="1"/>
    <row r="5813" hidden="1"/>
    <row r="5814" hidden="1"/>
    <row r="5815" hidden="1"/>
    <row r="5816" hidden="1"/>
    <row r="5817" hidden="1"/>
    <row r="5818" hidden="1"/>
    <row r="5819" hidden="1"/>
    <row r="5820" hidden="1"/>
    <row r="5821" hidden="1"/>
    <row r="5822" hidden="1"/>
    <row r="5823" hidden="1"/>
    <row r="5824" hidden="1"/>
    <row r="5825" hidden="1"/>
    <row r="5826" hidden="1"/>
    <row r="5827" hidden="1"/>
    <row r="5828" hidden="1"/>
    <row r="5829" hidden="1"/>
    <row r="5830" hidden="1"/>
    <row r="5831" hidden="1"/>
    <row r="5832" hidden="1"/>
    <row r="5833" hidden="1"/>
    <row r="5834" hidden="1"/>
    <row r="5835" hidden="1"/>
    <row r="5836" hidden="1"/>
    <row r="5837" hidden="1"/>
    <row r="5838" hidden="1"/>
    <row r="5839" hidden="1"/>
    <row r="5840" hidden="1"/>
    <row r="5841" hidden="1"/>
    <row r="5842" hidden="1"/>
    <row r="5843" hidden="1"/>
    <row r="5844" hidden="1"/>
    <row r="5845" hidden="1"/>
    <row r="5846" hidden="1"/>
    <row r="5847" hidden="1"/>
    <row r="5848" hidden="1"/>
    <row r="5849" hidden="1"/>
    <row r="5850" hidden="1"/>
    <row r="5851" hidden="1"/>
    <row r="5852" hidden="1"/>
    <row r="5853" hidden="1"/>
    <row r="5854" hidden="1"/>
    <row r="5855" hidden="1"/>
    <row r="5856" hidden="1"/>
    <row r="5857" hidden="1"/>
    <row r="5858" hidden="1"/>
    <row r="5859" hidden="1"/>
    <row r="5860" hidden="1"/>
    <row r="5861" hidden="1"/>
    <row r="5862" hidden="1"/>
    <row r="5863" hidden="1"/>
    <row r="5864" hidden="1"/>
    <row r="5865" hidden="1"/>
    <row r="5866" hidden="1"/>
    <row r="5867" hidden="1"/>
    <row r="5868" hidden="1"/>
    <row r="5869" hidden="1"/>
    <row r="5870" hidden="1"/>
    <row r="5871" hidden="1"/>
    <row r="5872" hidden="1"/>
    <row r="5873" hidden="1"/>
    <row r="5874" hidden="1"/>
    <row r="5875" hidden="1"/>
    <row r="5876" hidden="1"/>
    <row r="5877" hidden="1"/>
    <row r="5878" hidden="1"/>
    <row r="5879" hidden="1"/>
    <row r="5880" hidden="1"/>
    <row r="5881" hidden="1"/>
    <row r="5882" hidden="1"/>
    <row r="5883" hidden="1"/>
    <row r="5884" hidden="1"/>
    <row r="5885" hidden="1"/>
    <row r="5886" hidden="1"/>
    <row r="5887" hidden="1"/>
    <row r="5888" hidden="1"/>
    <row r="5889" hidden="1"/>
    <row r="5890" hidden="1"/>
    <row r="5891" hidden="1"/>
    <row r="5892" hidden="1"/>
    <row r="5893" hidden="1"/>
    <row r="5894" hidden="1"/>
    <row r="5895" hidden="1"/>
    <row r="5896" hidden="1"/>
    <row r="5897" hidden="1"/>
    <row r="5898" hidden="1"/>
    <row r="5899" hidden="1"/>
    <row r="5900" hidden="1"/>
    <row r="5901" hidden="1"/>
    <row r="5902" hidden="1"/>
    <row r="5903" hidden="1"/>
    <row r="5904" hidden="1"/>
    <row r="5905" hidden="1"/>
    <row r="5906" hidden="1"/>
    <row r="5907" hidden="1"/>
    <row r="5908" hidden="1"/>
    <row r="5909" hidden="1"/>
    <row r="5910" hidden="1"/>
    <row r="5911" hidden="1"/>
    <row r="5912" hidden="1"/>
    <row r="5913" hidden="1"/>
    <row r="5914" hidden="1"/>
    <row r="5915" hidden="1"/>
    <row r="5916" hidden="1"/>
    <row r="5917" hidden="1"/>
    <row r="5918" hidden="1"/>
    <row r="5919" hidden="1"/>
    <row r="5920" hidden="1"/>
    <row r="5921" hidden="1"/>
    <row r="5922" hidden="1"/>
    <row r="5923" hidden="1"/>
    <row r="5924" hidden="1"/>
    <row r="5925" hidden="1"/>
    <row r="5926" hidden="1"/>
    <row r="5927" hidden="1"/>
    <row r="5928" hidden="1"/>
    <row r="5929" hidden="1"/>
    <row r="5930" hidden="1"/>
    <row r="5931" hidden="1"/>
    <row r="5932" hidden="1"/>
    <row r="5933" hidden="1"/>
    <row r="5934" hidden="1"/>
    <row r="5935" hidden="1"/>
    <row r="5936" hidden="1"/>
    <row r="5937" hidden="1"/>
    <row r="5938" hidden="1"/>
    <row r="5939" hidden="1"/>
    <row r="5940" hidden="1"/>
    <row r="5941" hidden="1"/>
    <row r="5942" hidden="1"/>
    <row r="5943" hidden="1"/>
    <row r="5944" hidden="1"/>
    <row r="5945" hidden="1"/>
    <row r="5946" hidden="1"/>
    <row r="5947" hidden="1"/>
    <row r="5948" hidden="1"/>
    <row r="5949" hidden="1"/>
    <row r="5950" hidden="1"/>
    <row r="5951" hidden="1"/>
    <row r="5952" hidden="1"/>
    <row r="5953" hidden="1"/>
    <row r="5954" hidden="1"/>
    <row r="5955" hidden="1"/>
    <row r="5956" hidden="1"/>
    <row r="5957" hidden="1"/>
    <row r="5958" hidden="1"/>
    <row r="5959" hidden="1"/>
    <row r="5960" hidden="1"/>
    <row r="5961" hidden="1"/>
    <row r="5962" hidden="1"/>
    <row r="5963" hidden="1"/>
    <row r="5964" hidden="1"/>
    <row r="5965" hidden="1"/>
    <row r="5966" hidden="1"/>
    <row r="5967" hidden="1"/>
    <row r="5968" hidden="1"/>
    <row r="5969" hidden="1"/>
    <row r="5970" hidden="1"/>
    <row r="5971" hidden="1"/>
    <row r="5972" hidden="1"/>
    <row r="5973" hidden="1"/>
    <row r="5974" hidden="1"/>
    <row r="5975" hidden="1"/>
  </sheetData>
  <mergeCells count="976"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3260:E3260"/>
    <mergeCell ref="A3280:E3281"/>
    <mergeCell ref="A3282:E3283"/>
    <mergeCell ref="A3284:B3285"/>
    <mergeCell ref="C3284:C3287"/>
    <mergeCell ref="D3284:E3285"/>
    <mergeCell ref="A3286:B3287"/>
    <mergeCell ref="D3286:E3287"/>
    <mergeCell ref="A3288:E3288"/>
    <mergeCell ref="A3308:E3309"/>
    <mergeCell ref="A3310:E3311"/>
    <mergeCell ref="A3312:B3313"/>
    <mergeCell ref="C3312:C3315"/>
    <mergeCell ref="A3314:B3315"/>
    <mergeCell ref="D3144:E3145"/>
    <mergeCell ref="D3146:E3147"/>
    <mergeCell ref="A3148:E3148"/>
    <mergeCell ref="A3168:E3169"/>
    <mergeCell ref="A3170:E3171"/>
    <mergeCell ref="C3172:C3175"/>
    <mergeCell ref="D3172:E3173"/>
    <mergeCell ref="D3200:E3201"/>
    <mergeCell ref="D3202:E3203"/>
    <mergeCell ref="D3174:E3175"/>
    <mergeCell ref="A3176:E3176"/>
    <mergeCell ref="A3196:E3197"/>
    <mergeCell ref="A3198:E3199"/>
    <mergeCell ref="A3200:B3201"/>
    <mergeCell ref="C3200:C3203"/>
    <mergeCell ref="A3202:B3203"/>
    <mergeCell ref="A3204:E3204"/>
    <mergeCell ref="A3224:E3225"/>
    <mergeCell ref="A3226:E3227"/>
    <mergeCell ref="A3228:B3229"/>
    <mergeCell ref="C3228:C3231"/>
    <mergeCell ref="D3228:E3229"/>
    <mergeCell ref="A3230:B3231"/>
    <mergeCell ref="D3256:E3257"/>
    <mergeCell ref="D3258:E3259"/>
    <mergeCell ref="D3230:E3231"/>
    <mergeCell ref="A3232:E3232"/>
    <mergeCell ref="A3252:E3253"/>
    <mergeCell ref="A3254:E3255"/>
    <mergeCell ref="A3256:B3257"/>
    <mergeCell ref="C3256:C3259"/>
    <mergeCell ref="A3258:B3259"/>
    <mergeCell ref="A3340:B3341"/>
    <mergeCell ref="A3342:B3343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D3312:E3313"/>
    <mergeCell ref="D3314:E3315"/>
    <mergeCell ref="A3316:E3316"/>
    <mergeCell ref="A3336:E3337"/>
    <mergeCell ref="A3338:E3339"/>
    <mergeCell ref="C3340:C3343"/>
    <mergeCell ref="D3340:E3341"/>
    <mergeCell ref="D3368:E3369"/>
    <mergeCell ref="D3370:E3371"/>
    <mergeCell ref="D3342:E3343"/>
    <mergeCell ref="A3344:E3344"/>
    <mergeCell ref="A3364:E3365"/>
    <mergeCell ref="A3366:E3367"/>
    <mergeCell ref="A3368:B3369"/>
    <mergeCell ref="C3368:C3371"/>
    <mergeCell ref="A3370:B3371"/>
    <mergeCell ref="D3398:E3399"/>
    <mergeCell ref="A3400:E3400"/>
    <mergeCell ref="A3372:E3372"/>
    <mergeCell ref="A3392:E3393"/>
    <mergeCell ref="A3394:E3395"/>
    <mergeCell ref="A3396:B3397"/>
    <mergeCell ref="C3396:C3399"/>
    <mergeCell ref="D3396:E3397"/>
    <mergeCell ref="A3398:B3399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 D3206:D3221 B3221:C3221 D3234:D3249 B3249:C3249 D3262:D3277 B3277:C3277 D3290:D3305 B3305:C3305 D3318:D3333 B3333:C3333 D3346:D3361 B3361:C3361 D3374:D3389 B3389:C3389 D3402:D3417 B3417:C3417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 A3202:B3203 A3230:B3231 A3258:B3259 A3286:B3287 A3314:B3315 A3342:B3343 A3370:B3371 A3398:B3399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 D3202:E3203 D3230:E3231 D3258:E3259 D3286:E3287 D3314:E3315 D3342:E3343 D3370:E3371 D3398:E3399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3663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3634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3635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3636</v>
      </c>
      <c r="B9" s="6"/>
      <c r="C9" s="6"/>
      <c r="D9" s="6"/>
      <c r="E9" s="7"/>
    </row>
    <row r="10" hidden="1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</row>
    <row r="11" hidden="1">
      <c r="A11" s="24" t="s">
        <v>3641</v>
      </c>
      <c r="B11" s="25">
        <v>4961.0</v>
      </c>
      <c r="C11" s="26">
        <v>4961.0</v>
      </c>
      <c r="D11" s="27">
        <f t="shared" ref="D11:D26" si="1">C11-B11</f>
        <v>0</v>
      </c>
      <c r="E11" s="41"/>
    </row>
    <row r="12" hidden="1">
      <c r="A12" s="24" t="s">
        <v>3642</v>
      </c>
      <c r="B12" s="29">
        <v>3710.0</v>
      </c>
      <c r="C12" s="26">
        <v>3710.0</v>
      </c>
      <c r="D12" s="27">
        <f t="shared" si="1"/>
        <v>0</v>
      </c>
      <c r="E12" s="41"/>
    </row>
    <row r="13" hidden="1">
      <c r="A13" s="24" t="s">
        <v>3643</v>
      </c>
      <c r="B13" s="29">
        <v>200.0</v>
      </c>
      <c r="C13" s="26">
        <v>200.0</v>
      </c>
      <c r="D13" s="27">
        <f t="shared" si="1"/>
        <v>0</v>
      </c>
      <c r="E13" s="41"/>
    </row>
    <row r="14" hidden="1">
      <c r="A14" s="24" t="s">
        <v>3644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3646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3647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3649</v>
      </c>
      <c r="B17" s="29">
        <v>155.0</v>
      </c>
      <c r="C17" s="26">
        <v>155.0</v>
      </c>
      <c r="D17" s="27">
        <f t="shared" si="1"/>
        <v>0</v>
      </c>
      <c r="E17" s="40" t="s">
        <v>5013</v>
      </c>
    </row>
    <row r="18" hidden="1">
      <c r="A18" s="31" t="s">
        <v>3651</v>
      </c>
      <c r="B18" s="29">
        <v>720.0</v>
      </c>
      <c r="C18" s="26">
        <f>360+360</f>
        <v>720</v>
      </c>
      <c r="D18" s="27">
        <f t="shared" si="1"/>
        <v>0</v>
      </c>
      <c r="E18" s="41"/>
    </row>
    <row r="19" hidden="1">
      <c r="A19" s="32" t="s">
        <v>3652</v>
      </c>
      <c r="B19" s="29">
        <v>11411.0</v>
      </c>
      <c r="C19" s="33">
        <f t="array" ref="C19">SUMIFS(INDIRECT(A1 &amp; " Restia!C:C"), INDIRECT(A1 &amp; " Restia!A:A"), A19, INDIRECT(A1 &amp; " Restia!B:B"), "&lt;&gt;canceled")</f>
        <v>100758</v>
      </c>
      <c r="D19" s="27">
        <f t="shared" si="1"/>
        <v>89347</v>
      </c>
      <c r="E19" s="41"/>
    </row>
    <row r="20" hidden="1">
      <c r="A20" s="32" t="s">
        <v>3653</v>
      </c>
      <c r="B20" s="29">
        <v>3320.0</v>
      </c>
      <c r="C20" s="9">
        <f t="array" ref="C20">SUMIFS( INDIRECT(A1 &amp; " Restia!C:C"), INDIRECT(A1 &amp; " Restia!A:A"), A20, INDIRECT(A1 &amp; " Restia!B:B"), "&lt;&gt;canceled" )</f>
        <v>33859</v>
      </c>
      <c r="D20" s="27">
        <f t="shared" si="1"/>
        <v>30539</v>
      </c>
      <c r="E20" s="41"/>
    </row>
    <row r="21" hidden="1">
      <c r="A21" s="32" t="s">
        <v>3654</v>
      </c>
      <c r="B21" s="29">
        <v>17182.0</v>
      </c>
      <c r="C21" s="9">
        <f t="array" ref="C21">SUMIFS( INDIRECT(A1 &amp; " Restia!C:C"), INDIRECT(A1 &amp; " Restia!A:A"), "damejidlo", INDIRECT(A1 &amp; " Restia!G:G"), "online", INDIRECT(A1 &amp; " Restia!B:B"), "&lt;&gt;canceled" )</f>
        <v>121960</v>
      </c>
      <c r="D21" s="27">
        <f t="shared" si="1"/>
        <v>104778</v>
      </c>
      <c r="E21" s="41"/>
    </row>
    <row r="22" hidden="1">
      <c r="A22" s="32" t="s">
        <v>3655</v>
      </c>
      <c r="B22" s="29">
        <v>13118.0</v>
      </c>
      <c r="C22" s="9">
        <f t="array" ref="C22">SUMIFS( INDIRECT(A1 &amp; " Restia!C:C"), INDIRECT(A1 &amp; " Restia!A:A"), "generic", INDIRECT(A1 &amp; " Restia!G:G"), "online", INDIRECT(A1 &amp; " Restia!B:B"), "&lt;&gt;canceled" )</f>
        <v>117058.5</v>
      </c>
      <c r="D22" s="27">
        <f t="shared" si="1"/>
        <v>103940.5</v>
      </c>
      <c r="E22" s="41"/>
    </row>
    <row r="23" hidden="1">
      <c r="A23" s="32" t="s">
        <v>3657</v>
      </c>
      <c r="B23" s="29">
        <v>548.0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2344</v>
      </c>
      <c r="D23" s="27">
        <f t="shared" si="1"/>
        <v>1796</v>
      </c>
      <c r="E23" s="41"/>
    </row>
    <row r="24" hidden="1">
      <c r="A24" s="32" t="s">
        <v>3658</v>
      </c>
      <c r="B24" s="29">
        <v>2060.0</v>
      </c>
      <c r="C24" s="9">
        <f t="array" ref="C24">SUMIFS( INDIRECT(A1 &amp; " Restia!C:C"), INDIRECT(A1 &amp; " Restia!A:A"), "damejidlo", INDIRECT(A1 &amp; " Restia!G:G"), "cash", INDIRECT(A1 &amp; " Restia!B:B"), "&lt;&gt;canceled")</f>
        <v>12089</v>
      </c>
      <c r="D24" s="27">
        <f t="shared" si="1"/>
        <v>10029</v>
      </c>
      <c r="E24" s="41"/>
    </row>
    <row r="25" hidden="1">
      <c r="A25" s="35" t="s">
        <v>3659</v>
      </c>
      <c r="B25" s="29">
        <v>55325.0</v>
      </c>
      <c r="C25" s="9">
        <f t="array" ref="C25">SUM(INDIRECT(A1 &amp; " Restia!C:C")) - SUMIFS(INDIRECT(A1 &amp; " Restia!C:C"), INDIRECT(A1 &amp; " Restia!B:B"), "canceled")</f>
        <v>452144</v>
      </c>
      <c r="D25" s="27">
        <f t="shared" si="1"/>
        <v>396819</v>
      </c>
      <c r="E25" s="41"/>
    </row>
    <row r="26" hidden="1">
      <c r="A26" s="36" t="s">
        <v>3660</v>
      </c>
      <c r="B26" s="42">
        <v>0.0</v>
      </c>
      <c r="C26" s="43">
        <f>sum(C11:C23)-C25</f>
        <v>-66418.5</v>
      </c>
      <c r="D26" s="44">
        <f t="shared" si="1"/>
        <v>-66418.5</v>
      </c>
      <c r="E26" s="45"/>
    </row>
    <row r="27" hidden="1"/>
    <row r="28" hidden="1"/>
    <row r="29" hidden="1">
      <c r="A29" s="5" t="s">
        <v>3663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3634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3635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3636</v>
      </c>
      <c r="B37" s="6"/>
      <c r="C37" s="6"/>
      <c r="D37" s="6"/>
      <c r="E37" s="7"/>
    </row>
    <row r="38" hidden="1">
      <c r="A38" s="20" t="s">
        <v>3637</v>
      </c>
      <c r="B38" s="21" t="s">
        <v>3638</v>
      </c>
      <c r="C38" s="22" t="s">
        <v>3639</v>
      </c>
      <c r="D38" s="21" t="s">
        <v>3640</v>
      </c>
      <c r="E38" s="23" t="s">
        <v>13</v>
      </c>
    </row>
    <row r="39" hidden="1">
      <c r="A39" s="24" t="s">
        <v>3641</v>
      </c>
      <c r="B39" s="25">
        <v>27473.0</v>
      </c>
      <c r="C39" s="26">
        <f>(2000*3)+(1000*6)+(500*22)+(200*20)+(100*4)+(50*1)+(20*1)+(2*1)+(1*1)</f>
        <v>27473</v>
      </c>
      <c r="D39" s="27">
        <f t="shared" ref="D39:D54" si="2">C39-B39</f>
        <v>0</v>
      </c>
      <c r="E39" s="41"/>
    </row>
    <row r="40" hidden="1">
      <c r="A40" s="24" t="s">
        <v>3642</v>
      </c>
      <c r="B40" s="29">
        <v>30040.0</v>
      </c>
      <c r="C40" s="26">
        <f>2926+2649+2881+4902+7136+4784+4762</f>
        <v>30040</v>
      </c>
      <c r="D40" s="27">
        <f t="shared" si="2"/>
        <v>0</v>
      </c>
      <c r="E40" s="41"/>
    </row>
    <row r="41" hidden="1">
      <c r="A41" s="24" t="s">
        <v>3643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3644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3646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3647</v>
      </c>
      <c r="B44" s="29">
        <v>698.0</v>
      </c>
      <c r="C44" s="26">
        <v>696.0</v>
      </c>
      <c r="D44" s="27">
        <f t="shared" si="2"/>
        <v>-2</v>
      </c>
      <c r="E44" s="40"/>
    </row>
    <row r="45" hidden="1">
      <c r="A45" s="30" t="s">
        <v>3649</v>
      </c>
      <c r="B45" s="29">
        <v>1050.0</v>
      </c>
      <c r="C45" s="26">
        <v>1000.0</v>
      </c>
      <c r="D45" s="27">
        <f t="shared" si="2"/>
        <v>-50</v>
      </c>
      <c r="E45" s="40" t="s">
        <v>5014</v>
      </c>
    </row>
    <row r="46" hidden="1">
      <c r="A46" s="31" t="s">
        <v>3651</v>
      </c>
      <c r="B46" s="29">
        <v>5240.0</v>
      </c>
      <c r="C46" s="26">
        <f>840+80+520+560++400+360+200+400+200+400+280+200</f>
        <v>4440</v>
      </c>
      <c r="D46" s="27">
        <f t="shared" si="2"/>
        <v>-800</v>
      </c>
      <c r="E46" s="41"/>
    </row>
    <row r="47" hidden="1">
      <c r="A47" s="32" t="s">
        <v>3652</v>
      </c>
      <c r="B47" s="29">
        <v>87648.0</v>
      </c>
      <c r="C47" s="33">
        <f t="array" ref="C47">SUMIFS(INDIRECT(A29 &amp; " Restia!C:C"), INDIRECT(A29 &amp; " Restia!A:A"), A47, INDIRECT(A29 &amp; " Restia!B:B"), "&lt;&gt;canceled")</f>
        <v>100758</v>
      </c>
      <c r="D47" s="27">
        <f t="shared" si="2"/>
        <v>13110</v>
      </c>
      <c r="E47" s="41"/>
    </row>
    <row r="48" hidden="1">
      <c r="A48" s="32" t="s">
        <v>3653</v>
      </c>
      <c r="B48" s="29">
        <v>41747.0</v>
      </c>
      <c r="C48" s="9">
        <f t="array" ref="C48">SUMIFS( INDIRECT(A29 &amp; " Restia!C:C"), INDIRECT(A29 &amp; " Restia!A:A"), A48, INDIRECT(A29 &amp; " Restia!B:B"), "&lt;&gt;canceled" )</f>
        <v>33859</v>
      </c>
      <c r="D48" s="27">
        <f t="shared" si="2"/>
        <v>-7888</v>
      </c>
      <c r="E48" s="41"/>
    </row>
    <row r="49" hidden="1">
      <c r="A49" s="32" t="s">
        <v>3654</v>
      </c>
      <c r="B49" s="29">
        <v>128282.0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121960</v>
      </c>
      <c r="D49" s="27">
        <f t="shared" si="2"/>
        <v>-6322</v>
      </c>
      <c r="E49" s="41"/>
    </row>
    <row r="50" hidden="1">
      <c r="A50" s="32" t="s">
        <v>3655</v>
      </c>
      <c r="B50" s="29">
        <v>72967.0</v>
      </c>
      <c r="C50" s="9">
        <f t="array" ref="C50">SUMIFS( INDIRECT(A29 &amp; " Restia!C:C"), INDIRECT(A29 &amp; " Restia!A:A"), "generic", INDIRECT(A29 &amp; " Restia!G:G"), "online", INDIRECT(A29 &amp; " Restia!B:B"), "&lt;&gt;canceled" )</f>
        <v>117058.5</v>
      </c>
      <c r="D50" s="27">
        <f t="shared" si="2"/>
        <v>44091.5</v>
      </c>
      <c r="E50" s="41"/>
    </row>
    <row r="51" hidden="1">
      <c r="A51" s="32" t="s">
        <v>3657</v>
      </c>
      <c r="B51" s="29">
        <v>2290.0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2344</v>
      </c>
      <c r="D51" s="27">
        <f t="shared" si="2"/>
        <v>54</v>
      </c>
      <c r="E51" s="41"/>
    </row>
    <row r="52" hidden="1">
      <c r="A52" s="32" t="s">
        <v>3658</v>
      </c>
      <c r="B52" s="29">
        <v>16157.0</v>
      </c>
      <c r="C52" s="9">
        <f t="array" ref="C52">SUMIFS( INDIRECT(A29 &amp; " Restia!C:C"), INDIRECT(A29 &amp; " Restia!A:A"), "damejidlo", INDIRECT(A29 &amp; " Restia!G:G"), "cash", INDIRECT(A29 &amp; " Restia!B:B"), "&lt;&gt;canceled")</f>
        <v>12089</v>
      </c>
      <c r="D52" s="27">
        <f t="shared" si="2"/>
        <v>-4068</v>
      </c>
      <c r="E52" s="41"/>
    </row>
    <row r="53" hidden="1">
      <c r="A53" s="35" t="s">
        <v>3659</v>
      </c>
      <c r="B53" s="29">
        <v>397401.0</v>
      </c>
      <c r="C53" s="9">
        <f t="array" ref="C53">SUM(INDIRECT(A29 &amp; " Restia!C:C")) - SUMIFS(INDIRECT(A29 &amp; " Restia!C:C"), INDIRECT(A29 &amp; " Restia!B:B"), "canceled")</f>
        <v>452144</v>
      </c>
      <c r="D53" s="27">
        <f t="shared" si="2"/>
        <v>54743</v>
      </c>
      <c r="E53" s="41"/>
    </row>
    <row r="54" hidden="1">
      <c r="A54" s="36" t="s">
        <v>3660</v>
      </c>
      <c r="B54" s="42">
        <v>34.0</v>
      </c>
      <c r="C54" s="43">
        <f>sum(C39:C51)-C53</f>
        <v>-12515.5</v>
      </c>
      <c r="D54" s="44">
        <f t="shared" si="2"/>
        <v>-12549.5</v>
      </c>
      <c r="E54" s="45"/>
    </row>
    <row r="55" hidden="1"/>
    <row r="56" hidden="1"/>
    <row r="57" hidden="1">
      <c r="A57" s="5" t="s">
        <v>3663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3634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3635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3636</v>
      </c>
      <c r="B65" s="6"/>
      <c r="C65" s="6"/>
      <c r="D65" s="6"/>
      <c r="E65" s="7"/>
    </row>
    <row r="66" hidden="1">
      <c r="A66" s="20" t="s">
        <v>3637</v>
      </c>
      <c r="B66" s="21" t="s">
        <v>3638</v>
      </c>
      <c r="C66" s="22" t="s">
        <v>3639</v>
      </c>
      <c r="D66" s="21" t="s">
        <v>3640</v>
      </c>
      <c r="E66" s="23" t="s">
        <v>13</v>
      </c>
    </row>
    <row r="67" hidden="1">
      <c r="A67" s="24" t="s">
        <v>3641</v>
      </c>
      <c r="B67" s="25">
        <v>34132.0</v>
      </c>
      <c r="C67" s="26">
        <f>(2000*7)+(1000*10)+(500*7)+(200*33)+(100*0)+(50*0)+(20*1)+(10*1)+(5*0)+(2*1)+(1*0)</f>
        <v>34132</v>
      </c>
      <c r="D67" s="27">
        <f t="shared" ref="D67:D82" si="3">C67-B67</f>
        <v>0</v>
      </c>
      <c r="E67" s="41"/>
    </row>
    <row r="68" hidden="1">
      <c r="A68" s="24" t="s">
        <v>3642</v>
      </c>
      <c r="B68" s="29">
        <v>23829.0</v>
      </c>
      <c r="C68" s="26">
        <f>3181+4924+6570+3424+3049+2235+446</f>
        <v>23829</v>
      </c>
      <c r="D68" s="27">
        <f t="shared" si="3"/>
        <v>0</v>
      </c>
      <c r="E68" s="41"/>
    </row>
    <row r="69" hidden="1">
      <c r="A69" s="24" t="s">
        <v>3643</v>
      </c>
      <c r="B69" s="29">
        <v>650.0</v>
      </c>
      <c r="C69" s="26">
        <f>130+130+200+190</f>
        <v>650</v>
      </c>
      <c r="D69" s="27">
        <f t="shared" si="3"/>
        <v>0</v>
      </c>
      <c r="E69" s="41"/>
    </row>
    <row r="70" hidden="1">
      <c r="A70" s="24" t="s">
        <v>3644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3646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3647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3649</v>
      </c>
      <c r="B73" s="29">
        <v>195.0</v>
      </c>
      <c r="C73" s="26">
        <v>155.0</v>
      </c>
      <c r="D73" s="27">
        <f t="shared" si="3"/>
        <v>-40</v>
      </c>
      <c r="E73" s="40"/>
    </row>
    <row r="74" hidden="1">
      <c r="A74" s="31" t="s">
        <v>3651</v>
      </c>
      <c r="B74" s="29">
        <v>5600.0</v>
      </c>
      <c r="C74" s="26">
        <f>400+480+640+480+640+520+440+280+360+240+440+400+320</f>
        <v>5640</v>
      </c>
      <c r="D74" s="27">
        <f t="shared" si="3"/>
        <v>40</v>
      </c>
      <c r="E74" s="41"/>
    </row>
    <row r="75" hidden="1">
      <c r="A75" s="32" t="s">
        <v>3652</v>
      </c>
      <c r="B75" s="29">
        <v>103212.0</v>
      </c>
      <c r="C75" s="33">
        <f t="array" ref="C75">SUMIFS(INDIRECT(A57 &amp; " Restia!C:C"), INDIRECT(A57 &amp; " Restia!A:A"), A75, INDIRECT(A57 &amp; " Restia!B:B"), "&lt;&gt;canceled")</f>
        <v>100758</v>
      </c>
      <c r="D75" s="27">
        <f t="shared" si="3"/>
        <v>-2454</v>
      </c>
      <c r="E75" s="41"/>
    </row>
    <row r="76" hidden="1">
      <c r="A76" s="32" t="s">
        <v>3653</v>
      </c>
      <c r="B76" s="29">
        <v>38656.0</v>
      </c>
      <c r="C76" s="9">
        <f t="array" ref="C76">SUMIFS( INDIRECT(A57 &amp; " Restia!C:C"), INDIRECT(A57 &amp; " Restia!A:A"), A76, INDIRECT(A57 &amp; " Restia!B:B"), "&lt;&gt;canceled" )</f>
        <v>33859</v>
      </c>
      <c r="D76" s="27">
        <f t="shared" si="3"/>
        <v>-4797</v>
      </c>
      <c r="E76" s="41"/>
    </row>
    <row r="77" hidden="1">
      <c r="A77" s="32" t="s">
        <v>3654</v>
      </c>
      <c r="B77" s="29">
        <v>140215.0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121960</v>
      </c>
      <c r="D77" s="27">
        <f t="shared" si="3"/>
        <v>-18255</v>
      </c>
      <c r="E77" s="41"/>
    </row>
    <row r="78" hidden="1">
      <c r="A78" s="32" t="s">
        <v>3655</v>
      </c>
      <c r="B78" s="29">
        <v>98441.0</v>
      </c>
      <c r="C78" s="9">
        <f t="array" ref="C78">SUMIFS( INDIRECT(A57 &amp; " Restia!C:C"), INDIRECT(A57 &amp; " Restia!A:A"), "generic", INDIRECT(A57 &amp; " Restia!G:G"), "online", INDIRECT(A57 &amp; " Restia!B:B"), "&lt;&gt;canceled" )</f>
        <v>117058.5</v>
      </c>
      <c r="D78" s="27">
        <f t="shared" si="3"/>
        <v>18617.5</v>
      </c>
      <c r="E78" s="41"/>
    </row>
    <row r="79" hidden="1">
      <c r="A79" s="32" t="s">
        <v>3657</v>
      </c>
      <c r="B79" s="29">
        <v>6905.0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2344</v>
      </c>
      <c r="D79" s="27">
        <f t="shared" si="3"/>
        <v>-4561</v>
      </c>
      <c r="E79" s="41"/>
    </row>
    <row r="80" hidden="1">
      <c r="A80" s="32" t="s">
        <v>3658</v>
      </c>
      <c r="B80" s="29">
        <v>20700.0</v>
      </c>
      <c r="C80" s="9">
        <f t="array" ref="C80">SUMIFS( INDIRECT(A57 &amp; " Restia!C:C"), INDIRECT(A57 &amp; " Restia!A:A"), "damejidlo", INDIRECT(A57 &amp; " Restia!G:G"), "cash", INDIRECT(A57 &amp; " Restia!B:B"), "&lt;&gt;canceled")</f>
        <v>12089</v>
      </c>
      <c r="D80" s="27">
        <f t="shared" si="3"/>
        <v>-8611</v>
      </c>
      <c r="E80" s="41"/>
    </row>
    <row r="81" hidden="1">
      <c r="A81" s="35" t="s">
        <v>3659</v>
      </c>
      <c r="B81" s="29">
        <v>452330.0</v>
      </c>
      <c r="C81" s="9">
        <f t="array" ref="C81">SUM(INDIRECT(A57 &amp; " Restia!C:C")) - SUMIFS(INDIRECT(A57 &amp; " Restia!C:C"), INDIRECT(A57 &amp; " Restia!B:B"), "canceled")</f>
        <v>452144</v>
      </c>
      <c r="D81" s="27">
        <f t="shared" si="3"/>
        <v>-186</v>
      </c>
      <c r="E81" s="41"/>
    </row>
    <row r="82" hidden="1">
      <c r="A82" s="36" t="s">
        <v>3660</v>
      </c>
      <c r="B82" s="42">
        <v>-495.0</v>
      </c>
      <c r="C82" s="43">
        <f>sum(C67:C79)-C81</f>
        <v>-11758.5</v>
      </c>
      <c r="D82" s="44">
        <f t="shared" si="3"/>
        <v>-11263.5</v>
      </c>
      <c r="E82" s="45"/>
    </row>
    <row r="83" hidden="1"/>
    <row r="84" hidden="1"/>
    <row r="85" hidden="1">
      <c r="A85" s="5" t="s">
        <v>3663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3634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3635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3636</v>
      </c>
      <c r="B93" s="6"/>
      <c r="C93" s="6"/>
      <c r="D93" s="6"/>
      <c r="E93" s="7"/>
    </row>
    <row r="94" hidden="1">
      <c r="A94" s="20" t="s">
        <v>3637</v>
      </c>
      <c r="B94" s="21" t="s">
        <v>3638</v>
      </c>
      <c r="C94" s="22" t="s">
        <v>3639</v>
      </c>
      <c r="D94" s="21" t="s">
        <v>3640</v>
      </c>
      <c r="E94" s="23" t="s">
        <v>13</v>
      </c>
    </row>
    <row r="95" hidden="1">
      <c r="A95" s="24" t="s">
        <v>3641</v>
      </c>
      <c r="B95" s="25">
        <v>23505.0</v>
      </c>
      <c r="C95" s="26">
        <f>(2000*3)+(1000*10)+(500*10)+(200*10)+(100*0)+(50*0)+(20*1)+(10*0)+(5*0)+(2*0)+(1*0)</f>
        <v>23020</v>
      </c>
      <c r="D95" s="27">
        <f t="shared" ref="D95:D110" si="4">C95-B95</f>
        <v>-485</v>
      </c>
      <c r="E95" s="41"/>
    </row>
    <row r="96" hidden="1">
      <c r="A96" s="24" t="s">
        <v>3642</v>
      </c>
      <c r="B96" s="29">
        <v>28466.0</v>
      </c>
      <c r="C96" s="26">
        <f>7131+5343+5322+2189+2762+2386+3333</f>
        <v>28466</v>
      </c>
      <c r="D96" s="27">
        <f t="shared" si="4"/>
        <v>0</v>
      </c>
      <c r="E96" s="41"/>
    </row>
    <row r="97" hidden="1">
      <c r="A97" s="24" t="s">
        <v>3643</v>
      </c>
      <c r="B97" s="29">
        <v>440.0</v>
      </c>
      <c r="C97" s="26">
        <f>110+110+110+110+190</f>
        <v>630</v>
      </c>
      <c r="D97" s="27">
        <f t="shared" si="4"/>
        <v>190</v>
      </c>
      <c r="E97" s="41"/>
    </row>
    <row r="98" hidden="1">
      <c r="A98" s="24" t="s">
        <v>3644</v>
      </c>
      <c r="B98" s="29">
        <v>1500.0</v>
      </c>
      <c r="C98" s="26">
        <f>500+500+500</f>
        <v>1500</v>
      </c>
      <c r="D98" s="27">
        <f t="shared" si="4"/>
        <v>0</v>
      </c>
      <c r="E98" s="41"/>
    </row>
    <row r="99" hidden="1">
      <c r="A99" s="30" t="s">
        <v>3646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3647</v>
      </c>
      <c r="B100" s="29">
        <v>0.0</v>
      </c>
      <c r="C100" s="26"/>
      <c r="D100" s="27">
        <f t="shared" si="4"/>
        <v>0</v>
      </c>
      <c r="E100" s="40"/>
    </row>
    <row r="101" hidden="1">
      <c r="A101" s="30" t="s">
        <v>3649</v>
      </c>
      <c r="B101" s="29">
        <v>3585.0</v>
      </c>
      <c r="C101" s="26">
        <f>155+1890+1500</f>
        <v>3545</v>
      </c>
      <c r="D101" s="27">
        <f t="shared" si="4"/>
        <v>-40</v>
      </c>
      <c r="E101" s="40" t="s">
        <v>5015</v>
      </c>
    </row>
    <row r="102" hidden="1">
      <c r="A102" s="31" t="s">
        <v>3651</v>
      </c>
      <c r="B102" s="29">
        <v>4520.0</v>
      </c>
      <c r="C102" s="26">
        <f>360+200+920+80+360+240+360+600+120+560+240+320+240</f>
        <v>4600</v>
      </c>
      <c r="D102" s="27">
        <f t="shared" si="4"/>
        <v>80</v>
      </c>
      <c r="E102" s="41"/>
    </row>
    <row r="103" hidden="1">
      <c r="A103" s="32" t="s">
        <v>3652</v>
      </c>
      <c r="B103" s="29">
        <v>85732.0</v>
      </c>
      <c r="C103" s="33">
        <f t="array" ref="C103">SUMIFS(INDIRECT(A85 &amp; " Restia!C:C"), INDIRECT(A85 &amp; " Restia!A:A"), A103, INDIRECT(A85 &amp; " Restia!B:B"), "&lt;&gt;canceled")</f>
        <v>100758</v>
      </c>
      <c r="D103" s="27">
        <f t="shared" si="4"/>
        <v>15026</v>
      </c>
      <c r="E103" s="41"/>
    </row>
    <row r="104" hidden="1">
      <c r="A104" s="32" t="s">
        <v>3653</v>
      </c>
      <c r="B104" s="29">
        <v>34960.0</v>
      </c>
      <c r="C104" s="9">
        <f t="array" ref="C104">SUMIFS( INDIRECT(A85 &amp; " Restia!C:C"), INDIRECT(A85 &amp; " Restia!A:A"), A104, INDIRECT(A85 &amp; " Restia!B:B"), "&lt;&gt;canceled" )</f>
        <v>33859</v>
      </c>
      <c r="D104" s="27">
        <f t="shared" si="4"/>
        <v>-1101</v>
      </c>
      <c r="E104" s="41"/>
    </row>
    <row r="105" hidden="1">
      <c r="A105" s="32" t="s">
        <v>3654</v>
      </c>
      <c r="B105" s="29">
        <v>114713.0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121960</v>
      </c>
      <c r="D105" s="27">
        <f t="shared" si="4"/>
        <v>7247</v>
      </c>
      <c r="E105" s="41"/>
    </row>
    <row r="106" hidden="1">
      <c r="A106" s="32" t="s">
        <v>3655</v>
      </c>
      <c r="B106" s="29">
        <v>83848.0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117058.5</v>
      </c>
      <c r="D106" s="27">
        <f t="shared" si="4"/>
        <v>33210.5</v>
      </c>
      <c r="E106" s="41"/>
    </row>
    <row r="107" hidden="1">
      <c r="A107" s="32" t="s">
        <v>3657</v>
      </c>
      <c r="B107" s="29">
        <v>2383.0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2344</v>
      </c>
      <c r="D107" s="27">
        <f t="shared" si="4"/>
        <v>-39</v>
      </c>
      <c r="E107" s="41"/>
    </row>
    <row r="108" hidden="1">
      <c r="A108" s="32" t="s">
        <v>3658</v>
      </c>
      <c r="B108" s="29">
        <v>14062.0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12089</v>
      </c>
      <c r="D108" s="27">
        <f t="shared" si="4"/>
        <v>-1973</v>
      </c>
      <c r="E108" s="41"/>
    </row>
    <row r="109" hidden="1">
      <c r="A109" s="35" t="s">
        <v>3659</v>
      </c>
      <c r="B109" s="29">
        <v>383645.2</v>
      </c>
      <c r="C109" s="9">
        <f t="array" ref="C109">SUM(INDIRECT(A85 &amp; " Restia!C:C")) - SUMIFS(INDIRECT(A85 &amp; " Restia!C:C"), INDIRECT(A85 &amp; " Restia!B:B"), "canceled")</f>
        <v>452144</v>
      </c>
      <c r="D109" s="27">
        <f t="shared" si="4"/>
        <v>68498.8</v>
      </c>
      <c r="E109" s="41"/>
    </row>
    <row r="110" hidden="1">
      <c r="A110" s="36" t="s">
        <v>3660</v>
      </c>
      <c r="B110" s="42">
        <v>6.80000000000291</v>
      </c>
      <c r="C110" s="43">
        <f>sum(C95:C107)-C109</f>
        <v>-14403.5</v>
      </c>
      <c r="D110" s="44">
        <f t="shared" si="4"/>
        <v>-14410.3</v>
      </c>
      <c r="E110" s="45"/>
    </row>
    <row r="111" hidden="1"/>
    <row r="112" hidden="1"/>
    <row r="113" hidden="1">
      <c r="A113" s="5" t="s">
        <v>3663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3634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3635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3636</v>
      </c>
      <c r="B121" s="6"/>
      <c r="C121" s="6"/>
      <c r="D121" s="6"/>
      <c r="E121" s="7"/>
    </row>
    <row r="122" hidden="1">
      <c r="A122" s="20" t="s">
        <v>3637</v>
      </c>
      <c r="B122" s="21" t="s">
        <v>3638</v>
      </c>
      <c r="C122" s="22" t="s">
        <v>3639</v>
      </c>
      <c r="D122" s="21" t="s">
        <v>3640</v>
      </c>
      <c r="E122" s="23" t="s">
        <v>13</v>
      </c>
    </row>
    <row r="123" hidden="1">
      <c r="A123" s="24" t="s">
        <v>3641</v>
      </c>
      <c r="B123" s="25">
        <v>27347.0</v>
      </c>
      <c r="C123" s="26">
        <f>(2000*5)+(1000*13)+(500*7)+(200*3)+(100*2)+(50*0)+(20*2)+(10*0)+(5*1)+(2*1)+(1*0)</f>
        <v>27347</v>
      </c>
      <c r="D123" s="27">
        <f t="shared" ref="D123:D138" si="5">C123-B123</f>
        <v>0</v>
      </c>
      <c r="E123" s="41"/>
    </row>
    <row r="124" hidden="1">
      <c r="A124" s="24" t="s">
        <v>3642</v>
      </c>
      <c r="B124" s="29">
        <v>22305.0</v>
      </c>
      <c r="C124" s="26">
        <f>3239+6859+3541+4713+1038+1328+1587</f>
        <v>22305</v>
      </c>
      <c r="D124" s="27">
        <f t="shared" si="5"/>
        <v>0</v>
      </c>
      <c r="E124" s="41"/>
    </row>
    <row r="125" hidden="1">
      <c r="A125" s="24" t="s">
        <v>3643</v>
      </c>
      <c r="B125" s="29">
        <v>3020.0</v>
      </c>
      <c r="C125" s="26">
        <f>200+(180*7)+145+145+145+145+140+140+140+110+110+85+85+85+85</f>
        <v>3020</v>
      </c>
      <c r="D125" s="27">
        <f t="shared" si="5"/>
        <v>0</v>
      </c>
      <c r="E125" s="41"/>
    </row>
    <row r="126" hidden="1">
      <c r="A126" s="24" t="s">
        <v>3644</v>
      </c>
      <c r="B126" s="29">
        <v>1000.0</v>
      </c>
      <c r="C126" s="26">
        <f>500+500</f>
        <v>1000</v>
      </c>
      <c r="D126" s="27">
        <f t="shared" si="5"/>
        <v>0</v>
      </c>
      <c r="E126" s="41"/>
    </row>
    <row r="127" hidden="1">
      <c r="A127" s="30" t="s">
        <v>3646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3647</v>
      </c>
      <c r="B128" s="29">
        <v>0.0</v>
      </c>
      <c r="C128" s="26"/>
      <c r="D128" s="27">
        <f t="shared" si="5"/>
        <v>0</v>
      </c>
      <c r="E128" s="40"/>
    </row>
    <row r="129" hidden="1">
      <c r="A129" s="30" t="s">
        <v>3649</v>
      </c>
      <c r="B129" s="29">
        <v>5200.0</v>
      </c>
      <c r="C129" s="26">
        <f>2000+3000</f>
        <v>5000</v>
      </c>
      <c r="D129" s="27">
        <f t="shared" si="5"/>
        <v>-200</v>
      </c>
      <c r="E129" s="40" t="s">
        <v>5016</v>
      </c>
    </row>
    <row r="130" hidden="1">
      <c r="A130" s="31" t="s">
        <v>3651</v>
      </c>
      <c r="B130" s="29">
        <v>4080.0</v>
      </c>
      <c r="C130" s="26">
        <f>160+680+120+560+760+40+280+320+280+200+200+120+240+160+320</f>
        <v>4440</v>
      </c>
      <c r="D130" s="27">
        <f t="shared" si="5"/>
        <v>360</v>
      </c>
      <c r="E130" s="41"/>
    </row>
    <row r="131" hidden="1">
      <c r="A131" s="32" t="s">
        <v>3652</v>
      </c>
      <c r="B131" s="29">
        <v>90518.0</v>
      </c>
      <c r="C131" s="33">
        <f t="array" ref="C131">SUMIFS(INDIRECT(A113 &amp; " Restia!C:C"), INDIRECT(A113 &amp; " Restia!A:A"), A131, INDIRECT(A113 &amp; " Restia!B:B"), "&lt;&gt;canceled")</f>
        <v>100758</v>
      </c>
      <c r="D131" s="27">
        <f t="shared" si="5"/>
        <v>10240</v>
      </c>
      <c r="E131" s="41"/>
    </row>
    <row r="132" hidden="1">
      <c r="A132" s="32" t="s">
        <v>3653</v>
      </c>
      <c r="B132" s="29">
        <v>33364.0</v>
      </c>
      <c r="C132" s="9">
        <f t="array" ref="C132">SUMIFS( INDIRECT(A113 &amp; " Restia!C:C"), INDIRECT(A113 &amp; " Restia!A:A"), A132, INDIRECT(A113 &amp; " Restia!B:B"), "&lt;&gt;canceled" )</f>
        <v>33859</v>
      </c>
      <c r="D132" s="27">
        <f t="shared" si="5"/>
        <v>495</v>
      </c>
      <c r="E132" s="41"/>
    </row>
    <row r="133" hidden="1">
      <c r="A133" s="32" t="s">
        <v>3654</v>
      </c>
      <c r="B133" s="29">
        <v>127369.0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121960</v>
      </c>
      <c r="D133" s="27">
        <f t="shared" si="5"/>
        <v>-5409</v>
      </c>
      <c r="E133" s="41"/>
    </row>
    <row r="134" hidden="1">
      <c r="A134" s="32" t="s">
        <v>3655</v>
      </c>
      <c r="B134" s="29">
        <v>71328.0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117058.5</v>
      </c>
      <c r="D134" s="27">
        <f t="shared" si="5"/>
        <v>45730.5</v>
      </c>
      <c r="E134" s="41"/>
    </row>
    <row r="135" hidden="1">
      <c r="A135" s="32" t="s">
        <v>3657</v>
      </c>
      <c r="B135" s="29">
        <v>797.0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2344</v>
      </c>
      <c r="D135" s="27">
        <f t="shared" si="5"/>
        <v>1547</v>
      </c>
      <c r="E135" s="41"/>
    </row>
    <row r="136" hidden="1">
      <c r="A136" s="32" t="s">
        <v>3658</v>
      </c>
      <c r="B136" s="29">
        <v>15922.0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12089</v>
      </c>
      <c r="D136" s="27">
        <f t="shared" si="5"/>
        <v>-3833</v>
      </c>
      <c r="E136" s="41"/>
    </row>
    <row r="137" hidden="1">
      <c r="A137" s="35" t="s">
        <v>3659</v>
      </c>
      <c r="B137" s="29">
        <v>386324.75</v>
      </c>
      <c r="C137" s="9">
        <f t="array" ref="C137">SUM(INDIRECT(A113 &amp; " Restia!C:C")) - SUMIFS(INDIRECT(A113 &amp; " Restia!C:C"), INDIRECT(A113 &amp; " Restia!B:B"), "canceled")</f>
        <v>452144</v>
      </c>
      <c r="D137" s="27">
        <f t="shared" si="5"/>
        <v>65819.25</v>
      </c>
      <c r="E137" s="41"/>
    </row>
    <row r="138" hidden="1">
      <c r="A138" s="36" t="s">
        <v>3660</v>
      </c>
      <c r="B138" s="42">
        <v>3.25</v>
      </c>
      <c r="C138" s="43">
        <f>sum(C123:C135)-C137</f>
        <v>-13052.5</v>
      </c>
      <c r="D138" s="44">
        <f t="shared" si="5"/>
        <v>-13055.75</v>
      </c>
      <c r="E138" s="45"/>
    </row>
    <row r="139" hidden="1"/>
    <row r="140" hidden="1"/>
    <row r="141" hidden="1">
      <c r="A141" s="5" t="s">
        <v>3663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3634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3635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3636</v>
      </c>
      <c r="B149" s="6"/>
      <c r="C149" s="6"/>
      <c r="D149" s="6"/>
      <c r="E149" s="7"/>
    </row>
    <row r="150" hidden="1">
      <c r="A150" s="20" t="s">
        <v>3637</v>
      </c>
      <c r="B150" s="21" t="s">
        <v>3638</v>
      </c>
      <c r="C150" s="22" t="s">
        <v>3639</v>
      </c>
      <c r="D150" s="21" t="s">
        <v>3640</v>
      </c>
      <c r="E150" s="23" t="s">
        <v>13</v>
      </c>
    </row>
    <row r="151" hidden="1">
      <c r="A151" s="24" t="s">
        <v>3641</v>
      </c>
      <c r="B151" s="25">
        <v>2383.0</v>
      </c>
      <c r="C151" s="26">
        <f>(2000*0)+(1000*2)+(500*0)+(200*1)+(100*1)+(50*1)+(20*1)+(10*1)+(5*0)+(2*1)+(1*1)</f>
        <v>2383</v>
      </c>
      <c r="D151" s="27">
        <f t="shared" ref="D151:D166" si="6">C151-B151</f>
        <v>0</v>
      </c>
      <c r="E151" s="41"/>
    </row>
    <row r="152" hidden="1">
      <c r="A152" s="24" t="s">
        <v>3642</v>
      </c>
      <c r="B152" s="29">
        <v>2272.0</v>
      </c>
      <c r="C152" s="26">
        <v>2272.0</v>
      </c>
      <c r="D152" s="27">
        <f t="shared" si="6"/>
        <v>0</v>
      </c>
      <c r="E152" s="41"/>
    </row>
    <row r="153" hidden="1">
      <c r="A153" s="24" t="s">
        <v>3643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3644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3646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3647</v>
      </c>
      <c r="B156" s="29">
        <v>0.0</v>
      </c>
      <c r="C156" s="26"/>
      <c r="D156" s="27">
        <f t="shared" si="6"/>
        <v>0</v>
      </c>
      <c r="E156" s="40"/>
    </row>
    <row r="157" hidden="1">
      <c r="A157" s="30" t="s">
        <v>3649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3651</v>
      </c>
      <c r="B158" s="29">
        <v>560.0</v>
      </c>
      <c r="C158" s="26">
        <f>360+200</f>
        <v>560</v>
      </c>
      <c r="D158" s="27">
        <f t="shared" si="6"/>
        <v>0</v>
      </c>
      <c r="E158" s="41"/>
    </row>
    <row r="159" hidden="1">
      <c r="A159" s="32" t="s">
        <v>3652</v>
      </c>
      <c r="B159" s="29">
        <v>11409.0</v>
      </c>
      <c r="C159" s="33">
        <f t="array" ref="C159">SUMIFS(INDIRECT(A141 &amp; " Restia!C:C"), INDIRECT(A141 &amp; " Restia!A:A"), A159, INDIRECT(A141 &amp; " Restia!B:B"), "&lt;&gt;canceled")</f>
        <v>100758</v>
      </c>
      <c r="D159" s="27">
        <f t="shared" si="6"/>
        <v>89349</v>
      </c>
      <c r="E159" s="41"/>
    </row>
    <row r="160" hidden="1">
      <c r="A160" s="32" t="s">
        <v>3653</v>
      </c>
      <c r="B160" s="29">
        <v>3333.0</v>
      </c>
      <c r="C160" s="9">
        <f t="array" ref="C160">SUMIFS( INDIRECT(A141 &amp; " Restia!C:C"), INDIRECT(A141 &amp; " Restia!A:A"), A160, INDIRECT(A141 &amp; " Restia!B:B"), "&lt;&gt;canceled" )</f>
        <v>33859</v>
      </c>
      <c r="D160" s="27">
        <f t="shared" si="6"/>
        <v>30526</v>
      </c>
      <c r="E160" s="41"/>
    </row>
    <row r="161" hidden="1">
      <c r="A161" s="32" t="s">
        <v>3654</v>
      </c>
      <c r="B161" s="29">
        <v>17076.0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121960</v>
      </c>
      <c r="D161" s="27">
        <f t="shared" si="6"/>
        <v>104884</v>
      </c>
      <c r="E161" s="41"/>
    </row>
    <row r="162" hidden="1">
      <c r="A162" s="32" t="s">
        <v>3655</v>
      </c>
      <c r="B162" s="29">
        <v>6920.0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117058.5</v>
      </c>
      <c r="D162" s="27">
        <f t="shared" si="6"/>
        <v>110138.5</v>
      </c>
      <c r="E162" s="41"/>
    </row>
    <row r="163" hidden="1">
      <c r="A163" s="32" t="s">
        <v>3657</v>
      </c>
      <c r="B163" s="29">
        <v>421.0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2344</v>
      </c>
      <c r="D163" s="27">
        <f t="shared" si="6"/>
        <v>1923</v>
      </c>
      <c r="E163" s="41"/>
    </row>
    <row r="164" hidden="1">
      <c r="A164" s="32" t="s">
        <v>3658</v>
      </c>
      <c r="B164" s="29">
        <v>329.0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12089</v>
      </c>
      <c r="D164" s="27">
        <f t="shared" si="6"/>
        <v>11760</v>
      </c>
      <c r="E164" s="41"/>
    </row>
    <row r="165" hidden="1">
      <c r="A165" s="35" t="s">
        <v>3659</v>
      </c>
      <c r="B165" s="29">
        <v>44374.0</v>
      </c>
      <c r="C165" s="9">
        <f t="array" ref="C165">SUM(INDIRECT(A141 &amp; " Restia!C:C")) - SUMIFS(INDIRECT(A141 &amp; " Restia!C:C"), INDIRECT(A141 &amp; " Restia!B:B"), "canceled")</f>
        <v>452144</v>
      </c>
      <c r="D165" s="27">
        <f t="shared" si="6"/>
        <v>407770</v>
      </c>
      <c r="E165" s="41"/>
    </row>
    <row r="166" hidden="1">
      <c r="A166" s="36" t="s">
        <v>3660</v>
      </c>
      <c r="B166" s="42">
        <v>0.0</v>
      </c>
      <c r="C166" s="43">
        <f>sum(C151:C163)-C165</f>
        <v>-70949.5</v>
      </c>
      <c r="D166" s="44">
        <f t="shared" si="6"/>
        <v>-70949.5</v>
      </c>
      <c r="E166" s="45"/>
    </row>
    <row r="167" hidden="1"/>
    <row r="168" hidden="1"/>
    <row r="169" hidden="1">
      <c r="A169" s="5" t="s">
        <v>3663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3634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3635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3636</v>
      </c>
      <c r="B177" s="6"/>
      <c r="C177" s="6"/>
      <c r="D177" s="6"/>
      <c r="E177" s="7"/>
    </row>
    <row r="178" hidden="1">
      <c r="A178" s="20" t="s">
        <v>3637</v>
      </c>
      <c r="B178" s="21" t="s">
        <v>3638</v>
      </c>
      <c r="C178" s="22" t="s">
        <v>3639</v>
      </c>
      <c r="D178" s="21" t="s">
        <v>3640</v>
      </c>
      <c r="E178" s="23" t="s">
        <v>13</v>
      </c>
    </row>
    <row r="179" hidden="1">
      <c r="A179" s="24" t="s">
        <v>3641</v>
      </c>
      <c r="B179" s="25">
        <v>33153.0</v>
      </c>
      <c r="C179" s="26">
        <v>33153.0</v>
      </c>
      <c r="D179" s="27">
        <f t="shared" ref="D179:D194" si="7">C179-B179</f>
        <v>0</v>
      </c>
      <c r="E179" s="41"/>
    </row>
    <row r="180" hidden="1">
      <c r="A180" s="24" t="s">
        <v>3642</v>
      </c>
      <c r="B180" s="29">
        <v>24115.0</v>
      </c>
      <c r="C180" s="26">
        <f>2923+3092+4251+4782+3652+5415</f>
        <v>24115</v>
      </c>
      <c r="D180" s="27">
        <f t="shared" si="7"/>
        <v>0</v>
      </c>
      <c r="E180" s="41"/>
    </row>
    <row r="181" hidden="1">
      <c r="A181" s="24" t="s">
        <v>3643</v>
      </c>
      <c r="B181" s="29">
        <v>675.0</v>
      </c>
      <c r="C181" s="26">
        <f>140+140+140+85+85+85</f>
        <v>675</v>
      </c>
      <c r="D181" s="27">
        <f t="shared" si="7"/>
        <v>0</v>
      </c>
      <c r="E181" s="41"/>
    </row>
    <row r="182" hidden="1">
      <c r="A182" s="24" t="s">
        <v>3644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3646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3647</v>
      </c>
      <c r="B184" s="29">
        <v>2603.0</v>
      </c>
      <c r="C184" s="26">
        <f>335+2268</f>
        <v>2603</v>
      </c>
      <c r="D184" s="27">
        <f t="shared" si="7"/>
        <v>0</v>
      </c>
      <c r="E184" s="40"/>
    </row>
    <row r="185" hidden="1">
      <c r="A185" s="30" t="s">
        <v>3649</v>
      </c>
      <c r="B185" s="29">
        <v>160.0</v>
      </c>
      <c r="C185" s="26"/>
      <c r="D185" s="27">
        <f t="shared" si="7"/>
        <v>-160</v>
      </c>
      <c r="E185" s="40"/>
    </row>
    <row r="186" hidden="1">
      <c r="A186" s="31" t="s">
        <v>3651</v>
      </c>
      <c r="B186" s="29">
        <v>5240.0</v>
      </c>
      <c r="C186" s="26">
        <f>480+320+440+280+240+320+480+920+520+240+360+560+280</f>
        <v>5440</v>
      </c>
      <c r="D186" s="27">
        <f t="shared" si="7"/>
        <v>200</v>
      </c>
      <c r="E186" s="41"/>
    </row>
    <row r="187" hidden="1">
      <c r="A187" s="32" t="s">
        <v>3652</v>
      </c>
      <c r="B187" s="29">
        <v>74131.0</v>
      </c>
      <c r="C187" s="33">
        <f t="array" ref="C187">SUMIFS(INDIRECT(A169 &amp; " Restia!C:C"), INDIRECT(A169 &amp; " Restia!A:A"), A187, INDIRECT(A169 &amp; " Restia!B:B"), "&lt;&gt;canceled")</f>
        <v>100758</v>
      </c>
      <c r="D187" s="27">
        <f t="shared" si="7"/>
        <v>26627</v>
      </c>
      <c r="E187" s="41"/>
    </row>
    <row r="188" hidden="1">
      <c r="A188" s="32" t="s">
        <v>3653</v>
      </c>
      <c r="B188" s="29">
        <v>33491.0</v>
      </c>
      <c r="C188" s="9">
        <f t="array" ref="C188">SUMIFS( INDIRECT(A169 &amp; " Restia!C:C"), INDIRECT(A169 &amp; " Restia!A:A"), A188, INDIRECT(A169 &amp; " Restia!B:B"), "&lt;&gt;canceled" )</f>
        <v>33859</v>
      </c>
      <c r="D188" s="27">
        <f t="shared" si="7"/>
        <v>368</v>
      </c>
      <c r="E188" s="41"/>
    </row>
    <row r="189" hidden="1">
      <c r="A189" s="32" t="s">
        <v>3654</v>
      </c>
      <c r="B189" s="29">
        <v>100324.0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121960</v>
      </c>
      <c r="D189" s="27">
        <f t="shared" si="7"/>
        <v>21636</v>
      </c>
      <c r="E189" s="41"/>
    </row>
    <row r="190" hidden="1">
      <c r="A190" s="32" t="s">
        <v>3655</v>
      </c>
      <c r="B190" s="29">
        <v>82328.0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117058.5</v>
      </c>
      <c r="D190" s="27">
        <f t="shared" si="7"/>
        <v>34730.5</v>
      </c>
      <c r="E190" s="41"/>
    </row>
    <row r="191" hidden="1">
      <c r="A191" s="32" t="s">
        <v>3657</v>
      </c>
      <c r="B191" s="29">
        <v>2352.0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2344</v>
      </c>
      <c r="D191" s="27">
        <f t="shared" si="7"/>
        <v>-8</v>
      </c>
      <c r="E191" s="41"/>
    </row>
    <row r="192" hidden="1">
      <c r="A192" s="32" t="s">
        <v>3658</v>
      </c>
      <c r="B192" s="29">
        <v>14906.0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12089</v>
      </c>
      <c r="D192" s="27">
        <f t="shared" si="7"/>
        <v>-2817</v>
      </c>
      <c r="E192" s="41"/>
    </row>
    <row r="193" hidden="1">
      <c r="A193" s="35" t="s">
        <v>3659</v>
      </c>
      <c r="B193" s="29">
        <v>358555.0</v>
      </c>
      <c r="C193" s="9">
        <f t="array" ref="C193">SUM(INDIRECT(A169 &amp; " Restia!C:C")) - SUMIFS(INDIRECT(A169 &amp; " Restia!C:C"), INDIRECT(A169 &amp; " Restia!B:B"), "canceled")</f>
        <v>452144</v>
      </c>
      <c r="D193" s="27">
        <f t="shared" si="7"/>
        <v>93589</v>
      </c>
      <c r="E193" s="41"/>
    </row>
    <row r="194" hidden="1">
      <c r="A194" s="36" t="s">
        <v>3660</v>
      </c>
      <c r="B194" s="42">
        <v>17.0</v>
      </c>
      <c r="C194" s="43">
        <f>sum(C179:C191)-C193</f>
        <v>-10178.5</v>
      </c>
      <c r="D194" s="44">
        <f t="shared" si="7"/>
        <v>-10195.5</v>
      </c>
      <c r="E194" s="45"/>
    </row>
    <row r="195" hidden="1"/>
    <row r="196" hidden="1"/>
    <row r="197" hidden="1">
      <c r="A197" s="5" t="s">
        <v>3663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3634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3635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3636</v>
      </c>
      <c r="B205" s="6"/>
      <c r="C205" s="6"/>
      <c r="D205" s="6"/>
      <c r="E205" s="7"/>
    </row>
    <row r="206" hidden="1">
      <c r="A206" s="20" t="s">
        <v>3637</v>
      </c>
      <c r="B206" s="21" t="s">
        <v>3638</v>
      </c>
      <c r="C206" s="22" t="s">
        <v>3639</v>
      </c>
      <c r="D206" s="21" t="s">
        <v>3640</v>
      </c>
      <c r="E206" s="23" t="s">
        <v>13</v>
      </c>
    </row>
    <row r="207" hidden="1">
      <c r="A207" s="24" t="s">
        <v>3641</v>
      </c>
      <c r="B207" s="25">
        <v>28195.0</v>
      </c>
      <c r="C207" s="26">
        <f>200+9000+9000+10000</f>
        <v>28200</v>
      </c>
      <c r="D207" s="27">
        <f t="shared" ref="D207:D222" si="8">C207-B207</f>
        <v>5</v>
      </c>
      <c r="E207" s="41"/>
    </row>
    <row r="208" hidden="1">
      <c r="A208" s="24" t="s">
        <v>3642</v>
      </c>
      <c r="B208" s="29">
        <v>22965.0</v>
      </c>
      <c r="C208" s="26">
        <v>22965.0</v>
      </c>
      <c r="D208" s="27">
        <f t="shared" si="8"/>
        <v>0</v>
      </c>
      <c r="E208" s="41"/>
    </row>
    <row r="209" hidden="1">
      <c r="A209" s="24" t="s">
        <v>3643</v>
      </c>
      <c r="B209" s="29">
        <v>795.0</v>
      </c>
      <c r="C209" s="26">
        <f>7*85+200</f>
        <v>795</v>
      </c>
      <c r="D209" s="27">
        <f t="shared" si="8"/>
        <v>0</v>
      </c>
      <c r="E209" s="41"/>
    </row>
    <row r="210" hidden="1">
      <c r="A210" s="24" t="s">
        <v>3644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3646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3647</v>
      </c>
      <c r="B212" s="29">
        <v>0.0</v>
      </c>
      <c r="C212" s="26"/>
      <c r="D212" s="27">
        <f t="shared" si="8"/>
        <v>0</v>
      </c>
      <c r="E212" s="40"/>
    </row>
    <row r="213" hidden="1">
      <c r="A213" s="30" t="s">
        <v>3649</v>
      </c>
      <c r="B213" s="29">
        <v>200.0</v>
      </c>
      <c r="C213" s="26"/>
      <c r="D213" s="27">
        <f t="shared" si="8"/>
        <v>-200</v>
      </c>
      <c r="E213" s="40"/>
    </row>
    <row r="214" hidden="1">
      <c r="A214" s="31" t="s">
        <v>3651</v>
      </c>
      <c r="B214" s="29">
        <v>5400.0</v>
      </c>
      <c r="C214" s="26">
        <f>360+800+320+920+560+600+440+280+480+240+240+360</f>
        <v>5600</v>
      </c>
      <c r="D214" s="27">
        <f t="shared" si="8"/>
        <v>200</v>
      </c>
      <c r="E214" s="41"/>
    </row>
    <row r="215" hidden="1">
      <c r="A215" s="32" t="s">
        <v>3652</v>
      </c>
      <c r="B215" s="29">
        <v>99205.0</v>
      </c>
      <c r="C215" s="33">
        <f t="array" ref="C215">SUMIFS(INDIRECT(A197 &amp; " Restia!C:C"), INDIRECT(A197 &amp; " Restia!A:A"), A215, INDIRECT(A197 &amp; " Restia!B:B"), "&lt;&gt;canceled")</f>
        <v>100758</v>
      </c>
      <c r="D215" s="27">
        <f t="shared" si="8"/>
        <v>1553</v>
      </c>
      <c r="E215" s="41"/>
    </row>
    <row r="216" hidden="1">
      <c r="A216" s="32" t="s">
        <v>3653</v>
      </c>
      <c r="B216" s="29">
        <v>32784.0</v>
      </c>
      <c r="C216" s="9">
        <f t="array" ref="C216">SUMIFS( INDIRECT(A197 &amp; " Restia!C:C"), INDIRECT(A197 &amp; " Restia!A:A"), A216, INDIRECT(A197 &amp; " Restia!B:B"), "&lt;&gt;canceled" )</f>
        <v>33859</v>
      </c>
      <c r="D216" s="27">
        <f t="shared" si="8"/>
        <v>1075</v>
      </c>
      <c r="E216" s="41"/>
    </row>
    <row r="217" hidden="1">
      <c r="A217" s="32" t="s">
        <v>3654</v>
      </c>
      <c r="B217" s="29">
        <v>133696.0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121960</v>
      </c>
      <c r="D217" s="27">
        <f t="shared" si="8"/>
        <v>-11736</v>
      </c>
      <c r="E217" s="41"/>
    </row>
    <row r="218" hidden="1">
      <c r="A218" s="32" t="s">
        <v>3655</v>
      </c>
      <c r="B218" s="29">
        <v>100289.0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117058.5</v>
      </c>
      <c r="D218" s="27">
        <f t="shared" si="8"/>
        <v>16769.5</v>
      </c>
      <c r="E218" s="41"/>
    </row>
    <row r="219" hidden="1">
      <c r="A219" s="32" t="s">
        <v>3657</v>
      </c>
      <c r="B219" s="29">
        <v>2058.0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2344</v>
      </c>
      <c r="D219" s="27">
        <f t="shared" si="8"/>
        <v>286</v>
      </c>
      <c r="E219" s="41"/>
    </row>
    <row r="220" hidden="1">
      <c r="A220" s="32" t="s">
        <v>3658</v>
      </c>
      <c r="B220" s="29">
        <v>19981.0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12089</v>
      </c>
      <c r="D220" s="27">
        <f t="shared" si="8"/>
        <v>-7892</v>
      </c>
      <c r="E220" s="41"/>
    </row>
    <row r="221" hidden="1">
      <c r="A221" s="35" t="s">
        <v>3659</v>
      </c>
      <c r="B221" s="29">
        <v>425585.7</v>
      </c>
      <c r="C221" s="9">
        <f t="array" ref="C221">SUM(INDIRECT(A197 &amp; " Restia!C:C")) - SUMIFS(INDIRECT(A197 &amp; " Restia!C:C"), INDIRECT(A197 &amp; " Restia!B:B"), "canceled")</f>
        <v>452144</v>
      </c>
      <c r="D221" s="27">
        <f t="shared" si="8"/>
        <v>26558.3</v>
      </c>
      <c r="E221" s="41"/>
    </row>
    <row r="222" hidden="1">
      <c r="A222" s="36" t="s">
        <v>3660</v>
      </c>
      <c r="B222" s="42">
        <v>1.3000000000029104</v>
      </c>
      <c r="C222" s="43">
        <f>sum(C207:C219)-C221</f>
        <v>-18604.5</v>
      </c>
      <c r="D222" s="44">
        <f t="shared" si="8"/>
        <v>-18605.8</v>
      </c>
      <c r="E222" s="45"/>
    </row>
    <row r="223" hidden="1"/>
    <row r="224" hidden="1"/>
    <row r="225" hidden="1">
      <c r="A225" s="5" t="s">
        <v>3663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3634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3635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3636</v>
      </c>
      <c r="B233" s="6"/>
      <c r="C233" s="6"/>
      <c r="D233" s="6"/>
      <c r="E233" s="7"/>
    </row>
    <row r="234" hidden="1">
      <c r="A234" s="20" t="s">
        <v>3637</v>
      </c>
      <c r="B234" s="21" t="s">
        <v>3638</v>
      </c>
      <c r="C234" s="22" t="s">
        <v>3639</v>
      </c>
      <c r="D234" s="21" t="s">
        <v>3640</v>
      </c>
      <c r="E234" s="23" t="s">
        <v>13</v>
      </c>
    </row>
    <row r="235" hidden="1">
      <c r="A235" s="24" t="s">
        <v>3641</v>
      </c>
      <c r="B235" s="25">
        <v>31664.0</v>
      </c>
      <c r="C235" s="26">
        <f>3+1400+14500+16000</f>
        <v>31903</v>
      </c>
      <c r="D235" s="27">
        <f t="shared" ref="D235:D250" si="9">C235-B235</f>
        <v>239</v>
      </c>
      <c r="E235" s="41"/>
    </row>
    <row r="236" hidden="1">
      <c r="A236" s="24" t="s">
        <v>3642</v>
      </c>
      <c r="B236" s="29">
        <v>29508.0</v>
      </c>
      <c r="C236" s="26">
        <f>5283+3590+7255+3978+3581+3703+2118</f>
        <v>29508</v>
      </c>
      <c r="D236" s="27">
        <f t="shared" si="9"/>
        <v>0</v>
      </c>
      <c r="E236" s="41"/>
    </row>
    <row r="237" hidden="1">
      <c r="A237" s="24" t="s">
        <v>3643</v>
      </c>
      <c r="B237" s="29">
        <v>1030.0</v>
      </c>
      <c r="C237" s="26">
        <f>140*6+190</f>
        <v>1030</v>
      </c>
      <c r="D237" s="27">
        <f t="shared" si="9"/>
        <v>0</v>
      </c>
      <c r="E237" s="41"/>
    </row>
    <row r="238" hidden="1">
      <c r="A238" s="24" t="s">
        <v>3644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3646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3647</v>
      </c>
      <c r="B240" s="29">
        <v>0.0</v>
      </c>
      <c r="C240" s="26"/>
      <c r="D240" s="27">
        <f t="shared" si="9"/>
        <v>0</v>
      </c>
      <c r="E240" s="40"/>
    </row>
    <row r="241" hidden="1">
      <c r="A241" s="30" t="s">
        <v>3649</v>
      </c>
      <c r="B241" s="29">
        <v>389.0</v>
      </c>
      <c r="C241" s="26">
        <f>180+129</f>
        <v>309</v>
      </c>
      <c r="D241" s="27">
        <f t="shared" si="9"/>
        <v>-80</v>
      </c>
      <c r="E241" s="40"/>
    </row>
    <row r="242" hidden="1">
      <c r="A242" s="31" t="s">
        <v>3651</v>
      </c>
      <c r="B242" s="29">
        <v>4920.0</v>
      </c>
      <c r="C242" s="26">
        <f>280+360+800+600+600+720+520+160+360+80+280+240</f>
        <v>5000</v>
      </c>
      <c r="D242" s="27">
        <f t="shared" si="9"/>
        <v>80</v>
      </c>
      <c r="E242" s="41"/>
    </row>
    <row r="243" hidden="1">
      <c r="A243" s="32" t="s">
        <v>3652</v>
      </c>
      <c r="B243" s="29">
        <v>95644.0</v>
      </c>
      <c r="C243" s="33">
        <f t="array" ref="C243">SUMIFS(INDIRECT(A225 &amp; " Restia!C:C"), INDIRECT(A225 &amp; " Restia!A:A"), A243, INDIRECT(A225 &amp; " Restia!B:B"), "&lt;&gt;canceled")</f>
        <v>100758</v>
      </c>
      <c r="D243" s="27">
        <f t="shared" si="9"/>
        <v>5114</v>
      </c>
      <c r="E243" s="41"/>
    </row>
    <row r="244" hidden="1">
      <c r="A244" s="32" t="s">
        <v>3653</v>
      </c>
      <c r="B244" s="29">
        <v>35878.0</v>
      </c>
      <c r="C244" s="9">
        <f t="array" ref="C244">SUMIFS( INDIRECT(A225 &amp; " Restia!C:C"), INDIRECT(A225 &amp; " Restia!A:A"), A244, INDIRECT(A225 &amp; " Restia!B:B"), "&lt;&gt;canceled" )</f>
        <v>33859</v>
      </c>
      <c r="D244" s="27">
        <f t="shared" si="9"/>
        <v>-2019</v>
      </c>
      <c r="E244" s="41"/>
    </row>
    <row r="245" hidden="1">
      <c r="A245" s="32" t="s">
        <v>3654</v>
      </c>
      <c r="B245" s="29">
        <v>117780.0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121960</v>
      </c>
      <c r="D245" s="27">
        <f t="shared" si="9"/>
        <v>4180</v>
      </c>
      <c r="E245" s="41"/>
    </row>
    <row r="246" hidden="1">
      <c r="A246" s="32" t="s">
        <v>3655</v>
      </c>
      <c r="B246" s="29">
        <v>72390.0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117058.5</v>
      </c>
      <c r="D246" s="27">
        <f t="shared" si="9"/>
        <v>44668.5</v>
      </c>
      <c r="E246" s="41"/>
    </row>
    <row r="247" hidden="1">
      <c r="A247" s="32" t="s">
        <v>3657</v>
      </c>
      <c r="B247" s="29">
        <v>1191.0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2344</v>
      </c>
      <c r="D247" s="27">
        <f t="shared" si="9"/>
        <v>1153</v>
      </c>
      <c r="E247" s="41"/>
    </row>
    <row r="248" hidden="1">
      <c r="A248" s="32" t="s">
        <v>3658</v>
      </c>
      <c r="B248" s="29">
        <v>19266.0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12089</v>
      </c>
      <c r="D248" s="27">
        <f t="shared" si="9"/>
        <v>-7177</v>
      </c>
      <c r="E248" s="41"/>
    </row>
    <row r="249" hidden="1">
      <c r="A249" s="35" t="s">
        <v>3659</v>
      </c>
      <c r="B249" s="29">
        <v>390386.30000000005</v>
      </c>
      <c r="C249" s="9">
        <f t="array" ref="C249">SUM(INDIRECT(A225 &amp; " Restia!C:C")) - SUMIFS(INDIRECT(A225 &amp; " Restia!C:C"), INDIRECT(A225 &amp; " Restia!B:B"), "canceled")</f>
        <v>452144</v>
      </c>
      <c r="D249" s="27">
        <f t="shared" si="9"/>
        <v>61757.7</v>
      </c>
      <c r="E249" s="41"/>
    </row>
    <row r="250" hidden="1">
      <c r="A250" s="36" t="s">
        <v>3660</v>
      </c>
      <c r="B250" s="42">
        <v>7.69999999999709</v>
      </c>
      <c r="C250" s="43">
        <f>sum(C235:C247)-C249</f>
        <v>-8414.5</v>
      </c>
      <c r="D250" s="44">
        <f t="shared" si="9"/>
        <v>-8422.2</v>
      </c>
      <c r="E250" s="45"/>
    </row>
    <row r="251" hidden="1"/>
    <row r="252" hidden="1"/>
    <row r="253" hidden="1">
      <c r="A253" s="5" t="s">
        <v>3663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3634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3635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3636</v>
      </c>
      <c r="B261" s="6"/>
      <c r="C261" s="6"/>
      <c r="D261" s="6"/>
      <c r="E261" s="7"/>
    </row>
    <row r="262" hidden="1">
      <c r="A262" s="20" t="s">
        <v>3637</v>
      </c>
      <c r="B262" s="21" t="s">
        <v>3638</v>
      </c>
      <c r="C262" s="22" t="s">
        <v>3639</v>
      </c>
      <c r="D262" s="21" t="s">
        <v>3640</v>
      </c>
      <c r="E262" s="23" t="s">
        <v>13</v>
      </c>
    </row>
    <row r="263" hidden="1">
      <c r="A263" s="24" t="s">
        <v>3641</v>
      </c>
      <c r="B263" s="25">
        <v>30953.0</v>
      </c>
      <c r="C263" s="26">
        <f>55+6000+25000</f>
        <v>31055</v>
      </c>
      <c r="D263" s="27">
        <f t="shared" ref="D263:D278" si="10">C263-B263</f>
        <v>102</v>
      </c>
      <c r="E263" s="41"/>
    </row>
    <row r="264" hidden="1">
      <c r="A264" s="24" t="s">
        <v>3642</v>
      </c>
      <c r="B264" s="29">
        <v>30501.0</v>
      </c>
      <c r="C264" s="26">
        <v>30501.0</v>
      </c>
      <c r="D264" s="27">
        <f t="shared" si="10"/>
        <v>0</v>
      </c>
      <c r="E264" s="41"/>
    </row>
    <row r="265" hidden="1">
      <c r="A265" s="24" t="s">
        <v>3643</v>
      </c>
      <c r="B265" s="29">
        <v>350.0</v>
      </c>
      <c r="C265" s="26">
        <v>350.0</v>
      </c>
      <c r="D265" s="27">
        <f t="shared" si="10"/>
        <v>0</v>
      </c>
      <c r="E265" s="41"/>
    </row>
    <row r="266" hidden="1">
      <c r="A266" s="24" t="s">
        <v>3644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3646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3647</v>
      </c>
      <c r="B268" s="29">
        <v>0.0</v>
      </c>
      <c r="C268" s="26"/>
      <c r="D268" s="27">
        <f t="shared" si="10"/>
        <v>0</v>
      </c>
      <c r="E268" s="40"/>
    </row>
    <row r="269" hidden="1">
      <c r="A269" s="30" t="s">
        <v>3649</v>
      </c>
      <c r="B269" s="29">
        <v>3040.0</v>
      </c>
      <c r="C269" s="26">
        <v>3000.0</v>
      </c>
      <c r="D269" s="27">
        <f t="shared" si="10"/>
        <v>-40</v>
      </c>
      <c r="E269" s="40"/>
    </row>
    <row r="270" hidden="1">
      <c r="A270" s="31" t="s">
        <v>3651</v>
      </c>
      <c r="B270" s="29">
        <v>4640.0</v>
      </c>
      <c r="C270" s="26">
        <f>400+160+680+240+760+160+680+320+280+160+360+200+280</f>
        <v>4680</v>
      </c>
      <c r="D270" s="27">
        <f t="shared" si="10"/>
        <v>40</v>
      </c>
      <c r="E270" s="41"/>
    </row>
    <row r="271" hidden="1">
      <c r="A271" s="32" t="s">
        <v>3652</v>
      </c>
      <c r="B271" s="29">
        <v>87966.0</v>
      </c>
      <c r="C271" s="33">
        <f t="array" ref="C271">SUMIFS(INDIRECT(A253 &amp; " Restia!C:C"), INDIRECT(A253 &amp; " Restia!A:A"), A271, INDIRECT(A253 &amp; " Restia!B:B"), "&lt;&gt;canceled")</f>
        <v>100758</v>
      </c>
      <c r="D271" s="27">
        <f t="shared" si="10"/>
        <v>12792</v>
      </c>
      <c r="E271" s="41"/>
    </row>
    <row r="272" hidden="1">
      <c r="A272" s="32" t="s">
        <v>3653</v>
      </c>
      <c r="B272" s="29">
        <v>35657.0</v>
      </c>
      <c r="C272" s="9">
        <f t="array" ref="C272">SUMIFS( INDIRECT(A253 &amp; " Restia!C:C"), INDIRECT(A253 &amp; " Restia!A:A"), A272, INDIRECT(A253 &amp; " Restia!B:B"), "&lt;&gt;canceled" )</f>
        <v>33859</v>
      </c>
      <c r="D272" s="27">
        <f t="shared" si="10"/>
        <v>-1798</v>
      </c>
      <c r="E272" s="41"/>
    </row>
    <row r="273" hidden="1">
      <c r="A273" s="32" t="s">
        <v>3654</v>
      </c>
      <c r="B273" s="29">
        <v>114155.0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121960</v>
      </c>
      <c r="D273" s="27">
        <f t="shared" si="10"/>
        <v>7805</v>
      </c>
      <c r="E273" s="41"/>
    </row>
    <row r="274" hidden="1">
      <c r="A274" s="32" t="s">
        <v>3655</v>
      </c>
      <c r="B274" s="29">
        <v>73777.0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117058.5</v>
      </c>
      <c r="D274" s="27">
        <f t="shared" si="10"/>
        <v>43281.5</v>
      </c>
      <c r="E274" s="41"/>
    </row>
    <row r="275" hidden="1">
      <c r="A275" s="32" t="s">
        <v>3657</v>
      </c>
      <c r="B275" s="29">
        <v>6168.0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2344</v>
      </c>
      <c r="D275" s="27">
        <f t="shared" si="10"/>
        <v>-3824</v>
      </c>
      <c r="E275" s="41"/>
    </row>
    <row r="276" hidden="1">
      <c r="A276" s="32" t="s">
        <v>3658</v>
      </c>
      <c r="B276" s="29">
        <v>18756.0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12089</v>
      </c>
      <c r="D276" s="27">
        <f t="shared" si="10"/>
        <v>-6667</v>
      </c>
      <c r="E276" s="41"/>
    </row>
    <row r="277" hidden="1">
      <c r="A277" s="35" t="s">
        <v>3659</v>
      </c>
      <c r="B277" s="29">
        <v>387205.5</v>
      </c>
      <c r="C277" s="9">
        <f t="array" ref="C277">SUM(INDIRECT(A253 &amp; " Restia!C:C")) - SUMIFS(INDIRECT(A253 &amp; " Restia!C:C"), INDIRECT(A253 &amp; " Restia!B:B"), "canceled")</f>
        <v>452144</v>
      </c>
      <c r="D277" s="27">
        <f t="shared" si="10"/>
        <v>64938.5</v>
      </c>
      <c r="E277" s="41"/>
    </row>
    <row r="278" hidden="1">
      <c r="A278" s="36" t="s">
        <v>3660</v>
      </c>
      <c r="B278" s="42">
        <v>1.5</v>
      </c>
      <c r="C278" s="43">
        <f>sum(C263:C275)-C277</f>
        <v>-6578.5</v>
      </c>
      <c r="D278" s="44">
        <f t="shared" si="10"/>
        <v>-6580</v>
      </c>
      <c r="E278" s="45"/>
    </row>
    <row r="279" hidden="1"/>
    <row r="280" hidden="1"/>
    <row r="281" hidden="1">
      <c r="A281" s="5" t="s">
        <v>3663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3634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3635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4824</v>
      </c>
      <c r="B287" s="7"/>
      <c r="C287" s="16"/>
      <c r="D287" s="56" t="s">
        <v>4839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3636</v>
      </c>
      <c r="B289" s="6"/>
      <c r="C289" s="6"/>
      <c r="D289" s="6"/>
      <c r="E289" s="7"/>
    </row>
    <row r="290" hidden="1">
      <c r="A290" s="20" t="s">
        <v>3637</v>
      </c>
      <c r="B290" s="21" t="s">
        <v>3638</v>
      </c>
      <c r="C290" s="22" t="s">
        <v>3639</v>
      </c>
      <c r="D290" s="21" t="s">
        <v>3640</v>
      </c>
      <c r="E290" s="23" t="s">
        <v>13</v>
      </c>
    </row>
    <row r="291" hidden="1">
      <c r="A291" s="57" t="s">
        <v>3641</v>
      </c>
      <c r="B291" s="25">
        <v>15886.0</v>
      </c>
      <c r="C291" s="26">
        <v>15889.0</v>
      </c>
      <c r="D291" s="27">
        <v>3.0</v>
      </c>
      <c r="E291" s="41"/>
    </row>
    <row r="292" hidden="1">
      <c r="A292" s="57" t="s">
        <v>3642</v>
      </c>
      <c r="B292" s="29">
        <v>16243.0</v>
      </c>
      <c r="C292" s="26">
        <v>16243.0</v>
      </c>
      <c r="D292" s="27">
        <v>0.0</v>
      </c>
      <c r="E292" s="41"/>
    </row>
    <row r="293" hidden="1">
      <c r="A293" s="57" t="s">
        <v>3643</v>
      </c>
      <c r="B293" s="29">
        <v>995.0</v>
      </c>
      <c r="C293" s="26">
        <v>995.0</v>
      </c>
      <c r="D293" s="27">
        <v>0.0</v>
      </c>
      <c r="E293" s="41"/>
    </row>
    <row r="294" hidden="1">
      <c r="A294" s="57" t="s">
        <v>3644</v>
      </c>
      <c r="B294" s="29">
        <v>0.0</v>
      </c>
      <c r="C294" s="26"/>
      <c r="D294" s="27">
        <v>0.0</v>
      </c>
      <c r="E294" s="41"/>
    </row>
    <row r="295" hidden="1">
      <c r="A295" s="31" t="s">
        <v>3646</v>
      </c>
      <c r="B295" s="29">
        <v>0.0</v>
      </c>
      <c r="C295" s="26"/>
      <c r="D295" s="27">
        <v>0.0</v>
      </c>
      <c r="E295" s="41"/>
    </row>
    <row r="296" hidden="1">
      <c r="A296" s="31" t="s">
        <v>3647</v>
      </c>
      <c r="B296" s="29">
        <v>0.0</v>
      </c>
      <c r="C296" s="26"/>
      <c r="D296" s="27">
        <v>0.0</v>
      </c>
      <c r="E296" s="40"/>
    </row>
    <row r="297" hidden="1">
      <c r="A297" s="31" t="s">
        <v>3649</v>
      </c>
      <c r="B297" s="29">
        <v>375.0</v>
      </c>
      <c r="C297" s="26">
        <v>215.0</v>
      </c>
      <c r="D297" s="27">
        <v>-160.0</v>
      </c>
      <c r="E297" s="40"/>
    </row>
    <row r="298" hidden="1">
      <c r="A298" s="31" t="s">
        <v>3651</v>
      </c>
      <c r="B298" s="29">
        <v>2840.0</v>
      </c>
      <c r="C298" s="26">
        <v>2960.0</v>
      </c>
      <c r="D298" s="27">
        <v>120.0</v>
      </c>
      <c r="E298" s="41"/>
    </row>
    <row r="299" hidden="1">
      <c r="A299" s="58" t="s">
        <v>3652</v>
      </c>
      <c r="B299" s="29">
        <v>47721.0</v>
      </c>
      <c r="C299" s="29">
        <v>47721.0</v>
      </c>
      <c r="D299" s="27">
        <v>0.0</v>
      </c>
      <c r="E299" s="41"/>
    </row>
    <row r="300" hidden="1">
      <c r="A300" s="58" t="s">
        <v>3653</v>
      </c>
      <c r="B300" s="29">
        <v>18589.0</v>
      </c>
      <c r="C300" s="59">
        <v>18589.0</v>
      </c>
      <c r="D300" s="27">
        <v>0.0</v>
      </c>
      <c r="E300" s="41"/>
    </row>
    <row r="301" hidden="1">
      <c r="A301" s="58" t="s">
        <v>3654</v>
      </c>
      <c r="B301" s="29">
        <v>53222.0</v>
      </c>
      <c r="C301" s="59">
        <v>53222.0</v>
      </c>
      <c r="D301" s="27">
        <v>0.0</v>
      </c>
      <c r="E301" s="41"/>
    </row>
    <row r="302" hidden="1">
      <c r="A302" s="58" t="s">
        <v>3655</v>
      </c>
      <c r="B302" s="29">
        <v>36888.0</v>
      </c>
      <c r="C302" s="59">
        <v>36888.0</v>
      </c>
      <c r="D302" s="27">
        <v>0.0</v>
      </c>
      <c r="E302" s="41"/>
    </row>
    <row r="303" hidden="1">
      <c r="A303" s="58" t="s">
        <v>3657</v>
      </c>
      <c r="B303" s="29">
        <v>250.0</v>
      </c>
      <c r="C303" s="59">
        <v>250.0</v>
      </c>
      <c r="D303" s="27">
        <v>0.0</v>
      </c>
      <c r="E303" s="41"/>
    </row>
    <row r="304" hidden="1">
      <c r="A304" s="58" t="s">
        <v>3658</v>
      </c>
      <c r="B304" s="29">
        <v>6220.0</v>
      </c>
      <c r="C304" s="59">
        <v>6220.0</v>
      </c>
      <c r="D304" s="27">
        <v>0.0</v>
      </c>
      <c r="E304" s="41"/>
    </row>
    <row r="305" hidden="1">
      <c r="A305" s="35" t="s">
        <v>3659</v>
      </c>
      <c r="B305" s="29">
        <v>193006.0</v>
      </c>
      <c r="C305" s="59">
        <v>193006.0</v>
      </c>
      <c r="D305" s="27">
        <v>0.0</v>
      </c>
      <c r="E305" s="41"/>
    </row>
    <row r="306" hidden="1">
      <c r="A306" s="36" t="s">
        <v>3660</v>
      </c>
      <c r="B306" s="42">
        <v>3.0</v>
      </c>
      <c r="C306" s="65">
        <v>-34.0</v>
      </c>
      <c r="D306" s="66">
        <v>-37.0</v>
      </c>
      <c r="E306" s="45"/>
    </row>
    <row r="307" hidden="1"/>
    <row r="308" hidden="1"/>
    <row r="309" hidden="1">
      <c r="A309" s="5" t="s">
        <v>3663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3634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3635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4831</v>
      </c>
      <c r="B315" s="7"/>
      <c r="C315" s="16"/>
      <c r="D315" s="56" t="s">
        <v>4825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3636</v>
      </c>
      <c r="B317" s="6"/>
      <c r="C317" s="6"/>
      <c r="D317" s="6"/>
      <c r="E317" s="7"/>
    </row>
    <row r="318" hidden="1">
      <c r="A318" s="20" t="s">
        <v>3637</v>
      </c>
      <c r="B318" s="21" t="s">
        <v>3638</v>
      </c>
      <c r="C318" s="22" t="s">
        <v>3639</v>
      </c>
      <c r="D318" s="21" t="s">
        <v>3640</v>
      </c>
      <c r="E318" s="23" t="s">
        <v>13</v>
      </c>
    </row>
    <row r="319" hidden="1">
      <c r="A319" s="57" t="s">
        <v>3641</v>
      </c>
      <c r="B319" s="25">
        <v>17408.0</v>
      </c>
      <c r="C319" s="26">
        <v>17410.0</v>
      </c>
      <c r="D319" s="27">
        <v>2.0</v>
      </c>
      <c r="E319" s="41"/>
    </row>
    <row r="320" hidden="1">
      <c r="A320" s="57" t="s">
        <v>3642</v>
      </c>
      <c r="B320" s="29">
        <v>7974.0</v>
      </c>
      <c r="C320" s="26">
        <v>7974.0</v>
      </c>
      <c r="D320" s="27">
        <v>0.0</v>
      </c>
      <c r="E320" s="41"/>
    </row>
    <row r="321" hidden="1">
      <c r="A321" s="57" t="s">
        <v>3643</v>
      </c>
      <c r="B321" s="29">
        <v>1415.0</v>
      </c>
      <c r="C321" s="26">
        <v>1415.0</v>
      </c>
      <c r="D321" s="27">
        <v>0.0</v>
      </c>
      <c r="E321" s="41"/>
    </row>
    <row r="322" hidden="1">
      <c r="A322" s="57" t="s">
        <v>3644</v>
      </c>
      <c r="B322" s="29">
        <v>0.0</v>
      </c>
      <c r="C322" s="26"/>
      <c r="D322" s="27">
        <v>0.0</v>
      </c>
      <c r="E322" s="41"/>
    </row>
    <row r="323" hidden="1">
      <c r="A323" s="31" t="s">
        <v>3646</v>
      </c>
      <c r="B323" s="29">
        <v>0.0</v>
      </c>
      <c r="C323" s="26"/>
      <c r="D323" s="27">
        <v>0.0</v>
      </c>
      <c r="E323" s="41"/>
    </row>
    <row r="324" hidden="1">
      <c r="A324" s="31" t="s">
        <v>3647</v>
      </c>
      <c r="B324" s="29">
        <v>0.0</v>
      </c>
      <c r="C324" s="26"/>
      <c r="D324" s="27">
        <v>0.0</v>
      </c>
      <c r="E324" s="40"/>
    </row>
    <row r="325" hidden="1">
      <c r="A325" s="31" t="s">
        <v>3649</v>
      </c>
      <c r="B325" s="29">
        <v>0.0</v>
      </c>
      <c r="C325" s="26"/>
      <c r="D325" s="27">
        <v>0.0</v>
      </c>
      <c r="E325" s="40"/>
    </row>
    <row r="326" hidden="1">
      <c r="A326" s="31" t="s">
        <v>3651</v>
      </c>
      <c r="B326" s="29">
        <v>2520.0</v>
      </c>
      <c r="C326" s="26">
        <v>2520.0</v>
      </c>
      <c r="D326" s="27">
        <v>0.0</v>
      </c>
      <c r="E326" s="41"/>
    </row>
    <row r="327" hidden="1">
      <c r="A327" s="58" t="s">
        <v>3652</v>
      </c>
      <c r="B327" s="29">
        <v>53346.0</v>
      </c>
      <c r="C327" s="29">
        <v>52554.0</v>
      </c>
      <c r="D327" s="27">
        <v>-792.0</v>
      </c>
      <c r="E327" s="41"/>
    </row>
    <row r="328" hidden="1">
      <c r="A328" s="58" t="s">
        <v>3653</v>
      </c>
      <c r="B328" s="29">
        <v>24181.0</v>
      </c>
      <c r="C328" s="59">
        <v>24181.0</v>
      </c>
      <c r="D328" s="27">
        <v>0.0</v>
      </c>
      <c r="E328" s="41"/>
    </row>
    <row r="329" hidden="1">
      <c r="A329" s="58" t="s">
        <v>3654</v>
      </c>
      <c r="B329" s="29">
        <v>56779.0</v>
      </c>
      <c r="C329" s="59">
        <v>56779.0</v>
      </c>
      <c r="D329" s="27">
        <v>0.0</v>
      </c>
      <c r="E329" s="41"/>
    </row>
    <row r="330" hidden="1">
      <c r="A330" s="58" t="s">
        <v>3655</v>
      </c>
      <c r="B330" s="29">
        <v>51307.0</v>
      </c>
      <c r="C330" s="59">
        <v>51307.0</v>
      </c>
      <c r="D330" s="27">
        <v>0.0</v>
      </c>
      <c r="E330" s="41"/>
    </row>
    <row r="331" hidden="1">
      <c r="A331" s="58" t="s">
        <v>3657</v>
      </c>
      <c r="B331" s="29">
        <v>3308.0</v>
      </c>
      <c r="C331" s="59">
        <v>3308.0</v>
      </c>
      <c r="D331" s="27">
        <v>0.0</v>
      </c>
      <c r="E331" s="41"/>
    </row>
    <row r="332" hidden="1">
      <c r="A332" s="58" t="s">
        <v>3658</v>
      </c>
      <c r="B332" s="29">
        <v>10376.0</v>
      </c>
      <c r="C332" s="59">
        <v>10376.0</v>
      </c>
      <c r="D332" s="27">
        <v>0.0</v>
      </c>
      <c r="E332" s="41"/>
    </row>
    <row r="333" hidden="1">
      <c r="A333" s="35" t="s">
        <v>3659</v>
      </c>
      <c r="B333" s="29">
        <v>218235.0</v>
      </c>
      <c r="C333" s="59">
        <v>217443.0</v>
      </c>
      <c r="D333" s="27">
        <v>-792.0</v>
      </c>
      <c r="E333" s="41"/>
    </row>
    <row r="334" hidden="1">
      <c r="A334" s="36" t="s">
        <v>3660</v>
      </c>
      <c r="B334" s="42">
        <v>3.0</v>
      </c>
      <c r="C334" s="65">
        <v>5.0</v>
      </c>
      <c r="D334" s="66">
        <v>2.0</v>
      </c>
      <c r="E334" s="45"/>
    </row>
    <row r="335" hidden="1"/>
    <row r="336" hidden="1"/>
    <row r="337" hidden="1">
      <c r="A337" s="5" t="s">
        <v>3663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3634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3635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4824</v>
      </c>
      <c r="B343" s="7"/>
      <c r="C343" s="16"/>
      <c r="D343" s="56" t="s">
        <v>4825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3636</v>
      </c>
      <c r="B345" s="6"/>
      <c r="C345" s="6"/>
      <c r="D345" s="6"/>
      <c r="E345" s="7"/>
    </row>
    <row r="346" hidden="1">
      <c r="A346" s="20" t="s">
        <v>3637</v>
      </c>
      <c r="B346" s="21" t="s">
        <v>3638</v>
      </c>
      <c r="C346" s="22" t="s">
        <v>3639</v>
      </c>
      <c r="D346" s="21" t="s">
        <v>3640</v>
      </c>
      <c r="E346" s="23" t="s">
        <v>13</v>
      </c>
    </row>
    <row r="347" hidden="1">
      <c r="A347" s="57" t="s">
        <v>3641</v>
      </c>
      <c r="B347" s="25">
        <v>38228.0</v>
      </c>
      <c r="C347" s="26">
        <v>38236.0</v>
      </c>
      <c r="D347" s="27">
        <v>8.0</v>
      </c>
      <c r="E347" s="41"/>
    </row>
    <row r="348" hidden="1">
      <c r="A348" s="57" t="s">
        <v>3642</v>
      </c>
      <c r="B348" s="29">
        <v>29330.0</v>
      </c>
      <c r="C348" s="26">
        <v>29330.0</v>
      </c>
      <c r="D348" s="27">
        <v>0.0</v>
      </c>
      <c r="E348" s="41"/>
    </row>
    <row r="349" hidden="1">
      <c r="A349" s="57" t="s">
        <v>3643</v>
      </c>
      <c r="B349" s="29">
        <v>0.0</v>
      </c>
      <c r="C349" s="26"/>
      <c r="D349" s="27">
        <v>0.0</v>
      </c>
      <c r="E349" s="41"/>
    </row>
    <row r="350" hidden="1">
      <c r="A350" s="57" t="s">
        <v>3644</v>
      </c>
      <c r="B350" s="29">
        <v>0.0</v>
      </c>
      <c r="C350" s="26"/>
      <c r="D350" s="27">
        <v>0.0</v>
      </c>
      <c r="E350" s="41"/>
    </row>
    <row r="351" hidden="1">
      <c r="A351" s="31" t="s">
        <v>3646</v>
      </c>
      <c r="B351" s="29">
        <v>0.0</v>
      </c>
      <c r="C351" s="26"/>
      <c r="D351" s="27">
        <v>0.0</v>
      </c>
      <c r="E351" s="41"/>
    </row>
    <row r="352" hidden="1">
      <c r="A352" s="31" t="s">
        <v>3647</v>
      </c>
      <c r="B352" s="29">
        <v>0.0</v>
      </c>
      <c r="C352" s="26"/>
      <c r="D352" s="27">
        <v>0.0</v>
      </c>
      <c r="E352" s="40"/>
    </row>
    <row r="353" hidden="1">
      <c r="A353" s="31" t="s">
        <v>3649</v>
      </c>
      <c r="B353" s="29">
        <v>120.0</v>
      </c>
      <c r="C353" s="26"/>
      <c r="D353" s="27">
        <v>-120.0</v>
      </c>
      <c r="E353" s="40"/>
    </row>
    <row r="354" hidden="1">
      <c r="A354" s="31" t="s">
        <v>3651</v>
      </c>
      <c r="B354" s="29">
        <v>5800.0</v>
      </c>
      <c r="C354" s="26">
        <v>5920.0</v>
      </c>
      <c r="D354" s="27">
        <v>120.0</v>
      </c>
      <c r="E354" s="41"/>
    </row>
    <row r="355" hidden="1">
      <c r="A355" s="58" t="s">
        <v>3652</v>
      </c>
      <c r="B355" s="29">
        <v>82985.0</v>
      </c>
      <c r="C355" s="29">
        <v>82985.0</v>
      </c>
      <c r="D355" s="27">
        <v>0.0</v>
      </c>
      <c r="E355" s="41"/>
    </row>
    <row r="356" hidden="1">
      <c r="A356" s="58" t="s">
        <v>3653</v>
      </c>
      <c r="B356" s="29">
        <v>27970.0</v>
      </c>
      <c r="C356" s="59">
        <v>27970.0</v>
      </c>
      <c r="D356" s="27">
        <v>0.0</v>
      </c>
      <c r="E356" s="41"/>
    </row>
    <row r="357" hidden="1">
      <c r="A357" s="58" t="s">
        <v>3654</v>
      </c>
      <c r="B357" s="29">
        <v>131192.0</v>
      </c>
      <c r="C357" s="59">
        <v>131192.0</v>
      </c>
      <c r="D357" s="27">
        <v>0.0</v>
      </c>
      <c r="E357" s="41"/>
    </row>
    <row r="358" hidden="1">
      <c r="A358" s="58" t="s">
        <v>3655</v>
      </c>
      <c r="B358" s="29">
        <v>89055.0</v>
      </c>
      <c r="C358" s="59">
        <v>89055.0</v>
      </c>
      <c r="D358" s="27">
        <v>0.0</v>
      </c>
      <c r="E358" s="41"/>
    </row>
    <row r="359" hidden="1">
      <c r="A359" s="58" t="s">
        <v>3657</v>
      </c>
      <c r="B359" s="29">
        <v>4479.0</v>
      </c>
      <c r="C359" s="59">
        <v>4479.0</v>
      </c>
      <c r="D359" s="27">
        <v>0.0</v>
      </c>
      <c r="E359" s="41"/>
    </row>
    <row r="360" hidden="1">
      <c r="A360" s="58" t="s">
        <v>3658</v>
      </c>
      <c r="B360" s="29">
        <v>19117.0</v>
      </c>
      <c r="C360" s="59">
        <v>19117.0</v>
      </c>
      <c r="D360" s="27">
        <v>0.0</v>
      </c>
      <c r="E360" s="41"/>
    </row>
    <row r="361" hidden="1">
      <c r="A361" s="35" t="s">
        <v>3659</v>
      </c>
      <c r="B361" s="29">
        <v>409159.0</v>
      </c>
      <c r="C361" s="59">
        <v>409159.0</v>
      </c>
      <c r="D361" s="27">
        <v>0.0</v>
      </c>
      <c r="E361" s="41"/>
    </row>
    <row r="362" hidden="1">
      <c r="A362" s="36" t="s">
        <v>3660</v>
      </c>
      <c r="B362" s="42">
        <v>0.0</v>
      </c>
      <c r="C362" s="65">
        <v>8.0</v>
      </c>
      <c r="D362" s="66">
        <v>8.0</v>
      </c>
      <c r="E362" s="45"/>
    </row>
    <row r="363" hidden="1"/>
    <row r="364" hidden="1"/>
    <row r="365" hidden="1">
      <c r="A365" s="5" t="s">
        <v>3663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3634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4" t="s">
        <v>3635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4824</v>
      </c>
      <c r="B371" s="7"/>
      <c r="C371" s="16"/>
      <c r="D371" s="56" t="s">
        <v>4825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3636</v>
      </c>
      <c r="B373" s="6"/>
      <c r="C373" s="6"/>
      <c r="D373" s="6"/>
      <c r="E373" s="7"/>
    </row>
    <row r="374" hidden="1">
      <c r="A374" s="20" t="s">
        <v>3637</v>
      </c>
      <c r="B374" s="21" t="s">
        <v>3638</v>
      </c>
      <c r="C374" s="22" t="s">
        <v>3639</v>
      </c>
      <c r="D374" s="21" t="s">
        <v>3640</v>
      </c>
      <c r="E374" s="23" t="s">
        <v>13</v>
      </c>
    </row>
    <row r="375" hidden="1">
      <c r="A375" s="57" t="s">
        <v>3641</v>
      </c>
      <c r="B375" s="25">
        <v>25525.0</v>
      </c>
      <c r="C375" s="26">
        <v>23340.0</v>
      </c>
      <c r="D375" s="27">
        <v>-2185.0</v>
      </c>
      <c r="E375" s="41"/>
    </row>
    <row r="376" hidden="1">
      <c r="A376" s="57" t="s">
        <v>3642</v>
      </c>
      <c r="B376" s="29">
        <v>33051.0</v>
      </c>
      <c r="C376" s="26">
        <v>33051.0</v>
      </c>
      <c r="D376" s="27">
        <v>0.0</v>
      </c>
      <c r="E376" s="41"/>
    </row>
    <row r="377" hidden="1">
      <c r="A377" s="57" t="s">
        <v>3643</v>
      </c>
      <c r="B377" s="29">
        <v>755.0</v>
      </c>
      <c r="C377" s="26">
        <v>840.0</v>
      </c>
      <c r="D377" s="27">
        <v>85.0</v>
      </c>
      <c r="E377" s="41"/>
    </row>
    <row r="378" hidden="1">
      <c r="A378" s="57" t="s">
        <v>3644</v>
      </c>
      <c r="B378" s="29">
        <v>0.0</v>
      </c>
      <c r="C378" s="26"/>
      <c r="D378" s="27">
        <v>0.0</v>
      </c>
      <c r="E378" s="41"/>
    </row>
    <row r="379" hidden="1">
      <c r="A379" s="31" t="s">
        <v>3646</v>
      </c>
      <c r="B379" s="29">
        <v>0.0</v>
      </c>
      <c r="C379" s="26"/>
      <c r="D379" s="27">
        <v>0.0</v>
      </c>
      <c r="E379" s="41"/>
    </row>
    <row r="380" hidden="1">
      <c r="A380" s="31" t="s">
        <v>3647</v>
      </c>
      <c r="B380" s="29">
        <v>2835.0</v>
      </c>
      <c r="C380" s="26">
        <v>2835.0</v>
      </c>
      <c r="D380" s="27">
        <v>0.0</v>
      </c>
      <c r="E380" s="40"/>
    </row>
    <row r="381" hidden="1">
      <c r="A381" s="31" t="s">
        <v>3649</v>
      </c>
      <c r="B381" s="29">
        <v>349.0</v>
      </c>
      <c r="C381" s="26">
        <v>309.0</v>
      </c>
      <c r="D381" s="27">
        <v>-40.0</v>
      </c>
      <c r="E381" s="40"/>
    </row>
    <row r="382" hidden="1">
      <c r="A382" s="31" t="s">
        <v>3651</v>
      </c>
      <c r="B382" s="29">
        <v>4920.0</v>
      </c>
      <c r="C382" s="26">
        <v>5040.0</v>
      </c>
      <c r="D382" s="27">
        <v>120.0</v>
      </c>
      <c r="E382" s="41"/>
    </row>
    <row r="383" hidden="1">
      <c r="A383" s="58" t="s">
        <v>3652</v>
      </c>
      <c r="B383" s="29">
        <v>106871.0</v>
      </c>
      <c r="C383" s="29">
        <v>106871.0</v>
      </c>
      <c r="D383" s="27">
        <v>0.0</v>
      </c>
      <c r="E383" s="41"/>
    </row>
    <row r="384" hidden="1">
      <c r="A384" s="58" t="s">
        <v>3653</v>
      </c>
      <c r="B384" s="29">
        <v>36473.0</v>
      </c>
      <c r="C384" s="59">
        <v>36473.0</v>
      </c>
      <c r="D384" s="27">
        <v>0.0</v>
      </c>
      <c r="E384" s="41"/>
    </row>
    <row r="385" hidden="1">
      <c r="A385" s="58" t="s">
        <v>3654</v>
      </c>
      <c r="B385" s="29">
        <v>143305.0</v>
      </c>
      <c r="C385" s="59">
        <v>142777.0</v>
      </c>
      <c r="D385" s="27">
        <v>-528.0</v>
      </c>
      <c r="E385" s="41"/>
    </row>
    <row r="386" hidden="1">
      <c r="A386" s="58" t="s">
        <v>3655</v>
      </c>
      <c r="B386" s="29">
        <v>73932.0</v>
      </c>
      <c r="C386" s="59">
        <v>74265.0</v>
      </c>
      <c r="D386" s="27">
        <v>333.0</v>
      </c>
      <c r="E386" s="41"/>
    </row>
    <row r="387" hidden="1">
      <c r="A387" s="58" t="s">
        <v>3657</v>
      </c>
      <c r="B387" s="29">
        <v>5134.0</v>
      </c>
      <c r="C387" s="59">
        <v>5134.0</v>
      </c>
      <c r="D387" s="27">
        <v>0.0</v>
      </c>
      <c r="E387" s="41"/>
    </row>
    <row r="388" hidden="1">
      <c r="A388" s="58" t="s">
        <v>3658</v>
      </c>
      <c r="B388" s="29">
        <v>17073.0</v>
      </c>
      <c r="C388" s="59">
        <v>17073.0</v>
      </c>
      <c r="D388" s="27">
        <v>0.0</v>
      </c>
      <c r="E388" s="41"/>
    </row>
    <row r="389" hidden="1">
      <c r="A389" s="35" t="s">
        <v>3659</v>
      </c>
      <c r="B389" s="29">
        <v>433147.9</v>
      </c>
      <c r="C389" s="59">
        <v>432952.9</v>
      </c>
      <c r="D389" s="27">
        <v>-195.0</v>
      </c>
      <c r="E389" s="41"/>
    </row>
    <row r="390" hidden="1">
      <c r="A390" s="36" t="s">
        <v>3660</v>
      </c>
      <c r="B390" s="42">
        <v>2.1000000000058208</v>
      </c>
      <c r="C390" s="65">
        <v>-2017.9000000000233</v>
      </c>
      <c r="D390" s="66">
        <v>-2020.000000000029</v>
      </c>
      <c r="E390" s="45"/>
    </row>
    <row r="391" hidden="1"/>
    <row r="392" hidden="1"/>
    <row r="393" hidden="1">
      <c r="A393" s="5" t="s">
        <v>3663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3634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4" t="s">
        <v>3635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4824</v>
      </c>
      <c r="B399" s="7"/>
      <c r="C399" s="16"/>
      <c r="D399" s="56" t="s">
        <v>4825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3636</v>
      </c>
      <c r="B401" s="6"/>
      <c r="C401" s="6"/>
      <c r="D401" s="6"/>
      <c r="E401" s="7"/>
    </row>
    <row r="402" hidden="1">
      <c r="A402" s="20" t="s">
        <v>3637</v>
      </c>
      <c r="B402" s="21" t="s">
        <v>3638</v>
      </c>
      <c r="C402" s="22" t="s">
        <v>3639</v>
      </c>
      <c r="D402" s="21" t="s">
        <v>3640</v>
      </c>
      <c r="E402" s="23" t="s">
        <v>13</v>
      </c>
    </row>
    <row r="403" hidden="1">
      <c r="A403" s="57" t="s">
        <v>3641</v>
      </c>
      <c r="B403" s="25">
        <v>25525.0</v>
      </c>
      <c r="C403" s="26">
        <v>25340.0</v>
      </c>
      <c r="D403" s="27">
        <v>-185.0</v>
      </c>
      <c r="E403" s="41"/>
    </row>
    <row r="404" hidden="1">
      <c r="A404" s="57" t="s">
        <v>3642</v>
      </c>
      <c r="B404" s="29">
        <v>33051.0</v>
      </c>
      <c r="C404" s="26">
        <v>33051.0</v>
      </c>
      <c r="D404" s="27">
        <v>0.0</v>
      </c>
      <c r="E404" s="41"/>
    </row>
    <row r="405" hidden="1">
      <c r="A405" s="57" t="s">
        <v>3643</v>
      </c>
      <c r="B405" s="29">
        <v>755.0</v>
      </c>
      <c r="C405" s="26">
        <v>840.0</v>
      </c>
      <c r="D405" s="27">
        <v>85.0</v>
      </c>
      <c r="E405" s="41"/>
    </row>
    <row r="406" hidden="1">
      <c r="A406" s="57" t="s">
        <v>3644</v>
      </c>
      <c r="B406" s="29">
        <v>0.0</v>
      </c>
      <c r="C406" s="26"/>
      <c r="D406" s="27">
        <v>0.0</v>
      </c>
      <c r="E406" s="41"/>
    </row>
    <row r="407" hidden="1">
      <c r="A407" s="31" t="s">
        <v>3646</v>
      </c>
      <c r="B407" s="29">
        <v>0.0</v>
      </c>
      <c r="C407" s="26"/>
      <c r="D407" s="27">
        <v>0.0</v>
      </c>
      <c r="E407" s="41"/>
    </row>
    <row r="408" hidden="1">
      <c r="A408" s="31" t="s">
        <v>3647</v>
      </c>
      <c r="B408" s="29">
        <v>2835.0</v>
      </c>
      <c r="C408" s="26">
        <v>2835.0</v>
      </c>
      <c r="D408" s="27">
        <v>0.0</v>
      </c>
      <c r="E408" s="40"/>
    </row>
    <row r="409" hidden="1">
      <c r="A409" s="31" t="s">
        <v>3649</v>
      </c>
      <c r="B409" s="29">
        <v>349.0</v>
      </c>
      <c r="C409" s="26">
        <v>309.0</v>
      </c>
      <c r="D409" s="27">
        <v>-40.0</v>
      </c>
      <c r="E409" s="40"/>
    </row>
    <row r="410" hidden="1">
      <c r="A410" s="31" t="s">
        <v>3651</v>
      </c>
      <c r="B410" s="29">
        <v>4920.0</v>
      </c>
      <c r="C410" s="26">
        <v>5040.0</v>
      </c>
      <c r="D410" s="27">
        <v>120.0</v>
      </c>
      <c r="E410" s="41"/>
    </row>
    <row r="411" hidden="1">
      <c r="A411" s="58" t="s">
        <v>3652</v>
      </c>
      <c r="B411" s="29">
        <v>106871.0</v>
      </c>
      <c r="C411" s="29">
        <v>106871.0</v>
      </c>
      <c r="D411" s="27">
        <v>0.0</v>
      </c>
      <c r="E411" s="41"/>
    </row>
    <row r="412" hidden="1">
      <c r="A412" s="58" t="s">
        <v>3653</v>
      </c>
      <c r="B412" s="29">
        <v>36473.0</v>
      </c>
      <c r="C412" s="59">
        <v>36473.0</v>
      </c>
      <c r="D412" s="27">
        <v>0.0</v>
      </c>
      <c r="E412" s="41"/>
    </row>
    <row r="413" hidden="1">
      <c r="A413" s="58" t="s">
        <v>3654</v>
      </c>
      <c r="B413" s="29">
        <v>143305.0</v>
      </c>
      <c r="C413" s="59">
        <v>142777.0</v>
      </c>
      <c r="D413" s="27">
        <v>-528.0</v>
      </c>
      <c r="E413" s="41"/>
    </row>
    <row r="414" hidden="1">
      <c r="A414" s="58" t="s">
        <v>3655</v>
      </c>
      <c r="B414" s="29">
        <v>73932.0</v>
      </c>
      <c r="C414" s="59">
        <v>74265.0</v>
      </c>
      <c r="D414" s="27">
        <v>333.0</v>
      </c>
      <c r="E414" s="41"/>
    </row>
    <row r="415" hidden="1">
      <c r="A415" s="58" t="s">
        <v>3657</v>
      </c>
      <c r="B415" s="29">
        <v>5134.0</v>
      </c>
      <c r="C415" s="59">
        <v>5134.0</v>
      </c>
      <c r="D415" s="27">
        <v>0.0</v>
      </c>
      <c r="E415" s="41"/>
    </row>
    <row r="416" hidden="1">
      <c r="A416" s="58" t="s">
        <v>3658</v>
      </c>
      <c r="B416" s="29">
        <v>17073.0</v>
      </c>
      <c r="C416" s="59">
        <v>17073.0</v>
      </c>
      <c r="D416" s="27">
        <v>0.0</v>
      </c>
      <c r="E416" s="41"/>
    </row>
    <row r="417" hidden="1">
      <c r="A417" s="35" t="s">
        <v>3659</v>
      </c>
      <c r="B417" s="29">
        <v>433147.9</v>
      </c>
      <c r="C417" s="59">
        <v>432952.9</v>
      </c>
      <c r="D417" s="27">
        <v>-195.0</v>
      </c>
      <c r="E417" s="41"/>
    </row>
    <row r="418" hidden="1">
      <c r="A418" s="36" t="s">
        <v>3660</v>
      </c>
      <c r="B418" s="42">
        <v>2.1000000000058208</v>
      </c>
      <c r="C418" s="65">
        <v>-17.900000000023283</v>
      </c>
      <c r="D418" s="66">
        <v>-20.000000000029104</v>
      </c>
      <c r="E418" s="45"/>
    </row>
    <row r="419" hidden="1"/>
    <row r="420" hidden="1"/>
    <row r="421" hidden="1">
      <c r="A421" s="5" t="s">
        <v>3663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3634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4" t="s">
        <v>3635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4824</v>
      </c>
      <c r="B427" s="7"/>
      <c r="C427" s="16"/>
      <c r="D427" s="56" t="s">
        <v>4825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3636</v>
      </c>
      <c r="B429" s="6"/>
      <c r="C429" s="6"/>
      <c r="D429" s="6"/>
      <c r="E429" s="7"/>
    </row>
    <row r="430" hidden="1">
      <c r="A430" s="20" t="s">
        <v>3637</v>
      </c>
      <c r="B430" s="21" t="s">
        <v>3638</v>
      </c>
      <c r="C430" s="22" t="s">
        <v>3639</v>
      </c>
      <c r="D430" s="21" t="s">
        <v>3640</v>
      </c>
      <c r="E430" s="23" t="s">
        <v>13</v>
      </c>
    </row>
    <row r="431" hidden="1">
      <c r="A431" s="57" t="s">
        <v>3641</v>
      </c>
      <c r="B431" s="25">
        <v>25594.0</v>
      </c>
      <c r="C431" s="26">
        <v>25602.0</v>
      </c>
      <c r="D431" s="27">
        <v>8.0</v>
      </c>
      <c r="E431" s="41"/>
    </row>
    <row r="432" hidden="1">
      <c r="A432" s="57" t="s">
        <v>3642</v>
      </c>
      <c r="B432" s="29">
        <v>26521.0</v>
      </c>
      <c r="C432" s="26">
        <v>26521.0</v>
      </c>
      <c r="D432" s="27">
        <v>0.0</v>
      </c>
      <c r="E432" s="41"/>
    </row>
    <row r="433" hidden="1">
      <c r="A433" s="57" t="s">
        <v>3643</v>
      </c>
      <c r="B433" s="29">
        <v>250.0</v>
      </c>
      <c r="C433" s="26">
        <v>250.0</v>
      </c>
      <c r="D433" s="27">
        <v>0.0</v>
      </c>
      <c r="E433" s="41"/>
    </row>
    <row r="434" hidden="1">
      <c r="A434" s="57" t="s">
        <v>3644</v>
      </c>
      <c r="B434" s="29">
        <v>0.0</v>
      </c>
      <c r="C434" s="26"/>
      <c r="D434" s="27">
        <v>0.0</v>
      </c>
      <c r="E434" s="41"/>
    </row>
    <row r="435" hidden="1">
      <c r="A435" s="31" t="s">
        <v>3646</v>
      </c>
      <c r="B435" s="29">
        <v>0.0</v>
      </c>
      <c r="C435" s="26"/>
      <c r="D435" s="27">
        <v>0.0</v>
      </c>
      <c r="E435" s="41"/>
    </row>
    <row r="436" hidden="1">
      <c r="A436" s="31" t="s">
        <v>3647</v>
      </c>
      <c r="B436" s="29">
        <v>210.0</v>
      </c>
      <c r="C436" s="26">
        <v>360.0</v>
      </c>
      <c r="D436" s="27">
        <v>150.0</v>
      </c>
      <c r="E436" s="40"/>
    </row>
    <row r="437" hidden="1">
      <c r="A437" s="31" t="s">
        <v>3649</v>
      </c>
      <c r="B437" s="29">
        <v>5330.0</v>
      </c>
      <c r="C437" s="26">
        <v>5100.0</v>
      </c>
      <c r="D437" s="27">
        <v>-230.0</v>
      </c>
      <c r="E437" s="28" t="s">
        <v>5017</v>
      </c>
    </row>
    <row r="438" hidden="1">
      <c r="A438" s="31" t="s">
        <v>3651</v>
      </c>
      <c r="B438" s="29">
        <v>4280.0</v>
      </c>
      <c r="C438" s="26">
        <v>4340.0</v>
      </c>
      <c r="D438" s="27">
        <v>60.0</v>
      </c>
      <c r="E438" s="41"/>
    </row>
    <row r="439" hidden="1">
      <c r="A439" s="58" t="s">
        <v>3652</v>
      </c>
      <c r="B439" s="29">
        <v>103896.0</v>
      </c>
      <c r="C439" s="29">
        <v>103896.0</v>
      </c>
      <c r="D439" s="27">
        <v>0.0</v>
      </c>
      <c r="E439" s="41"/>
    </row>
    <row r="440" hidden="1">
      <c r="A440" s="58" t="s">
        <v>3653</v>
      </c>
      <c r="B440" s="29">
        <v>43535.0</v>
      </c>
      <c r="C440" s="59">
        <v>43535.0</v>
      </c>
      <c r="D440" s="27">
        <v>0.0</v>
      </c>
      <c r="E440" s="41"/>
    </row>
    <row r="441" hidden="1">
      <c r="A441" s="58" t="s">
        <v>3654</v>
      </c>
      <c r="B441" s="29">
        <v>152434.0</v>
      </c>
      <c r="C441" s="59">
        <v>152434.0</v>
      </c>
      <c r="D441" s="27">
        <v>0.0</v>
      </c>
      <c r="E441" s="41"/>
    </row>
    <row r="442" hidden="1">
      <c r="A442" s="58" t="s">
        <v>3655</v>
      </c>
      <c r="B442" s="29">
        <v>85912.0</v>
      </c>
      <c r="C442" s="59">
        <v>85912.0</v>
      </c>
      <c r="D442" s="27">
        <v>0.0</v>
      </c>
      <c r="E442" s="41"/>
    </row>
    <row r="443" hidden="1">
      <c r="A443" s="58" t="s">
        <v>3657</v>
      </c>
      <c r="B443" s="29">
        <v>6674.0</v>
      </c>
      <c r="C443" s="59">
        <v>6674.0</v>
      </c>
      <c r="D443" s="27">
        <v>0.0</v>
      </c>
      <c r="E443" s="41"/>
    </row>
    <row r="444" hidden="1">
      <c r="A444" s="58" t="s">
        <v>3658</v>
      </c>
      <c r="B444" s="29">
        <v>18314.0</v>
      </c>
      <c r="C444" s="59">
        <v>18314.0</v>
      </c>
      <c r="D444" s="27">
        <v>0.0</v>
      </c>
      <c r="E444" s="41"/>
    </row>
    <row r="445" hidden="1">
      <c r="A445" s="35" t="s">
        <v>3659</v>
      </c>
      <c r="B445" s="29">
        <v>454635.0</v>
      </c>
      <c r="C445" s="59">
        <v>454635.0</v>
      </c>
      <c r="D445" s="27">
        <v>0.0</v>
      </c>
      <c r="E445" s="41"/>
    </row>
    <row r="446" hidden="1">
      <c r="A446" s="36" t="s">
        <v>3660</v>
      </c>
      <c r="B446" s="42">
        <v>1.0</v>
      </c>
      <c r="C446" s="65">
        <v>-11.0</v>
      </c>
      <c r="D446" s="66">
        <v>-12.0</v>
      </c>
      <c r="E446" s="45"/>
    </row>
    <row r="447" hidden="1"/>
    <row r="448" hidden="1"/>
    <row r="449" hidden="1">
      <c r="A449" s="5" t="s">
        <v>3663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3634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4" t="s">
        <v>3635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4824</v>
      </c>
      <c r="B455" s="7"/>
      <c r="C455" s="16"/>
      <c r="D455" s="56" t="s">
        <v>4833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3636</v>
      </c>
      <c r="B457" s="6"/>
      <c r="C457" s="6"/>
      <c r="D457" s="6"/>
      <c r="E457" s="7"/>
    </row>
    <row r="458" hidden="1">
      <c r="A458" s="20" t="s">
        <v>3637</v>
      </c>
      <c r="B458" s="21" t="s">
        <v>3638</v>
      </c>
      <c r="C458" s="22" t="s">
        <v>3639</v>
      </c>
      <c r="D458" s="21" t="s">
        <v>3640</v>
      </c>
      <c r="E458" s="23" t="s">
        <v>13</v>
      </c>
    </row>
    <row r="459" hidden="1">
      <c r="A459" s="57" t="s">
        <v>3641</v>
      </c>
      <c r="B459" s="25">
        <v>33797.0</v>
      </c>
      <c r="C459" s="26">
        <v>33800.0</v>
      </c>
      <c r="D459" s="27">
        <v>3.0</v>
      </c>
      <c r="E459" s="41"/>
    </row>
    <row r="460" hidden="1">
      <c r="A460" s="57" t="s">
        <v>3642</v>
      </c>
      <c r="B460" s="29">
        <v>23822.0</v>
      </c>
      <c r="C460" s="26">
        <v>23822.0</v>
      </c>
      <c r="D460" s="27">
        <v>0.0</v>
      </c>
      <c r="E460" s="41"/>
    </row>
    <row r="461" hidden="1">
      <c r="A461" s="57" t="s">
        <v>3643</v>
      </c>
      <c r="B461" s="29">
        <v>790.0</v>
      </c>
      <c r="C461" s="26">
        <v>790.0</v>
      </c>
      <c r="D461" s="27">
        <v>0.0</v>
      </c>
      <c r="E461" s="41"/>
    </row>
    <row r="462" hidden="1">
      <c r="A462" s="57" t="s">
        <v>3644</v>
      </c>
      <c r="B462" s="29">
        <v>0.0</v>
      </c>
      <c r="C462" s="26"/>
      <c r="D462" s="27">
        <v>0.0</v>
      </c>
      <c r="E462" s="41"/>
    </row>
    <row r="463" hidden="1">
      <c r="A463" s="31" t="s">
        <v>3646</v>
      </c>
      <c r="B463" s="29">
        <v>0.0</v>
      </c>
      <c r="C463" s="26"/>
      <c r="D463" s="27">
        <v>0.0</v>
      </c>
      <c r="E463" s="41"/>
    </row>
    <row r="464" hidden="1">
      <c r="A464" s="31" t="s">
        <v>3647</v>
      </c>
      <c r="B464" s="29">
        <v>2835.0</v>
      </c>
      <c r="C464" s="26">
        <v>2835.0</v>
      </c>
      <c r="D464" s="27">
        <v>0.0</v>
      </c>
      <c r="E464" s="40"/>
    </row>
    <row r="465" hidden="1">
      <c r="A465" s="31" t="s">
        <v>3649</v>
      </c>
      <c r="B465" s="29">
        <v>245.0</v>
      </c>
      <c r="C465" s="26">
        <v>205.0</v>
      </c>
      <c r="D465" s="27">
        <v>-40.0</v>
      </c>
      <c r="E465" s="28"/>
    </row>
    <row r="466" hidden="1">
      <c r="A466" s="31" t="s">
        <v>3651</v>
      </c>
      <c r="B466" s="29">
        <v>4440.0</v>
      </c>
      <c r="C466" s="26">
        <v>4480.0</v>
      </c>
      <c r="D466" s="27">
        <v>40.0</v>
      </c>
      <c r="E466" s="41"/>
    </row>
    <row r="467" hidden="1">
      <c r="A467" s="58" t="s">
        <v>3652</v>
      </c>
      <c r="B467" s="29">
        <v>82038.0</v>
      </c>
      <c r="C467" s="29">
        <v>82038.0</v>
      </c>
      <c r="D467" s="27">
        <v>0.0</v>
      </c>
      <c r="E467" s="41"/>
    </row>
    <row r="468" hidden="1">
      <c r="A468" s="58" t="s">
        <v>3653</v>
      </c>
      <c r="B468" s="29">
        <v>43042.0</v>
      </c>
      <c r="C468" s="59">
        <v>43042.0</v>
      </c>
      <c r="D468" s="27">
        <v>0.0</v>
      </c>
      <c r="E468" s="41"/>
    </row>
    <row r="469" hidden="1">
      <c r="A469" s="58" t="s">
        <v>3654</v>
      </c>
      <c r="B469" s="29">
        <v>119871.0</v>
      </c>
      <c r="C469" s="59">
        <v>119582.0</v>
      </c>
      <c r="D469" s="27">
        <v>-289.0</v>
      </c>
      <c r="E469" s="41"/>
    </row>
    <row r="470" hidden="1">
      <c r="A470" s="58" t="s">
        <v>3655</v>
      </c>
      <c r="B470" s="29">
        <v>67133.0</v>
      </c>
      <c r="C470" s="59">
        <v>67133.0</v>
      </c>
      <c r="D470" s="27">
        <v>0.0</v>
      </c>
      <c r="E470" s="41"/>
    </row>
    <row r="471" hidden="1">
      <c r="A471" s="58" t="s">
        <v>3657</v>
      </c>
      <c r="B471" s="29">
        <v>4604.0</v>
      </c>
      <c r="C471" s="59">
        <v>4604.0</v>
      </c>
      <c r="D471" s="27">
        <v>0.0</v>
      </c>
      <c r="E471" s="41"/>
    </row>
    <row r="472" hidden="1">
      <c r="A472" s="58" t="s">
        <v>3658</v>
      </c>
      <c r="B472" s="29">
        <v>18144.0</v>
      </c>
      <c r="C472" s="59">
        <v>17880.0</v>
      </c>
      <c r="D472" s="27">
        <v>-264.0</v>
      </c>
      <c r="E472" s="41"/>
    </row>
    <row r="473" hidden="1">
      <c r="A473" s="35" t="s">
        <v>3659</v>
      </c>
      <c r="B473" s="29">
        <v>382616.5</v>
      </c>
      <c r="C473" s="59">
        <v>382063.5</v>
      </c>
      <c r="D473" s="27">
        <v>-553.0</v>
      </c>
      <c r="E473" s="41"/>
    </row>
    <row r="474" hidden="1">
      <c r="A474" s="36" t="s">
        <v>3660</v>
      </c>
      <c r="B474" s="42">
        <v>0.5</v>
      </c>
      <c r="C474" s="65">
        <v>267.5</v>
      </c>
      <c r="D474" s="66">
        <v>267.0</v>
      </c>
      <c r="E474" s="45"/>
    </row>
    <row r="475" hidden="1"/>
    <row r="476" hidden="1"/>
    <row r="477" hidden="1">
      <c r="A477" s="5" t="s">
        <v>3663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3634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4" t="s">
        <v>3635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4825</v>
      </c>
      <c r="B483" s="7"/>
      <c r="C483" s="16"/>
      <c r="D483" s="56" t="s">
        <v>4825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3636</v>
      </c>
      <c r="B485" s="6"/>
      <c r="C485" s="6"/>
      <c r="D485" s="6"/>
      <c r="E485" s="7"/>
    </row>
    <row r="486" hidden="1">
      <c r="A486" s="20" t="s">
        <v>3637</v>
      </c>
      <c r="B486" s="21" t="s">
        <v>3638</v>
      </c>
      <c r="C486" s="22" t="s">
        <v>3639</v>
      </c>
      <c r="D486" s="21" t="s">
        <v>3640</v>
      </c>
      <c r="E486" s="23" t="s">
        <v>13</v>
      </c>
    </row>
    <row r="487" hidden="1">
      <c r="A487" s="57" t="s">
        <v>3641</v>
      </c>
      <c r="B487" s="25">
        <v>1630.0</v>
      </c>
      <c r="C487" s="26">
        <v>1630.0</v>
      </c>
      <c r="D487" s="27">
        <v>0.0</v>
      </c>
      <c r="E487" s="41"/>
    </row>
    <row r="488" hidden="1">
      <c r="A488" s="57" t="s">
        <v>3642</v>
      </c>
      <c r="B488" s="29">
        <v>4099.0</v>
      </c>
      <c r="C488" s="26">
        <v>4099.0</v>
      </c>
      <c r="D488" s="27">
        <v>0.0</v>
      </c>
      <c r="E488" s="41"/>
    </row>
    <row r="489" hidden="1">
      <c r="A489" s="57" t="s">
        <v>3643</v>
      </c>
      <c r="B489" s="29">
        <v>0.0</v>
      </c>
      <c r="C489" s="26"/>
      <c r="D489" s="27">
        <v>0.0</v>
      </c>
      <c r="E489" s="41"/>
    </row>
    <row r="490" hidden="1">
      <c r="A490" s="57" t="s">
        <v>3644</v>
      </c>
      <c r="B490" s="29">
        <v>0.0</v>
      </c>
      <c r="C490" s="26"/>
      <c r="D490" s="27">
        <v>0.0</v>
      </c>
      <c r="E490" s="41"/>
    </row>
    <row r="491" hidden="1">
      <c r="A491" s="31" t="s">
        <v>3646</v>
      </c>
      <c r="B491" s="29">
        <v>0.0</v>
      </c>
      <c r="C491" s="26"/>
      <c r="D491" s="27">
        <v>0.0</v>
      </c>
      <c r="E491" s="41"/>
    </row>
    <row r="492" hidden="1">
      <c r="A492" s="31" t="s">
        <v>3647</v>
      </c>
      <c r="B492" s="29">
        <v>0.0</v>
      </c>
      <c r="C492" s="26"/>
      <c r="D492" s="27">
        <v>0.0</v>
      </c>
      <c r="E492" s="40"/>
    </row>
    <row r="493" hidden="1">
      <c r="A493" s="31" t="s">
        <v>3649</v>
      </c>
      <c r="B493" s="29">
        <v>4000.0</v>
      </c>
      <c r="C493" s="26">
        <v>4000.0</v>
      </c>
      <c r="D493" s="27">
        <v>0.0</v>
      </c>
      <c r="E493" s="28" t="s">
        <v>5018</v>
      </c>
    </row>
    <row r="494" hidden="1">
      <c r="A494" s="31" t="s">
        <v>3651</v>
      </c>
      <c r="B494" s="29">
        <v>480.0</v>
      </c>
      <c r="C494" s="26">
        <v>480.0</v>
      </c>
      <c r="D494" s="27">
        <v>0.0</v>
      </c>
      <c r="E494" s="41"/>
    </row>
    <row r="495" hidden="1">
      <c r="A495" s="58" t="s">
        <v>3652</v>
      </c>
      <c r="B495" s="29">
        <v>12155.0</v>
      </c>
      <c r="C495" s="29">
        <v>12155.0</v>
      </c>
      <c r="D495" s="27">
        <v>0.0</v>
      </c>
      <c r="E495" s="41"/>
    </row>
    <row r="496" hidden="1">
      <c r="A496" s="58" t="s">
        <v>3653</v>
      </c>
      <c r="B496" s="29">
        <v>8285.0</v>
      </c>
      <c r="C496" s="59">
        <v>8285.0</v>
      </c>
      <c r="D496" s="27">
        <v>0.0</v>
      </c>
      <c r="E496" s="41"/>
    </row>
    <row r="497" hidden="1">
      <c r="A497" s="58" t="s">
        <v>3654</v>
      </c>
      <c r="B497" s="29">
        <v>24328.0</v>
      </c>
      <c r="C497" s="59">
        <v>24328.0</v>
      </c>
      <c r="D497" s="27">
        <v>0.0</v>
      </c>
      <c r="E497" s="41"/>
    </row>
    <row r="498" hidden="1">
      <c r="A498" s="58" t="s">
        <v>3655</v>
      </c>
      <c r="B498" s="29">
        <v>11842.0</v>
      </c>
      <c r="C498" s="59">
        <v>11842.0</v>
      </c>
      <c r="D498" s="27">
        <v>0.0</v>
      </c>
      <c r="E498" s="41"/>
    </row>
    <row r="499" hidden="1">
      <c r="A499" s="58" t="s">
        <v>3657</v>
      </c>
      <c r="B499" s="29">
        <v>1674.0</v>
      </c>
      <c r="C499" s="59">
        <v>1674.0</v>
      </c>
      <c r="D499" s="27">
        <v>0.0</v>
      </c>
      <c r="E499" s="41"/>
    </row>
    <row r="500" hidden="1">
      <c r="A500" s="58" t="s">
        <v>3658</v>
      </c>
      <c r="B500" s="29">
        <v>2586.0</v>
      </c>
      <c r="C500" s="59">
        <v>2586.0</v>
      </c>
      <c r="D500" s="27">
        <v>0.0</v>
      </c>
      <c r="E500" s="41"/>
    </row>
    <row r="501" hidden="1">
      <c r="A501" s="35" t="s">
        <v>3659</v>
      </c>
      <c r="B501" s="29">
        <v>68487.0</v>
      </c>
      <c r="C501" s="59">
        <v>68487.0</v>
      </c>
      <c r="D501" s="27">
        <v>0.0</v>
      </c>
      <c r="E501" s="41"/>
    </row>
    <row r="502" hidden="1">
      <c r="A502" s="36" t="s">
        <v>3660</v>
      </c>
      <c r="B502" s="42">
        <v>6.0</v>
      </c>
      <c r="C502" s="65">
        <v>6.0</v>
      </c>
      <c r="D502" s="66">
        <v>0.0</v>
      </c>
      <c r="E502" s="45"/>
    </row>
    <row r="503" hidden="1"/>
    <row r="504" hidden="1"/>
    <row r="505" hidden="1">
      <c r="A505" s="5" t="s">
        <v>3663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3634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45628.0</v>
      </c>
      <c r="B509" s="6"/>
      <c r="C509" s="54" t="s">
        <v>3635</v>
      </c>
      <c r="D509" s="15">
        <v>45634.0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4824</v>
      </c>
      <c r="B511" s="7"/>
      <c r="C511" s="16"/>
      <c r="D511" s="56" t="s">
        <v>4825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3636</v>
      </c>
      <c r="B513" s="6"/>
      <c r="C513" s="6"/>
      <c r="D513" s="6"/>
      <c r="E513" s="7"/>
    </row>
    <row r="514" hidden="1">
      <c r="A514" s="20" t="s">
        <v>3637</v>
      </c>
      <c r="B514" s="21" t="s">
        <v>3638</v>
      </c>
      <c r="C514" s="22" t="s">
        <v>3639</v>
      </c>
      <c r="D514" s="21" t="s">
        <v>3640</v>
      </c>
      <c r="E514" s="23" t="s">
        <v>13</v>
      </c>
    </row>
    <row r="515" hidden="1">
      <c r="A515" s="57" t="s">
        <v>3641</v>
      </c>
      <c r="B515" s="25">
        <v>41534.0</v>
      </c>
      <c r="C515" s="26">
        <v>41537.0</v>
      </c>
      <c r="D515" s="27">
        <v>3.0</v>
      </c>
      <c r="E515" s="41"/>
    </row>
    <row r="516" hidden="1">
      <c r="A516" s="57" t="s">
        <v>3642</v>
      </c>
      <c r="B516" s="29">
        <v>25354.0</v>
      </c>
      <c r="C516" s="26">
        <v>25354.0</v>
      </c>
      <c r="D516" s="27">
        <v>0.0</v>
      </c>
      <c r="E516" s="41"/>
    </row>
    <row r="517" hidden="1">
      <c r="A517" s="57" t="s">
        <v>3643</v>
      </c>
      <c r="B517" s="29">
        <v>1590.0</v>
      </c>
      <c r="C517" s="26">
        <v>1590.0</v>
      </c>
      <c r="D517" s="27">
        <v>0.0</v>
      </c>
      <c r="E517" s="41"/>
    </row>
    <row r="518" hidden="1">
      <c r="A518" s="57" t="s">
        <v>3644</v>
      </c>
      <c r="B518" s="29">
        <v>0.0</v>
      </c>
      <c r="C518" s="26"/>
      <c r="D518" s="27">
        <v>0.0</v>
      </c>
      <c r="E518" s="41"/>
    </row>
    <row r="519" hidden="1">
      <c r="A519" s="31" t="s">
        <v>3646</v>
      </c>
      <c r="B519" s="29">
        <v>0.0</v>
      </c>
      <c r="C519" s="26"/>
      <c r="D519" s="27">
        <v>0.0</v>
      </c>
      <c r="E519" s="41"/>
    </row>
    <row r="520" hidden="1">
      <c r="A520" s="31" t="s">
        <v>3647</v>
      </c>
      <c r="B520" s="29">
        <v>50.0</v>
      </c>
      <c r="C520" s="26">
        <v>50.0</v>
      </c>
      <c r="D520" s="27">
        <v>0.0</v>
      </c>
      <c r="E520" s="40"/>
    </row>
    <row r="521" hidden="1">
      <c r="A521" s="31" t="s">
        <v>3649</v>
      </c>
      <c r="B521" s="29">
        <v>3488.0</v>
      </c>
      <c r="C521" s="26">
        <v>3328.0</v>
      </c>
      <c r="D521" s="27">
        <v>-160.0</v>
      </c>
      <c r="E521" s="28" t="s">
        <v>5019</v>
      </c>
    </row>
    <row r="522" hidden="1">
      <c r="A522" s="31" t="s">
        <v>3651</v>
      </c>
      <c r="B522" s="29">
        <v>5920.0</v>
      </c>
      <c r="C522" s="26">
        <v>6040.0</v>
      </c>
      <c r="D522" s="27">
        <v>120.0</v>
      </c>
      <c r="E522" s="41"/>
    </row>
    <row r="523" hidden="1">
      <c r="A523" s="58" t="s">
        <v>3652</v>
      </c>
      <c r="B523" s="29">
        <v>101461.0</v>
      </c>
      <c r="C523" s="29">
        <v>101461.0</v>
      </c>
      <c r="D523" s="27">
        <v>0.0</v>
      </c>
      <c r="E523" s="41"/>
    </row>
    <row r="524" hidden="1">
      <c r="A524" s="58" t="s">
        <v>3653</v>
      </c>
      <c r="B524" s="29">
        <v>42339.0</v>
      </c>
      <c r="C524" s="59">
        <v>42339.0</v>
      </c>
      <c r="D524" s="27">
        <v>0.0</v>
      </c>
      <c r="E524" s="41"/>
    </row>
    <row r="525" hidden="1">
      <c r="A525" s="58" t="s">
        <v>3654</v>
      </c>
      <c r="B525" s="29">
        <v>145254.0</v>
      </c>
      <c r="C525" s="59">
        <v>144596.0</v>
      </c>
      <c r="D525" s="27">
        <v>-658.0</v>
      </c>
      <c r="E525" s="41"/>
    </row>
    <row r="526" hidden="1">
      <c r="A526" s="58" t="s">
        <v>3655</v>
      </c>
      <c r="B526" s="29">
        <v>88858.0</v>
      </c>
      <c r="C526" s="59">
        <v>88858.0</v>
      </c>
      <c r="D526" s="27">
        <v>0.0</v>
      </c>
      <c r="E526" s="41"/>
    </row>
    <row r="527" hidden="1">
      <c r="A527" s="58" t="s">
        <v>3657</v>
      </c>
      <c r="B527" s="29">
        <v>4307.0</v>
      </c>
      <c r="C527" s="59">
        <v>4307.0</v>
      </c>
      <c r="D527" s="27">
        <v>0.0</v>
      </c>
      <c r="E527" s="41"/>
    </row>
    <row r="528" hidden="1">
      <c r="A528" s="58" t="s">
        <v>3658</v>
      </c>
      <c r="B528" s="29">
        <v>29306.0</v>
      </c>
      <c r="C528" s="59">
        <v>29306.0</v>
      </c>
      <c r="D528" s="27">
        <v>0.0</v>
      </c>
      <c r="E528" s="41"/>
    </row>
    <row r="529" hidden="1">
      <c r="A529" s="35" t="s">
        <v>3659</v>
      </c>
      <c r="B529" s="29">
        <v>460149.9</v>
      </c>
      <c r="C529" s="59">
        <v>459491.9</v>
      </c>
      <c r="D529" s="27">
        <v>-658.0</v>
      </c>
      <c r="E529" s="41"/>
    </row>
    <row r="530" hidden="1">
      <c r="A530" s="36" t="s">
        <v>3660</v>
      </c>
      <c r="B530" s="42">
        <v>5.099999999998545</v>
      </c>
      <c r="C530" s="65">
        <v>-31.900000000023283</v>
      </c>
      <c r="D530" s="66">
        <v>-37.00000000002183</v>
      </c>
      <c r="E530" s="45"/>
    </row>
    <row r="531" hidden="1"/>
    <row r="532" hidden="1"/>
    <row r="533" hidden="1">
      <c r="A533" s="5" t="s">
        <v>3663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3634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45635.0</v>
      </c>
      <c r="B537" s="6"/>
      <c r="C537" s="54" t="s">
        <v>3635</v>
      </c>
      <c r="D537" s="15">
        <v>45641.0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4824</v>
      </c>
      <c r="B539" s="7"/>
      <c r="C539" s="16"/>
      <c r="D539" s="56" t="s">
        <v>4825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3636</v>
      </c>
      <c r="B541" s="6"/>
      <c r="C541" s="6"/>
      <c r="D541" s="6"/>
      <c r="E541" s="7"/>
    </row>
    <row r="542" hidden="1">
      <c r="A542" s="20" t="s">
        <v>3637</v>
      </c>
      <c r="B542" s="21" t="s">
        <v>3638</v>
      </c>
      <c r="C542" s="22" t="s">
        <v>3639</v>
      </c>
      <c r="D542" s="21" t="s">
        <v>3640</v>
      </c>
      <c r="E542" s="23" t="s">
        <v>13</v>
      </c>
    </row>
    <row r="543" hidden="1">
      <c r="A543" s="57" t="s">
        <v>3641</v>
      </c>
      <c r="B543" s="25">
        <v>46414.0</v>
      </c>
      <c r="C543" s="26">
        <v>46317.0</v>
      </c>
      <c r="D543" s="27">
        <v>-97.0</v>
      </c>
      <c r="E543" s="41"/>
    </row>
    <row r="544" hidden="1">
      <c r="A544" s="57" t="s">
        <v>3642</v>
      </c>
      <c r="B544" s="29">
        <v>25616.0</v>
      </c>
      <c r="C544" s="26">
        <v>25616.0</v>
      </c>
      <c r="D544" s="27">
        <v>0.0</v>
      </c>
      <c r="E544" s="41"/>
    </row>
    <row r="545" hidden="1">
      <c r="A545" s="57" t="s">
        <v>3643</v>
      </c>
      <c r="B545" s="29">
        <v>820.0</v>
      </c>
      <c r="C545" s="26">
        <v>820.0</v>
      </c>
      <c r="D545" s="27">
        <v>0.0</v>
      </c>
      <c r="E545" s="41"/>
    </row>
    <row r="546" hidden="1">
      <c r="A546" s="57" t="s">
        <v>3644</v>
      </c>
      <c r="B546" s="29">
        <v>0.0</v>
      </c>
      <c r="C546" s="26"/>
      <c r="D546" s="27">
        <v>0.0</v>
      </c>
      <c r="E546" s="41"/>
    </row>
    <row r="547" hidden="1">
      <c r="A547" s="31" t="s">
        <v>3646</v>
      </c>
      <c r="B547" s="29">
        <v>0.0</v>
      </c>
      <c r="C547" s="26"/>
      <c r="D547" s="27">
        <v>0.0</v>
      </c>
      <c r="E547" s="41"/>
    </row>
    <row r="548" hidden="1">
      <c r="A548" s="31" t="s">
        <v>3647</v>
      </c>
      <c r="B548" s="29">
        <v>0.0</v>
      </c>
      <c r="C548" s="26"/>
      <c r="D548" s="27">
        <v>0.0</v>
      </c>
      <c r="E548" s="40"/>
    </row>
    <row r="549" hidden="1">
      <c r="A549" s="31" t="s">
        <v>3649</v>
      </c>
      <c r="B549" s="29">
        <v>1606.0</v>
      </c>
      <c r="C549" s="26">
        <v>1606.0</v>
      </c>
      <c r="D549" s="27">
        <v>0.0</v>
      </c>
      <c r="E549" s="28" t="s">
        <v>5020</v>
      </c>
    </row>
    <row r="550" hidden="1">
      <c r="A550" s="31" t="s">
        <v>3651</v>
      </c>
      <c r="B550" s="29">
        <v>6320.0</v>
      </c>
      <c r="C550" s="26">
        <v>6320.0</v>
      </c>
      <c r="D550" s="27">
        <v>0.0</v>
      </c>
      <c r="E550" s="41"/>
    </row>
    <row r="551" hidden="1">
      <c r="A551" s="58" t="s">
        <v>3652</v>
      </c>
      <c r="B551" s="29">
        <v>115713.0</v>
      </c>
      <c r="C551" s="29">
        <v>115713.0</v>
      </c>
      <c r="D551" s="27">
        <v>0.0</v>
      </c>
      <c r="E551" s="41"/>
    </row>
    <row r="552" hidden="1">
      <c r="A552" s="58" t="s">
        <v>3653</v>
      </c>
      <c r="B552" s="29">
        <v>38807.0</v>
      </c>
      <c r="C552" s="59">
        <v>38807.0</v>
      </c>
      <c r="D552" s="27">
        <v>0.0</v>
      </c>
      <c r="E552" s="41"/>
    </row>
    <row r="553" hidden="1">
      <c r="A553" s="58" t="s">
        <v>3654</v>
      </c>
      <c r="B553" s="29">
        <v>159290.0</v>
      </c>
      <c r="C553" s="59">
        <v>158961.0</v>
      </c>
      <c r="D553" s="27">
        <v>-329.0</v>
      </c>
      <c r="E553" s="41"/>
    </row>
    <row r="554" hidden="1">
      <c r="A554" s="58" t="s">
        <v>3655</v>
      </c>
      <c r="B554" s="29">
        <v>100616.0</v>
      </c>
      <c r="C554" s="59">
        <v>100616.0</v>
      </c>
      <c r="D554" s="27">
        <v>0.0</v>
      </c>
      <c r="E554" s="41"/>
    </row>
    <row r="555" hidden="1">
      <c r="A555" s="58" t="s">
        <v>3657</v>
      </c>
      <c r="B555" s="29">
        <v>3367.0</v>
      </c>
      <c r="C555" s="59">
        <v>3367.0</v>
      </c>
      <c r="D555" s="27">
        <v>0.0</v>
      </c>
      <c r="E555" s="41"/>
    </row>
    <row r="556" hidden="1">
      <c r="A556" s="58" t="s">
        <v>3658</v>
      </c>
      <c r="B556" s="29">
        <v>28549.0</v>
      </c>
      <c r="C556" s="59">
        <v>28549.0</v>
      </c>
      <c r="D556" s="27">
        <v>0.0</v>
      </c>
      <c r="E556" s="41"/>
    </row>
    <row r="557" hidden="1">
      <c r="A557" s="35" t="s">
        <v>3659</v>
      </c>
      <c r="B557" s="29">
        <v>498557.6</v>
      </c>
      <c r="C557" s="59">
        <v>498228.6</v>
      </c>
      <c r="D557" s="27">
        <v>-329.0</v>
      </c>
      <c r="E557" s="41"/>
    </row>
    <row r="558" hidden="1">
      <c r="A558" s="36" t="s">
        <v>3660</v>
      </c>
      <c r="B558" s="42">
        <v>11.400000000001455</v>
      </c>
      <c r="C558" s="65">
        <v>-85.59999999997672</v>
      </c>
      <c r="D558" s="66">
        <v>-96.99999999997817</v>
      </c>
      <c r="E558" s="45"/>
    </row>
    <row r="559" hidden="1"/>
    <row r="560" hidden="1"/>
    <row r="561" hidden="1">
      <c r="A561" s="5" t="s">
        <v>3663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3634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45642.0</v>
      </c>
      <c r="B565" s="6"/>
      <c r="C565" s="54" t="s">
        <v>3635</v>
      </c>
      <c r="D565" s="15">
        <v>45648.0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4824</v>
      </c>
      <c r="B567" s="7"/>
      <c r="C567" s="16"/>
      <c r="D567" s="56" t="s">
        <v>4825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3636</v>
      </c>
      <c r="B569" s="6"/>
      <c r="C569" s="6"/>
      <c r="D569" s="6"/>
      <c r="E569" s="7"/>
    </row>
    <row r="570" hidden="1">
      <c r="A570" s="20" t="s">
        <v>3637</v>
      </c>
      <c r="B570" s="21" t="s">
        <v>3638</v>
      </c>
      <c r="C570" s="22" t="s">
        <v>3639</v>
      </c>
      <c r="D570" s="21" t="s">
        <v>3640</v>
      </c>
      <c r="E570" s="23" t="s">
        <v>13</v>
      </c>
    </row>
    <row r="571" hidden="1">
      <c r="A571" s="57" t="s">
        <v>3641</v>
      </c>
      <c r="B571" s="25">
        <v>28003.0</v>
      </c>
      <c r="C571" s="26">
        <v>28011.0</v>
      </c>
      <c r="D571" s="27">
        <v>8.0</v>
      </c>
      <c r="E571" s="41"/>
    </row>
    <row r="572" hidden="1">
      <c r="A572" s="57" t="s">
        <v>3642</v>
      </c>
      <c r="B572" s="29">
        <v>28808.0</v>
      </c>
      <c r="C572" s="26">
        <v>28808.0</v>
      </c>
      <c r="D572" s="27">
        <v>0.0</v>
      </c>
      <c r="E572" s="41"/>
    </row>
    <row r="573" hidden="1">
      <c r="A573" s="57" t="s">
        <v>3643</v>
      </c>
      <c r="B573" s="29">
        <v>991.0</v>
      </c>
      <c r="C573" s="26">
        <v>991.0</v>
      </c>
      <c r="D573" s="27">
        <v>0.0</v>
      </c>
      <c r="E573" s="41"/>
    </row>
    <row r="574" hidden="1">
      <c r="A574" s="57" t="s">
        <v>3644</v>
      </c>
      <c r="B574" s="29">
        <v>0.0</v>
      </c>
      <c r="C574" s="26"/>
      <c r="D574" s="27">
        <v>0.0</v>
      </c>
      <c r="E574" s="41"/>
    </row>
    <row r="575" hidden="1">
      <c r="A575" s="31" t="s">
        <v>3646</v>
      </c>
      <c r="B575" s="29">
        <v>0.0</v>
      </c>
      <c r="C575" s="26"/>
      <c r="D575" s="27">
        <v>0.0</v>
      </c>
      <c r="E575" s="41"/>
    </row>
    <row r="576" hidden="1">
      <c r="A576" s="31" t="s">
        <v>3647</v>
      </c>
      <c r="B576" s="29">
        <v>3015.0</v>
      </c>
      <c r="C576" s="26">
        <v>3015.0</v>
      </c>
      <c r="D576" s="27">
        <v>0.0</v>
      </c>
      <c r="E576" s="40"/>
    </row>
    <row r="577" hidden="1">
      <c r="A577" s="31" t="s">
        <v>3649</v>
      </c>
      <c r="B577" s="29">
        <v>4393.0</v>
      </c>
      <c r="C577" s="26">
        <v>4393.0</v>
      </c>
      <c r="D577" s="27">
        <v>0.0</v>
      </c>
      <c r="E577" s="28" t="s">
        <v>5021</v>
      </c>
    </row>
    <row r="578" hidden="1">
      <c r="A578" s="31" t="s">
        <v>3651</v>
      </c>
      <c r="B578" s="29">
        <v>6920.0</v>
      </c>
      <c r="C578" s="26">
        <v>6960.0</v>
      </c>
      <c r="D578" s="27">
        <v>40.0</v>
      </c>
      <c r="E578" s="41"/>
    </row>
    <row r="579" hidden="1">
      <c r="A579" s="58" t="s">
        <v>3652</v>
      </c>
      <c r="B579" s="29">
        <v>94821.0</v>
      </c>
      <c r="C579" s="29">
        <v>94821.0</v>
      </c>
      <c r="D579" s="27">
        <v>0.0</v>
      </c>
      <c r="E579" s="41"/>
    </row>
    <row r="580" hidden="1">
      <c r="A580" s="58" t="s">
        <v>3653</v>
      </c>
      <c r="B580" s="29">
        <v>37282.0</v>
      </c>
      <c r="C580" s="59">
        <v>37282.0</v>
      </c>
      <c r="D580" s="27">
        <v>0.0</v>
      </c>
      <c r="E580" s="41"/>
    </row>
    <row r="581" hidden="1">
      <c r="A581" s="58" t="s">
        <v>3654</v>
      </c>
      <c r="B581" s="29">
        <v>136351.0</v>
      </c>
      <c r="C581" s="59">
        <v>136351.0</v>
      </c>
      <c r="D581" s="27">
        <v>0.0</v>
      </c>
      <c r="E581" s="41"/>
    </row>
    <row r="582" hidden="1">
      <c r="A582" s="58" t="s">
        <v>3655</v>
      </c>
      <c r="B582" s="29">
        <v>117964.0</v>
      </c>
      <c r="C582" s="59">
        <v>117964.0</v>
      </c>
      <c r="D582" s="27">
        <v>0.0</v>
      </c>
      <c r="E582" s="41"/>
    </row>
    <row r="583" hidden="1">
      <c r="A583" s="58" t="s">
        <v>3657</v>
      </c>
      <c r="B583" s="29">
        <v>7061.0</v>
      </c>
      <c r="C583" s="59">
        <v>7061.0</v>
      </c>
      <c r="D583" s="27">
        <v>0.0</v>
      </c>
      <c r="E583" s="41"/>
    </row>
    <row r="584" hidden="1">
      <c r="A584" s="58" t="s">
        <v>3658</v>
      </c>
      <c r="B584" s="29">
        <v>22403.0</v>
      </c>
      <c r="C584" s="59">
        <v>22403.0</v>
      </c>
      <c r="D584" s="27">
        <v>0.0</v>
      </c>
      <c r="E584" s="41"/>
    </row>
    <row r="585" hidden="1">
      <c r="A585" s="35" t="s">
        <v>3659</v>
      </c>
      <c r="B585" s="29">
        <v>465604.5</v>
      </c>
      <c r="C585" s="59">
        <v>465604.5</v>
      </c>
      <c r="D585" s="27">
        <v>0.0</v>
      </c>
      <c r="E585" s="41"/>
    </row>
    <row r="586" hidden="1">
      <c r="A586" s="36" t="s">
        <v>3660</v>
      </c>
      <c r="B586" s="42">
        <v>4.5</v>
      </c>
      <c r="C586" s="65">
        <v>52.5</v>
      </c>
      <c r="D586" s="66">
        <v>48.0</v>
      </c>
      <c r="E586" s="45"/>
    </row>
    <row r="587" hidden="1"/>
    <row r="588" hidden="1"/>
    <row r="589" hidden="1">
      <c r="A589" s="5" t="s">
        <v>3663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3634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4" t="s">
        <v>3635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4824</v>
      </c>
      <c r="B595" s="7"/>
      <c r="C595" s="16"/>
      <c r="D595" s="56" t="s">
        <v>4825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3636</v>
      </c>
      <c r="B597" s="6"/>
      <c r="C597" s="6"/>
      <c r="D597" s="6"/>
      <c r="E597" s="7"/>
    </row>
    <row r="598" hidden="1">
      <c r="A598" s="20" t="s">
        <v>3637</v>
      </c>
      <c r="B598" s="21" t="s">
        <v>3638</v>
      </c>
      <c r="C598" s="22" t="s">
        <v>3639</v>
      </c>
      <c r="D598" s="21" t="s">
        <v>3640</v>
      </c>
      <c r="E598" s="23" t="s">
        <v>13</v>
      </c>
    </row>
    <row r="599" hidden="1">
      <c r="A599" s="57" t="s">
        <v>3641</v>
      </c>
      <c r="B599" s="25">
        <v>36837.0</v>
      </c>
      <c r="C599" s="26">
        <v>36837.0</v>
      </c>
      <c r="D599" s="27">
        <v>0.0</v>
      </c>
      <c r="E599" s="41"/>
    </row>
    <row r="600" hidden="1">
      <c r="A600" s="57" t="s">
        <v>3642</v>
      </c>
      <c r="B600" s="29">
        <v>11645.0</v>
      </c>
      <c r="C600" s="26">
        <v>11645.0</v>
      </c>
      <c r="D600" s="27">
        <v>0.0</v>
      </c>
      <c r="E600" s="41"/>
    </row>
    <row r="601" hidden="1">
      <c r="A601" s="57" t="s">
        <v>3643</v>
      </c>
      <c r="B601" s="29">
        <v>0.0</v>
      </c>
      <c r="C601" s="26"/>
      <c r="D601" s="27">
        <v>0.0</v>
      </c>
      <c r="E601" s="41"/>
    </row>
    <row r="602" hidden="1">
      <c r="A602" s="57" t="s">
        <v>3644</v>
      </c>
      <c r="B602" s="29">
        <v>0.0</v>
      </c>
      <c r="C602" s="26"/>
      <c r="D602" s="27">
        <v>0.0</v>
      </c>
      <c r="E602" s="41"/>
    </row>
    <row r="603" hidden="1">
      <c r="A603" s="31" t="s">
        <v>3646</v>
      </c>
      <c r="B603" s="29">
        <v>0.0</v>
      </c>
      <c r="C603" s="26"/>
      <c r="D603" s="27">
        <v>0.0</v>
      </c>
      <c r="E603" s="41"/>
    </row>
    <row r="604" hidden="1">
      <c r="A604" s="31" t="s">
        <v>3647</v>
      </c>
      <c r="B604" s="29">
        <v>0.0</v>
      </c>
      <c r="C604" s="26"/>
      <c r="D604" s="27">
        <v>0.0</v>
      </c>
      <c r="E604" s="40"/>
    </row>
    <row r="605" hidden="1">
      <c r="A605" s="31" t="s">
        <v>3649</v>
      </c>
      <c r="B605" s="29">
        <v>541.0</v>
      </c>
      <c r="C605" s="26">
        <v>541.0</v>
      </c>
      <c r="D605" s="27">
        <v>0.0</v>
      </c>
      <c r="E605" s="28"/>
    </row>
    <row r="606" hidden="1">
      <c r="A606" s="31" t="s">
        <v>3651</v>
      </c>
      <c r="B606" s="29">
        <v>3920.0</v>
      </c>
      <c r="C606" s="26">
        <v>3920.0</v>
      </c>
      <c r="D606" s="27">
        <v>0.0</v>
      </c>
      <c r="E606" s="41"/>
    </row>
    <row r="607" hidden="1">
      <c r="A607" s="58" t="s">
        <v>3652</v>
      </c>
      <c r="B607" s="29">
        <v>78595.0</v>
      </c>
      <c r="C607" s="29">
        <v>79761.0</v>
      </c>
      <c r="D607" s="27">
        <v>1166.0</v>
      </c>
      <c r="E607" s="41"/>
    </row>
    <row r="608" hidden="1">
      <c r="A608" s="58" t="s">
        <v>3653</v>
      </c>
      <c r="B608" s="29">
        <v>19940.0</v>
      </c>
      <c r="C608" s="59">
        <v>19940.0</v>
      </c>
      <c r="D608" s="27">
        <v>0.0</v>
      </c>
      <c r="E608" s="41"/>
    </row>
    <row r="609" hidden="1">
      <c r="A609" s="58" t="s">
        <v>3654</v>
      </c>
      <c r="B609" s="29">
        <v>77123.0</v>
      </c>
      <c r="C609" s="59">
        <v>77123.0</v>
      </c>
      <c r="D609" s="27">
        <v>0.0</v>
      </c>
      <c r="E609" s="41"/>
    </row>
    <row r="610" hidden="1">
      <c r="A610" s="58" t="s">
        <v>3655</v>
      </c>
      <c r="B610" s="29">
        <v>49100.0</v>
      </c>
      <c r="C610" s="59">
        <v>49100.0</v>
      </c>
      <c r="D610" s="27">
        <v>0.0</v>
      </c>
      <c r="E610" s="41"/>
    </row>
    <row r="611" hidden="1">
      <c r="A611" s="58" t="s">
        <v>3657</v>
      </c>
      <c r="B611" s="29">
        <v>2252.0</v>
      </c>
      <c r="C611" s="59">
        <v>2252.0</v>
      </c>
      <c r="D611" s="27">
        <v>0.0</v>
      </c>
      <c r="E611" s="41"/>
    </row>
    <row r="612" hidden="1">
      <c r="A612" s="58" t="s">
        <v>3658</v>
      </c>
      <c r="B612" s="29">
        <v>20134.0</v>
      </c>
      <c r="C612" s="59">
        <v>20134.0</v>
      </c>
      <c r="D612" s="27">
        <v>0.0</v>
      </c>
      <c r="E612" s="41"/>
    </row>
    <row r="613" hidden="1">
      <c r="A613" s="35" t="s">
        <v>3659</v>
      </c>
      <c r="B613" s="29">
        <v>279953.0</v>
      </c>
      <c r="C613" s="59">
        <v>281119.0</v>
      </c>
      <c r="D613" s="27">
        <v>1166.0</v>
      </c>
      <c r="E613" s="41"/>
    </row>
    <row r="614" hidden="1">
      <c r="A614" s="36" t="s">
        <v>3660</v>
      </c>
      <c r="B614" s="42">
        <v>0.0</v>
      </c>
      <c r="C614" s="65">
        <v>0.0</v>
      </c>
      <c r="D614" s="66">
        <v>0.0</v>
      </c>
      <c r="E614" s="45"/>
    </row>
    <row r="615" hidden="1"/>
    <row r="616" hidden="1"/>
    <row r="617" hidden="1">
      <c r="A617" s="5" t="s">
        <v>3663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3634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4" t="s">
        <v>3635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4824</v>
      </c>
      <c r="B623" s="7"/>
      <c r="C623" s="16"/>
      <c r="D623" s="56" t="s">
        <v>4826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3636</v>
      </c>
      <c r="B625" s="6"/>
      <c r="C625" s="6"/>
      <c r="D625" s="6"/>
      <c r="E625" s="7"/>
    </row>
    <row r="626" hidden="1">
      <c r="A626" s="20" t="s">
        <v>3637</v>
      </c>
      <c r="B626" s="21" t="s">
        <v>3638</v>
      </c>
      <c r="C626" s="22" t="s">
        <v>3639</v>
      </c>
      <c r="D626" s="21" t="s">
        <v>3640</v>
      </c>
      <c r="E626" s="23" t="s">
        <v>13</v>
      </c>
    </row>
    <row r="627" hidden="1">
      <c r="A627" s="57" t="s">
        <v>3641</v>
      </c>
      <c r="B627" s="25">
        <v>15234.0</v>
      </c>
      <c r="C627" s="26">
        <v>15234.0</v>
      </c>
      <c r="D627" s="27">
        <v>0.0</v>
      </c>
      <c r="E627" s="41"/>
    </row>
    <row r="628" hidden="1">
      <c r="A628" s="57" t="s">
        <v>3642</v>
      </c>
      <c r="B628" s="29">
        <v>6452.0</v>
      </c>
      <c r="C628" s="26">
        <v>6452.0</v>
      </c>
      <c r="D628" s="27">
        <v>0.0</v>
      </c>
      <c r="E628" s="41"/>
    </row>
    <row r="629" hidden="1">
      <c r="A629" s="57" t="s">
        <v>3643</v>
      </c>
      <c r="B629" s="29">
        <v>0.0</v>
      </c>
      <c r="C629" s="26"/>
      <c r="D629" s="27">
        <v>0.0</v>
      </c>
      <c r="E629" s="41"/>
    </row>
    <row r="630" hidden="1">
      <c r="A630" s="57" t="s">
        <v>3644</v>
      </c>
      <c r="B630" s="29">
        <v>0.0</v>
      </c>
      <c r="C630" s="26"/>
      <c r="D630" s="27">
        <v>0.0</v>
      </c>
      <c r="E630" s="41"/>
    </row>
    <row r="631" hidden="1">
      <c r="A631" s="31" t="s">
        <v>3646</v>
      </c>
      <c r="B631" s="29">
        <v>0.0</v>
      </c>
      <c r="C631" s="26"/>
      <c r="D631" s="27">
        <v>0.0</v>
      </c>
      <c r="E631" s="41"/>
    </row>
    <row r="632" hidden="1">
      <c r="A632" s="31" t="s">
        <v>3647</v>
      </c>
      <c r="B632" s="29">
        <v>0.0</v>
      </c>
      <c r="C632" s="26"/>
      <c r="D632" s="27">
        <v>0.0</v>
      </c>
      <c r="E632" s="40"/>
    </row>
    <row r="633" hidden="1">
      <c r="A633" s="31" t="s">
        <v>3649</v>
      </c>
      <c r="B633" s="29">
        <v>0.0</v>
      </c>
      <c r="C633" s="26"/>
      <c r="D633" s="27">
        <v>0.0</v>
      </c>
      <c r="E633" s="28"/>
    </row>
    <row r="634" hidden="1">
      <c r="A634" s="31" t="s">
        <v>3651</v>
      </c>
      <c r="B634" s="29">
        <v>1480.0</v>
      </c>
      <c r="C634" s="26">
        <v>1480.0</v>
      </c>
      <c r="D634" s="27">
        <v>0.0</v>
      </c>
      <c r="E634" s="41"/>
    </row>
    <row r="635" hidden="1">
      <c r="A635" s="58" t="s">
        <v>3652</v>
      </c>
      <c r="B635" s="29">
        <v>23556.0</v>
      </c>
      <c r="C635" s="29">
        <v>23556.0</v>
      </c>
      <c r="D635" s="27">
        <v>0.0</v>
      </c>
      <c r="E635" s="41"/>
    </row>
    <row r="636" hidden="1">
      <c r="A636" s="58" t="s">
        <v>3653</v>
      </c>
      <c r="B636" s="29">
        <v>9029.0</v>
      </c>
      <c r="C636" s="59">
        <v>9029.0</v>
      </c>
      <c r="D636" s="27">
        <v>0.0</v>
      </c>
      <c r="E636" s="41"/>
    </row>
    <row r="637" hidden="1">
      <c r="A637" s="58" t="s">
        <v>3654</v>
      </c>
      <c r="B637" s="29">
        <v>37343.0</v>
      </c>
      <c r="C637" s="59">
        <v>37343.0</v>
      </c>
      <c r="D637" s="27">
        <v>0.0</v>
      </c>
      <c r="E637" s="41"/>
    </row>
    <row r="638" hidden="1">
      <c r="A638" s="58" t="s">
        <v>3655</v>
      </c>
      <c r="B638" s="29">
        <v>26236.0</v>
      </c>
      <c r="C638" s="59">
        <v>26236.0</v>
      </c>
      <c r="D638" s="27">
        <v>0.0</v>
      </c>
      <c r="E638" s="41"/>
    </row>
    <row r="639" hidden="1">
      <c r="A639" s="58" t="s">
        <v>3657</v>
      </c>
      <c r="B639" s="29">
        <v>486.0</v>
      </c>
      <c r="C639" s="59">
        <v>486.0</v>
      </c>
      <c r="D639" s="27">
        <v>0.0</v>
      </c>
      <c r="E639" s="41"/>
    </row>
    <row r="640" hidden="1">
      <c r="A640" s="58" t="s">
        <v>3658</v>
      </c>
      <c r="B640" s="29">
        <v>7437.0</v>
      </c>
      <c r="C640" s="59">
        <v>7437.0</v>
      </c>
      <c r="D640" s="27">
        <v>0.0</v>
      </c>
      <c r="E640" s="41"/>
    </row>
    <row r="641" hidden="1">
      <c r="A641" s="35" t="s">
        <v>3659</v>
      </c>
      <c r="B641" s="29">
        <v>119816.0</v>
      </c>
      <c r="C641" s="59">
        <v>119816.0</v>
      </c>
      <c r="D641" s="27">
        <v>0.0</v>
      </c>
      <c r="E641" s="41"/>
    </row>
    <row r="642" hidden="1">
      <c r="A642" s="36" t="s">
        <v>3660</v>
      </c>
      <c r="B642" s="42">
        <v>0.0</v>
      </c>
      <c r="C642" s="65">
        <v>0.0</v>
      </c>
      <c r="D642" s="66">
        <v>0.0</v>
      </c>
      <c r="E642" s="45"/>
    </row>
    <row r="643" hidden="1"/>
    <row r="644" hidden="1"/>
    <row r="645" hidden="1">
      <c r="A645" s="5" t="s">
        <v>3663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3634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45658.0</v>
      </c>
      <c r="B649" s="6"/>
      <c r="C649" s="54" t="s">
        <v>3635</v>
      </c>
      <c r="D649" s="15">
        <v>45662.0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4827</v>
      </c>
      <c r="B651" s="7"/>
      <c r="C651" s="16"/>
      <c r="D651" s="56" t="s">
        <v>4825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3636</v>
      </c>
      <c r="B653" s="6"/>
      <c r="C653" s="6"/>
      <c r="D653" s="6"/>
      <c r="E653" s="7"/>
    </row>
    <row r="654" hidden="1">
      <c r="A654" s="20" t="s">
        <v>3637</v>
      </c>
      <c r="B654" s="21" t="s">
        <v>3638</v>
      </c>
      <c r="C654" s="22" t="s">
        <v>3639</v>
      </c>
      <c r="D654" s="21" t="s">
        <v>3640</v>
      </c>
      <c r="E654" s="23" t="s">
        <v>13</v>
      </c>
    </row>
    <row r="655" hidden="1">
      <c r="A655" s="57" t="s">
        <v>3641</v>
      </c>
      <c r="B655" s="25">
        <v>47583.0</v>
      </c>
      <c r="C655" s="26">
        <v>47586.0</v>
      </c>
      <c r="D655" s="27">
        <v>3.0</v>
      </c>
      <c r="E655" s="41"/>
    </row>
    <row r="656" hidden="1">
      <c r="A656" s="57" t="s">
        <v>3642</v>
      </c>
      <c r="B656" s="29">
        <v>18253.0</v>
      </c>
      <c r="C656" s="26">
        <v>18253.0</v>
      </c>
      <c r="D656" s="27">
        <v>0.0</v>
      </c>
      <c r="E656" s="41"/>
    </row>
    <row r="657" hidden="1">
      <c r="A657" s="57" t="s">
        <v>3643</v>
      </c>
      <c r="B657" s="29">
        <v>1000.0</v>
      </c>
      <c r="C657" s="26">
        <v>1000.0</v>
      </c>
      <c r="D657" s="27">
        <v>0.0</v>
      </c>
      <c r="E657" s="41"/>
    </row>
    <row r="658" hidden="1">
      <c r="A658" s="57" t="s">
        <v>3644</v>
      </c>
      <c r="B658" s="29">
        <v>0.0</v>
      </c>
      <c r="C658" s="26"/>
      <c r="D658" s="27">
        <v>0.0</v>
      </c>
      <c r="E658" s="41"/>
    </row>
    <row r="659" hidden="1">
      <c r="A659" s="31" t="s">
        <v>3646</v>
      </c>
      <c r="B659" s="29">
        <v>0.0</v>
      </c>
      <c r="C659" s="26"/>
      <c r="D659" s="27">
        <v>0.0</v>
      </c>
      <c r="E659" s="41"/>
    </row>
    <row r="660" hidden="1">
      <c r="A660" s="31" t="s">
        <v>3647</v>
      </c>
      <c r="B660" s="29">
        <v>0.0</v>
      </c>
      <c r="C660" s="26"/>
      <c r="D660" s="27">
        <v>0.0</v>
      </c>
      <c r="E660" s="40"/>
    </row>
    <row r="661" hidden="1">
      <c r="A661" s="31" t="s">
        <v>3649</v>
      </c>
      <c r="B661" s="29">
        <v>0.0</v>
      </c>
      <c r="C661" s="26"/>
      <c r="D661" s="27">
        <v>0.0</v>
      </c>
      <c r="E661" s="28"/>
    </row>
    <row r="662" hidden="1">
      <c r="A662" s="31" t="s">
        <v>3651</v>
      </c>
      <c r="B662" s="29">
        <v>4000.0</v>
      </c>
      <c r="C662" s="26">
        <v>4000.0</v>
      </c>
      <c r="D662" s="27">
        <v>0.0</v>
      </c>
      <c r="E662" s="41"/>
    </row>
    <row r="663" hidden="1">
      <c r="A663" s="58" t="s">
        <v>3652</v>
      </c>
      <c r="B663" s="29">
        <v>110184.0</v>
      </c>
      <c r="C663" s="29">
        <v>110184.0</v>
      </c>
      <c r="D663" s="27">
        <v>0.0</v>
      </c>
      <c r="E663" s="41"/>
    </row>
    <row r="664" hidden="1">
      <c r="A664" s="58" t="s">
        <v>3653</v>
      </c>
      <c r="B664" s="29">
        <v>25710.0</v>
      </c>
      <c r="C664" s="59">
        <v>25974.0</v>
      </c>
      <c r="D664" s="27">
        <v>264.0</v>
      </c>
      <c r="E664" s="41"/>
    </row>
    <row r="665" hidden="1">
      <c r="A665" s="58" t="s">
        <v>3654</v>
      </c>
      <c r="B665" s="29">
        <v>90923.0</v>
      </c>
      <c r="C665" s="59">
        <v>91808.0</v>
      </c>
      <c r="D665" s="27">
        <v>885.0</v>
      </c>
      <c r="E665" s="41"/>
    </row>
    <row r="666" hidden="1">
      <c r="A666" s="58" t="s">
        <v>3655</v>
      </c>
      <c r="B666" s="29">
        <v>56861.0</v>
      </c>
      <c r="C666" s="59">
        <v>56861.0</v>
      </c>
      <c r="D666" s="27">
        <v>0.0</v>
      </c>
      <c r="E666" s="41"/>
    </row>
    <row r="667" hidden="1">
      <c r="A667" s="58" t="s">
        <v>3657</v>
      </c>
      <c r="B667" s="29">
        <v>3579.0</v>
      </c>
      <c r="C667" s="59">
        <v>3579.0</v>
      </c>
      <c r="D667" s="27">
        <v>0.0</v>
      </c>
      <c r="E667" s="41"/>
    </row>
    <row r="668" hidden="1">
      <c r="A668" s="58" t="s">
        <v>3658</v>
      </c>
      <c r="B668" s="29">
        <v>21130.0</v>
      </c>
      <c r="C668" s="59">
        <v>21798.0</v>
      </c>
      <c r="D668" s="27">
        <v>668.0</v>
      </c>
      <c r="E668" s="41"/>
    </row>
    <row r="669" hidden="1">
      <c r="A669" s="35" t="s">
        <v>3659</v>
      </c>
      <c r="B669" s="29">
        <v>358091.0</v>
      </c>
      <c r="C669" s="59">
        <v>359963.0</v>
      </c>
      <c r="D669" s="27">
        <v>1872.0</v>
      </c>
      <c r="E669" s="41"/>
    </row>
    <row r="670" hidden="1">
      <c r="A670" s="36" t="s">
        <v>3660</v>
      </c>
      <c r="B670" s="42">
        <v>2.0</v>
      </c>
      <c r="C670" s="65">
        <v>-718.0</v>
      </c>
      <c r="D670" s="66">
        <v>-720.0</v>
      </c>
      <c r="E670" s="45"/>
    </row>
    <row r="671" hidden="1"/>
    <row r="672" hidden="1"/>
    <row r="673" hidden="1">
      <c r="A673" s="5" t="s">
        <v>3663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3634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45663.0</v>
      </c>
      <c r="B677" s="6"/>
      <c r="C677" s="54" t="s">
        <v>3635</v>
      </c>
      <c r="D677" s="15">
        <v>45669.0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4824</v>
      </c>
      <c r="B679" s="7"/>
      <c r="C679" s="16"/>
      <c r="D679" s="56" t="s">
        <v>4825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3636</v>
      </c>
      <c r="B681" s="6"/>
      <c r="C681" s="6"/>
      <c r="D681" s="6"/>
      <c r="E681" s="7"/>
    </row>
    <row r="682" hidden="1">
      <c r="A682" s="20" t="s">
        <v>3637</v>
      </c>
      <c r="B682" s="21" t="s">
        <v>3638</v>
      </c>
      <c r="C682" s="22" t="s">
        <v>3639</v>
      </c>
      <c r="D682" s="21" t="s">
        <v>3640</v>
      </c>
      <c r="E682" s="23" t="s">
        <v>13</v>
      </c>
    </row>
    <row r="683" hidden="1">
      <c r="A683" s="57" t="s">
        <v>3641</v>
      </c>
      <c r="B683" s="25">
        <v>26810.0</v>
      </c>
      <c r="C683" s="26">
        <v>26814.0</v>
      </c>
      <c r="D683" s="27">
        <v>4.0</v>
      </c>
      <c r="E683" s="41"/>
    </row>
    <row r="684" hidden="1">
      <c r="A684" s="57" t="s">
        <v>3642</v>
      </c>
      <c r="B684" s="29">
        <v>20257.0</v>
      </c>
      <c r="C684" s="26">
        <v>20257.0</v>
      </c>
      <c r="D684" s="27">
        <v>0.0</v>
      </c>
      <c r="E684" s="41"/>
    </row>
    <row r="685" hidden="1">
      <c r="A685" s="57" t="s">
        <v>3643</v>
      </c>
      <c r="B685" s="29">
        <v>400.0</v>
      </c>
      <c r="C685" s="26">
        <v>400.0</v>
      </c>
      <c r="D685" s="27">
        <v>0.0</v>
      </c>
      <c r="E685" s="41"/>
    </row>
    <row r="686" hidden="1">
      <c r="A686" s="57" t="s">
        <v>3644</v>
      </c>
      <c r="B686" s="29">
        <v>0.0</v>
      </c>
      <c r="C686" s="26"/>
      <c r="D686" s="27">
        <v>0.0</v>
      </c>
      <c r="E686" s="41"/>
    </row>
    <row r="687" hidden="1">
      <c r="A687" s="31" t="s">
        <v>3646</v>
      </c>
      <c r="B687" s="29">
        <v>0.0</v>
      </c>
      <c r="C687" s="26"/>
      <c r="D687" s="27">
        <v>0.0</v>
      </c>
      <c r="E687" s="41"/>
    </row>
    <row r="688" hidden="1">
      <c r="A688" s="31" t="s">
        <v>3647</v>
      </c>
      <c r="B688" s="29">
        <v>0.0</v>
      </c>
      <c r="C688" s="26"/>
      <c r="D688" s="27">
        <v>0.0</v>
      </c>
      <c r="E688" s="40"/>
    </row>
    <row r="689" hidden="1">
      <c r="A689" s="31" t="s">
        <v>3649</v>
      </c>
      <c r="B689" s="29">
        <v>5000.0</v>
      </c>
      <c r="C689" s="26">
        <v>5000.0</v>
      </c>
      <c r="D689" s="27">
        <v>0.0</v>
      </c>
      <c r="E689" s="28" t="s">
        <v>5022</v>
      </c>
    </row>
    <row r="690" hidden="1">
      <c r="A690" s="31" t="s">
        <v>3651</v>
      </c>
      <c r="B690" s="29">
        <v>4800.0</v>
      </c>
      <c r="C690" s="26">
        <v>4800.0</v>
      </c>
      <c r="D690" s="27">
        <v>0.0</v>
      </c>
      <c r="E690" s="41"/>
    </row>
    <row r="691" hidden="1">
      <c r="A691" s="58" t="s">
        <v>3652</v>
      </c>
      <c r="B691" s="29">
        <v>109738.0</v>
      </c>
      <c r="C691" s="29">
        <v>109738.0</v>
      </c>
      <c r="D691" s="27">
        <v>0.0</v>
      </c>
      <c r="E691" s="41"/>
    </row>
    <row r="692" hidden="1">
      <c r="A692" s="58" t="s">
        <v>3653</v>
      </c>
      <c r="B692" s="29">
        <v>39764.0</v>
      </c>
      <c r="C692" s="59">
        <v>39764.0</v>
      </c>
      <c r="D692" s="27">
        <v>0.0</v>
      </c>
      <c r="E692" s="41"/>
    </row>
    <row r="693" hidden="1">
      <c r="A693" s="58" t="s">
        <v>3654</v>
      </c>
      <c r="B693" s="29">
        <v>127702.0</v>
      </c>
      <c r="C693" s="59">
        <v>125987.0</v>
      </c>
      <c r="D693" s="27">
        <v>-1715.0</v>
      </c>
      <c r="E693" s="41"/>
    </row>
    <row r="694" hidden="1">
      <c r="A694" s="58" t="s">
        <v>3655</v>
      </c>
      <c r="B694" s="29">
        <v>85034.0</v>
      </c>
      <c r="C694" s="59">
        <v>85034.0</v>
      </c>
      <c r="D694" s="27">
        <v>0.0</v>
      </c>
      <c r="E694" s="41"/>
    </row>
    <row r="695" hidden="1">
      <c r="A695" s="58" t="s">
        <v>3657</v>
      </c>
      <c r="B695" s="29">
        <v>4845.0</v>
      </c>
      <c r="C695" s="59">
        <v>4845.0</v>
      </c>
      <c r="D695" s="27">
        <v>0.0</v>
      </c>
      <c r="E695" s="41"/>
    </row>
    <row r="696" hidden="1">
      <c r="A696" s="58" t="s">
        <v>3658</v>
      </c>
      <c r="B696" s="29">
        <v>16132.0</v>
      </c>
      <c r="C696" s="59">
        <v>16132.0</v>
      </c>
      <c r="D696" s="27">
        <v>0.0</v>
      </c>
      <c r="E696" s="41"/>
    </row>
    <row r="697" hidden="1">
      <c r="A697" s="35" t="s">
        <v>3659</v>
      </c>
      <c r="B697" s="29">
        <v>424176.5</v>
      </c>
      <c r="C697" s="59">
        <v>422461.5</v>
      </c>
      <c r="D697" s="27">
        <v>-1715.0</v>
      </c>
      <c r="E697" s="41"/>
    </row>
    <row r="698" hidden="1">
      <c r="A698" s="36" t="s">
        <v>3660</v>
      </c>
      <c r="B698" s="42" t="s">
        <v>5023</v>
      </c>
      <c r="C698" s="65">
        <v>177.5</v>
      </c>
      <c r="D698" s="66" t="e">
        <v>#VALUE!</v>
      </c>
      <c r="E698" s="45"/>
    </row>
    <row r="699" hidden="1"/>
    <row r="700" hidden="1"/>
    <row r="701" hidden="1">
      <c r="A701" s="5" t="s">
        <v>3663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3634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3635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4824</v>
      </c>
      <c r="B707" s="7"/>
      <c r="C707" s="16"/>
      <c r="D707" s="56" t="s">
        <v>4825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3636</v>
      </c>
      <c r="B709" s="6"/>
      <c r="C709" s="6"/>
      <c r="D709" s="6"/>
      <c r="E709" s="7"/>
    </row>
    <row r="710" hidden="1">
      <c r="A710" s="20" t="s">
        <v>3637</v>
      </c>
      <c r="B710" s="21" t="s">
        <v>3638</v>
      </c>
      <c r="C710" s="22" t="s">
        <v>3639</v>
      </c>
      <c r="D710" s="21" t="s">
        <v>3640</v>
      </c>
      <c r="E710" s="23" t="s">
        <v>13</v>
      </c>
    </row>
    <row r="711" hidden="1">
      <c r="A711" s="57" t="s">
        <v>3641</v>
      </c>
      <c r="B711" s="25">
        <v>26810.0</v>
      </c>
      <c r="C711" s="26">
        <v>26814.0</v>
      </c>
      <c r="D711" s="27">
        <v>4.0</v>
      </c>
      <c r="E711" s="41"/>
    </row>
    <row r="712" hidden="1">
      <c r="A712" s="57" t="s">
        <v>3642</v>
      </c>
      <c r="B712" s="29">
        <v>20257.0</v>
      </c>
      <c r="C712" s="26">
        <v>20257.0</v>
      </c>
      <c r="D712" s="27">
        <v>0.0</v>
      </c>
      <c r="E712" s="41"/>
    </row>
    <row r="713" hidden="1">
      <c r="A713" s="57" t="s">
        <v>3643</v>
      </c>
      <c r="B713" s="29">
        <v>400.0</v>
      </c>
      <c r="C713" s="26">
        <v>400.0</v>
      </c>
      <c r="D713" s="27">
        <v>0.0</v>
      </c>
      <c r="E713" s="41"/>
    </row>
    <row r="714" hidden="1">
      <c r="A714" s="57" t="s">
        <v>3644</v>
      </c>
      <c r="B714" s="29">
        <v>0.0</v>
      </c>
      <c r="C714" s="26"/>
      <c r="D714" s="27">
        <v>0.0</v>
      </c>
      <c r="E714" s="41"/>
    </row>
    <row r="715" hidden="1">
      <c r="A715" s="31" t="s">
        <v>3646</v>
      </c>
      <c r="B715" s="29">
        <v>0.0</v>
      </c>
      <c r="C715" s="26"/>
      <c r="D715" s="27">
        <v>0.0</v>
      </c>
      <c r="E715" s="41"/>
    </row>
    <row r="716" hidden="1">
      <c r="A716" s="31" t="s">
        <v>3647</v>
      </c>
      <c r="B716" s="29">
        <v>0.0</v>
      </c>
      <c r="C716" s="26"/>
      <c r="D716" s="27">
        <v>0.0</v>
      </c>
      <c r="E716" s="40"/>
    </row>
    <row r="717" hidden="1">
      <c r="A717" s="31" t="s">
        <v>3649</v>
      </c>
      <c r="B717" s="29">
        <v>5000.0</v>
      </c>
      <c r="C717" s="26">
        <v>5000.0</v>
      </c>
      <c r="D717" s="27">
        <v>0.0</v>
      </c>
      <c r="E717" s="28" t="s">
        <v>5022</v>
      </c>
    </row>
    <row r="718" hidden="1">
      <c r="A718" s="31" t="s">
        <v>3651</v>
      </c>
      <c r="B718" s="29">
        <v>4800.0</v>
      </c>
      <c r="C718" s="26">
        <v>4800.0</v>
      </c>
      <c r="D718" s="27">
        <v>0.0</v>
      </c>
      <c r="E718" s="41"/>
    </row>
    <row r="719" hidden="1">
      <c r="A719" s="58" t="s">
        <v>3652</v>
      </c>
      <c r="B719" s="29">
        <v>109738.0</v>
      </c>
      <c r="C719" s="29">
        <v>109738.0</v>
      </c>
      <c r="D719" s="27">
        <v>0.0</v>
      </c>
      <c r="E719" s="41"/>
    </row>
    <row r="720" hidden="1">
      <c r="A720" s="58" t="s">
        <v>3653</v>
      </c>
      <c r="B720" s="29">
        <v>39764.0</v>
      </c>
      <c r="C720" s="59">
        <v>39764.0</v>
      </c>
      <c r="D720" s="27">
        <v>0.0</v>
      </c>
      <c r="E720" s="41"/>
    </row>
    <row r="721" hidden="1">
      <c r="A721" s="58" t="s">
        <v>3654</v>
      </c>
      <c r="B721" s="29">
        <v>127702.0</v>
      </c>
      <c r="C721" s="59">
        <v>125987.0</v>
      </c>
      <c r="D721" s="27">
        <v>-1715.0</v>
      </c>
      <c r="E721" s="41"/>
    </row>
    <row r="722" hidden="1">
      <c r="A722" s="58" t="s">
        <v>3655</v>
      </c>
      <c r="B722" s="29">
        <v>85034.0</v>
      </c>
      <c r="C722" s="59">
        <v>85034.0</v>
      </c>
      <c r="D722" s="27">
        <v>0.0</v>
      </c>
      <c r="E722" s="41"/>
    </row>
    <row r="723" hidden="1">
      <c r="A723" s="58" t="s">
        <v>3657</v>
      </c>
      <c r="B723" s="29">
        <v>4845.0</v>
      </c>
      <c r="C723" s="59">
        <v>4845.0</v>
      </c>
      <c r="D723" s="27">
        <v>0.0</v>
      </c>
      <c r="E723" s="41"/>
    </row>
    <row r="724" hidden="1">
      <c r="A724" s="58" t="s">
        <v>3658</v>
      </c>
      <c r="B724" s="29">
        <v>16132.0</v>
      </c>
      <c r="C724" s="59">
        <v>16132.0</v>
      </c>
      <c r="D724" s="27">
        <v>0.0</v>
      </c>
      <c r="E724" s="41"/>
    </row>
    <row r="725" hidden="1">
      <c r="A725" s="35" t="s">
        <v>3659</v>
      </c>
      <c r="B725" s="29">
        <v>424176.5</v>
      </c>
      <c r="C725" s="59">
        <v>422461.5</v>
      </c>
      <c r="D725" s="27">
        <v>-1715.0</v>
      </c>
      <c r="E725" s="41"/>
    </row>
    <row r="726" hidden="1">
      <c r="A726" s="36" t="s">
        <v>3660</v>
      </c>
      <c r="B726" s="42" t="s">
        <v>5023</v>
      </c>
      <c r="C726" s="65">
        <v>177.5</v>
      </c>
      <c r="D726" s="66" t="e">
        <v>#VALUE!</v>
      </c>
      <c r="E726" s="45"/>
    </row>
    <row r="727" hidden="1"/>
    <row r="728" hidden="1"/>
    <row r="729" hidden="1">
      <c r="A729" s="5" t="s">
        <v>3663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3634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3635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4824</v>
      </c>
      <c r="B735" s="7"/>
      <c r="C735" s="16"/>
      <c r="D735" s="56" t="s">
        <v>4825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3636</v>
      </c>
      <c r="B737" s="6"/>
      <c r="C737" s="6"/>
      <c r="D737" s="6"/>
      <c r="E737" s="7"/>
    </row>
    <row r="738" hidden="1">
      <c r="A738" s="20" t="s">
        <v>3637</v>
      </c>
      <c r="B738" s="21" t="s">
        <v>3638</v>
      </c>
      <c r="C738" s="22" t="s">
        <v>3639</v>
      </c>
      <c r="D738" s="21" t="s">
        <v>3640</v>
      </c>
      <c r="E738" s="23" t="s">
        <v>13</v>
      </c>
    </row>
    <row r="739" hidden="1">
      <c r="A739" s="57" t="s">
        <v>3641</v>
      </c>
      <c r="B739" s="25">
        <v>31843.0</v>
      </c>
      <c r="C739" s="26">
        <v>31843.0</v>
      </c>
      <c r="D739" s="27">
        <v>0.0</v>
      </c>
      <c r="E739" s="41"/>
    </row>
    <row r="740" hidden="1">
      <c r="A740" s="57" t="s">
        <v>3642</v>
      </c>
      <c r="B740" s="29">
        <v>25830.0</v>
      </c>
      <c r="C740" s="26">
        <v>25830.0</v>
      </c>
      <c r="D740" s="27">
        <v>0.0</v>
      </c>
      <c r="E740" s="41"/>
    </row>
    <row r="741" hidden="1">
      <c r="A741" s="57" t="s">
        <v>3643</v>
      </c>
      <c r="B741" s="29">
        <v>700.0</v>
      </c>
      <c r="C741" s="26">
        <v>700.0</v>
      </c>
      <c r="D741" s="27">
        <v>0.0</v>
      </c>
      <c r="E741" s="41"/>
    </row>
    <row r="742" hidden="1">
      <c r="A742" s="57" t="s">
        <v>3644</v>
      </c>
      <c r="B742" s="29">
        <v>0.0</v>
      </c>
      <c r="C742" s="26"/>
      <c r="D742" s="27">
        <v>0.0</v>
      </c>
      <c r="E742" s="41"/>
    </row>
    <row r="743" hidden="1">
      <c r="A743" s="31" t="s">
        <v>3646</v>
      </c>
      <c r="B743" s="29">
        <v>0.0</v>
      </c>
      <c r="C743" s="26"/>
      <c r="D743" s="27">
        <v>0.0</v>
      </c>
      <c r="E743" s="41"/>
    </row>
    <row r="744" hidden="1">
      <c r="A744" s="31" t="s">
        <v>3647</v>
      </c>
      <c r="B744" s="29">
        <v>0.0</v>
      </c>
      <c r="C744" s="26"/>
      <c r="D744" s="27">
        <v>0.0</v>
      </c>
      <c r="E744" s="40"/>
    </row>
    <row r="745" hidden="1">
      <c r="A745" s="31" t="s">
        <v>3649</v>
      </c>
      <c r="B745" s="29">
        <v>902.0</v>
      </c>
      <c r="C745" s="26"/>
      <c r="D745" s="27">
        <v>-902.0</v>
      </c>
      <c r="E745" s="28" t="s">
        <v>5024</v>
      </c>
    </row>
    <row r="746" hidden="1">
      <c r="A746" s="31" t="s">
        <v>3651</v>
      </c>
      <c r="B746" s="29">
        <v>5800.0</v>
      </c>
      <c r="C746" s="26">
        <v>5800.0</v>
      </c>
      <c r="D746" s="27">
        <v>0.0</v>
      </c>
      <c r="E746" s="41"/>
    </row>
    <row r="747" hidden="1">
      <c r="A747" s="58" t="s">
        <v>3652</v>
      </c>
      <c r="B747" s="29">
        <v>117321.0</v>
      </c>
      <c r="C747" s="29">
        <v>117750.0</v>
      </c>
      <c r="D747" s="27">
        <v>429.0</v>
      </c>
      <c r="E747" s="41"/>
    </row>
    <row r="748" hidden="1">
      <c r="A748" s="58" t="s">
        <v>3653</v>
      </c>
      <c r="B748" s="29">
        <v>40928.0</v>
      </c>
      <c r="C748" s="59">
        <v>40928.0</v>
      </c>
      <c r="D748" s="27">
        <v>0.0</v>
      </c>
      <c r="E748" s="41"/>
    </row>
    <row r="749" hidden="1">
      <c r="A749" s="58" t="s">
        <v>3654</v>
      </c>
      <c r="B749" s="29">
        <v>121449.0</v>
      </c>
      <c r="C749" s="59">
        <v>121778.0</v>
      </c>
      <c r="D749" s="27">
        <v>329.0</v>
      </c>
      <c r="E749" s="41"/>
    </row>
    <row r="750" hidden="1">
      <c r="A750" s="58" t="s">
        <v>3655</v>
      </c>
      <c r="B750" s="29">
        <v>90050.0</v>
      </c>
      <c r="C750" s="59">
        <v>90050.0</v>
      </c>
      <c r="D750" s="27">
        <v>0.0</v>
      </c>
      <c r="E750" s="41"/>
    </row>
    <row r="751" hidden="1">
      <c r="A751" s="58" t="s">
        <v>3657</v>
      </c>
      <c r="B751" s="29">
        <v>6300.0</v>
      </c>
      <c r="C751" s="59">
        <v>6300.0</v>
      </c>
      <c r="D751" s="27">
        <v>0.0</v>
      </c>
      <c r="E751" s="41"/>
    </row>
    <row r="752" hidden="1">
      <c r="A752" s="58" t="s">
        <v>3658</v>
      </c>
      <c r="B752" s="29">
        <v>18090.0</v>
      </c>
      <c r="C752" s="59">
        <v>18090.0</v>
      </c>
      <c r="D752" s="27">
        <v>0.0</v>
      </c>
      <c r="E752" s="41"/>
    </row>
    <row r="753" hidden="1">
      <c r="A753" s="35" t="s">
        <v>3659</v>
      </c>
      <c r="B753" s="29">
        <v>440207.5</v>
      </c>
      <c r="C753" s="59">
        <v>440965.5</v>
      </c>
      <c r="D753" s="27">
        <v>758.0</v>
      </c>
      <c r="E753" s="41"/>
    </row>
    <row r="754" hidden="1">
      <c r="A754" s="36" t="s">
        <v>3660</v>
      </c>
      <c r="B754" s="42">
        <v>915.5</v>
      </c>
      <c r="C754" s="65">
        <v>13.5</v>
      </c>
      <c r="D754" s="66">
        <v>-902.0</v>
      </c>
      <c r="E754" s="45"/>
    </row>
    <row r="755" hidden="1"/>
    <row r="756" hidden="1"/>
    <row r="757" hidden="1">
      <c r="A757" s="5" t="s">
        <v>3663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3634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3635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4824</v>
      </c>
      <c r="B763" s="7"/>
      <c r="C763" s="16"/>
      <c r="D763" s="56" t="s">
        <v>4825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3636</v>
      </c>
      <c r="B765" s="6"/>
      <c r="C765" s="6"/>
      <c r="D765" s="6"/>
      <c r="E765" s="7"/>
    </row>
    <row r="766" hidden="1">
      <c r="A766" s="20" t="s">
        <v>3637</v>
      </c>
      <c r="B766" s="21" t="s">
        <v>3638</v>
      </c>
      <c r="C766" s="22" t="s">
        <v>3639</v>
      </c>
      <c r="D766" s="21" t="s">
        <v>3640</v>
      </c>
      <c r="E766" s="23" t="s">
        <v>13</v>
      </c>
    </row>
    <row r="767" hidden="1">
      <c r="A767" s="57" t="s">
        <v>3641</v>
      </c>
      <c r="B767" s="25">
        <v>28808.0</v>
      </c>
      <c r="C767" s="26">
        <v>28808.0</v>
      </c>
      <c r="D767" s="27">
        <v>0.0</v>
      </c>
      <c r="E767" s="41"/>
    </row>
    <row r="768" hidden="1">
      <c r="A768" s="57" t="s">
        <v>3642</v>
      </c>
      <c r="B768" s="29">
        <v>28476.0</v>
      </c>
      <c r="C768" s="26">
        <v>28476.0</v>
      </c>
      <c r="D768" s="27">
        <v>0.0</v>
      </c>
      <c r="E768" s="41"/>
    </row>
    <row r="769" hidden="1">
      <c r="A769" s="57" t="s">
        <v>3643</v>
      </c>
      <c r="B769" s="29">
        <v>680.0</v>
      </c>
      <c r="C769" s="26">
        <v>680.0</v>
      </c>
      <c r="D769" s="27">
        <v>0.0</v>
      </c>
      <c r="E769" s="41"/>
    </row>
    <row r="770" hidden="1">
      <c r="A770" s="57" t="s">
        <v>3644</v>
      </c>
      <c r="B770" s="29">
        <v>0.0</v>
      </c>
      <c r="C770" s="26"/>
      <c r="D770" s="27">
        <v>0.0</v>
      </c>
      <c r="E770" s="41"/>
    </row>
    <row r="771" hidden="1">
      <c r="A771" s="31" t="s">
        <v>3646</v>
      </c>
      <c r="B771" s="29">
        <v>0.0</v>
      </c>
      <c r="C771" s="26"/>
      <c r="D771" s="27">
        <v>0.0</v>
      </c>
      <c r="E771" s="41"/>
    </row>
    <row r="772" hidden="1">
      <c r="A772" s="31" t="s">
        <v>3647</v>
      </c>
      <c r="B772" s="29">
        <v>0.0</v>
      </c>
      <c r="C772" s="26"/>
      <c r="D772" s="27">
        <v>0.0</v>
      </c>
      <c r="E772" s="40"/>
    </row>
    <row r="773" hidden="1">
      <c r="A773" s="31" t="s">
        <v>3649</v>
      </c>
      <c r="B773" s="29">
        <v>795.0</v>
      </c>
      <c r="C773" s="26">
        <v>795.0</v>
      </c>
      <c r="D773" s="27">
        <v>0.0</v>
      </c>
      <c r="E773" s="28"/>
    </row>
    <row r="774" hidden="1">
      <c r="A774" s="31" t="s">
        <v>3651</v>
      </c>
      <c r="B774" s="29">
        <v>6520.0</v>
      </c>
      <c r="C774" s="26">
        <v>6520.0</v>
      </c>
      <c r="D774" s="27">
        <v>0.0</v>
      </c>
      <c r="E774" s="41"/>
    </row>
    <row r="775" hidden="1">
      <c r="A775" s="58" t="s">
        <v>3652</v>
      </c>
      <c r="B775" s="29">
        <v>90074.0</v>
      </c>
      <c r="C775" s="29">
        <v>90074.0</v>
      </c>
      <c r="D775" s="27">
        <v>0.0</v>
      </c>
      <c r="E775" s="41"/>
    </row>
    <row r="776" hidden="1">
      <c r="A776" s="58" t="s">
        <v>3653</v>
      </c>
      <c r="B776" s="29">
        <v>38491.0</v>
      </c>
      <c r="C776" s="59">
        <v>38491.0</v>
      </c>
      <c r="D776" s="27">
        <v>0.0</v>
      </c>
      <c r="E776" s="41"/>
    </row>
    <row r="777" hidden="1">
      <c r="A777" s="58" t="s">
        <v>3654</v>
      </c>
      <c r="B777" s="29">
        <v>111433.0</v>
      </c>
      <c r="C777" s="59">
        <v>111433.0</v>
      </c>
      <c r="D777" s="27">
        <v>0.0</v>
      </c>
      <c r="E777" s="41"/>
    </row>
    <row r="778" hidden="1">
      <c r="A778" s="58" t="s">
        <v>3655</v>
      </c>
      <c r="B778" s="29">
        <v>95706.0</v>
      </c>
      <c r="C778" s="59">
        <v>95706.0</v>
      </c>
      <c r="D778" s="27">
        <v>0.0</v>
      </c>
      <c r="E778" s="41"/>
    </row>
    <row r="779" hidden="1">
      <c r="A779" s="58" t="s">
        <v>3657</v>
      </c>
      <c r="B779" s="29">
        <v>398.0</v>
      </c>
      <c r="C779" s="59">
        <v>398.0</v>
      </c>
      <c r="D779" s="27">
        <v>0.0</v>
      </c>
      <c r="E779" s="41"/>
    </row>
    <row r="780" hidden="1">
      <c r="A780" s="58" t="s">
        <v>3658</v>
      </c>
      <c r="B780" s="29">
        <v>17987.0</v>
      </c>
      <c r="C780" s="59">
        <v>17987.0</v>
      </c>
      <c r="D780" s="27">
        <v>0.0</v>
      </c>
      <c r="E780" s="41"/>
    </row>
    <row r="781" hidden="1">
      <c r="A781" s="35" t="s">
        <v>3659</v>
      </c>
      <c r="B781" s="29">
        <v>401379.5</v>
      </c>
      <c r="C781" s="59">
        <v>401379.5</v>
      </c>
      <c r="D781" s="27">
        <v>0.0</v>
      </c>
      <c r="E781" s="41"/>
    </row>
    <row r="782" hidden="1">
      <c r="A782" s="36" t="s">
        <v>3660</v>
      </c>
      <c r="B782" s="42">
        <v>1.5</v>
      </c>
      <c r="C782" s="65">
        <v>1.5</v>
      </c>
      <c r="D782" s="66">
        <v>0.0</v>
      </c>
      <c r="E782" s="45"/>
    </row>
    <row r="783" hidden="1"/>
    <row r="784" hidden="1"/>
    <row r="785" hidden="1">
      <c r="A785" s="5" t="s">
        <v>3663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3634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3635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4824</v>
      </c>
      <c r="B791" s="7"/>
      <c r="C791" s="16"/>
      <c r="D791" s="56" t="s">
        <v>4831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3636</v>
      </c>
      <c r="B793" s="6"/>
      <c r="C793" s="6"/>
      <c r="D793" s="6"/>
      <c r="E793" s="7"/>
    </row>
    <row r="794" hidden="1">
      <c r="A794" s="20" t="s">
        <v>3637</v>
      </c>
      <c r="B794" s="21" t="s">
        <v>3638</v>
      </c>
      <c r="C794" s="22" t="s">
        <v>3639</v>
      </c>
      <c r="D794" s="21" t="s">
        <v>3640</v>
      </c>
      <c r="E794" s="23" t="s">
        <v>13</v>
      </c>
    </row>
    <row r="795" hidden="1">
      <c r="A795" s="57" t="s">
        <v>3641</v>
      </c>
      <c r="B795" s="25">
        <v>19581.0</v>
      </c>
      <c r="C795" s="26">
        <v>21174.0</v>
      </c>
      <c r="D795" s="27">
        <v>1593.0</v>
      </c>
      <c r="E795" s="41"/>
    </row>
    <row r="796" hidden="1">
      <c r="A796" s="57" t="s">
        <v>3642</v>
      </c>
      <c r="B796" s="29">
        <v>25346.0</v>
      </c>
      <c r="C796" s="26">
        <v>25346.0</v>
      </c>
      <c r="D796" s="27">
        <v>0.0</v>
      </c>
      <c r="E796" s="41"/>
    </row>
    <row r="797" hidden="1">
      <c r="A797" s="57" t="s">
        <v>3643</v>
      </c>
      <c r="B797" s="29">
        <v>2136.0</v>
      </c>
      <c r="C797" s="26">
        <v>545.0</v>
      </c>
      <c r="D797" s="27">
        <v>-1591.0</v>
      </c>
      <c r="E797" s="41"/>
    </row>
    <row r="798" hidden="1">
      <c r="A798" s="57" t="s">
        <v>3644</v>
      </c>
      <c r="B798" s="29">
        <v>0.0</v>
      </c>
      <c r="C798" s="26"/>
      <c r="D798" s="27">
        <v>0.0</v>
      </c>
      <c r="E798" s="41"/>
    </row>
    <row r="799" hidden="1">
      <c r="A799" s="31" t="s">
        <v>3646</v>
      </c>
      <c r="B799" s="29">
        <v>0.0</v>
      </c>
      <c r="C799" s="26"/>
      <c r="D799" s="27">
        <v>0.0</v>
      </c>
      <c r="E799" s="41"/>
    </row>
    <row r="800" hidden="1">
      <c r="A800" s="31" t="s">
        <v>3647</v>
      </c>
      <c r="B800" s="29">
        <v>2000.0</v>
      </c>
      <c r="C800" s="26">
        <v>180.0</v>
      </c>
      <c r="D800" s="27">
        <v>-1820.0</v>
      </c>
      <c r="E800" s="40"/>
    </row>
    <row r="801" hidden="1">
      <c r="A801" s="31" t="s">
        <v>3649</v>
      </c>
      <c r="B801" s="29">
        <v>6696.0</v>
      </c>
      <c r="C801" s="26">
        <v>8496.0</v>
      </c>
      <c r="D801" s="27">
        <v>1800.0</v>
      </c>
      <c r="E801" s="28" t="s">
        <v>5025</v>
      </c>
    </row>
    <row r="802" hidden="1">
      <c r="A802" s="31" t="s">
        <v>3651</v>
      </c>
      <c r="B802" s="29">
        <v>3880.0</v>
      </c>
      <c r="C802" s="26">
        <v>3920.0</v>
      </c>
      <c r="D802" s="27">
        <v>40.0</v>
      </c>
      <c r="E802" s="41"/>
    </row>
    <row r="803" hidden="1">
      <c r="A803" s="58" t="s">
        <v>3652</v>
      </c>
      <c r="B803" s="29">
        <v>57005.0</v>
      </c>
      <c r="C803" s="29">
        <v>57005.0</v>
      </c>
      <c r="D803" s="27">
        <v>0.0</v>
      </c>
      <c r="E803" s="41"/>
    </row>
    <row r="804" hidden="1">
      <c r="A804" s="58" t="s">
        <v>3653</v>
      </c>
      <c r="B804" s="29">
        <v>20991.0</v>
      </c>
      <c r="C804" s="59">
        <v>20991.0</v>
      </c>
      <c r="D804" s="27">
        <v>0.0</v>
      </c>
      <c r="E804" s="41"/>
    </row>
    <row r="805" hidden="1">
      <c r="A805" s="58" t="s">
        <v>3654</v>
      </c>
      <c r="B805" s="29">
        <v>81041.0</v>
      </c>
      <c r="C805" s="59">
        <v>81041.0</v>
      </c>
      <c r="D805" s="27">
        <v>0.0</v>
      </c>
      <c r="E805" s="41"/>
    </row>
    <row r="806" hidden="1">
      <c r="A806" s="58" t="s">
        <v>3655</v>
      </c>
      <c r="B806" s="29">
        <v>54813.0</v>
      </c>
      <c r="C806" s="59">
        <v>54813.0</v>
      </c>
      <c r="D806" s="27">
        <v>0.0</v>
      </c>
      <c r="E806" s="41"/>
    </row>
    <row r="807" hidden="1">
      <c r="A807" s="58" t="s">
        <v>3657</v>
      </c>
      <c r="B807" s="29">
        <v>1279.0</v>
      </c>
      <c r="C807" s="59">
        <v>1279.0</v>
      </c>
      <c r="D807" s="27">
        <v>0.0</v>
      </c>
      <c r="E807" s="41"/>
    </row>
    <row r="808" hidden="1">
      <c r="A808" s="58" t="s">
        <v>3658</v>
      </c>
      <c r="B808" s="29">
        <v>18349.0</v>
      </c>
      <c r="C808" s="59">
        <v>18349.0</v>
      </c>
      <c r="D808" s="27">
        <v>0.0</v>
      </c>
      <c r="E808" s="41"/>
    </row>
    <row r="809" hidden="1">
      <c r="A809" s="35" t="s">
        <v>3659</v>
      </c>
      <c r="B809" s="29">
        <v>274768.0</v>
      </c>
      <c r="C809" s="59">
        <v>274768.0</v>
      </c>
      <c r="D809" s="27">
        <v>0.0</v>
      </c>
      <c r="E809" s="41"/>
    </row>
    <row r="810" hidden="1">
      <c r="A810" s="36" t="s">
        <v>3660</v>
      </c>
      <c r="B810" s="42">
        <v>0.0</v>
      </c>
      <c r="C810" s="65">
        <v>22.0</v>
      </c>
      <c r="D810" s="66">
        <v>22.0</v>
      </c>
      <c r="E810" s="45"/>
    </row>
    <row r="811" hidden="1"/>
    <row r="812" hidden="1"/>
    <row r="813" hidden="1">
      <c r="A813" s="5" t="s">
        <v>3663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3634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4" t="s">
        <v>3635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4833</v>
      </c>
      <c r="B819" s="7"/>
      <c r="C819" s="16"/>
      <c r="D819" s="56" t="s">
        <v>4825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3636</v>
      </c>
      <c r="B821" s="6"/>
      <c r="C821" s="6"/>
      <c r="D821" s="6"/>
      <c r="E821" s="7"/>
    </row>
    <row r="822" hidden="1">
      <c r="A822" s="20" t="s">
        <v>3637</v>
      </c>
      <c r="B822" s="21" t="s">
        <v>3638</v>
      </c>
      <c r="C822" s="22" t="s">
        <v>3639</v>
      </c>
      <c r="D822" s="21" t="s">
        <v>3640</v>
      </c>
      <c r="E822" s="23" t="s">
        <v>13</v>
      </c>
    </row>
    <row r="823" hidden="1">
      <c r="A823" s="57" t="s">
        <v>3641</v>
      </c>
      <c r="B823" s="25">
        <v>12902.0</v>
      </c>
      <c r="C823" s="26">
        <v>12902.0</v>
      </c>
      <c r="D823" s="27">
        <v>0.0</v>
      </c>
      <c r="E823" s="41"/>
    </row>
    <row r="824" hidden="1">
      <c r="A824" s="57" t="s">
        <v>3642</v>
      </c>
      <c r="B824" s="29">
        <v>12500.0</v>
      </c>
      <c r="C824" s="26">
        <v>12500.0</v>
      </c>
      <c r="D824" s="27">
        <v>0.0</v>
      </c>
      <c r="E824" s="41"/>
    </row>
    <row r="825" hidden="1">
      <c r="A825" s="57" t="s">
        <v>3643</v>
      </c>
      <c r="B825" s="29">
        <v>0.0</v>
      </c>
      <c r="C825" s="26"/>
      <c r="D825" s="27">
        <v>0.0</v>
      </c>
      <c r="E825" s="41"/>
    </row>
    <row r="826" hidden="1">
      <c r="A826" s="57" t="s">
        <v>3644</v>
      </c>
      <c r="B826" s="29">
        <v>0.0</v>
      </c>
      <c r="C826" s="26"/>
      <c r="D826" s="27">
        <v>0.0</v>
      </c>
      <c r="E826" s="41"/>
    </row>
    <row r="827" hidden="1">
      <c r="A827" s="31" t="s">
        <v>3646</v>
      </c>
      <c r="B827" s="29">
        <v>0.0</v>
      </c>
      <c r="C827" s="26"/>
      <c r="D827" s="27">
        <v>0.0</v>
      </c>
      <c r="E827" s="41"/>
    </row>
    <row r="828" hidden="1">
      <c r="A828" s="31" t="s">
        <v>3647</v>
      </c>
      <c r="B828" s="29">
        <v>0.0</v>
      </c>
      <c r="C828" s="26"/>
      <c r="D828" s="27">
        <v>0.0</v>
      </c>
      <c r="E828" s="40"/>
    </row>
    <row r="829" hidden="1">
      <c r="A829" s="31" t="s">
        <v>3649</v>
      </c>
      <c r="B829" s="29">
        <v>95.0</v>
      </c>
      <c r="C829" s="26">
        <v>95.0</v>
      </c>
      <c r="D829" s="27">
        <v>0.0</v>
      </c>
      <c r="E829" s="28"/>
    </row>
    <row r="830" hidden="1">
      <c r="A830" s="31" t="s">
        <v>3651</v>
      </c>
      <c r="B830" s="29">
        <v>2080.0</v>
      </c>
      <c r="C830" s="26">
        <v>2080.0</v>
      </c>
      <c r="D830" s="27">
        <v>0.0</v>
      </c>
      <c r="E830" s="41"/>
    </row>
    <row r="831" hidden="1">
      <c r="A831" s="58" t="s">
        <v>3652</v>
      </c>
      <c r="B831" s="29">
        <v>35848.0</v>
      </c>
      <c r="C831" s="29">
        <v>35848.0</v>
      </c>
      <c r="D831" s="27">
        <v>0.0</v>
      </c>
      <c r="E831" s="41"/>
    </row>
    <row r="832" hidden="1">
      <c r="A832" s="58" t="s">
        <v>3653</v>
      </c>
      <c r="B832" s="29">
        <v>12100.0</v>
      </c>
      <c r="C832" s="59">
        <v>12100.0</v>
      </c>
      <c r="D832" s="27">
        <v>0.0</v>
      </c>
      <c r="E832" s="41"/>
    </row>
    <row r="833" hidden="1">
      <c r="A833" s="58" t="s">
        <v>3654</v>
      </c>
      <c r="B833" s="29">
        <v>40804.0</v>
      </c>
      <c r="C833" s="59">
        <v>40540.0</v>
      </c>
      <c r="D833" s="27">
        <v>-264.0</v>
      </c>
      <c r="E833" s="41"/>
    </row>
    <row r="834" hidden="1">
      <c r="A834" s="58" t="s">
        <v>3655</v>
      </c>
      <c r="B834" s="29">
        <v>30698.0</v>
      </c>
      <c r="C834" s="59">
        <v>30698.0</v>
      </c>
      <c r="D834" s="27">
        <v>0.0</v>
      </c>
      <c r="E834" s="41"/>
    </row>
    <row r="835" hidden="1">
      <c r="A835" s="58" t="s">
        <v>3657</v>
      </c>
      <c r="B835" s="29">
        <v>383.0</v>
      </c>
      <c r="C835" s="59">
        <v>383.0</v>
      </c>
      <c r="D835" s="27">
        <v>0.0</v>
      </c>
      <c r="E835" s="41"/>
    </row>
    <row r="836" hidden="1">
      <c r="A836" s="58" t="s">
        <v>3658</v>
      </c>
      <c r="B836" s="29">
        <v>7356.0</v>
      </c>
      <c r="C836" s="59">
        <v>7356.0</v>
      </c>
      <c r="D836" s="27">
        <v>0.0</v>
      </c>
      <c r="E836" s="41"/>
    </row>
    <row r="837" hidden="1">
      <c r="A837" s="35" t="s">
        <v>3659</v>
      </c>
      <c r="B837" s="29">
        <v>147409.5</v>
      </c>
      <c r="C837" s="59">
        <v>147145.5</v>
      </c>
      <c r="D837" s="27">
        <v>-264.0</v>
      </c>
      <c r="E837" s="41"/>
    </row>
    <row r="838" hidden="1">
      <c r="A838" s="36" t="s">
        <v>3660</v>
      </c>
      <c r="B838" s="42">
        <v>0.5</v>
      </c>
      <c r="C838" s="65">
        <v>0.5</v>
      </c>
      <c r="D838" s="66">
        <v>0.0</v>
      </c>
      <c r="E838" s="45"/>
    </row>
    <row r="839" hidden="1"/>
    <row r="840" hidden="1"/>
    <row r="841" hidden="1">
      <c r="A841" s="5" t="s">
        <v>3663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3634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4" t="s">
        <v>3635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4824</v>
      </c>
      <c r="B847" s="7"/>
      <c r="C847" s="16"/>
      <c r="D847" s="56" t="s">
        <v>4825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3636</v>
      </c>
      <c r="B849" s="6"/>
      <c r="C849" s="6"/>
      <c r="D849" s="6"/>
      <c r="E849" s="7"/>
    </row>
    <row r="850" hidden="1">
      <c r="A850" s="20" t="s">
        <v>3637</v>
      </c>
      <c r="B850" s="21" t="s">
        <v>3638</v>
      </c>
      <c r="C850" s="22" t="s">
        <v>3639</v>
      </c>
      <c r="D850" s="21" t="s">
        <v>3640</v>
      </c>
      <c r="E850" s="23" t="s">
        <v>13</v>
      </c>
    </row>
    <row r="851" hidden="1">
      <c r="A851" s="57" t="s">
        <v>3641</v>
      </c>
      <c r="B851" s="25">
        <v>32856.0</v>
      </c>
      <c r="C851" s="26">
        <v>32856.0</v>
      </c>
      <c r="D851" s="27">
        <v>0.0</v>
      </c>
      <c r="E851" s="41"/>
    </row>
    <row r="852" hidden="1">
      <c r="A852" s="57" t="s">
        <v>3642</v>
      </c>
      <c r="B852" s="29">
        <v>26639.0</v>
      </c>
      <c r="C852" s="26">
        <v>23781.0</v>
      </c>
      <c r="D852" s="27">
        <v>-2858.0</v>
      </c>
      <c r="E852" s="40" t="s">
        <v>5026</v>
      </c>
    </row>
    <row r="853" hidden="1">
      <c r="A853" s="57" t="s">
        <v>3643</v>
      </c>
      <c r="B853" s="29">
        <v>400.0</v>
      </c>
      <c r="C853" s="26">
        <v>400.0</v>
      </c>
      <c r="D853" s="27">
        <v>0.0</v>
      </c>
      <c r="E853" s="41"/>
    </row>
    <row r="854" hidden="1">
      <c r="A854" s="57" t="s">
        <v>3644</v>
      </c>
      <c r="B854" s="29">
        <v>0.0</v>
      </c>
      <c r="C854" s="26"/>
      <c r="D854" s="27">
        <v>0.0</v>
      </c>
      <c r="E854" s="41"/>
    </row>
    <row r="855" hidden="1">
      <c r="A855" s="31" t="s">
        <v>3646</v>
      </c>
      <c r="B855" s="29">
        <v>0.0</v>
      </c>
      <c r="C855" s="26"/>
      <c r="D855" s="27">
        <v>0.0</v>
      </c>
      <c r="E855" s="41"/>
    </row>
    <row r="856" hidden="1">
      <c r="A856" s="31" t="s">
        <v>3647</v>
      </c>
      <c r="B856" s="29">
        <v>0.0</v>
      </c>
      <c r="C856" s="26"/>
      <c r="D856" s="27">
        <v>0.0</v>
      </c>
      <c r="E856" s="40"/>
    </row>
    <row r="857" hidden="1">
      <c r="A857" s="31" t="s">
        <v>3649</v>
      </c>
      <c r="B857" s="29">
        <v>190.0</v>
      </c>
      <c r="C857" s="26">
        <v>190.0</v>
      </c>
      <c r="D857" s="27">
        <v>0.0</v>
      </c>
      <c r="E857" s="28"/>
    </row>
    <row r="858" hidden="1">
      <c r="A858" s="31" t="s">
        <v>3651</v>
      </c>
      <c r="B858" s="29">
        <v>6320.0</v>
      </c>
      <c r="C858" s="26">
        <v>6290.0</v>
      </c>
      <c r="D858" s="27">
        <v>-30.0</v>
      </c>
      <c r="E858" s="41"/>
    </row>
    <row r="859" hidden="1">
      <c r="A859" s="58" t="s">
        <v>3652</v>
      </c>
      <c r="B859" s="29">
        <v>95145.0</v>
      </c>
      <c r="C859" s="29">
        <v>95145.0</v>
      </c>
      <c r="D859" s="27">
        <v>0.0</v>
      </c>
      <c r="E859" s="41"/>
    </row>
    <row r="860" hidden="1">
      <c r="A860" s="58" t="s">
        <v>3653</v>
      </c>
      <c r="B860" s="29">
        <v>57759.19999999998</v>
      </c>
      <c r="C860" s="59">
        <v>57759.200000000106</v>
      </c>
      <c r="D860" s="27">
        <v>1.2369127944111824E-10</v>
      </c>
      <c r="E860" s="41"/>
    </row>
    <row r="861" hidden="1">
      <c r="A861" s="58" t="s">
        <v>3654</v>
      </c>
      <c r="B861" s="29">
        <v>120290.0</v>
      </c>
      <c r="C861" s="59">
        <v>119916.0</v>
      </c>
      <c r="D861" s="27">
        <v>-374.0</v>
      </c>
      <c r="E861" s="41"/>
    </row>
    <row r="862" hidden="1">
      <c r="A862" s="58" t="s">
        <v>3655</v>
      </c>
      <c r="B862" s="29">
        <v>92555.5</v>
      </c>
      <c r="C862" s="59">
        <v>92555.5</v>
      </c>
      <c r="D862" s="27">
        <v>0.0</v>
      </c>
      <c r="E862" s="41"/>
    </row>
    <row r="863" hidden="1">
      <c r="A863" s="58" t="s">
        <v>3657</v>
      </c>
      <c r="B863" s="29">
        <v>1455.0</v>
      </c>
      <c r="C863" s="59">
        <v>1455.0</v>
      </c>
      <c r="D863" s="27">
        <v>0.0</v>
      </c>
      <c r="E863" s="41"/>
    </row>
    <row r="864" hidden="1">
      <c r="A864" s="58" t="s">
        <v>3658</v>
      </c>
      <c r="B864" s="29">
        <v>16527.0</v>
      </c>
      <c r="C864" s="59">
        <v>16527.0</v>
      </c>
      <c r="D864" s="27">
        <v>0.0</v>
      </c>
      <c r="E864" s="41"/>
    </row>
    <row r="865" hidden="1">
      <c r="A865" s="35" t="s">
        <v>3659</v>
      </c>
      <c r="B865" s="29">
        <v>433597.70000000007</v>
      </c>
      <c r="C865" s="59">
        <v>433223.7000000004</v>
      </c>
      <c r="D865" s="27">
        <v>-373.99999999965075</v>
      </c>
      <c r="E865" s="41"/>
    </row>
    <row r="866" hidden="1">
      <c r="A866" s="36" t="s">
        <v>3660</v>
      </c>
      <c r="B866" s="42">
        <v>11.999999999869033</v>
      </c>
      <c r="C866" s="65">
        <v>-2876.0000000003492</v>
      </c>
      <c r="D866" s="66">
        <v>-2888.0000000002183</v>
      </c>
      <c r="E866" s="45"/>
    </row>
    <row r="867" hidden="1"/>
    <row r="868" hidden="1"/>
    <row r="869" hidden="1">
      <c r="A869" s="5" t="s">
        <v>3663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3634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4" t="s">
        <v>3635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4824</v>
      </c>
      <c r="B875" s="7"/>
      <c r="C875" s="16"/>
      <c r="D875" s="56" t="s">
        <v>4825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3636</v>
      </c>
      <c r="B877" s="6"/>
      <c r="C877" s="6"/>
      <c r="D877" s="6"/>
      <c r="E877" s="7"/>
    </row>
    <row r="878" hidden="1">
      <c r="A878" s="20" t="s">
        <v>3637</v>
      </c>
      <c r="B878" s="21" t="s">
        <v>3638</v>
      </c>
      <c r="C878" s="22" t="s">
        <v>3639</v>
      </c>
      <c r="D878" s="21" t="s">
        <v>3640</v>
      </c>
      <c r="E878" s="23" t="s">
        <v>13</v>
      </c>
    </row>
    <row r="879" hidden="1">
      <c r="A879" s="57" t="s">
        <v>3641</v>
      </c>
      <c r="B879" s="25">
        <v>25214.0</v>
      </c>
      <c r="C879" s="26">
        <v>25214.0</v>
      </c>
      <c r="D879" s="27">
        <v>0.0</v>
      </c>
      <c r="E879" s="41"/>
    </row>
    <row r="880" hidden="1">
      <c r="A880" s="57" t="s">
        <v>3642</v>
      </c>
      <c r="B880" s="29">
        <v>25736.5</v>
      </c>
      <c r="C880" s="26">
        <v>25736.5</v>
      </c>
      <c r="D880" s="27">
        <v>0.0</v>
      </c>
      <c r="E880" s="40"/>
    </row>
    <row r="881" hidden="1">
      <c r="A881" s="57" t="s">
        <v>3643</v>
      </c>
      <c r="B881" s="29">
        <v>200.0</v>
      </c>
      <c r="C881" s="26">
        <v>200.0</v>
      </c>
      <c r="D881" s="27">
        <v>0.0</v>
      </c>
      <c r="E881" s="41"/>
    </row>
    <row r="882" hidden="1">
      <c r="A882" s="57" t="s">
        <v>3644</v>
      </c>
      <c r="B882" s="29">
        <v>0.0</v>
      </c>
      <c r="C882" s="26"/>
      <c r="D882" s="27">
        <v>0.0</v>
      </c>
      <c r="E882" s="41"/>
    </row>
    <row r="883" hidden="1">
      <c r="A883" s="31" t="s">
        <v>3646</v>
      </c>
      <c r="B883" s="29">
        <v>0.0</v>
      </c>
      <c r="C883" s="26"/>
      <c r="D883" s="27">
        <v>0.0</v>
      </c>
      <c r="E883" s="41"/>
    </row>
    <row r="884" hidden="1">
      <c r="A884" s="31" t="s">
        <v>3647</v>
      </c>
      <c r="B884" s="29">
        <v>0.0</v>
      </c>
      <c r="C884" s="26"/>
      <c r="D884" s="27">
        <v>0.0</v>
      </c>
      <c r="E884" s="40"/>
    </row>
    <row r="885" hidden="1">
      <c r="A885" s="31" t="s">
        <v>3649</v>
      </c>
      <c r="B885" s="29">
        <v>3325.0</v>
      </c>
      <c r="C885" s="26">
        <v>3279.0</v>
      </c>
      <c r="D885" s="27">
        <v>-46.0</v>
      </c>
      <c r="E885" s="28"/>
    </row>
    <row r="886" hidden="1">
      <c r="A886" s="31" t="s">
        <v>3651</v>
      </c>
      <c r="B886" s="29">
        <v>6400.0</v>
      </c>
      <c r="C886" s="26">
        <v>6440.0</v>
      </c>
      <c r="D886" s="27">
        <v>40.0</v>
      </c>
      <c r="E886" s="41"/>
    </row>
    <row r="887" hidden="1">
      <c r="A887" s="58" t="s">
        <v>3652</v>
      </c>
      <c r="B887" s="29">
        <v>116702.0</v>
      </c>
      <c r="C887" s="29">
        <v>116702.0</v>
      </c>
      <c r="D887" s="27">
        <v>0.0</v>
      </c>
      <c r="E887" s="41"/>
    </row>
    <row r="888" hidden="1">
      <c r="A888" s="58" t="s">
        <v>3653</v>
      </c>
      <c r="B888" s="29">
        <v>49931.0</v>
      </c>
      <c r="C888" s="59">
        <v>49931.0</v>
      </c>
      <c r="D888" s="27">
        <v>0.0</v>
      </c>
      <c r="E888" s="41"/>
    </row>
    <row r="889" hidden="1">
      <c r="A889" s="58" t="s">
        <v>3654</v>
      </c>
      <c r="B889" s="29">
        <v>144082.0</v>
      </c>
      <c r="C889" s="59">
        <v>144082.0</v>
      </c>
      <c r="D889" s="27">
        <v>0.0</v>
      </c>
      <c r="E889" s="41"/>
    </row>
    <row r="890" hidden="1">
      <c r="A890" s="58" t="s">
        <v>3655</v>
      </c>
      <c r="B890" s="29">
        <v>105803.0</v>
      </c>
      <c r="C890" s="59">
        <v>105803.0</v>
      </c>
      <c r="D890" s="27">
        <v>0.0</v>
      </c>
      <c r="E890" s="41"/>
    </row>
    <row r="891" hidden="1">
      <c r="A891" s="58" t="s">
        <v>3657</v>
      </c>
      <c r="B891" s="29">
        <v>3562.0</v>
      </c>
      <c r="C891" s="59">
        <v>3562.0</v>
      </c>
      <c r="D891" s="27">
        <v>0.0</v>
      </c>
      <c r="E891" s="41"/>
    </row>
    <row r="892" hidden="1">
      <c r="A892" s="58" t="s">
        <v>3658</v>
      </c>
      <c r="B892" s="29">
        <v>15142.0</v>
      </c>
      <c r="C892" s="59">
        <v>15142.0</v>
      </c>
      <c r="D892" s="27">
        <v>0.0</v>
      </c>
      <c r="E892" s="41"/>
    </row>
    <row r="893" hidden="1">
      <c r="A893" s="35" t="s">
        <v>3659</v>
      </c>
      <c r="B893" s="29">
        <v>480954.0</v>
      </c>
      <c r="C893" s="59">
        <v>480954.0</v>
      </c>
      <c r="D893" s="27">
        <v>0.0</v>
      </c>
      <c r="E893" s="41"/>
    </row>
    <row r="894" hidden="1">
      <c r="A894" s="36" t="s">
        <v>3660</v>
      </c>
      <c r="B894" s="42">
        <v>1.5</v>
      </c>
      <c r="C894" s="65">
        <v>-4.5</v>
      </c>
      <c r="D894" s="66">
        <v>-6.0</v>
      </c>
      <c r="E894" s="45"/>
    </row>
    <row r="895" hidden="1"/>
    <row r="896" hidden="1"/>
    <row r="897" hidden="1">
      <c r="A897" s="5" t="s">
        <v>3663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3634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4" t="s">
        <v>3635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4824</v>
      </c>
      <c r="B903" s="7"/>
      <c r="C903" s="16"/>
      <c r="D903" s="56" t="s">
        <v>4825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3636</v>
      </c>
      <c r="B905" s="6"/>
      <c r="C905" s="6"/>
      <c r="D905" s="6"/>
      <c r="E905" s="7"/>
    </row>
    <row r="906" hidden="1">
      <c r="A906" s="20" t="s">
        <v>3637</v>
      </c>
      <c r="B906" s="21" t="s">
        <v>3638</v>
      </c>
      <c r="C906" s="22" t="s">
        <v>3639</v>
      </c>
      <c r="D906" s="21" t="s">
        <v>3640</v>
      </c>
      <c r="E906" s="23" t="s">
        <v>13</v>
      </c>
    </row>
    <row r="907" hidden="1">
      <c r="A907" s="57" t="s">
        <v>3641</v>
      </c>
      <c r="B907" s="25">
        <v>31584.0</v>
      </c>
      <c r="C907" s="26">
        <v>31814.0</v>
      </c>
      <c r="D907" s="27">
        <v>230.0</v>
      </c>
      <c r="E907" s="41"/>
    </row>
    <row r="908" hidden="1">
      <c r="A908" s="57" t="s">
        <v>3642</v>
      </c>
      <c r="B908" s="29">
        <v>28694.0</v>
      </c>
      <c r="C908" s="26">
        <v>28694.0</v>
      </c>
      <c r="D908" s="27">
        <v>0.0</v>
      </c>
      <c r="E908" s="40"/>
    </row>
    <row r="909" hidden="1">
      <c r="A909" s="57" t="s">
        <v>3643</v>
      </c>
      <c r="B909" s="29">
        <v>300.0</v>
      </c>
      <c r="C909" s="26">
        <v>300.0</v>
      </c>
      <c r="D909" s="27">
        <v>0.0</v>
      </c>
      <c r="E909" s="41"/>
    </row>
    <row r="910" hidden="1">
      <c r="A910" s="57" t="s">
        <v>3644</v>
      </c>
      <c r="B910" s="29">
        <v>0.0</v>
      </c>
      <c r="C910" s="26"/>
      <c r="D910" s="27">
        <v>0.0</v>
      </c>
      <c r="E910" s="41"/>
    </row>
    <row r="911" hidden="1">
      <c r="A911" s="31" t="s">
        <v>3646</v>
      </c>
      <c r="B911" s="29">
        <v>0.0</v>
      </c>
      <c r="C911" s="26"/>
      <c r="D911" s="27">
        <v>0.0</v>
      </c>
      <c r="E911" s="41"/>
    </row>
    <row r="912" hidden="1">
      <c r="A912" s="31" t="s">
        <v>3647</v>
      </c>
      <c r="B912" s="29">
        <v>0.0</v>
      </c>
      <c r="C912" s="26"/>
      <c r="D912" s="27">
        <v>0.0</v>
      </c>
      <c r="E912" s="40"/>
    </row>
    <row r="913" hidden="1">
      <c r="A913" s="31" t="s">
        <v>3649</v>
      </c>
      <c r="B913" s="29">
        <v>2234.0</v>
      </c>
      <c r="C913" s="26">
        <v>2194.0</v>
      </c>
      <c r="D913" s="27">
        <v>-40.0</v>
      </c>
      <c r="E913" s="28" t="s">
        <v>5027</v>
      </c>
    </row>
    <row r="914" hidden="1">
      <c r="A914" s="31" t="s">
        <v>3651</v>
      </c>
      <c r="B914" s="29">
        <v>6640.0</v>
      </c>
      <c r="C914" s="26">
        <v>6720.0</v>
      </c>
      <c r="D914" s="27">
        <v>80.0</v>
      </c>
      <c r="E914" s="41"/>
    </row>
    <row r="915" hidden="1">
      <c r="A915" s="58" t="s">
        <v>3652</v>
      </c>
      <c r="B915" s="29">
        <v>106103.0</v>
      </c>
      <c r="C915" s="29">
        <v>106103.0</v>
      </c>
      <c r="D915" s="27">
        <v>0.0</v>
      </c>
      <c r="E915" s="41"/>
    </row>
    <row r="916" hidden="1">
      <c r="A916" s="58" t="s">
        <v>3653</v>
      </c>
      <c r="B916" s="29">
        <v>45140.0</v>
      </c>
      <c r="C916" s="59">
        <v>45140.0</v>
      </c>
      <c r="D916" s="27">
        <v>0.0</v>
      </c>
      <c r="E916" s="41"/>
    </row>
    <row r="917" hidden="1">
      <c r="A917" s="58" t="s">
        <v>3654</v>
      </c>
      <c r="B917" s="29">
        <v>116286.0</v>
      </c>
      <c r="C917" s="59">
        <v>116286.0</v>
      </c>
      <c r="D917" s="27">
        <v>0.0</v>
      </c>
      <c r="E917" s="41"/>
    </row>
    <row r="918" hidden="1">
      <c r="A918" s="58" t="s">
        <v>3655</v>
      </c>
      <c r="B918" s="29">
        <v>88142.0</v>
      </c>
      <c r="C918" s="59">
        <v>88142.0</v>
      </c>
      <c r="D918" s="27">
        <v>0.0</v>
      </c>
      <c r="E918" s="41"/>
    </row>
    <row r="919" hidden="1">
      <c r="A919" s="58" t="s">
        <v>3657</v>
      </c>
      <c r="B919" s="29">
        <v>1357.0</v>
      </c>
      <c r="C919" s="59">
        <v>1357.0</v>
      </c>
      <c r="D919" s="27">
        <v>0.0</v>
      </c>
      <c r="E919" s="41"/>
    </row>
    <row r="920" hidden="1">
      <c r="A920" s="58" t="s">
        <v>3658</v>
      </c>
      <c r="B920" s="29">
        <v>15079.0</v>
      </c>
      <c r="C920" s="59">
        <v>15079.0</v>
      </c>
      <c r="D920" s="27">
        <v>0.0</v>
      </c>
      <c r="E920" s="41"/>
    </row>
    <row r="921" hidden="1">
      <c r="A921" s="35" t="s">
        <v>3659</v>
      </c>
      <c r="B921" s="29">
        <v>426479.5</v>
      </c>
      <c r="C921" s="59">
        <v>426479.5</v>
      </c>
      <c r="D921" s="27">
        <v>0.0</v>
      </c>
      <c r="E921" s="41"/>
    </row>
    <row r="922" hidden="1">
      <c r="A922" s="36" t="s">
        <v>3660</v>
      </c>
      <c r="B922" s="42">
        <v>0.5</v>
      </c>
      <c r="C922" s="65">
        <v>270.5</v>
      </c>
      <c r="D922" s="66">
        <v>270.0</v>
      </c>
      <c r="E922" s="45"/>
    </row>
    <row r="923" hidden="1"/>
    <row r="924" hidden="1"/>
    <row r="925" hidden="1">
      <c r="A925" s="5" t="s">
        <v>3663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3634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45712.0</v>
      </c>
      <c r="B929" s="6"/>
      <c r="C929" s="54" t="s">
        <v>3635</v>
      </c>
      <c r="D929" s="15">
        <v>45716.0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4824</v>
      </c>
      <c r="B931" s="7"/>
      <c r="C931" s="16"/>
      <c r="D931" s="56" t="s">
        <v>4831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3636</v>
      </c>
      <c r="B933" s="6"/>
      <c r="C933" s="6"/>
      <c r="D933" s="6"/>
      <c r="E933" s="7"/>
    </row>
    <row r="934" hidden="1">
      <c r="A934" s="20" t="s">
        <v>3637</v>
      </c>
      <c r="B934" s="21" t="s">
        <v>3638</v>
      </c>
      <c r="C934" s="22" t="s">
        <v>3639</v>
      </c>
      <c r="D934" s="21" t="s">
        <v>3640</v>
      </c>
      <c r="E934" s="23" t="s">
        <v>13</v>
      </c>
    </row>
    <row r="935" hidden="1">
      <c r="A935" s="57" t="s">
        <v>3641</v>
      </c>
      <c r="B935" s="25">
        <v>21177.0</v>
      </c>
      <c r="C935" s="26">
        <v>21178.0</v>
      </c>
      <c r="D935" s="27">
        <v>1.0</v>
      </c>
      <c r="E935" s="41"/>
    </row>
    <row r="936" hidden="1">
      <c r="A936" s="57" t="s">
        <v>3642</v>
      </c>
      <c r="B936" s="29">
        <v>12461.0</v>
      </c>
      <c r="C936" s="26">
        <v>12461.0</v>
      </c>
      <c r="D936" s="27">
        <v>0.0</v>
      </c>
      <c r="E936" s="40"/>
    </row>
    <row r="937" hidden="1">
      <c r="A937" s="57" t="s">
        <v>3643</v>
      </c>
      <c r="B937" s="29">
        <v>960.0</v>
      </c>
      <c r="C937" s="26">
        <v>960.0</v>
      </c>
      <c r="D937" s="27">
        <v>0.0</v>
      </c>
      <c r="E937" s="41"/>
    </row>
    <row r="938" hidden="1">
      <c r="A938" s="57" t="s">
        <v>3644</v>
      </c>
      <c r="B938" s="29">
        <v>0.0</v>
      </c>
      <c r="C938" s="26"/>
      <c r="D938" s="27">
        <v>0.0</v>
      </c>
      <c r="E938" s="41"/>
    </row>
    <row r="939" hidden="1">
      <c r="A939" s="31" t="s">
        <v>3646</v>
      </c>
      <c r="B939" s="29">
        <v>0.0</v>
      </c>
      <c r="C939" s="26"/>
      <c r="D939" s="27">
        <v>0.0</v>
      </c>
      <c r="E939" s="41"/>
    </row>
    <row r="940" hidden="1">
      <c r="A940" s="31" t="s">
        <v>3647</v>
      </c>
      <c r="B940" s="29">
        <v>0.0</v>
      </c>
      <c r="C940" s="26"/>
      <c r="D940" s="27">
        <v>0.0</v>
      </c>
      <c r="E940" s="40"/>
    </row>
    <row r="941" hidden="1">
      <c r="A941" s="31" t="s">
        <v>3649</v>
      </c>
      <c r="B941" s="29">
        <v>0.0</v>
      </c>
      <c r="C941" s="26"/>
      <c r="D941" s="27">
        <v>0.0</v>
      </c>
      <c r="E941" s="28"/>
    </row>
    <row r="942" hidden="1">
      <c r="A942" s="31" t="s">
        <v>3651</v>
      </c>
      <c r="B942" s="29">
        <v>3840.0</v>
      </c>
      <c r="C942" s="26">
        <v>3840.0</v>
      </c>
      <c r="D942" s="27">
        <v>0.0</v>
      </c>
      <c r="E942" s="41"/>
    </row>
    <row r="943" hidden="1">
      <c r="A943" s="58" t="s">
        <v>3652</v>
      </c>
      <c r="B943" s="29">
        <v>70451.0</v>
      </c>
      <c r="C943" s="29">
        <v>70451.0</v>
      </c>
      <c r="D943" s="27">
        <v>0.0</v>
      </c>
      <c r="E943" s="41"/>
    </row>
    <row r="944" hidden="1">
      <c r="A944" s="58" t="s">
        <v>3653</v>
      </c>
      <c r="B944" s="29">
        <v>26226.0</v>
      </c>
      <c r="C944" s="59">
        <v>26226.0</v>
      </c>
      <c r="D944" s="27">
        <v>0.0</v>
      </c>
      <c r="E944" s="41"/>
    </row>
    <row r="945" hidden="1">
      <c r="A945" s="58" t="s">
        <v>3654</v>
      </c>
      <c r="B945" s="29">
        <v>80588.0</v>
      </c>
      <c r="C945" s="59">
        <v>80588.0</v>
      </c>
      <c r="D945" s="27">
        <v>0.0</v>
      </c>
      <c r="E945" s="41"/>
    </row>
    <row r="946" hidden="1">
      <c r="A946" s="58" t="s">
        <v>3655</v>
      </c>
      <c r="B946" s="29">
        <v>57472.0</v>
      </c>
      <c r="C946" s="59">
        <v>57472.0</v>
      </c>
      <c r="D946" s="27">
        <v>0.0</v>
      </c>
      <c r="E946" s="41"/>
    </row>
    <row r="947" hidden="1">
      <c r="A947" s="58" t="s">
        <v>3657</v>
      </c>
      <c r="B947" s="29">
        <v>3297.0</v>
      </c>
      <c r="C947" s="59">
        <v>3297.0</v>
      </c>
      <c r="D947" s="27">
        <v>0.0</v>
      </c>
      <c r="E947" s="41"/>
    </row>
    <row r="948" hidden="1">
      <c r="A948" s="58" t="s">
        <v>3658</v>
      </c>
      <c r="B948" s="29">
        <v>10742.0</v>
      </c>
      <c r="C948" s="59">
        <v>10742.0</v>
      </c>
      <c r="D948" s="27">
        <v>0.0</v>
      </c>
      <c r="E948" s="41"/>
    </row>
    <row r="949" hidden="1">
      <c r="A949" s="35" t="s">
        <v>3659</v>
      </c>
      <c r="B949" s="29">
        <v>276472.0</v>
      </c>
      <c r="C949" s="59">
        <v>276472.0</v>
      </c>
      <c r="D949" s="27">
        <v>0.0</v>
      </c>
      <c r="E949" s="41"/>
    </row>
    <row r="950" hidden="1">
      <c r="A950" s="36" t="s">
        <v>3660</v>
      </c>
      <c r="B950" s="42">
        <v>0.0</v>
      </c>
      <c r="C950" s="65">
        <v>1.0</v>
      </c>
      <c r="D950" s="66">
        <v>1.0</v>
      </c>
      <c r="E950" s="45"/>
    </row>
    <row r="951" hidden="1"/>
    <row r="952" hidden="1"/>
    <row r="953" hidden="1">
      <c r="A953" s="5" t="s">
        <v>3663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3634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4" t="s">
        <v>3635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4833</v>
      </c>
      <c r="B959" s="7"/>
      <c r="C959" s="16"/>
      <c r="D959" s="56" t="s">
        <v>4825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3636</v>
      </c>
      <c r="B961" s="6"/>
      <c r="C961" s="6"/>
      <c r="D961" s="6"/>
      <c r="E961" s="7"/>
    </row>
    <row r="962" hidden="1">
      <c r="A962" s="20" t="s">
        <v>3637</v>
      </c>
      <c r="B962" s="21" t="s">
        <v>3638</v>
      </c>
      <c r="C962" s="22" t="s">
        <v>3639</v>
      </c>
      <c r="D962" s="21" t="s">
        <v>3640</v>
      </c>
      <c r="E962" s="23" t="s">
        <v>13</v>
      </c>
    </row>
    <row r="963" hidden="1">
      <c r="A963" s="57" t="s">
        <v>3641</v>
      </c>
      <c r="B963" s="25">
        <v>10802.0</v>
      </c>
      <c r="C963" s="26">
        <v>10810.0</v>
      </c>
      <c r="D963" s="27">
        <v>8.0</v>
      </c>
      <c r="E963" s="41"/>
    </row>
    <row r="964" hidden="1">
      <c r="A964" s="57" t="s">
        <v>3642</v>
      </c>
      <c r="B964" s="29">
        <v>9332.0</v>
      </c>
      <c r="C964" s="26">
        <v>9332.0</v>
      </c>
      <c r="D964" s="27">
        <v>0.0</v>
      </c>
      <c r="E964" s="40"/>
    </row>
    <row r="965" hidden="1">
      <c r="A965" s="57" t="s">
        <v>3643</v>
      </c>
      <c r="B965" s="29">
        <v>0.0</v>
      </c>
      <c r="C965" s="26"/>
      <c r="D965" s="27">
        <v>0.0</v>
      </c>
      <c r="E965" s="41"/>
    </row>
    <row r="966" hidden="1">
      <c r="A966" s="57" t="s">
        <v>3644</v>
      </c>
      <c r="B966" s="29">
        <v>0.0</v>
      </c>
      <c r="C966" s="26"/>
      <c r="D966" s="27">
        <v>0.0</v>
      </c>
      <c r="E966" s="41"/>
    </row>
    <row r="967" hidden="1">
      <c r="A967" s="31" t="s">
        <v>3646</v>
      </c>
      <c r="B967" s="29">
        <v>0.0</v>
      </c>
      <c r="C967" s="26"/>
      <c r="D967" s="27">
        <v>0.0</v>
      </c>
      <c r="E967" s="41"/>
    </row>
    <row r="968" hidden="1">
      <c r="A968" s="31" t="s">
        <v>3647</v>
      </c>
      <c r="B968" s="29">
        <v>0.0</v>
      </c>
      <c r="C968" s="26"/>
      <c r="D968" s="27">
        <v>0.0</v>
      </c>
      <c r="E968" s="40"/>
    </row>
    <row r="969" hidden="1">
      <c r="A969" s="31" t="s">
        <v>3649</v>
      </c>
      <c r="B969" s="29">
        <v>0.0</v>
      </c>
      <c r="C969" s="26"/>
      <c r="D969" s="27">
        <v>0.0</v>
      </c>
      <c r="E969" s="28"/>
    </row>
    <row r="970" hidden="1">
      <c r="A970" s="31" t="s">
        <v>3651</v>
      </c>
      <c r="B970" s="29">
        <v>2000.0</v>
      </c>
      <c r="C970" s="26">
        <v>2000.0</v>
      </c>
      <c r="D970" s="27">
        <v>0.0</v>
      </c>
      <c r="E970" s="41"/>
    </row>
    <row r="971" hidden="1">
      <c r="A971" s="58" t="s">
        <v>3652</v>
      </c>
      <c r="B971" s="29">
        <v>40939.0</v>
      </c>
      <c r="C971" s="29">
        <v>40939.0</v>
      </c>
      <c r="D971" s="27">
        <v>0.0</v>
      </c>
      <c r="E971" s="41"/>
    </row>
    <row r="972" hidden="1">
      <c r="A972" s="58" t="s">
        <v>3653</v>
      </c>
      <c r="B972" s="29">
        <v>17100.0</v>
      </c>
      <c r="C972" s="59">
        <v>17429.0</v>
      </c>
      <c r="D972" s="27">
        <v>329.0</v>
      </c>
      <c r="E972" s="41"/>
    </row>
    <row r="973" hidden="1">
      <c r="A973" s="58" t="s">
        <v>3654</v>
      </c>
      <c r="B973" s="29">
        <v>40174.0</v>
      </c>
      <c r="C973" s="59">
        <v>40174.0</v>
      </c>
      <c r="D973" s="27">
        <v>0.0</v>
      </c>
      <c r="E973" s="41"/>
    </row>
    <row r="974" hidden="1">
      <c r="A974" s="58" t="s">
        <v>3655</v>
      </c>
      <c r="B974" s="29">
        <v>37826.0</v>
      </c>
      <c r="C974" s="59">
        <v>37826.0</v>
      </c>
      <c r="D974" s="27">
        <v>0.0</v>
      </c>
      <c r="E974" s="41"/>
    </row>
    <row r="975" hidden="1">
      <c r="A975" s="58" t="s">
        <v>3657</v>
      </c>
      <c r="B975" s="29">
        <v>2543.0</v>
      </c>
      <c r="C975" s="59">
        <v>2543.0</v>
      </c>
      <c r="D975" s="27">
        <v>0.0</v>
      </c>
      <c r="E975" s="41"/>
    </row>
    <row r="976" hidden="1">
      <c r="A976" s="58" t="s">
        <v>3658</v>
      </c>
      <c r="B976" s="29">
        <v>6875.0</v>
      </c>
      <c r="C976" s="59">
        <v>6875.0</v>
      </c>
      <c r="D976" s="27">
        <v>0.0</v>
      </c>
      <c r="E976" s="41"/>
    </row>
    <row r="977" hidden="1">
      <c r="A977" s="35" t="s">
        <v>3659</v>
      </c>
      <c r="B977" s="29">
        <v>160715.0</v>
      </c>
      <c r="C977" s="59">
        <v>161044.0</v>
      </c>
      <c r="D977" s="27">
        <v>329.0</v>
      </c>
      <c r="E977" s="41"/>
    </row>
    <row r="978" hidden="1">
      <c r="A978" s="36" t="s">
        <v>3660</v>
      </c>
      <c r="B978" s="42">
        <v>1.0</v>
      </c>
      <c r="C978" s="65">
        <v>9.0</v>
      </c>
      <c r="D978" s="66">
        <v>8.0</v>
      </c>
      <c r="E978" s="45"/>
    </row>
    <row r="979" hidden="1"/>
    <row r="980" hidden="1"/>
    <row r="981" hidden="1">
      <c r="A981" s="5" t="s">
        <v>3663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3634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3635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4824</v>
      </c>
      <c r="B987" s="7"/>
      <c r="C987" s="16"/>
      <c r="D987" s="56" t="s">
        <v>4825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3636</v>
      </c>
      <c r="B989" s="6"/>
      <c r="C989" s="6"/>
      <c r="D989" s="6"/>
      <c r="E989" s="7"/>
    </row>
    <row r="990" hidden="1">
      <c r="A990" s="20" t="s">
        <v>3637</v>
      </c>
      <c r="B990" s="21" t="s">
        <v>3638</v>
      </c>
      <c r="C990" s="22" t="s">
        <v>3639</v>
      </c>
      <c r="D990" s="21" t="s">
        <v>3640</v>
      </c>
      <c r="E990" s="23" t="s">
        <v>13</v>
      </c>
    </row>
    <row r="991" hidden="1">
      <c r="A991" s="57" t="s">
        <v>3641</v>
      </c>
      <c r="B991" s="25">
        <v>36582.0</v>
      </c>
      <c r="C991" s="26">
        <v>36584.0</v>
      </c>
      <c r="D991" s="27">
        <v>2.0</v>
      </c>
      <c r="E991" s="41"/>
    </row>
    <row r="992" hidden="1">
      <c r="A992" s="57" t="s">
        <v>3642</v>
      </c>
      <c r="B992" s="29">
        <v>24280.5</v>
      </c>
      <c r="C992" s="26">
        <v>24280.5</v>
      </c>
      <c r="D992" s="27">
        <v>0.0</v>
      </c>
      <c r="E992" s="40"/>
    </row>
    <row r="993" hidden="1">
      <c r="A993" s="57" t="s">
        <v>3643</v>
      </c>
      <c r="B993" s="29">
        <v>1160.0</v>
      </c>
      <c r="C993" s="26">
        <v>1160.0</v>
      </c>
      <c r="D993" s="27">
        <v>0.0</v>
      </c>
      <c r="E993" s="41"/>
    </row>
    <row r="994" hidden="1">
      <c r="A994" s="57" t="s">
        <v>3644</v>
      </c>
      <c r="B994" s="29">
        <v>0.0</v>
      </c>
      <c r="C994" s="26"/>
      <c r="D994" s="27">
        <v>0.0</v>
      </c>
      <c r="E994" s="41"/>
    </row>
    <row r="995" hidden="1">
      <c r="A995" s="31" t="s">
        <v>3646</v>
      </c>
      <c r="B995" s="29">
        <v>0.0</v>
      </c>
      <c r="C995" s="26"/>
      <c r="D995" s="27">
        <v>0.0</v>
      </c>
      <c r="E995" s="41"/>
    </row>
    <row r="996" hidden="1">
      <c r="A996" s="31" t="s">
        <v>3647</v>
      </c>
      <c r="B996" s="29">
        <v>0.0</v>
      </c>
      <c r="C996" s="26"/>
      <c r="D996" s="27">
        <v>0.0</v>
      </c>
      <c r="E996" s="40"/>
    </row>
    <row r="997" hidden="1">
      <c r="A997" s="31" t="s">
        <v>3649</v>
      </c>
      <c r="B997" s="29">
        <v>433.0</v>
      </c>
      <c r="C997" s="26">
        <v>393.0</v>
      </c>
      <c r="D997" s="27">
        <v>-40.0</v>
      </c>
      <c r="E997" s="28"/>
    </row>
    <row r="998" hidden="1">
      <c r="A998" s="31" t="s">
        <v>3651</v>
      </c>
      <c r="B998" s="29">
        <v>5640.0</v>
      </c>
      <c r="C998" s="26">
        <v>5680.0</v>
      </c>
      <c r="D998" s="27">
        <v>40.0</v>
      </c>
      <c r="E998" s="41"/>
    </row>
    <row r="999" hidden="1">
      <c r="A999" s="58" t="s">
        <v>3652</v>
      </c>
      <c r="B999" s="29">
        <v>94213.0</v>
      </c>
      <c r="C999" s="29">
        <v>94213.0</v>
      </c>
      <c r="D999" s="27">
        <v>0.0</v>
      </c>
      <c r="E999" s="41"/>
    </row>
    <row r="1000" hidden="1">
      <c r="A1000" s="58" t="s">
        <v>3653</v>
      </c>
      <c r="B1000" s="29">
        <v>41531.0</v>
      </c>
      <c r="C1000" s="59">
        <v>41531.0</v>
      </c>
      <c r="D1000" s="27">
        <v>0.0</v>
      </c>
      <c r="E1000" s="41"/>
    </row>
    <row r="1001" hidden="1">
      <c r="A1001" s="58" t="s">
        <v>3654</v>
      </c>
      <c r="B1001" s="29">
        <v>121245.0</v>
      </c>
      <c r="C1001" s="59">
        <v>119875.0</v>
      </c>
      <c r="D1001" s="27">
        <v>-1370.0</v>
      </c>
      <c r="E1001" s="41"/>
    </row>
    <row r="1002" hidden="1">
      <c r="A1002" s="58" t="s">
        <v>3655</v>
      </c>
      <c r="B1002" s="29">
        <v>96312.0</v>
      </c>
      <c r="C1002" s="59">
        <v>96312.0</v>
      </c>
      <c r="D1002" s="27">
        <v>0.0</v>
      </c>
      <c r="E1002" s="41"/>
    </row>
    <row r="1003" hidden="1">
      <c r="A1003" s="58" t="s">
        <v>3657</v>
      </c>
      <c r="B1003" s="29">
        <v>3559.0</v>
      </c>
      <c r="C1003" s="59">
        <v>3559.0</v>
      </c>
      <c r="D1003" s="27">
        <v>0.0</v>
      </c>
      <c r="E1003" s="41"/>
    </row>
    <row r="1004" hidden="1">
      <c r="A1004" s="58" t="s">
        <v>3658</v>
      </c>
      <c r="B1004" s="29">
        <v>14411.0</v>
      </c>
      <c r="C1004" s="59">
        <v>14411.0</v>
      </c>
      <c r="D1004" s="27">
        <v>0.0</v>
      </c>
      <c r="E1004" s="41"/>
    </row>
    <row r="1005" hidden="1">
      <c r="A1005" s="35" t="s">
        <v>3659</v>
      </c>
      <c r="B1005" s="29">
        <v>424955.5</v>
      </c>
      <c r="C1005" s="59">
        <v>423585.5</v>
      </c>
      <c r="D1005" s="27">
        <v>-1370.0</v>
      </c>
      <c r="E1005" s="41"/>
    </row>
    <row r="1006" hidden="1">
      <c r="A1006" s="36" t="s">
        <v>3660</v>
      </c>
      <c r="B1006" s="42">
        <v>0.0</v>
      </c>
      <c r="C1006" s="65">
        <v>2.0</v>
      </c>
      <c r="D1006" s="66">
        <v>2.0</v>
      </c>
      <c r="E1006" s="45"/>
    </row>
    <row r="1007" hidden="1"/>
    <row r="1008" hidden="1"/>
    <row r="1009" hidden="1">
      <c r="A1009" s="5" t="s">
        <v>3663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3634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4" t="s">
        <v>3635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4824</v>
      </c>
      <c r="B1015" s="7"/>
      <c r="C1015" s="16"/>
      <c r="D1015" s="56" t="s">
        <v>4825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3636</v>
      </c>
      <c r="B1017" s="6"/>
      <c r="C1017" s="6"/>
      <c r="D1017" s="6"/>
      <c r="E1017" s="7"/>
    </row>
    <row r="1018" hidden="1">
      <c r="A1018" s="20" t="s">
        <v>3637</v>
      </c>
      <c r="B1018" s="21" t="s">
        <v>3638</v>
      </c>
      <c r="C1018" s="22" t="s">
        <v>3639</v>
      </c>
      <c r="D1018" s="21" t="s">
        <v>3640</v>
      </c>
      <c r="E1018" s="23" t="s">
        <v>13</v>
      </c>
    </row>
    <row r="1019" hidden="1">
      <c r="A1019" s="57" t="s">
        <v>3641</v>
      </c>
      <c r="B1019" s="25">
        <v>24275.0</v>
      </c>
      <c r="C1019" s="26">
        <v>24282.0</v>
      </c>
      <c r="D1019" s="27">
        <v>7.0</v>
      </c>
      <c r="E1019" s="41"/>
    </row>
    <row r="1020" hidden="1">
      <c r="A1020" s="57" t="s">
        <v>3642</v>
      </c>
      <c r="B1020" s="29">
        <v>34168.0</v>
      </c>
      <c r="C1020" s="26">
        <v>34168.0</v>
      </c>
      <c r="D1020" s="27">
        <v>0.0</v>
      </c>
      <c r="E1020" s="40"/>
    </row>
    <row r="1021" hidden="1">
      <c r="A1021" s="57" t="s">
        <v>3643</v>
      </c>
      <c r="B1021" s="29">
        <v>1450.0</v>
      </c>
      <c r="C1021" s="26">
        <v>1450.0</v>
      </c>
      <c r="D1021" s="27">
        <v>0.0</v>
      </c>
      <c r="E1021" s="41"/>
    </row>
    <row r="1022" hidden="1">
      <c r="A1022" s="57" t="s">
        <v>3644</v>
      </c>
      <c r="B1022" s="29">
        <v>0.0</v>
      </c>
      <c r="C1022" s="26"/>
      <c r="D1022" s="27">
        <v>0.0</v>
      </c>
      <c r="E1022" s="41"/>
    </row>
    <row r="1023" hidden="1">
      <c r="A1023" s="31" t="s">
        <v>3646</v>
      </c>
      <c r="B1023" s="29">
        <v>0.0</v>
      </c>
      <c r="C1023" s="26"/>
      <c r="D1023" s="27">
        <v>0.0</v>
      </c>
      <c r="E1023" s="41"/>
    </row>
    <row r="1024" hidden="1">
      <c r="A1024" s="31" t="s">
        <v>3647</v>
      </c>
      <c r="B1024" s="29">
        <v>0.0</v>
      </c>
      <c r="C1024" s="26"/>
      <c r="D1024" s="27">
        <v>0.0</v>
      </c>
      <c r="E1024" s="40"/>
    </row>
    <row r="1025" hidden="1">
      <c r="A1025" s="31" t="s">
        <v>3649</v>
      </c>
      <c r="B1025" s="29">
        <v>4095.0</v>
      </c>
      <c r="C1025" s="26">
        <v>4035.0</v>
      </c>
      <c r="D1025" s="27">
        <v>-60.0</v>
      </c>
      <c r="E1025" s="28" t="s">
        <v>5028</v>
      </c>
    </row>
    <row r="1026" hidden="1">
      <c r="A1026" s="31" t="s">
        <v>3651</v>
      </c>
      <c r="B1026" s="29">
        <v>5400.0</v>
      </c>
      <c r="C1026" s="26">
        <v>5440.0</v>
      </c>
      <c r="D1026" s="27">
        <v>40.0</v>
      </c>
      <c r="E1026" s="41"/>
    </row>
    <row r="1027" hidden="1">
      <c r="A1027" s="58" t="s">
        <v>3652</v>
      </c>
      <c r="B1027" s="29">
        <v>123994.0</v>
      </c>
      <c r="C1027" s="29">
        <v>123994.0</v>
      </c>
      <c r="D1027" s="27">
        <v>0.0</v>
      </c>
      <c r="E1027" s="41"/>
    </row>
    <row r="1028" hidden="1">
      <c r="A1028" s="58" t="s">
        <v>3653</v>
      </c>
      <c r="B1028" s="29">
        <v>48132.0</v>
      </c>
      <c r="C1028" s="59">
        <v>48132.0</v>
      </c>
      <c r="D1028" s="27">
        <v>0.0</v>
      </c>
      <c r="E1028" s="41"/>
    </row>
    <row r="1029" hidden="1">
      <c r="A1029" s="58" t="s">
        <v>3654</v>
      </c>
      <c r="B1029" s="29">
        <v>140649.0</v>
      </c>
      <c r="C1029" s="59">
        <v>140649.0</v>
      </c>
      <c r="D1029" s="27">
        <v>0.0</v>
      </c>
      <c r="E1029" s="41"/>
    </row>
    <row r="1030" hidden="1">
      <c r="A1030" s="58" t="s">
        <v>3655</v>
      </c>
      <c r="B1030" s="29">
        <v>90597.0</v>
      </c>
      <c r="C1030" s="59">
        <v>90597.0</v>
      </c>
      <c r="D1030" s="27">
        <v>0.0</v>
      </c>
      <c r="E1030" s="41"/>
    </row>
    <row r="1031" hidden="1">
      <c r="A1031" s="58" t="s">
        <v>3657</v>
      </c>
      <c r="B1031" s="29">
        <v>3707.0</v>
      </c>
      <c r="C1031" s="59">
        <v>3707.0</v>
      </c>
      <c r="D1031" s="27">
        <v>0.0</v>
      </c>
      <c r="E1031" s="41"/>
    </row>
    <row r="1032" hidden="1">
      <c r="A1032" s="58" t="s">
        <v>3658</v>
      </c>
      <c r="B1032" s="29">
        <v>16462.0</v>
      </c>
      <c r="C1032" s="59">
        <v>16462.0</v>
      </c>
      <c r="D1032" s="27">
        <v>0.0</v>
      </c>
      <c r="E1032" s="41"/>
    </row>
    <row r="1033" hidden="1">
      <c r="A1033" s="35" t="s">
        <v>3659</v>
      </c>
      <c r="B1033" s="29">
        <v>476202.5</v>
      </c>
      <c r="C1033" s="59">
        <v>476202.5</v>
      </c>
      <c r="D1033" s="27">
        <v>0.0</v>
      </c>
      <c r="E1033" s="41"/>
    </row>
    <row r="1034" hidden="1">
      <c r="A1034" s="36" t="s">
        <v>3660</v>
      </c>
      <c r="B1034" s="42">
        <v>264.5</v>
      </c>
      <c r="C1034" s="65">
        <v>251.5</v>
      </c>
      <c r="D1034" s="66">
        <v>-13.0</v>
      </c>
      <c r="E1034" s="45"/>
    </row>
    <row r="1035" hidden="1"/>
    <row r="1036" hidden="1"/>
    <row r="1037" hidden="1">
      <c r="A1037" s="5" t="s">
        <v>3663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3634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4" t="s">
        <v>3635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4824</v>
      </c>
      <c r="B1043" s="7"/>
      <c r="C1043" s="16"/>
      <c r="D1043" s="56" t="s">
        <v>4825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3636</v>
      </c>
      <c r="B1045" s="6"/>
      <c r="C1045" s="6"/>
      <c r="D1045" s="6"/>
      <c r="E1045" s="7"/>
    </row>
    <row r="1046" hidden="1">
      <c r="A1046" s="20" t="s">
        <v>3637</v>
      </c>
      <c r="B1046" s="21" t="s">
        <v>3638</v>
      </c>
      <c r="C1046" s="22" t="s">
        <v>3639</v>
      </c>
      <c r="D1046" s="21" t="s">
        <v>3640</v>
      </c>
      <c r="E1046" s="23" t="s">
        <v>13</v>
      </c>
    </row>
    <row r="1047" hidden="1">
      <c r="A1047" s="57" t="s">
        <v>3641</v>
      </c>
      <c r="B1047" s="25">
        <v>29237.0</v>
      </c>
      <c r="C1047" s="26">
        <v>29218.0</v>
      </c>
      <c r="D1047" s="27">
        <v>-19.0</v>
      </c>
      <c r="E1047" s="41"/>
    </row>
    <row r="1048" hidden="1">
      <c r="A1048" s="57" t="s">
        <v>3642</v>
      </c>
      <c r="B1048" s="29">
        <v>29474.0</v>
      </c>
      <c r="C1048" s="26">
        <v>29474.0</v>
      </c>
      <c r="D1048" s="27">
        <v>0.0</v>
      </c>
      <c r="E1048" s="40"/>
    </row>
    <row r="1049" hidden="1">
      <c r="A1049" s="57" t="s">
        <v>3643</v>
      </c>
      <c r="B1049" s="29">
        <v>2330.0</v>
      </c>
      <c r="C1049" s="26">
        <v>2330.0</v>
      </c>
      <c r="D1049" s="27">
        <v>0.0</v>
      </c>
      <c r="E1049" s="41"/>
    </row>
    <row r="1050" hidden="1">
      <c r="A1050" s="57" t="s">
        <v>3644</v>
      </c>
      <c r="B1050" s="29">
        <v>0.0</v>
      </c>
      <c r="C1050" s="26"/>
      <c r="D1050" s="27">
        <v>0.0</v>
      </c>
      <c r="E1050" s="41"/>
    </row>
    <row r="1051" hidden="1">
      <c r="A1051" s="31" t="s">
        <v>3646</v>
      </c>
      <c r="B1051" s="29">
        <v>0.0</v>
      </c>
      <c r="C1051" s="26"/>
      <c r="D1051" s="27">
        <v>0.0</v>
      </c>
      <c r="E1051" s="41"/>
    </row>
    <row r="1052" hidden="1">
      <c r="A1052" s="31" t="s">
        <v>3647</v>
      </c>
      <c r="B1052" s="29">
        <v>0.0</v>
      </c>
      <c r="C1052" s="26"/>
      <c r="D1052" s="27">
        <v>0.0</v>
      </c>
      <c r="E1052" s="40"/>
    </row>
    <row r="1053" hidden="1">
      <c r="A1053" s="31" t="s">
        <v>3649</v>
      </c>
      <c r="B1053" s="29">
        <v>1163.0</v>
      </c>
      <c r="C1053" s="26">
        <v>882.0</v>
      </c>
      <c r="D1053" s="27">
        <v>-281.0</v>
      </c>
      <c r="E1053" s="28"/>
    </row>
    <row r="1054" hidden="1">
      <c r="A1054" s="31" t="s">
        <v>3651</v>
      </c>
      <c r="B1054" s="29">
        <v>5320.0</v>
      </c>
      <c r="C1054" s="26">
        <v>5600.0</v>
      </c>
      <c r="D1054" s="27">
        <v>280.0</v>
      </c>
      <c r="E1054" s="41"/>
    </row>
    <row r="1055" hidden="1">
      <c r="A1055" s="58" t="s">
        <v>3652</v>
      </c>
      <c r="B1055" s="29">
        <v>130107.0</v>
      </c>
      <c r="C1055" s="29">
        <v>130107.0</v>
      </c>
      <c r="D1055" s="27">
        <v>0.0</v>
      </c>
      <c r="E1055" s="41"/>
    </row>
    <row r="1056" hidden="1">
      <c r="A1056" s="58" t="s">
        <v>3653</v>
      </c>
      <c r="B1056" s="29">
        <v>49297.0</v>
      </c>
      <c r="C1056" s="59">
        <v>49297.0</v>
      </c>
      <c r="D1056" s="27">
        <v>0.0</v>
      </c>
      <c r="E1056" s="41"/>
    </row>
    <row r="1057" hidden="1">
      <c r="A1057" s="58" t="s">
        <v>3654</v>
      </c>
      <c r="B1057" s="29">
        <v>130903.0</v>
      </c>
      <c r="C1057" s="59">
        <v>130903.0</v>
      </c>
      <c r="D1057" s="27">
        <v>0.0</v>
      </c>
      <c r="E1057" s="41"/>
    </row>
    <row r="1058" hidden="1">
      <c r="A1058" s="58" t="s">
        <v>3655</v>
      </c>
      <c r="B1058" s="29">
        <v>93747.0</v>
      </c>
      <c r="C1058" s="59">
        <v>93747.0</v>
      </c>
      <c r="D1058" s="27">
        <v>0.0</v>
      </c>
      <c r="E1058" s="41"/>
    </row>
    <row r="1059" hidden="1">
      <c r="A1059" s="58" t="s">
        <v>3657</v>
      </c>
      <c r="B1059" s="29">
        <v>358.0</v>
      </c>
      <c r="C1059" s="59">
        <v>358.0</v>
      </c>
      <c r="D1059" s="27">
        <v>0.0</v>
      </c>
      <c r="E1059" s="41"/>
    </row>
    <row r="1060" hidden="1">
      <c r="A1060" s="58" t="s">
        <v>3658</v>
      </c>
      <c r="B1060" s="29">
        <v>15954.0</v>
      </c>
      <c r="C1060" s="59">
        <v>15954.0</v>
      </c>
      <c r="D1060" s="27">
        <v>0.0</v>
      </c>
      <c r="E1060" s="41"/>
    </row>
    <row r="1061" hidden="1">
      <c r="A1061" s="35" t="s">
        <v>3659</v>
      </c>
      <c r="B1061" s="29">
        <v>471933.8</v>
      </c>
      <c r="C1061" s="59">
        <v>471933.8</v>
      </c>
      <c r="D1061" s="27">
        <v>0.0</v>
      </c>
      <c r="E1061" s="41"/>
    </row>
    <row r="1062" hidden="1">
      <c r="A1062" s="36" t="s">
        <v>3660</v>
      </c>
      <c r="B1062" s="42">
        <v>2.1999999999970896</v>
      </c>
      <c r="C1062" s="65">
        <v>-17.79999999998836</v>
      </c>
      <c r="D1062" s="66">
        <v>-19.999999999985448</v>
      </c>
      <c r="E1062" s="45"/>
    </row>
    <row r="1063" hidden="1"/>
    <row r="1064" hidden="1"/>
    <row r="1065" hidden="1">
      <c r="A1065" s="5" t="s">
        <v>3663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3634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45740.0</v>
      </c>
      <c r="B1069" s="6"/>
      <c r="C1069" s="54" t="s">
        <v>3635</v>
      </c>
      <c r="D1069" s="15">
        <v>45746.0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4824</v>
      </c>
      <c r="B1071" s="7"/>
      <c r="C1071" s="16"/>
      <c r="D1071" s="56" t="s">
        <v>4825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3636</v>
      </c>
      <c r="B1073" s="6"/>
      <c r="C1073" s="6"/>
      <c r="D1073" s="6"/>
      <c r="E1073" s="7"/>
    </row>
    <row r="1074" hidden="1">
      <c r="A1074" s="20" t="s">
        <v>3637</v>
      </c>
      <c r="B1074" s="21" t="s">
        <v>3638</v>
      </c>
      <c r="C1074" s="22" t="s">
        <v>3639</v>
      </c>
      <c r="D1074" s="21" t="s">
        <v>3640</v>
      </c>
      <c r="E1074" s="23" t="s">
        <v>13</v>
      </c>
    </row>
    <row r="1075" hidden="1">
      <c r="A1075" s="57" t="s">
        <v>3641</v>
      </c>
      <c r="B1075" s="25">
        <v>38869.0</v>
      </c>
      <c r="C1075" s="26">
        <v>38869.0</v>
      </c>
      <c r="D1075" s="27">
        <v>0.0</v>
      </c>
      <c r="E1075" s="41"/>
    </row>
    <row r="1076" hidden="1">
      <c r="A1076" s="57" t="s">
        <v>3642</v>
      </c>
      <c r="B1076" s="29">
        <v>27908.0</v>
      </c>
      <c r="C1076" s="26">
        <v>27908.0</v>
      </c>
      <c r="D1076" s="27">
        <v>0.0</v>
      </c>
      <c r="E1076" s="40"/>
    </row>
    <row r="1077" hidden="1">
      <c r="A1077" s="57" t="s">
        <v>3643</v>
      </c>
      <c r="B1077" s="29">
        <v>835.0</v>
      </c>
      <c r="C1077" s="26">
        <v>835.0</v>
      </c>
      <c r="D1077" s="27">
        <v>0.0</v>
      </c>
      <c r="E1077" s="41"/>
    </row>
    <row r="1078" hidden="1">
      <c r="A1078" s="57" t="s">
        <v>3644</v>
      </c>
      <c r="B1078" s="29">
        <v>0.0</v>
      </c>
      <c r="C1078" s="26"/>
      <c r="D1078" s="27">
        <v>0.0</v>
      </c>
      <c r="E1078" s="41"/>
    </row>
    <row r="1079" hidden="1">
      <c r="A1079" s="31" t="s">
        <v>3646</v>
      </c>
      <c r="B1079" s="29">
        <v>0.0</v>
      </c>
      <c r="C1079" s="26"/>
      <c r="D1079" s="27">
        <v>0.0</v>
      </c>
      <c r="E1079" s="41"/>
    </row>
    <row r="1080" hidden="1">
      <c r="A1080" s="31" t="s">
        <v>3647</v>
      </c>
      <c r="B1080" s="29">
        <v>0.0</v>
      </c>
      <c r="C1080" s="26"/>
      <c r="D1080" s="27">
        <v>0.0</v>
      </c>
      <c r="E1080" s="40"/>
    </row>
    <row r="1081" hidden="1">
      <c r="A1081" s="31" t="s">
        <v>3649</v>
      </c>
      <c r="B1081" s="29">
        <v>335.0</v>
      </c>
      <c r="C1081" s="26">
        <v>335.0</v>
      </c>
      <c r="D1081" s="27">
        <v>0.0</v>
      </c>
      <c r="E1081" s="28"/>
    </row>
    <row r="1082" hidden="1">
      <c r="A1082" s="31" t="s">
        <v>3651</v>
      </c>
      <c r="B1082" s="29">
        <v>6760.0</v>
      </c>
      <c r="C1082" s="26">
        <v>6760.0</v>
      </c>
      <c r="D1082" s="27">
        <v>0.0</v>
      </c>
      <c r="E1082" s="41"/>
    </row>
    <row r="1083" hidden="1">
      <c r="A1083" s="58" t="s">
        <v>3652</v>
      </c>
      <c r="B1083" s="29">
        <v>126885.0</v>
      </c>
      <c r="C1083" s="29">
        <v>136593.0</v>
      </c>
      <c r="D1083" s="27">
        <v>9708.0</v>
      </c>
      <c r="E1083" s="41"/>
    </row>
    <row r="1084" hidden="1">
      <c r="A1084" s="58" t="s">
        <v>3653</v>
      </c>
      <c r="B1084" s="29">
        <v>50436.0</v>
      </c>
      <c r="C1084" s="59">
        <v>50436.0</v>
      </c>
      <c r="D1084" s="27">
        <v>0.0</v>
      </c>
      <c r="E1084" s="41"/>
    </row>
    <row r="1085" hidden="1">
      <c r="A1085" s="58" t="s">
        <v>3654</v>
      </c>
      <c r="B1085" s="29">
        <v>115199.0</v>
      </c>
      <c r="C1085" s="59">
        <v>115199.0</v>
      </c>
      <c r="D1085" s="27">
        <v>0.0</v>
      </c>
      <c r="E1085" s="41"/>
    </row>
    <row r="1086" hidden="1">
      <c r="A1086" s="58" t="s">
        <v>3655</v>
      </c>
      <c r="B1086" s="29">
        <v>104081.0</v>
      </c>
      <c r="C1086" s="59">
        <v>104081.0</v>
      </c>
      <c r="D1086" s="27">
        <v>0.0</v>
      </c>
      <c r="E1086" s="41"/>
    </row>
    <row r="1087" hidden="1">
      <c r="A1087" s="58" t="s">
        <v>3657</v>
      </c>
      <c r="B1087" s="29">
        <v>3086.0</v>
      </c>
      <c r="C1087" s="59">
        <v>3086.0</v>
      </c>
      <c r="D1087" s="27">
        <v>0.0</v>
      </c>
      <c r="E1087" s="41"/>
    </row>
    <row r="1088" hidden="1">
      <c r="A1088" s="58" t="s">
        <v>3658</v>
      </c>
      <c r="B1088" s="29">
        <v>18007.0</v>
      </c>
      <c r="C1088" s="59">
        <v>18007.0</v>
      </c>
      <c r="D1088" s="27">
        <v>0.0</v>
      </c>
      <c r="E1088" s="41"/>
    </row>
    <row r="1089" hidden="1">
      <c r="A1089" s="35" t="s">
        <v>3659</v>
      </c>
      <c r="B1089" s="29">
        <v>474373.2</v>
      </c>
      <c r="C1089" s="59">
        <v>484081.2</v>
      </c>
      <c r="D1089" s="27">
        <v>9708.0</v>
      </c>
      <c r="E1089" s="41"/>
    </row>
    <row r="1090" hidden="1">
      <c r="A1090" s="36" t="s">
        <v>3660</v>
      </c>
      <c r="B1090" s="42">
        <v>20.80000000000291</v>
      </c>
      <c r="C1090" s="65">
        <v>20.79999999998836</v>
      </c>
      <c r="D1090" s="66">
        <v>-1.4551915228366852E-11</v>
      </c>
      <c r="E1090" s="45"/>
    </row>
    <row r="1091" hidden="1"/>
    <row r="1092" hidden="1"/>
    <row r="1093" hidden="1">
      <c r="A1093" s="5" t="s">
        <v>3663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3634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45747.0</v>
      </c>
      <c r="B1097" s="6"/>
      <c r="C1097" s="54" t="s">
        <v>3635</v>
      </c>
      <c r="D1097" s="15">
        <v>45747.0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4824</v>
      </c>
      <c r="B1099" s="7"/>
      <c r="C1099" s="16"/>
      <c r="D1099" s="56" t="s">
        <v>4824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3636</v>
      </c>
      <c r="B1101" s="6"/>
      <c r="C1101" s="6"/>
      <c r="D1101" s="6"/>
      <c r="E1101" s="7"/>
    </row>
    <row r="1102" hidden="1">
      <c r="A1102" s="20" t="s">
        <v>3637</v>
      </c>
      <c r="B1102" s="21" t="s">
        <v>3638</v>
      </c>
      <c r="C1102" s="22" t="s">
        <v>3639</v>
      </c>
      <c r="D1102" s="21" t="s">
        <v>3640</v>
      </c>
      <c r="E1102" s="23" t="s">
        <v>13</v>
      </c>
    </row>
    <row r="1103" hidden="1">
      <c r="A1103" s="57" t="s">
        <v>3641</v>
      </c>
      <c r="B1103" s="25">
        <v>2358.0</v>
      </c>
      <c r="C1103" s="26">
        <v>2358.0</v>
      </c>
      <c r="D1103" s="27">
        <v>0.0</v>
      </c>
      <c r="E1103" s="41"/>
    </row>
    <row r="1104" hidden="1">
      <c r="A1104" s="57" t="s">
        <v>3642</v>
      </c>
      <c r="B1104" s="29">
        <v>3836.0</v>
      </c>
      <c r="C1104" s="26">
        <v>3836.0</v>
      </c>
      <c r="D1104" s="27">
        <v>0.0</v>
      </c>
      <c r="E1104" s="40"/>
    </row>
    <row r="1105" hidden="1">
      <c r="A1105" s="57" t="s">
        <v>3643</v>
      </c>
      <c r="B1105" s="29">
        <v>0.0</v>
      </c>
      <c r="C1105" s="26"/>
      <c r="D1105" s="27">
        <v>0.0</v>
      </c>
      <c r="E1105" s="41"/>
    </row>
    <row r="1106" hidden="1">
      <c r="A1106" s="57" t="s">
        <v>3644</v>
      </c>
      <c r="B1106" s="29">
        <v>0.0</v>
      </c>
      <c r="C1106" s="26"/>
      <c r="D1106" s="27">
        <v>0.0</v>
      </c>
      <c r="E1106" s="41"/>
    </row>
    <row r="1107" hidden="1">
      <c r="A1107" s="31" t="s">
        <v>3646</v>
      </c>
      <c r="B1107" s="29">
        <v>0.0</v>
      </c>
      <c r="C1107" s="26"/>
      <c r="D1107" s="27">
        <v>0.0</v>
      </c>
      <c r="E1107" s="41"/>
    </row>
    <row r="1108" hidden="1">
      <c r="A1108" s="31" t="s">
        <v>3647</v>
      </c>
      <c r="B1108" s="29">
        <v>0.0</v>
      </c>
      <c r="C1108" s="26"/>
      <c r="D1108" s="27">
        <v>0.0</v>
      </c>
      <c r="E1108" s="40"/>
    </row>
    <row r="1109" hidden="1">
      <c r="A1109" s="31" t="s">
        <v>3649</v>
      </c>
      <c r="B1109" s="29">
        <v>0.0</v>
      </c>
      <c r="C1109" s="26"/>
      <c r="D1109" s="27">
        <v>0.0</v>
      </c>
      <c r="E1109" s="28"/>
    </row>
    <row r="1110" hidden="1">
      <c r="A1110" s="31" t="s">
        <v>3651</v>
      </c>
      <c r="B1110" s="29">
        <v>800.0</v>
      </c>
      <c r="C1110" s="26">
        <v>840.0</v>
      </c>
      <c r="D1110" s="27">
        <v>40.0</v>
      </c>
      <c r="E1110" s="41"/>
    </row>
    <row r="1111" hidden="1">
      <c r="A1111" s="58" t="s">
        <v>3652</v>
      </c>
      <c r="B1111" s="29">
        <v>8658.0</v>
      </c>
      <c r="C1111" s="29">
        <v>8658.0</v>
      </c>
      <c r="D1111" s="27">
        <v>0.0</v>
      </c>
      <c r="E1111" s="41"/>
    </row>
    <row r="1112" hidden="1">
      <c r="A1112" s="58" t="s">
        <v>3653</v>
      </c>
      <c r="B1112" s="29">
        <v>5452.0</v>
      </c>
      <c r="C1112" s="59">
        <v>5452.0</v>
      </c>
      <c r="D1112" s="27">
        <v>0.0</v>
      </c>
      <c r="E1112" s="41"/>
    </row>
    <row r="1113" hidden="1">
      <c r="A1113" s="58" t="s">
        <v>3654</v>
      </c>
      <c r="B1113" s="29">
        <v>11818.0</v>
      </c>
      <c r="C1113" s="59">
        <v>11818.0</v>
      </c>
      <c r="D1113" s="27">
        <v>0.0</v>
      </c>
      <c r="E1113" s="41"/>
    </row>
    <row r="1114" hidden="1">
      <c r="A1114" s="58" t="s">
        <v>3655</v>
      </c>
      <c r="B1114" s="29">
        <v>11444.0</v>
      </c>
      <c r="C1114" s="59">
        <v>11444.0</v>
      </c>
      <c r="D1114" s="27">
        <v>0.0</v>
      </c>
      <c r="E1114" s="41"/>
    </row>
    <row r="1115" hidden="1">
      <c r="A1115" s="58" t="s">
        <v>3657</v>
      </c>
      <c r="B1115" s="29">
        <v>0.0</v>
      </c>
      <c r="C1115" s="59">
        <v>0.0</v>
      </c>
      <c r="D1115" s="27">
        <v>0.0</v>
      </c>
      <c r="E1115" s="41"/>
    </row>
    <row r="1116" hidden="1">
      <c r="A1116" s="58" t="s">
        <v>3658</v>
      </c>
      <c r="B1116" s="29">
        <v>952.0</v>
      </c>
      <c r="C1116" s="59">
        <v>952.0</v>
      </c>
      <c r="D1116" s="27">
        <v>0.0</v>
      </c>
      <c r="E1116" s="41"/>
    </row>
    <row r="1117" hidden="1">
      <c r="A1117" s="35" t="s">
        <v>3659</v>
      </c>
      <c r="B1117" s="29">
        <v>44366.0</v>
      </c>
      <c r="C1117" s="59">
        <v>44366.0</v>
      </c>
      <c r="D1117" s="27">
        <v>0.0</v>
      </c>
      <c r="E1117" s="41"/>
    </row>
    <row r="1118" hidden="1">
      <c r="A1118" s="36" t="s">
        <v>3660</v>
      </c>
      <c r="B1118" s="42">
        <v>0.0</v>
      </c>
      <c r="C1118" s="65">
        <v>40.0</v>
      </c>
      <c r="D1118" s="66">
        <v>40.0</v>
      </c>
      <c r="E1118" s="45"/>
    </row>
    <row r="1119" hidden="1"/>
    <row r="1120" hidden="1"/>
    <row r="1121" hidden="1">
      <c r="A1121" s="5" t="s">
        <v>3663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3634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45748.0</v>
      </c>
      <c r="B1125" s="6"/>
      <c r="C1125" s="54" t="s">
        <v>3635</v>
      </c>
      <c r="D1125" s="15">
        <v>45753.0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4826</v>
      </c>
      <c r="B1127" s="7"/>
      <c r="C1127" s="16"/>
      <c r="D1127" s="56" t="s">
        <v>4825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3636</v>
      </c>
      <c r="B1129" s="6"/>
      <c r="C1129" s="6"/>
      <c r="D1129" s="6"/>
      <c r="E1129" s="7"/>
    </row>
    <row r="1130" hidden="1">
      <c r="A1130" s="20" t="s">
        <v>3637</v>
      </c>
      <c r="B1130" s="21" t="s">
        <v>3638</v>
      </c>
      <c r="C1130" s="22" t="s">
        <v>3639</v>
      </c>
      <c r="D1130" s="21" t="s">
        <v>3640</v>
      </c>
      <c r="E1130" s="23" t="s">
        <v>13</v>
      </c>
    </row>
    <row r="1131" hidden="1">
      <c r="A1131" s="57" t="s">
        <v>3641</v>
      </c>
      <c r="B1131" s="25">
        <v>25765.0</v>
      </c>
      <c r="C1131" s="26">
        <v>25765.0</v>
      </c>
      <c r="D1131" s="27">
        <v>0.0</v>
      </c>
      <c r="E1131" s="41"/>
    </row>
    <row r="1132" hidden="1">
      <c r="A1132" s="57" t="s">
        <v>3642</v>
      </c>
      <c r="B1132" s="29">
        <v>27205.5</v>
      </c>
      <c r="C1132" s="26">
        <v>27205.5</v>
      </c>
      <c r="D1132" s="27">
        <v>0.0</v>
      </c>
      <c r="E1132" s="40"/>
    </row>
    <row r="1133" hidden="1">
      <c r="A1133" s="57" t="s">
        <v>3643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7" t="s">
        <v>3644</v>
      </c>
      <c r="B1134" s="29">
        <v>0.0</v>
      </c>
      <c r="C1134" s="26"/>
      <c r="D1134" s="27">
        <v>0.0</v>
      </c>
      <c r="E1134" s="41"/>
    </row>
    <row r="1135" hidden="1">
      <c r="A1135" s="31" t="s">
        <v>3646</v>
      </c>
      <c r="B1135" s="29">
        <v>0.0</v>
      </c>
      <c r="C1135" s="26"/>
      <c r="D1135" s="27">
        <v>0.0</v>
      </c>
      <c r="E1135" s="41"/>
    </row>
    <row r="1136" hidden="1">
      <c r="A1136" s="31" t="s">
        <v>3647</v>
      </c>
      <c r="B1136" s="29">
        <v>0.0</v>
      </c>
      <c r="C1136" s="26"/>
      <c r="D1136" s="27">
        <v>0.0</v>
      </c>
      <c r="E1136" s="40"/>
    </row>
    <row r="1137" hidden="1">
      <c r="A1137" s="31" t="s">
        <v>3649</v>
      </c>
      <c r="B1137" s="29">
        <v>3866.0</v>
      </c>
      <c r="C1137" s="26">
        <v>3866.0</v>
      </c>
      <c r="D1137" s="27">
        <v>0.0</v>
      </c>
      <c r="E1137" s="28" t="s">
        <v>5029</v>
      </c>
    </row>
    <row r="1138" hidden="1">
      <c r="A1138" s="31" t="s">
        <v>3651</v>
      </c>
      <c r="B1138" s="29">
        <v>6440.0</v>
      </c>
      <c r="C1138" s="26">
        <v>6480.0</v>
      </c>
      <c r="D1138" s="27">
        <v>40.0</v>
      </c>
      <c r="E1138" s="41"/>
    </row>
    <row r="1139" hidden="1">
      <c r="A1139" s="58" t="s">
        <v>3652</v>
      </c>
      <c r="B1139" s="29">
        <v>102054.0</v>
      </c>
      <c r="C1139" s="29">
        <v>102054.0</v>
      </c>
      <c r="D1139" s="27">
        <v>0.0</v>
      </c>
      <c r="E1139" s="41"/>
    </row>
    <row r="1140" hidden="1">
      <c r="A1140" s="58" t="s">
        <v>3653</v>
      </c>
      <c r="B1140" s="29">
        <v>38303.0</v>
      </c>
      <c r="C1140" s="59">
        <v>38303.0</v>
      </c>
      <c r="D1140" s="27">
        <v>0.0</v>
      </c>
      <c r="E1140" s="41"/>
    </row>
    <row r="1141" hidden="1">
      <c r="A1141" s="58" t="s">
        <v>3654</v>
      </c>
      <c r="B1141" s="29">
        <v>108718.0</v>
      </c>
      <c r="C1141" s="59">
        <v>108718.0</v>
      </c>
      <c r="D1141" s="27">
        <v>0.0</v>
      </c>
      <c r="E1141" s="41"/>
    </row>
    <row r="1142" hidden="1">
      <c r="A1142" s="58" t="s">
        <v>3655</v>
      </c>
      <c r="B1142" s="29">
        <v>85917.0</v>
      </c>
      <c r="C1142" s="59">
        <v>85917.0</v>
      </c>
      <c r="D1142" s="27">
        <v>0.0</v>
      </c>
      <c r="E1142" s="41"/>
    </row>
    <row r="1143" hidden="1">
      <c r="A1143" s="58" t="s">
        <v>3657</v>
      </c>
      <c r="B1143" s="29">
        <v>0.0</v>
      </c>
      <c r="C1143" s="59">
        <v>0.0</v>
      </c>
      <c r="D1143" s="27">
        <v>0.0</v>
      </c>
      <c r="E1143" s="41"/>
    </row>
    <row r="1144" hidden="1">
      <c r="A1144" s="58" t="s">
        <v>3658</v>
      </c>
      <c r="B1144" s="29">
        <v>9967.0</v>
      </c>
      <c r="C1144" s="59">
        <v>9967.0</v>
      </c>
      <c r="D1144" s="27">
        <v>0.0</v>
      </c>
      <c r="E1144" s="41"/>
    </row>
    <row r="1145" hidden="1">
      <c r="A1145" s="35" t="s">
        <v>3659</v>
      </c>
      <c r="B1145" s="29">
        <v>398408.9</v>
      </c>
      <c r="C1145" s="59">
        <v>398408.9</v>
      </c>
      <c r="D1145" s="27">
        <v>0.0</v>
      </c>
      <c r="E1145" s="41"/>
    </row>
    <row r="1146" hidden="1">
      <c r="A1146" s="36" t="s">
        <v>3660</v>
      </c>
      <c r="B1146" s="42">
        <v>9.60000000000582</v>
      </c>
      <c r="C1146" s="65">
        <v>49.59999999997672</v>
      </c>
      <c r="D1146" s="66">
        <v>39.999999999970896</v>
      </c>
      <c r="E1146" s="45"/>
    </row>
    <row r="1147" hidden="1"/>
    <row r="1148" hidden="1"/>
    <row r="1149" hidden="1">
      <c r="A1149" s="5" t="s">
        <v>3663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3634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45754.0</v>
      </c>
      <c r="B1153" s="6"/>
      <c r="C1153" s="54" t="s">
        <v>3635</v>
      </c>
      <c r="D1153" s="15">
        <v>45760.0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4824</v>
      </c>
      <c r="B1155" s="7"/>
      <c r="C1155" s="16"/>
      <c r="D1155" s="56" t="s">
        <v>4825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3636</v>
      </c>
      <c r="B1157" s="6"/>
      <c r="C1157" s="6"/>
      <c r="D1157" s="6"/>
      <c r="E1157" s="7"/>
    </row>
    <row r="1158" hidden="1">
      <c r="A1158" s="20" t="s">
        <v>3637</v>
      </c>
      <c r="B1158" s="21" t="s">
        <v>3638</v>
      </c>
      <c r="C1158" s="22" t="s">
        <v>3639</v>
      </c>
      <c r="D1158" s="21" t="s">
        <v>3640</v>
      </c>
      <c r="E1158" s="23" t="s">
        <v>13</v>
      </c>
    </row>
    <row r="1159" hidden="1">
      <c r="A1159" s="57" t="s">
        <v>3641</v>
      </c>
      <c r="B1159" s="25">
        <v>30656.0</v>
      </c>
      <c r="C1159" s="26">
        <v>37562.0</v>
      </c>
      <c r="D1159" s="27">
        <v>6906.0</v>
      </c>
      <c r="E1159" s="41"/>
    </row>
    <row r="1160" hidden="1">
      <c r="A1160" s="57" t="s">
        <v>3642</v>
      </c>
      <c r="B1160" s="29">
        <v>31255.0</v>
      </c>
      <c r="C1160" s="26">
        <v>31595.0</v>
      </c>
      <c r="D1160" s="27">
        <v>340.0</v>
      </c>
      <c r="E1160" s="28" t="s">
        <v>5030</v>
      </c>
    </row>
    <row r="1161" hidden="1">
      <c r="A1161" s="57" t="s">
        <v>3643</v>
      </c>
      <c r="B1161" s="29">
        <v>7282.0</v>
      </c>
      <c r="C1161" s="26">
        <v>880.0</v>
      </c>
      <c r="D1161" s="27">
        <v>-6402.0</v>
      </c>
      <c r="E1161" s="41"/>
    </row>
    <row r="1162" hidden="1">
      <c r="A1162" s="57" t="s">
        <v>3644</v>
      </c>
      <c r="B1162" s="29">
        <v>0.0</v>
      </c>
      <c r="C1162" s="26"/>
      <c r="D1162" s="27">
        <v>0.0</v>
      </c>
      <c r="E1162" s="41"/>
    </row>
    <row r="1163" hidden="1">
      <c r="A1163" s="31" t="s">
        <v>3646</v>
      </c>
      <c r="B1163" s="29">
        <v>0.0</v>
      </c>
      <c r="C1163" s="26"/>
      <c r="D1163" s="27">
        <v>0.0</v>
      </c>
      <c r="E1163" s="41"/>
    </row>
    <row r="1164" hidden="1">
      <c r="A1164" s="31" t="s">
        <v>3647</v>
      </c>
      <c r="B1164" s="29">
        <v>2272.0</v>
      </c>
      <c r="C1164" s="26">
        <v>2275.0</v>
      </c>
      <c r="D1164" s="27">
        <v>3.0</v>
      </c>
      <c r="E1164" s="40" t="s">
        <v>5031</v>
      </c>
    </row>
    <row r="1165" hidden="1">
      <c r="A1165" s="31" t="s">
        <v>3649</v>
      </c>
      <c r="B1165" s="29">
        <v>200.0</v>
      </c>
      <c r="C1165" s="26">
        <v>200.0</v>
      </c>
      <c r="D1165" s="27">
        <v>0.0</v>
      </c>
      <c r="E1165" s="28"/>
    </row>
    <row r="1166" hidden="1">
      <c r="A1166" s="31" t="s">
        <v>3651</v>
      </c>
      <c r="B1166" s="29">
        <v>7160.0</v>
      </c>
      <c r="C1166" s="26">
        <v>7320.0</v>
      </c>
      <c r="D1166" s="27">
        <v>160.0</v>
      </c>
      <c r="E1166" s="41"/>
    </row>
    <row r="1167" hidden="1">
      <c r="A1167" s="58" t="s">
        <v>3652</v>
      </c>
      <c r="B1167" s="29">
        <v>113612.0</v>
      </c>
      <c r="C1167" s="29">
        <v>113612.0</v>
      </c>
      <c r="D1167" s="27">
        <v>0.0</v>
      </c>
      <c r="E1167" s="41"/>
    </row>
    <row r="1168" hidden="1">
      <c r="A1168" s="58" t="s">
        <v>3653</v>
      </c>
      <c r="B1168" s="29">
        <v>46776.0</v>
      </c>
      <c r="C1168" s="59">
        <v>46776.0</v>
      </c>
      <c r="D1168" s="27">
        <v>0.0</v>
      </c>
      <c r="E1168" s="41"/>
    </row>
    <row r="1169" hidden="1">
      <c r="A1169" s="58" t="s">
        <v>3654</v>
      </c>
      <c r="B1169" s="29">
        <v>118006.0</v>
      </c>
      <c r="C1169" s="59">
        <v>118006.0</v>
      </c>
      <c r="D1169" s="27">
        <v>0.0</v>
      </c>
      <c r="E1169" s="41"/>
    </row>
    <row r="1170" hidden="1">
      <c r="A1170" s="58" t="s">
        <v>3655</v>
      </c>
      <c r="B1170" s="29">
        <v>103559.0</v>
      </c>
      <c r="C1170" s="59">
        <v>103559.0</v>
      </c>
      <c r="D1170" s="27">
        <v>0.0</v>
      </c>
      <c r="E1170" s="41"/>
    </row>
    <row r="1171" hidden="1">
      <c r="A1171" s="58" t="s">
        <v>3657</v>
      </c>
      <c r="B1171" s="29">
        <v>358.0</v>
      </c>
      <c r="C1171" s="59">
        <v>358.0</v>
      </c>
      <c r="D1171" s="27">
        <v>0.0</v>
      </c>
      <c r="E1171" s="41"/>
    </row>
    <row r="1172" hidden="1">
      <c r="A1172" s="58" t="s">
        <v>3658</v>
      </c>
      <c r="B1172" s="29">
        <v>18794.0</v>
      </c>
      <c r="C1172" s="59">
        <v>18794.0</v>
      </c>
      <c r="D1172" s="27">
        <v>0.0</v>
      </c>
      <c r="E1172" s="41"/>
    </row>
    <row r="1173" hidden="1">
      <c r="A1173" s="35" t="s">
        <v>3659</v>
      </c>
      <c r="B1173" s="29">
        <v>461128.0</v>
      </c>
      <c r="C1173" s="59">
        <v>461128.0</v>
      </c>
      <c r="D1173" s="27">
        <v>0.0</v>
      </c>
      <c r="E1173" s="41"/>
    </row>
    <row r="1174" hidden="1">
      <c r="A1174" s="36" t="s">
        <v>3660</v>
      </c>
      <c r="B1174" s="42">
        <v>8.0</v>
      </c>
      <c r="C1174" s="65">
        <v>1015.0</v>
      </c>
      <c r="D1174" s="66">
        <v>1007.0</v>
      </c>
      <c r="E1174" s="45"/>
    </row>
    <row r="1175" hidden="1"/>
    <row r="1176" hidden="1"/>
    <row r="1177" hidden="1">
      <c r="A1177" s="5" t="s">
        <v>3663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3634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45761.0</v>
      </c>
      <c r="B1181" s="6"/>
      <c r="C1181" s="54" t="s">
        <v>3635</v>
      </c>
      <c r="D1181" s="15">
        <v>45767.0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4824</v>
      </c>
      <c r="B1183" s="7"/>
      <c r="C1183" s="16"/>
      <c r="D1183" s="56" t="s">
        <v>4825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3636</v>
      </c>
      <c r="B1185" s="6"/>
      <c r="C1185" s="6"/>
      <c r="D1185" s="6"/>
      <c r="E1185" s="7"/>
    </row>
    <row r="1186" hidden="1">
      <c r="A1186" s="20" t="s">
        <v>3637</v>
      </c>
      <c r="B1186" s="21" t="s">
        <v>3638</v>
      </c>
      <c r="C1186" s="22" t="s">
        <v>3639</v>
      </c>
      <c r="D1186" s="21" t="s">
        <v>3640</v>
      </c>
      <c r="E1186" s="23" t="s">
        <v>13</v>
      </c>
    </row>
    <row r="1187" hidden="1">
      <c r="A1187" s="57" t="s">
        <v>3641</v>
      </c>
      <c r="B1187" s="25">
        <v>25302.0</v>
      </c>
      <c r="C1187" s="26">
        <v>25303.0</v>
      </c>
      <c r="D1187" s="27">
        <v>1.0</v>
      </c>
      <c r="E1187" s="41"/>
    </row>
    <row r="1188" hidden="1">
      <c r="A1188" s="57" t="s">
        <v>3642</v>
      </c>
      <c r="B1188" s="29">
        <v>34373.0</v>
      </c>
      <c r="C1188" s="26">
        <v>34373.0</v>
      </c>
      <c r="D1188" s="27">
        <v>0.0</v>
      </c>
      <c r="E1188" s="28"/>
    </row>
    <row r="1189" hidden="1">
      <c r="A1189" s="57" t="s">
        <v>3643</v>
      </c>
      <c r="B1189" s="29">
        <v>0.0</v>
      </c>
      <c r="C1189" s="26"/>
      <c r="D1189" s="27">
        <v>0.0</v>
      </c>
      <c r="E1189" s="41"/>
    </row>
    <row r="1190" hidden="1">
      <c r="A1190" s="57" t="s">
        <v>3644</v>
      </c>
      <c r="B1190" s="29">
        <v>0.0</v>
      </c>
      <c r="C1190" s="26"/>
      <c r="D1190" s="27">
        <v>0.0</v>
      </c>
      <c r="E1190" s="41"/>
    </row>
    <row r="1191" hidden="1">
      <c r="A1191" s="31" t="s">
        <v>3646</v>
      </c>
      <c r="B1191" s="29">
        <v>0.0</v>
      </c>
      <c r="C1191" s="26"/>
      <c r="D1191" s="27">
        <v>0.0</v>
      </c>
      <c r="E1191" s="41"/>
    </row>
    <row r="1192" hidden="1">
      <c r="A1192" s="31" t="s">
        <v>3647</v>
      </c>
      <c r="B1192" s="29">
        <v>0.0</v>
      </c>
      <c r="C1192" s="26"/>
      <c r="D1192" s="27">
        <v>0.0</v>
      </c>
      <c r="E1192" s="40"/>
    </row>
    <row r="1193" hidden="1">
      <c r="A1193" s="31" t="s">
        <v>3649</v>
      </c>
      <c r="B1193" s="29">
        <v>1242.0</v>
      </c>
      <c r="C1193" s="26">
        <v>1242.0</v>
      </c>
      <c r="D1193" s="27">
        <v>0.0</v>
      </c>
      <c r="E1193" s="28"/>
    </row>
    <row r="1194" hidden="1">
      <c r="A1194" s="31" t="s">
        <v>3651</v>
      </c>
      <c r="B1194" s="29">
        <v>4520.0</v>
      </c>
      <c r="C1194" s="26">
        <v>4520.0</v>
      </c>
      <c r="D1194" s="27">
        <v>0.0</v>
      </c>
      <c r="E1194" s="41"/>
    </row>
    <row r="1195" hidden="1">
      <c r="A1195" s="58" t="s">
        <v>3652</v>
      </c>
      <c r="B1195" s="29">
        <v>106162.0</v>
      </c>
      <c r="C1195" s="29">
        <v>106715.0</v>
      </c>
      <c r="D1195" s="27">
        <v>553.0</v>
      </c>
      <c r="E1195" s="41"/>
    </row>
    <row r="1196" hidden="1">
      <c r="A1196" s="58" t="s">
        <v>3653</v>
      </c>
      <c r="B1196" s="29">
        <v>43489.0</v>
      </c>
      <c r="C1196" s="59">
        <v>43489.0</v>
      </c>
      <c r="D1196" s="27">
        <v>0.0</v>
      </c>
      <c r="E1196" s="41"/>
    </row>
    <row r="1197" hidden="1">
      <c r="A1197" s="58" t="s">
        <v>3654</v>
      </c>
      <c r="B1197" s="29">
        <v>108834.0</v>
      </c>
      <c r="C1197" s="59">
        <v>108834.0</v>
      </c>
      <c r="D1197" s="27">
        <v>0.0</v>
      </c>
      <c r="E1197" s="41"/>
    </row>
    <row r="1198" hidden="1">
      <c r="A1198" s="58" t="s">
        <v>3655</v>
      </c>
      <c r="B1198" s="29">
        <v>86683.0</v>
      </c>
      <c r="C1198" s="59">
        <v>87141.0</v>
      </c>
      <c r="D1198" s="27">
        <v>458.0</v>
      </c>
      <c r="E1198" s="41"/>
    </row>
    <row r="1199" hidden="1">
      <c r="A1199" s="58" t="s">
        <v>3657</v>
      </c>
      <c r="B1199" s="29">
        <v>3124.0</v>
      </c>
      <c r="C1199" s="59">
        <v>3124.0</v>
      </c>
      <c r="D1199" s="27">
        <v>0.0</v>
      </c>
      <c r="E1199" s="41"/>
    </row>
    <row r="1200" hidden="1">
      <c r="A1200" s="58" t="s">
        <v>3658</v>
      </c>
      <c r="B1200" s="29">
        <v>11598.0</v>
      </c>
      <c r="C1200" s="59">
        <v>11598.0</v>
      </c>
      <c r="D1200" s="27">
        <v>0.0</v>
      </c>
      <c r="E1200" s="41"/>
    </row>
    <row r="1201" hidden="1">
      <c r="A1201" s="35" t="s">
        <v>3659</v>
      </c>
      <c r="B1201" s="29">
        <v>413728.5</v>
      </c>
      <c r="C1201" s="59">
        <v>414739.5</v>
      </c>
      <c r="D1201" s="27">
        <v>1011.0</v>
      </c>
      <c r="E1201" s="41"/>
    </row>
    <row r="1202" hidden="1">
      <c r="A1202" s="36" t="s">
        <v>3660</v>
      </c>
      <c r="B1202" s="42">
        <v>0.5</v>
      </c>
      <c r="C1202" s="65">
        <v>1.5</v>
      </c>
      <c r="D1202" s="66">
        <v>1.0</v>
      </c>
      <c r="E1202" s="45"/>
    </row>
    <row r="1203" hidden="1"/>
    <row r="1204" hidden="1"/>
    <row r="1205" hidden="1">
      <c r="A1205" s="5" t="s">
        <v>3663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3634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45768.0</v>
      </c>
      <c r="B1209" s="6"/>
      <c r="C1209" s="54" t="s">
        <v>3635</v>
      </c>
      <c r="D1209" s="15">
        <v>45774.0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4824</v>
      </c>
      <c r="B1211" s="7"/>
      <c r="C1211" s="16"/>
      <c r="D1211" s="56" t="s">
        <v>4825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3636</v>
      </c>
      <c r="B1213" s="6"/>
      <c r="C1213" s="6"/>
      <c r="D1213" s="6"/>
      <c r="E1213" s="7"/>
    </row>
    <row r="1214" hidden="1">
      <c r="A1214" s="20" t="s">
        <v>3637</v>
      </c>
      <c r="B1214" s="21" t="s">
        <v>3638</v>
      </c>
      <c r="C1214" s="22" t="s">
        <v>3639</v>
      </c>
      <c r="D1214" s="21" t="s">
        <v>3640</v>
      </c>
      <c r="E1214" s="23" t="s">
        <v>13</v>
      </c>
    </row>
    <row r="1215" hidden="1">
      <c r="A1215" s="57" t="s">
        <v>3641</v>
      </c>
      <c r="B1215" s="25">
        <v>35980.0</v>
      </c>
      <c r="C1215" s="26">
        <v>35972.0</v>
      </c>
      <c r="D1215" s="27">
        <v>-8.0</v>
      </c>
      <c r="E1215" s="41"/>
    </row>
    <row r="1216" hidden="1">
      <c r="A1216" s="57" t="s">
        <v>3642</v>
      </c>
      <c r="B1216" s="29">
        <v>27970.0</v>
      </c>
      <c r="C1216" s="26">
        <v>27970.0</v>
      </c>
      <c r="D1216" s="27">
        <v>0.0</v>
      </c>
      <c r="E1216" s="28"/>
    </row>
    <row r="1217" hidden="1">
      <c r="A1217" s="57" t="s">
        <v>3643</v>
      </c>
      <c r="B1217" s="29">
        <v>600.0</v>
      </c>
      <c r="C1217" s="26">
        <v>600.0</v>
      </c>
      <c r="D1217" s="27">
        <v>0.0</v>
      </c>
      <c r="E1217" s="41"/>
    </row>
    <row r="1218" hidden="1">
      <c r="A1218" s="57" t="s">
        <v>3644</v>
      </c>
      <c r="B1218" s="29">
        <v>0.0</v>
      </c>
      <c r="C1218" s="26"/>
      <c r="D1218" s="27">
        <v>0.0</v>
      </c>
      <c r="E1218" s="41"/>
    </row>
    <row r="1219" hidden="1">
      <c r="A1219" s="31" t="s">
        <v>3646</v>
      </c>
      <c r="B1219" s="29">
        <v>0.0</v>
      </c>
      <c r="C1219" s="26"/>
      <c r="D1219" s="27">
        <v>0.0</v>
      </c>
      <c r="E1219" s="41"/>
    </row>
    <row r="1220" hidden="1">
      <c r="A1220" s="31" t="s">
        <v>3647</v>
      </c>
      <c r="B1220" s="29">
        <v>0.0</v>
      </c>
      <c r="C1220" s="26"/>
      <c r="D1220" s="27">
        <v>0.0</v>
      </c>
      <c r="E1220" s="40"/>
    </row>
    <row r="1221" hidden="1">
      <c r="A1221" s="31" t="s">
        <v>3649</v>
      </c>
      <c r="B1221" s="29">
        <v>889.0</v>
      </c>
      <c r="C1221" s="26">
        <v>889.0</v>
      </c>
      <c r="D1221" s="27">
        <v>0.0</v>
      </c>
      <c r="E1221" s="28"/>
    </row>
    <row r="1222" hidden="1">
      <c r="A1222" s="31" t="s">
        <v>3651</v>
      </c>
      <c r="B1222" s="29">
        <v>6960.0</v>
      </c>
      <c r="C1222" s="26">
        <v>6960.0</v>
      </c>
      <c r="D1222" s="27">
        <v>0.0</v>
      </c>
      <c r="E1222" s="41"/>
    </row>
    <row r="1223" hidden="1">
      <c r="A1223" s="58" t="s">
        <v>3652</v>
      </c>
      <c r="B1223" s="29">
        <v>138761.7</v>
      </c>
      <c r="C1223" s="29">
        <v>138761.69999999978</v>
      </c>
      <c r="D1223" s="27">
        <v>-2.3283064365386963E-10</v>
      </c>
      <c r="E1223" s="41"/>
    </row>
    <row r="1224" hidden="1">
      <c r="A1224" s="58" t="s">
        <v>3653</v>
      </c>
      <c r="B1224" s="29">
        <v>49758.0</v>
      </c>
      <c r="C1224" s="59">
        <v>49758.0</v>
      </c>
      <c r="D1224" s="27">
        <v>0.0</v>
      </c>
      <c r="E1224" s="41"/>
    </row>
    <row r="1225" hidden="1">
      <c r="A1225" s="58" t="s">
        <v>3654</v>
      </c>
      <c r="B1225" s="29">
        <v>118324.0</v>
      </c>
      <c r="C1225" s="59">
        <v>117317.0</v>
      </c>
      <c r="D1225" s="27">
        <v>-1007.0</v>
      </c>
      <c r="E1225" s="41"/>
    </row>
    <row r="1226" hidden="1">
      <c r="A1226" s="58" t="s">
        <v>3655</v>
      </c>
      <c r="B1226" s="29">
        <v>93601.0</v>
      </c>
      <c r="C1226" s="59">
        <v>93601.0</v>
      </c>
      <c r="D1226" s="27">
        <v>0.0</v>
      </c>
      <c r="E1226" s="41"/>
    </row>
    <row r="1227" hidden="1">
      <c r="A1227" s="58" t="s">
        <v>3657</v>
      </c>
      <c r="B1227" s="29">
        <v>2677.0</v>
      </c>
      <c r="C1227" s="59">
        <v>2677.0</v>
      </c>
      <c r="D1227" s="27">
        <v>0.0</v>
      </c>
      <c r="E1227" s="41"/>
    </row>
    <row r="1228" hidden="1">
      <c r="A1228" s="58" t="s">
        <v>3658</v>
      </c>
      <c r="B1228" s="29">
        <v>16030.0</v>
      </c>
      <c r="C1228" s="59">
        <v>16030.0</v>
      </c>
      <c r="D1228" s="27">
        <v>0.0</v>
      </c>
      <c r="E1228" s="41"/>
    </row>
    <row r="1229" hidden="1">
      <c r="A1229" s="35" t="s">
        <v>3659</v>
      </c>
      <c r="B1229" s="29">
        <v>475516.20000000007</v>
      </c>
      <c r="C1229" s="59">
        <v>474509.20000000077</v>
      </c>
      <c r="D1229" s="27">
        <v>-1006.9999999993015</v>
      </c>
      <c r="E1229" s="41"/>
    </row>
    <row r="1230" hidden="1">
      <c r="A1230" s="36" t="s">
        <v>3660</v>
      </c>
      <c r="B1230" s="42">
        <v>4.499999999956344</v>
      </c>
      <c r="C1230" s="65">
        <v>-3.5000000009895302</v>
      </c>
      <c r="D1230" s="66">
        <v>-8.000000000945874</v>
      </c>
      <c r="E1230" s="45"/>
    </row>
    <row r="1231" hidden="1"/>
    <row r="1232" hidden="1"/>
    <row r="1233" hidden="1">
      <c r="A1233" s="5" t="s">
        <v>3663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3634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45775.0</v>
      </c>
      <c r="B1237" s="6"/>
      <c r="C1237" s="54" t="s">
        <v>3635</v>
      </c>
      <c r="D1237" s="15">
        <v>45777.0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4824</v>
      </c>
      <c r="B1239" s="7"/>
      <c r="C1239" s="16"/>
      <c r="D1239" s="56" t="s">
        <v>4827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3636</v>
      </c>
      <c r="B1241" s="6"/>
      <c r="C1241" s="6"/>
      <c r="D1241" s="6"/>
      <c r="E1241" s="7"/>
    </row>
    <row r="1242" hidden="1">
      <c r="A1242" s="20" t="s">
        <v>3637</v>
      </c>
      <c r="B1242" s="21" t="s">
        <v>3638</v>
      </c>
      <c r="C1242" s="22" t="s">
        <v>3639</v>
      </c>
      <c r="D1242" s="21" t="s">
        <v>3640</v>
      </c>
      <c r="E1242" s="23" t="s">
        <v>13</v>
      </c>
    </row>
    <row r="1243" hidden="1">
      <c r="A1243" s="57" t="s">
        <v>3641</v>
      </c>
      <c r="B1243" s="25">
        <v>7831.0</v>
      </c>
      <c r="C1243" s="26">
        <v>7831.0</v>
      </c>
      <c r="D1243" s="27">
        <v>0.0</v>
      </c>
      <c r="E1243" s="41"/>
    </row>
    <row r="1244" hidden="1">
      <c r="A1244" s="57" t="s">
        <v>3642</v>
      </c>
      <c r="B1244" s="29">
        <v>11148.0</v>
      </c>
      <c r="C1244" s="26">
        <v>11148.0</v>
      </c>
      <c r="D1244" s="27">
        <v>0.0</v>
      </c>
      <c r="E1244" s="28"/>
    </row>
    <row r="1245" hidden="1">
      <c r="A1245" s="57" t="s">
        <v>3643</v>
      </c>
      <c r="B1245" s="29">
        <v>0.0</v>
      </c>
      <c r="C1245" s="26"/>
      <c r="D1245" s="27">
        <v>0.0</v>
      </c>
      <c r="E1245" s="41"/>
    </row>
    <row r="1246" hidden="1">
      <c r="A1246" s="57" t="s">
        <v>3644</v>
      </c>
      <c r="B1246" s="29">
        <v>0.0</v>
      </c>
      <c r="C1246" s="26"/>
      <c r="D1246" s="27">
        <v>0.0</v>
      </c>
      <c r="E1246" s="41"/>
    </row>
    <row r="1247" hidden="1">
      <c r="A1247" s="31" t="s">
        <v>3646</v>
      </c>
      <c r="B1247" s="29">
        <v>0.0</v>
      </c>
      <c r="C1247" s="26"/>
      <c r="D1247" s="27">
        <v>0.0</v>
      </c>
      <c r="E1247" s="41"/>
    </row>
    <row r="1248" hidden="1">
      <c r="A1248" s="31" t="s">
        <v>3647</v>
      </c>
      <c r="B1248" s="29">
        <v>3780.0</v>
      </c>
      <c r="C1248" s="26">
        <v>3780.0</v>
      </c>
      <c r="D1248" s="27">
        <v>0.0</v>
      </c>
      <c r="E1248" s="40"/>
    </row>
    <row r="1249" hidden="1">
      <c r="A1249" s="31" t="s">
        <v>3649</v>
      </c>
      <c r="B1249" s="29">
        <v>50.0</v>
      </c>
      <c r="C1249" s="26">
        <v>50.0</v>
      </c>
      <c r="D1249" s="27">
        <v>0.0</v>
      </c>
      <c r="E1249" s="28"/>
    </row>
    <row r="1250" hidden="1">
      <c r="A1250" s="31" t="s">
        <v>3651</v>
      </c>
      <c r="B1250" s="29">
        <v>2640.0</v>
      </c>
      <c r="C1250" s="26">
        <v>2640.0</v>
      </c>
      <c r="D1250" s="27">
        <v>0.0</v>
      </c>
      <c r="E1250" s="41"/>
    </row>
    <row r="1251" hidden="1">
      <c r="A1251" s="58" t="s">
        <v>3652</v>
      </c>
      <c r="B1251" s="29">
        <v>40035.0</v>
      </c>
      <c r="C1251" s="29">
        <v>40035.0</v>
      </c>
      <c r="D1251" s="27">
        <v>0.0</v>
      </c>
      <c r="E1251" s="41"/>
    </row>
    <row r="1252" hidden="1">
      <c r="A1252" s="58" t="s">
        <v>3653</v>
      </c>
      <c r="B1252" s="29">
        <v>16097.0</v>
      </c>
      <c r="C1252" s="59">
        <v>16097.0</v>
      </c>
      <c r="D1252" s="27">
        <v>0.0</v>
      </c>
      <c r="E1252" s="41"/>
    </row>
    <row r="1253" hidden="1">
      <c r="A1253" s="58" t="s">
        <v>3654</v>
      </c>
      <c r="B1253" s="29">
        <v>31738.0</v>
      </c>
      <c r="C1253" s="59">
        <v>31409.0</v>
      </c>
      <c r="D1253" s="27">
        <v>-329.0</v>
      </c>
      <c r="E1253" s="41"/>
    </row>
    <row r="1254" hidden="1">
      <c r="A1254" s="58" t="s">
        <v>3655</v>
      </c>
      <c r="B1254" s="29">
        <v>34772.0</v>
      </c>
      <c r="C1254" s="59">
        <v>34772.0</v>
      </c>
      <c r="D1254" s="27">
        <v>0.0</v>
      </c>
      <c r="E1254" s="41"/>
    </row>
    <row r="1255" hidden="1">
      <c r="A1255" s="58" t="s">
        <v>3657</v>
      </c>
      <c r="B1255" s="29">
        <v>1010.0</v>
      </c>
      <c r="C1255" s="59">
        <v>1010.0</v>
      </c>
      <c r="D1255" s="27">
        <v>0.0</v>
      </c>
      <c r="E1255" s="41"/>
    </row>
    <row r="1256" hidden="1">
      <c r="A1256" s="58" t="s">
        <v>3658</v>
      </c>
      <c r="B1256" s="29">
        <v>5860.0</v>
      </c>
      <c r="C1256" s="59">
        <v>5860.0</v>
      </c>
      <c r="D1256" s="27">
        <v>0.0</v>
      </c>
      <c r="E1256" s="41"/>
    </row>
    <row r="1257" hidden="1">
      <c r="A1257" s="35" t="s">
        <v>3659</v>
      </c>
      <c r="B1257" s="29">
        <v>149097.0</v>
      </c>
      <c r="C1257" s="59">
        <v>148768.0</v>
      </c>
      <c r="D1257" s="27">
        <v>-329.0</v>
      </c>
      <c r="E1257" s="41"/>
    </row>
    <row r="1258" hidden="1">
      <c r="A1258" s="36" t="s">
        <v>3660</v>
      </c>
      <c r="B1258" s="42">
        <v>4.0</v>
      </c>
      <c r="C1258" s="65">
        <v>4.0</v>
      </c>
      <c r="D1258" s="66">
        <v>0.0</v>
      </c>
      <c r="E1258" s="45"/>
    </row>
    <row r="1259" hidden="1"/>
    <row r="1260" hidden="1"/>
    <row r="1261" hidden="1">
      <c r="A1261" s="5" t="s">
        <v>3663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3634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45778.0</v>
      </c>
      <c r="B1265" s="6"/>
      <c r="C1265" s="54" t="s">
        <v>3635</v>
      </c>
      <c r="D1265" s="15">
        <v>45781.0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4839</v>
      </c>
      <c r="B1267" s="7"/>
      <c r="C1267" s="16"/>
      <c r="D1267" s="56" t="s">
        <v>4825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3636</v>
      </c>
      <c r="B1269" s="6"/>
      <c r="C1269" s="6"/>
      <c r="D1269" s="6"/>
      <c r="E1269" s="7"/>
    </row>
    <row r="1270" hidden="1">
      <c r="A1270" s="20" t="s">
        <v>3637</v>
      </c>
      <c r="B1270" s="21" t="s">
        <v>3638</v>
      </c>
      <c r="C1270" s="22" t="s">
        <v>3639</v>
      </c>
      <c r="D1270" s="21" t="s">
        <v>3640</v>
      </c>
      <c r="E1270" s="23" t="s">
        <v>13</v>
      </c>
    </row>
    <row r="1271" hidden="1">
      <c r="A1271" s="57" t="s">
        <v>3641</v>
      </c>
      <c r="B1271" s="25">
        <v>17935.0</v>
      </c>
      <c r="C1271" s="26">
        <v>17946.0</v>
      </c>
      <c r="D1271" s="27">
        <v>11.0</v>
      </c>
      <c r="E1271" s="41"/>
    </row>
    <row r="1272" hidden="1">
      <c r="A1272" s="57" t="s">
        <v>3642</v>
      </c>
      <c r="B1272" s="29">
        <v>22282.5</v>
      </c>
      <c r="C1272" s="26">
        <v>22282.5</v>
      </c>
      <c r="D1272" s="27">
        <v>0.0</v>
      </c>
      <c r="E1272" s="28"/>
    </row>
    <row r="1273" hidden="1">
      <c r="A1273" s="57" t="s">
        <v>3643</v>
      </c>
      <c r="B1273" s="29">
        <v>320.0</v>
      </c>
      <c r="C1273" s="26">
        <v>320.0</v>
      </c>
      <c r="D1273" s="27">
        <v>0.0</v>
      </c>
      <c r="E1273" s="41"/>
    </row>
    <row r="1274" hidden="1">
      <c r="A1274" s="57" t="s">
        <v>3644</v>
      </c>
      <c r="B1274" s="29">
        <v>0.0</v>
      </c>
      <c r="C1274" s="26"/>
      <c r="D1274" s="27">
        <v>0.0</v>
      </c>
      <c r="E1274" s="41"/>
    </row>
    <row r="1275" hidden="1">
      <c r="A1275" s="31" t="s">
        <v>3646</v>
      </c>
      <c r="B1275" s="29">
        <v>0.0</v>
      </c>
      <c r="C1275" s="26"/>
      <c r="D1275" s="27">
        <v>0.0</v>
      </c>
      <c r="E1275" s="41"/>
    </row>
    <row r="1276" hidden="1">
      <c r="A1276" s="31" t="s">
        <v>3647</v>
      </c>
      <c r="B1276" s="29">
        <v>0.0</v>
      </c>
      <c r="C1276" s="26"/>
      <c r="D1276" s="27">
        <v>0.0</v>
      </c>
      <c r="E1276" s="40"/>
    </row>
    <row r="1277" hidden="1">
      <c r="A1277" s="31" t="s">
        <v>3649</v>
      </c>
      <c r="B1277" s="29">
        <v>2200.0</v>
      </c>
      <c r="C1277" s="26">
        <v>2200.0</v>
      </c>
      <c r="D1277" s="27">
        <v>0.0</v>
      </c>
      <c r="E1277" s="28" t="s">
        <v>5032</v>
      </c>
    </row>
    <row r="1278" hidden="1">
      <c r="A1278" s="31" t="s">
        <v>3651</v>
      </c>
      <c r="B1278" s="29">
        <v>3400.0</v>
      </c>
      <c r="C1278" s="26">
        <v>3400.0</v>
      </c>
      <c r="D1278" s="27">
        <v>0.0</v>
      </c>
      <c r="E1278" s="41"/>
    </row>
    <row r="1279" hidden="1">
      <c r="A1279" s="58" t="s">
        <v>3652</v>
      </c>
      <c r="B1279" s="29">
        <v>76984.0</v>
      </c>
      <c r="C1279" s="29">
        <v>76984.0</v>
      </c>
      <c r="D1279" s="27">
        <v>0.0</v>
      </c>
      <c r="E1279" s="41"/>
    </row>
    <row r="1280" hidden="1">
      <c r="A1280" s="58" t="s">
        <v>3653</v>
      </c>
      <c r="B1280" s="29">
        <v>30825.0</v>
      </c>
      <c r="C1280" s="59">
        <v>30825.0</v>
      </c>
      <c r="D1280" s="27">
        <v>0.0</v>
      </c>
      <c r="E1280" s="41"/>
    </row>
    <row r="1281" hidden="1">
      <c r="A1281" s="58" t="s">
        <v>3654</v>
      </c>
      <c r="B1281" s="29">
        <v>68486.0</v>
      </c>
      <c r="C1281" s="59">
        <v>68486.0</v>
      </c>
      <c r="D1281" s="27">
        <v>0.0</v>
      </c>
      <c r="E1281" s="41"/>
    </row>
    <row r="1282" hidden="1">
      <c r="A1282" s="58" t="s">
        <v>3655</v>
      </c>
      <c r="B1282" s="29">
        <v>59415.0</v>
      </c>
      <c r="C1282" s="59">
        <v>59415.0</v>
      </c>
      <c r="D1282" s="27">
        <v>0.0</v>
      </c>
      <c r="E1282" s="41"/>
    </row>
    <row r="1283" hidden="1">
      <c r="A1283" s="58" t="s">
        <v>3657</v>
      </c>
      <c r="B1283" s="29">
        <v>2675.0</v>
      </c>
      <c r="C1283" s="59">
        <v>2675.0</v>
      </c>
      <c r="D1283" s="27">
        <v>0.0</v>
      </c>
      <c r="E1283" s="41"/>
    </row>
    <row r="1284" hidden="1">
      <c r="A1284" s="58" t="s">
        <v>3658</v>
      </c>
      <c r="B1284" s="29">
        <v>10724.0</v>
      </c>
      <c r="C1284" s="59">
        <v>10724.0</v>
      </c>
      <c r="D1284" s="27">
        <v>0.0</v>
      </c>
      <c r="E1284" s="41"/>
    </row>
    <row r="1285" hidden="1">
      <c r="A1285" s="35" t="s">
        <v>3659</v>
      </c>
      <c r="B1285" s="29">
        <v>284521.0</v>
      </c>
      <c r="C1285" s="59">
        <v>284521.0</v>
      </c>
      <c r="D1285" s="27">
        <v>0.0</v>
      </c>
      <c r="E1285" s="41"/>
    </row>
    <row r="1286" hidden="1">
      <c r="A1286" s="36" t="s">
        <v>3660</v>
      </c>
      <c r="B1286" s="42">
        <v>1.5</v>
      </c>
      <c r="C1286" s="65">
        <v>12.5</v>
      </c>
      <c r="D1286" s="66">
        <v>11.0</v>
      </c>
      <c r="E1286" s="45"/>
    </row>
    <row r="1287" hidden="1"/>
    <row r="1288" hidden="1"/>
    <row r="1289" hidden="1">
      <c r="A1289" s="5" t="s">
        <v>3663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3634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45782.0</v>
      </c>
      <c r="B1293" s="6"/>
      <c r="C1293" s="54" t="s">
        <v>3635</v>
      </c>
      <c r="D1293" s="15">
        <v>45788.0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4824</v>
      </c>
      <c r="B1295" s="7"/>
      <c r="C1295" s="16"/>
      <c r="D1295" s="56" t="s">
        <v>4825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3636</v>
      </c>
      <c r="B1297" s="6"/>
      <c r="C1297" s="6"/>
      <c r="D1297" s="6"/>
      <c r="E1297" s="7"/>
    </row>
    <row r="1298" hidden="1">
      <c r="A1298" s="20" t="s">
        <v>3637</v>
      </c>
      <c r="B1298" s="21" t="s">
        <v>3638</v>
      </c>
      <c r="C1298" s="22" t="s">
        <v>3639</v>
      </c>
      <c r="D1298" s="21" t="s">
        <v>3640</v>
      </c>
      <c r="E1298" s="23" t="s">
        <v>13</v>
      </c>
    </row>
    <row r="1299" hidden="1">
      <c r="A1299" s="57" t="s">
        <v>3641</v>
      </c>
      <c r="B1299" s="25">
        <v>37727.0</v>
      </c>
      <c r="C1299" s="26">
        <v>37722.0</v>
      </c>
      <c r="D1299" s="27">
        <v>-5.0</v>
      </c>
      <c r="E1299" s="41"/>
    </row>
    <row r="1300" hidden="1">
      <c r="A1300" s="57" t="s">
        <v>3642</v>
      </c>
      <c r="B1300" s="29">
        <v>38164.0</v>
      </c>
      <c r="C1300" s="26">
        <v>33447.0</v>
      </c>
      <c r="D1300" s="27">
        <v>-4717.0</v>
      </c>
      <c r="E1300" s="28" t="s">
        <v>5033</v>
      </c>
    </row>
    <row r="1301" hidden="1">
      <c r="A1301" s="57" t="s">
        <v>3643</v>
      </c>
      <c r="B1301" s="29">
        <v>0.0</v>
      </c>
      <c r="C1301" s="26"/>
      <c r="D1301" s="27">
        <v>0.0</v>
      </c>
      <c r="E1301" s="41"/>
    </row>
    <row r="1302" hidden="1">
      <c r="A1302" s="57" t="s">
        <v>3644</v>
      </c>
      <c r="B1302" s="29">
        <v>0.0</v>
      </c>
      <c r="C1302" s="26"/>
      <c r="D1302" s="27">
        <v>0.0</v>
      </c>
      <c r="E1302" s="41"/>
    </row>
    <row r="1303" hidden="1">
      <c r="A1303" s="31" t="s">
        <v>3646</v>
      </c>
      <c r="B1303" s="29">
        <v>0.0</v>
      </c>
      <c r="C1303" s="26"/>
      <c r="D1303" s="27">
        <v>0.0</v>
      </c>
      <c r="E1303" s="41"/>
    </row>
    <row r="1304" hidden="1">
      <c r="A1304" s="31" t="s">
        <v>3647</v>
      </c>
      <c r="B1304" s="29">
        <v>0.0</v>
      </c>
      <c r="C1304" s="26"/>
      <c r="D1304" s="27">
        <v>0.0</v>
      </c>
      <c r="E1304" s="40"/>
    </row>
    <row r="1305" hidden="1">
      <c r="A1305" s="31" t="s">
        <v>3649</v>
      </c>
      <c r="B1305" s="29">
        <v>1342.0</v>
      </c>
      <c r="C1305" s="26">
        <v>1342.0</v>
      </c>
      <c r="D1305" s="27">
        <v>0.0</v>
      </c>
      <c r="E1305" s="28"/>
    </row>
    <row r="1306" hidden="1">
      <c r="A1306" s="31" t="s">
        <v>3651</v>
      </c>
      <c r="B1306" s="29">
        <v>7280.0</v>
      </c>
      <c r="C1306" s="26">
        <v>7280.0</v>
      </c>
      <c r="D1306" s="27">
        <v>0.0</v>
      </c>
      <c r="E1306" s="41"/>
    </row>
    <row r="1307" hidden="1">
      <c r="A1307" s="58" t="s">
        <v>3652</v>
      </c>
      <c r="B1307" s="29">
        <v>104429.0</v>
      </c>
      <c r="C1307" s="29">
        <v>104429.0</v>
      </c>
      <c r="D1307" s="27">
        <v>0.0</v>
      </c>
      <c r="E1307" s="41"/>
    </row>
    <row r="1308" hidden="1">
      <c r="A1308" s="58" t="s">
        <v>3653</v>
      </c>
      <c r="B1308" s="29">
        <v>51669.0</v>
      </c>
      <c r="C1308" s="59">
        <v>51669.0</v>
      </c>
      <c r="D1308" s="27">
        <v>0.0</v>
      </c>
      <c r="E1308" s="41"/>
    </row>
    <row r="1309" hidden="1">
      <c r="A1309" s="58" t="s">
        <v>3654</v>
      </c>
      <c r="B1309" s="29">
        <v>105748.0</v>
      </c>
      <c r="C1309" s="59">
        <v>105449.0</v>
      </c>
      <c r="D1309" s="27">
        <v>-299.0</v>
      </c>
      <c r="E1309" s="41"/>
    </row>
    <row r="1310" hidden="1">
      <c r="A1310" s="58" t="s">
        <v>3655</v>
      </c>
      <c r="B1310" s="29">
        <v>97833.0</v>
      </c>
      <c r="C1310" s="59">
        <v>97833.0</v>
      </c>
      <c r="D1310" s="27">
        <v>0.0</v>
      </c>
      <c r="E1310" s="41"/>
    </row>
    <row r="1311" hidden="1">
      <c r="A1311" s="58" t="s">
        <v>3657</v>
      </c>
      <c r="B1311" s="29">
        <v>4598.0</v>
      </c>
      <c r="C1311" s="59">
        <v>4598.0</v>
      </c>
      <c r="D1311" s="27">
        <v>0.0</v>
      </c>
      <c r="E1311" s="41"/>
    </row>
    <row r="1312" hidden="1">
      <c r="A1312" s="58" t="s">
        <v>3658</v>
      </c>
      <c r="B1312" s="29">
        <v>15698.0</v>
      </c>
      <c r="C1312" s="59">
        <v>15698.0</v>
      </c>
      <c r="D1312" s="27">
        <v>0.0</v>
      </c>
      <c r="E1312" s="41"/>
    </row>
    <row r="1313" hidden="1">
      <c r="A1313" s="35" t="s">
        <v>3659</v>
      </c>
      <c r="B1313" s="29">
        <v>448781.5</v>
      </c>
      <c r="C1313" s="59">
        <v>448482.5</v>
      </c>
      <c r="D1313" s="27">
        <v>-299.0</v>
      </c>
      <c r="E1313" s="41"/>
    </row>
    <row r="1314" hidden="1">
      <c r="A1314" s="36" t="s">
        <v>3660</v>
      </c>
      <c r="B1314" s="42">
        <v>8.5</v>
      </c>
      <c r="C1314" s="65">
        <v>-4713.5</v>
      </c>
      <c r="D1314" s="66">
        <v>-4722.0</v>
      </c>
      <c r="E1314" s="45"/>
    </row>
    <row r="1315" hidden="1"/>
    <row r="1316" hidden="1"/>
    <row r="1317" hidden="1">
      <c r="A1317" s="5" t="s">
        <v>3663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3634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45789.0</v>
      </c>
      <c r="B1321" s="6"/>
      <c r="C1321" s="54" t="s">
        <v>3635</v>
      </c>
      <c r="D1321" s="15">
        <v>45795.0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4824</v>
      </c>
      <c r="B1323" s="7"/>
      <c r="C1323" s="16"/>
      <c r="D1323" s="56" t="s">
        <v>4825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3636</v>
      </c>
      <c r="B1325" s="6"/>
      <c r="C1325" s="6"/>
      <c r="D1325" s="6"/>
      <c r="E1325" s="7"/>
    </row>
    <row r="1326" hidden="1">
      <c r="A1326" s="20" t="s">
        <v>3637</v>
      </c>
      <c r="B1326" s="21" t="s">
        <v>3638</v>
      </c>
      <c r="C1326" s="22" t="s">
        <v>3639</v>
      </c>
      <c r="D1326" s="21" t="s">
        <v>3640</v>
      </c>
      <c r="E1326" s="23" t="s">
        <v>13</v>
      </c>
    </row>
    <row r="1327" hidden="1">
      <c r="A1327" s="57" t="s">
        <v>3641</v>
      </c>
      <c r="B1327" s="25">
        <v>25234.0</v>
      </c>
      <c r="C1327" s="26">
        <v>25234.0</v>
      </c>
      <c r="D1327" s="27">
        <v>0.0</v>
      </c>
      <c r="E1327" s="41"/>
    </row>
    <row r="1328" hidden="1">
      <c r="A1328" s="57" t="s">
        <v>3642</v>
      </c>
      <c r="B1328" s="29">
        <v>33177.0</v>
      </c>
      <c r="C1328" s="26">
        <v>26686.0</v>
      </c>
      <c r="D1328" s="27">
        <v>-6491.0</v>
      </c>
      <c r="E1328" s="28" t="s">
        <v>5034</v>
      </c>
    </row>
    <row r="1329" hidden="1">
      <c r="A1329" s="57" t="s">
        <v>3643</v>
      </c>
      <c r="B1329" s="29">
        <v>240.0</v>
      </c>
      <c r="C1329" s="26">
        <v>240.0</v>
      </c>
      <c r="D1329" s="27">
        <v>0.0</v>
      </c>
      <c r="E1329" s="41"/>
    </row>
    <row r="1330" hidden="1">
      <c r="A1330" s="57" t="s">
        <v>3644</v>
      </c>
      <c r="B1330" s="29">
        <v>0.0</v>
      </c>
      <c r="C1330" s="26"/>
      <c r="D1330" s="27">
        <v>0.0</v>
      </c>
      <c r="E1330" s="41"/>
    </row>
    <row r="1331" hidden="1">
      <c r="A1331" s="31" t="s">
        <v>3646</v>
      </c>
      <c r="B1331" s="29">
        <v>0.0</v>
      </c>
      <c r="C1331" s="26"/>
      <c r="D1331" s="27">
        <v>0.0</v>
      </c>
      <c r="E1331" s="41"/>
    </row>
    <row r="1332" hidden="1">
      <c r="A1332" s="31" t="s">
        <v>3647</v>
      </c>
      <c r="B1332" s="29">
        <v>0.0</v>
      </c>
      <c r="C1332" s="26"/>
      <c r="D1332" s="27">
        <v>0.0</v>
      </c>
      <c r="E1332" s="40"/>
    </row>
    <row r="1333" hidden="1">
      <c r="A1333" s="31" t="s">
        <v>3649</v>
      </c>
      <c r="B1333" s="29">
        <v>175.0</v>
      </c>
      <c r="C1333" s="26">
        <v>20.0</v>
      </c>
      <c r="D1333" s="27">
        <v>-155.0</v>
      </c>
      <c r="E1333" s="28" t="s">
        <v>5035</v>
      </c>
    </row>
    <row r="1334" hidden="1">
      <c r="A1334" s="31" t="s">
        <v>3651</v>
      </c>
      <c r="B1334" s="29">
        <v>7080.0</v>
      </c>
      <c r="C1334" s="26">
        <v>7120.0</v>
      </c>
      <c r="D1334" s="27">
        <v>40.0</v>
      </c>
      <c r="E1334" s="41"/>
    </row>
    <row r="1335" hidden="1">
      <c r="A1335" s="58" t="s">
        <v>3652</v>
      </c>
      <c r="B1335" s="29">
        <v>123263.0</v>
      </c>
      <c r="C1335" s="29">
        <v>123263.0</v>
      </c>
      <c r="D1335" s="27">
        <v>0.0</v>
      </c>
      <c r="E1335" s="41"/>
    </row>
    <row r="1336" hidden="1">
      <c r="A1336" s="58" t="s">
        <v>3653</v>
      </c>
      <c r="B1336" s="29">
        <v>53655.0</v>
      </c>
      <c r="C1336" s="59">
        <v>54148.0</v>
      </c>
      <c r="D1336" s="27">
        <v>493.0</v>
      </c>
      <c r="E1336" s="41"/>
    </row>
    <row r="1337" hidden="1">
      <c r="A1337" s="58" t="s">
        <v>3654</v>
      </c>
      <c r="B1337" s="29">
        <v>129550.0</v>
      </c>
      <c r="C1337" s="59">
        <v>129908.0</v>
      </c>
      <c r="D1337" s="27">
        <v>358.0</v>
      </c>
      <c r="E1337" s="41"/>
    </row>
    <row r="1338" hidden="1">
      <c r="A1338" s="58" t="s">
        <v>3655</v>
      </c>
      <c r="B1338" s="29">
        <v>93554.0</v>
      </c>
      <c r="C1338" s="59">
        <v>93554.0</v>
      </c>
      <c r="D1338" s="27">
        <v>0.0</v>
      </c>
      <c r="E1338" s="41"/>
    </row>
    <row r="1339" hidden="1">
      <c r="A1339" s="58" t="s">
        <v>3657</v>
      </c>
      <c r="B1339" s="29">
        <v>355.0</v>
      </c>
      <c r="C1339" s="59">
        <v>355.0</v>
      </c>
      <c r="D1339" s="27">
        <v>0.0</v>
      </c>
      <c r="E1339" s="41"/>
    </row>
    <row r="1340" hidden="1">
      <c r="A1340" s="58" t="s">
        <v>3658</v>
      </c>
      <c r="B1340" s="29">
        <v>14796.0</v>
      </c>
      <c r="C1340" s="59">
        <v>14283.0</v>
      </c>
      <c r="D1340" s="27">
        <v>-513.0</v>
      </c>
      <c r="E1340" s="41"/>
    </row>
    <row r="1341" hidden="1">
      <c r="A1341" s="35" t="s">
        <v>3659</v>
      </c>
      <c r="B1341" s="29">
        <v>466278.5</v>
      </c>
      <c r="C1341" s="59">
        <v>466855.5</v>
      </c>
      <c r="D1341" s="27">
        <v>577.0</v>
      </c>
      <c r="E1341" s="41"/>
    </row>
    <row r="1342" hidden="1">
      <c r="A1342" s="36" t="s">
        <v>3660</v>
      </c>
      <c r="B1342" s="42">
        <v>4.5</v>
      </c>
      <c r="C1342" s="65">
        <v>-6327.5</v>
      </c>
      <c r="D1342" s="66">
        <v>-6332.0</v>
      </c>
      <c r="E1342" s="45"/>
    </row>
    <row r="1343" hidden="1"/>
    <row r="1344" hidden="1"/>
    <row r="1345" hidden="1">
      <c r="A1345" s="5" t="s">
        <v>3663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3634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45796.0</v>
      </c>
      <c r="B1349" s="6"/>
      <c r="C1349" s="54" t="s">
        <v>3635</v>
      </c>
      <c r="D1349" s="15">
        <v>45802.0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4824</v>
      </c>
      <c r="B1351" s="7"/>
      <c r="C1351" s="16"/>
      <c r="D1351" s="56" t="s">
        <v>4825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3636</v>
      </c>
      <c r="B1353" s="6"/>
      <c r="C1353" s="6"/>
      <c r="D1353" s="6"/>
      <c r="E1353" s="7"/>
    </row>
    <row r="1354" hidden="1">
      <c r="A1354" s="20" t="s">
        <v>3637</v>
      </c>
      <c r="B1354" s="21" t="s">
        <v>3638</v>
      </c>
      <c r="C1354" s="22" t="s">
        <v>3639</v>
      </c>
      <c r="D1354" s="21" t="s">
        <v>3640</v>
      </c>
      <c r="E1354" s="23" t="s">
        <v>13</v>
      </c>
    </row>
    <row r="1355" hidden="1">
      <c r="A1355" s="57" t="s">
        <v>3641</v>
      </c>
      <c r="B1355" s="25">
        <v>30287.0</v>
      </c>
      <c r="C1355" s="26">
        <v>30277.0</v>
      </c>
      <c r="D1355" s="27">
        <v>-10.0</v>
      </c>
      <c r="E1355" s="41"/>
    </row>
    <row r="1356" hidden="1">
      <c r="A1356" s="57" t="s">
        <v>3642</v>
      </c>
      <c r="B1356" s="29">
        <v>32097.0</v>
      </c>
      <c r="C1356" s="26">
        <v>26890.0</v>
      </c>
      <c r="D1356" s="27">
        <v>-5207.0</v>
      </c>
      <c r="E1356" s="28" t="s">
        <v>5036</v>
      </c>
    </row>
    <row r="1357" hidden="1">
      <c r="A1357" s="57" t="s">
        <v>3643</v>
      </c>
      <c r="B1357" s="29">
        <v>280.0</v>
      </c>
      <c r="C1357" s="26">
        <v>280.0</v>
      </c>
      <c r="D1357" s="27">
        <v>0.0</v>
      </c>
      <c r="E1357" s="41"/>
    </row>
    <row r="1358" hidden="1">
      <c r="A1358" s="57" t="s">
        <v>3644</v>
      </c>
      <c r="B1358" s="29">
        <v>0.0</v>
      </c>
      <c r="C1358" s="26"/>
      <c r="D1358" s="27">
        <v>0.0</v>
      </c>
      <c r="E1358" s="41"/>
    </row>
    <row r="1359" hidden="1">
      <c r="A1359" s="31" t="s">
        <v>3646</v>
      </c>
      <c r="B1359" s="29">
        <v>0.0</v>
      </c>
      <c r="C1359" s="26"/>
      <c r="D1359" s="27">
        <v>0.0</v>
      </c>
      <c r="E1359" s="41"/>
    </row>
    <row r="1360" hidden="1">
      <c r="A1360" s="31" t="s">
        <v>3647</v>
      </c>
      <c r="B1360" s="29">
        <v>2835.0</v>
      </c>
      <c r="C1360" s="26">
        <v>2835.0</v>
      </c>
      <c r="D1360" s="27">
        <v>0.0</v>
      </c>
      <c r="E1360" s="40" t="s">
        <v>5037</v>
      </c>
    </row>
    <row r="1361" hidden="1">
      <c r="A1361" s="31" t="s">
        <v>3649</v>
      </c>
      <c r="B1361" s="29">
        <v>240.0</v>
      </c>
      <c r="C1361" s="26">
        <v>240.0</v>
      </c>
      <c r="D1361" s="27">
        <v>0.0</v>
      </c>
      <c r="E1361" s="28" t="s">
        <v>5038</v>
      </c>
    </row>
    <row r="1362" hidden="1">
      <c r="A1362" s="31" t="s">
        <v>3651</v>
      </c>
      <c r="B1362" s="29">
        <v>6880.0</v>
      </c>
      <c r="C1362" s="26">
        <v>6880.0</v>
      </c>
      <c r="D1362" s="27">
        <v>0.0</v>
      </c>
      <c r="E1362" s="41"/>
    </row>
    <row r="1363" hidden="1">
      <c r="A1363" s="58" t="s">
        <v>3652</v>
      </c>
      <c r="B1363" s="29">
        <v>126498.0</v>
      </c>
      <c r="C1363" s="29">
        <v>126844.0</v>
      </c>
      <c r="D1363" s="27">
        <v>346.0</v>
      </c>
      <c r="E1363" s="41"/>
    </row>
    <row r="1364" hidden="1">
      <c r="A1364" s="58" t="s">
        <v>3653</v>
      </c>
      <c r="B1364" s="29">
        <v>50174.0</v>
      </c>
      <c r="C1364" s="59">
        <v>50174.0</v>
      </c>
      <c r="D1364" s="27">
        <v>0.0</v>
      </c>
      <c r="E1364" s="41"/>
    </row>
    <row r="1365" hidden="1">
      <c r="A1365" s="58" t="s">
        <v>3654</v>
      </c>
      <c r="B1365" s="29">
        <v>122061.0</v>
      </c>
      <c r="C1365" s="59">
        <v>122061.0</v>
      </c>
      <c r="D1365" s="27">
        <v>0.0</v>
      </c>
      <c r="E1365" s="41"/>
    </row>
    <row r="1366" hidden="1">
      <c r="A1366" s="58" t="s">
        <v>3655</v>
      </c>
      <c r="B1366" s="29">
        <v>103619.0</v>
      </c>
      <c r="C1366" s="59">
        <v>103619.0</v>
      </c>
      <c r="D1366" s="27">
        <v>0.0</v>
      </c>
      <c r="E1366" s="41"/>
    </row>
    <row r="1367" hidden="1">
      <c r="A1367" s="58" t="s">
        <v>3657</v>
      </c>
      <c r="B1367" s="29">
        <v>1016.0</v>
      </c>
      <c r="C1367" s="59">
        <v>1016.0</v>
      </c>
      <c r="D1367" s="27">
        <v>0.0</v>
      </c>
      <c r="E1367" s="41"/>
    </row>
    <row r="1368" hidden="1">
      <c r="A1368" s="58" t="s">
        <v>3658</v>
      </c>
      <c r="B1368" s="29">
        <v>14969.0</v>
      </c>
      <c r="C1368" s="59">
        <v>14969.0</v>
      </c>
      <c r="D1368" s="27">
        <v>0.0</v>
      </c>
      <c r="E1368" s="41"/>
    </row>
    <row r="1369" hidden="1">
      <c r="A1369" s="35" t="s">
        <v>3659</v>
      </c>
      <c r="B1369" s="29">
        <v>475980.0</v>
      </c>
      <c r="C1369" s="59">
        <v>476326.0</v>
      </c>
      <c r="D1369" s="27">
        <v>346.0</v>
      </c>
      <c r="E1369" s="41"/>
    </row>
    <row r="1370" hidden="1">
      <c r="A1370" s="36" t="s">
        <v>3660</v>
      </c>
      <c r="B1370" s="42">
        <v>7.0</v>
      </c>
      <c r="C1370" s="65">
        <v>-5210.0</v>
      </c>
      <c r="D1370" s="66">
        <v>-5217.0</v>
      </c>
      <c r="E1370" s="45"/>
    </row>
    <row r="1371" hidden="1"/>
    <row r="1372" hidden="1"/>
    <row r="1373" hidden="1">
      <c r="A1373" s="5" t="s">
        <v>3663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3634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45803.0</v>
      </c>
      <c r="B1377" s="6"/>
      <c r="C1377" s="54" t="s">
        <v>3635</v>
      </c>
      <c r="D1377" s="15">
        <v>45808.0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4824</v>
      </c>
      <c r="B1379" s="7"/>
      <c r="C1379" s="16"/>
      <c r="D1379" s="56" t="s">
        <v>4833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3636</v>
      </c>
      <c r="B1381" s="6"/>
      <c r="C1381" s="6"/>
      <c r="D1381" s="6"/>
      <c r="E1381" s="7"/>
    </row>
    <row r="1382" hidden="1">
      <c r="A1382" s="20" t="s">
        <v>3637</v>
      </c>
      <c r="B1382" s="21" t="s">
        <v>3638</v>
      </c>
      <c r="C1382" s="22" t="s">
        <v>3639</v>
      </c>
      <c r="D1382" s="21" t="s">
        <v>3640</v>
      </c>
      <c r="E1382" s="23" t="s">
        <v>13</v>
      </c>
    </row>
    <row r="1383" hidden="1">
      <c r="A1383" s="57" t="s">
        <v>3641</v>
      </c>
      <c r="B1383" s="25">
        <v>28928.0</v>
      </c>
      <c r="C1383" s="26">
        <v>28930.0</v>
      </c>
      <c r="D1383" s="27">
        <v>2.0</v>
      </c>
      <c r="E1383" s="41"/>
    </row>
    <row r="1384" hidden="1">
      <c r="A1384" s="57" t="s">
        <v>3642</v>
      </c>
      <c r="B1384" s="29">
        <v>24862.0</v>
      </c>
      <c r="C1384" s="26">
        <v>24368.0</v>
      </c>
      <c r="D1384" s="27">
        <v>-494.0</v>
      </c>
      <c r="E1384" s="28"/>
    </row>
    <row r="1385" hidden="1">
      <c r="A1385" s="57" t="s">
        <v>3643</v>
      </c>
      <c r="B1385" s="29">
        <v>360.0</v>
      </c>
      <c r="C1385" s="26">
        <v>360.0</v>
      </c>
      <c r="D1385" s="27">
        <v>0.0</v>
      </c>
      <c r="E1385" s="41"/>
    </row>
    <row r="1386" hidden="1">
      <c r="A1386" s="57" t="s">
        <v>3644</v>
      </c>
      <c r="B1386" s="29">
        <v>0.0</v>
      </c>
      <c r="C1386" s="26"/>
      <c r="D1386" s="27">
        <v>0.0</v>
      </c>
      <c r="E1386" s="41"/>
    </row>
    <row r="1387" hidden="1">
      <c r="A1387" s="31" t="s">
        <v>3646</v>
      </c>
      <c r="B1387" s="29">
        <v>0.0</v>
      </c>
      <c r="C1387" s="26"/>
      <c r="D1387" s="27">
        <v>0.0</v>
      </c>
      <c r="E1387" s="41"/>
    </row>
    <row r="1388" hidden="1">
      <c r="A1388" s="31" t="s">
        <v>3647</v>
      </c>
      <c r="B1388" s="29">
        <v>0.0</v>
      </c>
      <c r="C1388" s="26"/>
      <c r="D1388" s="27">
        <v>0.0</v>
      </c>
      <c r="E1388" s="40"/>
    </row>
    <row r="1389" hidden="1">
      <c r="A1389" s="31" t="s">
        <v>3649</v>
      </c>
      <c r="B1389" s="29">
        <v>780.0</v>
      </c>
      <c r="C1389" s="26">
        <v>699.0</v>
      </c>
      <c r="D1389" s="27">
        <v>-81.0</v>
      </c>
      <c r="E1389" s="28"/>
    </row>
    <row r="1390" hidden="1">
      <c r="A1390" s="31" t="s">
        <v>3651</v>
      </c>
      <c r="B1390" s="29">
        <v>5640.0</v>
      </c>
      <c r="C1390" s="26">
        <v>5600.0</v>
      </c>
      <c r="D1390" s="27">
        <v>-40.0</v>
      </c>
      <c r="E1390" s="41"/>
    </row>
    <row r="1391" hidden="1">
      <c r="A1391" s="58" t="s">
        <v>3652</v>
      </c>
      <c r="B1391" s="29">
        <v>107656.0</v>
      </c>
      <c r="C1391" s="29">
        <v>108274.0</v>
      </c>
      <c r="D1391" s="27">
        <v>618.0</v>
      </c>
      <c r="E1391" s="41"/>
    </row>
    <row r="1392" hidden="1">
      <c r="A1392" s="58" t="s">
        <v>3653</v>
      </c>
      <c r="B1392" s="29">
        <v>39248.0</v>
      </c>
      <c r="C1392" s="59">
        <v>39248.0</v>
      </c>
      <c r="D1392" s="27">
        <v>0.0</v>
      </c>
      <c r="E1392" s="41"/>
    </row>
    <row r="1393" hidden="1">
      <c r="A1393" s="58" t="s">
        <v>3654</v>
      </c>
      <c r="B1393" s="29">
        <v>97612.0</v>
      </c>
      <c r="C1393" s="59">
        <v>97612.0</v>
      </c>
      <c r="D1393" s="27">
        <v>0.0</v>
      </c>
      <c r="E1393" s="41"/>
    </row>
    <row r="1394" hidden="1">
      <c r="A1394" s="58" t="s">
        <v>3655</v>
      </c>
      <c r="B1394" s="29">
        <v>88406.0</v>
      </c>
      <c r="C1394" s="59">
        <v>88406.0</v>
      </c>
      <c r="D1394" s="27">
        <v>0.0</v>
      </c>
      <c r="E1394" s="41"/>
    </row>
    <row r="1395" hidden="1">
      <c r="A1395" s="58" t="s">
        <v>3657</v>
      </c>
      <c r="B1395" s="29">
        <v>1320.0</v>
      </c>
      <c r="C1395" s="59">
        <v>1320.0</v>
      </c>
      <c r="D1395" s="27">
        <v>0.0</v>
      </c>
      <c r="E1395" s="41"/>
    </row>
    <row r="1396" hidden="1">
      <c r="A1396" s="58" t="s">
        <v>3658</v>
      </c>
      <c r="B1396" s="29">
        <v>11494.0</v>
      </c>
      <c r="C1396" s="59">
        <v>11494.0</v>
      </c>
      <c r="D1396" s="27">
        <v>0.0</v>
      </c>
      <c r="E1396" s="41"/>
    </row>
    <row r="1397" hidden="1">
      <c r="A1397" s="35" t="s">
        <v>3659</v>
      </c>
      <c r="B1397" s="29">
        <v>394791.0</v>
      </c>
      <c r="C1397" s="59">
        <v>395409.0</v>
      </c>
      <c r="D1397" s="27">
        <v>618.0</v>
      </c>
      <c r="E1397" s="41"/>
    </row>
    <row r="1398" hidden="1">
      <c r="A1398" s="36" t="s">
        <v>3660</v>
      </c>
      <c r="B1398" s="42">
        <v>21.0</v>
      </c>
      <c r="C1398" s="65">
        <v>-592.0</v>
      </c>
      <c r="D1398" s="66">
        <v>-613.0</v>
      </c>
      <c r="E1398" s="45"/>
    </row>
    <row r="1399" hidden="1"/>
    <row r="1400" hidden="1"/>
    <row r="1401" hidden="1">
      <c r="A1401" s="5" t="s">
        <v>3663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3634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45809.0</v>
      </c>
      <c r="B1405" s="6"/>
      <c r="C1405" s="54" t="s">
        <v>3635</v>
      </c>
      <c r="D1405" s="15">
        <v>45809.0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4825</v>
      </c>
      <c r="B1407" s="7"/>
      <c r="C1407" s="16"/>
      <c r="D1407" s="56" t="s">
        <v>4825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3636</v>
      </c>
      <c r="B1409" s="6"/>
      <c r="C1409" s="6"/>
      <c r="D1409" s="6"/>
      <c r="E1409" s="7"/>
    </row>
    <row r="1410" hidden="1">
      <c r="A1410" s="20" t="s">
        <v>3637</v>
      </c>
      <c r="B1410" s="21" t="s">
        <v>3638</v>
      </c>
      <c r="C1410" s="22" t="s">
        <v>3639</v>
      </c>
      <c r="D1410" s="21" t="s">
        <v>3640</v>
      </c>
      <c r="E1410" s="23" t="s">
        <v>13</v>
      </c>
    </row>
    <row r="1411" hidden="1">
      <c r="A1411" s="57" t="s">
        <v>3641</v>
      </c>
      <c r="B1411" s="25">
        <v>4296.0</v>
      </c>
      <c r="C1411" s="26">
        <v>4296.0</v>
      </c>
      <c r="D1411" s="27">
        <v>0.0</v>
      </c>
      <c r="E1411" s="41"/>
    </row>
    <row r="1412" hidden="1">
      <c r="A1412" s="57" t="s">
        <v>3642</v>
      </c>
      <c r="B1412" s="29">
        <v>5004.0</v>
      </c>
      <c r="C1412" s="26">
        <v>5004.0</v>
      </c>
      <c r="D1412" s="27">
        <v>0.0</v>
      </c>
      <c r="E1412" s="28"/>
    </row>
    <row r="1413" hidden="1">
      <c r="A1413" s="57" t="s">
        <v>3643</v>
      </c>
      <c r="B1413" s="29">
        <v>0.0</v>
      </c>
      <c r="C1413" s="26"/>
      <c r="D1413" s="27">
        <v>0.0</v>
      </c>
      <c r="E1413" s="41"/>
    </row>
    <row r="1414" hidden="1">
      <c r="A1414" s="57" t="s">
        <v>3644</v>
      </c>
      <c r="B1414" s="29">
        <v>0.0</v>
      </c>
      <c r="C1414" s="26"/>
      <c r="D1414" s="27">
        <v>0.0</v>
      </c>
      <c r="E1414" s="41"/>
    </row>
    <row r="1415" hidden="1">
      <c r="A1415" s="31" t="s">
        <v>3646</v>
      </c>
      <c r="B1415" s="29">
        <v>0.0</v>
      </c>
      <c r="C1415" s="26"/>
      <c r="D1415" s="27">
        <v>0.0</v>
      </c>
      <c r="E1415" s="41"/>
    </row>
    <row r="1416" hidden="1">
      <c r="A1416" s="31" t="s">
        <v>3647</v>
      </c>
      <c r="B1416" s="29">
        <v>0.0</v>
      </c>
      <c r="C1416" s="26"/>
      <c r="D1416" s="27">
        <v>0.0</v>
      </c>
      <c r="E1416" s="40"/>
    </row>
    <row r="1417" hidden="1">
      <c r="A1417" s="31" t="s">
        <v>3649</v>
      </c>
      <c r="B1417" s="29">
        <v>0.0</v>
      </c>
      <c r="C1417" s="26"/>
      <c r="D1417" s="27">
        <v>0.0</v>
      </c>
      <c r="E1417" s="28"/>
    </row>
    <row r="1418" hidden="1">
      <c r="A1418" s="31" t="s">
        <v>3651</v>
      </c>
      <c r="B1418" s="29">
        <v>920.0</v>
      </c>
      <c r="C1418" s="26">
        <v>920.0</v>
      </c>
      <c r="D1418" s="27">
        <v>0.0</v>
      </c>
      <c r="E1418" s="41"/>
    </row>
    <row r="1419" hidden="1">
      <c r="A1419" s="58" t="s">
        <v>3652</v>
      </c>
      <c r="B1419" s="29">
        <v>13348.0</v>
      </c>
      <c r="C1419" s="29">
        <v>13348.0</v>
      </c>
      <c r="D1419" s="27">
        <v>0.0</v>
      </c>
      <c r="E1419" s="41"/>
    </row>
    <row r="1420" hidden="1">
      <c r="A1420" s="58" t="s">
        <v>3653</v>
      </c>
      <c r="B1420" s="29">
        <v>9433.0</v>
      </c>
      <c r="C1420" s="59">
        <v>9433.0</v>
      </c>
      <c r="D1420" s="27">
        <v>0.0</v>
      </c>
      <c r="E1420" s="41"/>
    </row>
    <row r="1421" hidden="1">
      <c r="A1421" s="58" t="s">
        <v>3654</v>
      </c>
      <c r="B1421" s="29">
        <v>20795.0</v>
      </c>
      <c r="C1421" s="59">
        <v>20795.0</v>
      </c>
      <c r="D1421" s="27">
        <v>0.0</v>
      </c>
      <c r="E1421" s="41"/>
    </row>
    <row r="1422" hidden="1">
      <c r="A1422" s="58" t="s">
        <v>3655</v>
      </c>
      <c r="B1422" s="29">
        <v>17960.0</v>
      </c>
      <c r="C1422" s="59">
        <v>17960.0</v>
      </c>
      <c r="D1422" s="27">
        <v>0.0</v>
      </c>
      <c r="E1422" s="41"/>
    </row>
    <row r="1423" hidden="1">
      <c r="A1423" s="58" t="s">
        <v>3657</v>
      </c>
      <c r="B1423" s="29">
        <v>756.0</v>
      </c>
      <c r="C1423" s="59">
        <v>756.0</v>
      </c>
      <c r="D1423" s="27">
        <v>0.0</v>
      </c>
      <c r="E1423" s="41"/>
    </row>
    <row r="1424" hidden="1">
      <c r="A1424" s="58" t="s">
        <v>3658</v>
      </c>
      <c r="B1424" s="29">
        <v>1142.0</v>
      </c>
      <c r="C1424" s="59">
        <v>1142.0</v>
      </c>
      <c r="D1424" s="27">
        <v>0.0</v>
      </c>
      <c r="E1424" s="41"/>
    </row>
    <row r="1425" hidden="1">
      <c r="A1425" s="35" t="s">
        <v>3659</v>
      </c>
      <c r="B1425" s="29">
        <v>72511.5</v>
      </c>
      <c r="C1425" s="59">
        <v>72511.5</v>
      </c>
      <c r="D1425" s="27">
        <v>0.0</v>
      </c>
      <c r="E1425" s="41"/>
    </row>
    <row r="1426" hidden="1">
      <c r="A1426" s="36" t="s">
        <v>3660</v>
      </c>
      <c r="B1426" s="42">
        <v>0.5</v>
      </c>
      <c r="C1426" s="65">
        <v>0.5</v>
      </c>
      <c r="D1426" s="66">
        <v>0.0</v>
      </c>
      <c r="E1426" s="45"/>
    </row>
    <row r="1427" hidden="1"/>
    <row r="1428" hidden="1"/>
    <row r="1429" hidden="1">
      <c r="A1429" s="5" t="s">
        <v>3663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3634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45810.0</v>
      </c>
      <c r="B1433" s="6"/>
      <c r="C1433" s="54" t="s">
        <v>3635</v>
      </c>
      <c r="D1433" s="15">
        <v>45816.0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4824</v>
      </c>
      <c r="B1435" s="7"/>
      <c r="C1435" s="16"/>
      <c r="D1435" s="56" t="s">
        <v>4825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3636</v>
      </c>
      <c r="B1437" s="6"/>
      <c r="C1437" s="6"/>
      <c r="D1437" s="6"/>
      <c r="E1437" s="7"/>
    </row>
    <row r="1438" hidden="1">
      <c r="A1438" s="20" t="s">
        <v>3637</v>
      </c>
      <c r="B1438" s="21" t="s">
        <v>3638</v>
      </c>
      <c r="C1438" s="22" t="s">
        <v>3639</v>
      </c>
      <c r="D1438" s="21" t="s">
        <v>3640</v>
      </c>
      <c r="E1438" s="23" t="s">
        <v>13</v>
      </c>
    </row>
    <row r="1439" hidden="1">
      <c r="A1439" s="57" t="s">
        <v>3641</v>
      </c>
      <c r="B1439" s="25">
        <v>24388.0</v>
      </c>
      <c r="C1439" s="26">
        <v>24088.0</v>
      </c>
      <c r="D1439" s="27">
        <v>-300.0</v>
      </c>
      <c r="E1439" s="41"/>
    </row>
    <row r="1440" hidden="1">
      <c r="A1440" s="57" t="s">
        <v>3642</v>
      </c>
      <c r="B1440" s="29">
        <v>32311.0</v>
      </c>
      <c r="C1440" s="26">
        <v>32311.0</v>
      </c>
      <c r="D1440" s="27">
        <v>0.0</v>
      </c>
      <c r="E1440" s="28"/>
    </row>
    <row r="1441" hidden="1">
      <c r="A1441" s="57" t="s">
        <v>3643</v>
      </c>
      <c r="B1441" s="29">
        <v>1155.0</v>
      </c>
      <c r="C1441" s="26">
        <v>1155.0</v>
      </c>
      <c r="D1441" s="27">
        <v>0.0</v>
      </c>
      <c r="E1441" s="41"/>
    </row>
    <row r="1442" hidden="1">
      <c r="A1442" s="57" t="s">
        <v>3644</v>
      </c>
      <c r="B1442" s="29">
        <v>0.0</v>
      </c>
      <c r="C1442" s="26"/>
      <c r="D1442" s="27">
        <v>0.0</v>
      </c>
      <c r="E1442" s="41"/>
    </row>
    <row r="1443" hidden="1">
      <c r="A1443" s="31" t="s">
        <v>3646</v>
      </c>
      <c r="B1443" s="29">
        <v>0.0</v>
      </c>
      <c r="C1443" s="26"/>
      <c r="D1443" s="27">
        <v>0.0</v>
      </c>
      <c r="E1443" s="41"/>
    </row>
    <row r="1444" hidden="1">
      <c r="A1444" s="31" t="s">
        <v>3647</v>
      </c>
      <c r="B1444" s="29">
        <v>0.0</v>
      </c>
      <c r="C1444" s="26"/>
      <c r="D1444" s="27">
        <v>0.0</v>
      </c>
      <c r="E1444" s="40"/>
    </row>
    <row r="1445" hidden="1">
      <c r="A1445" s="31" t="s">
        <v>3649</v>
      </c>
      <c r="B1445" s="29">
        <v>0.0</v>
      </c>
      <c r="C1445" s="26"/>
      <c r="D1445" s="27">
        <v>0.0</v>
      </c>
      <c r="E1445" s="28"/>
    </row>
    <row r="1446" hidden="1">
      <c r="A1446" s="31" t="s">
        <v>3651</v>
      </c>
      <c r="B1446" s="29">
        <v>7160.0</v>
      </c>
      <c r="C1446" s="26">
        <v>6400.0</v>
      </c>
      <c r="D1446" s="27">
        <v>-760.0</v>
      </c>
      <c r="E1446" s="41"/>
    </row>
    <row r="1447" hidden="1">
      <c r="A1447" s="58" t="s">
        <v>3652</v>
      </c>
      <c r="B1447" s="29">
        <v>134240.0</v>
      </c>
      <c r="C1447" s="29">
        <v>134240.0</v>
      </c>
      <c r="D1447" s="27">
        <v>0.0</v>
      </c>
      <c r="E1447" s="41"/>
    </row>
    <row r="1448" hidden="1">
      <c r="A1448" s="58" t="s">
        <v>3653</v>
      </c>
      <c r="B1448" s="29">
        <v>45614.0</v>
      </c>
      <c r="C1448" s="59">
        <v>45614.0</v>
      </c>
      <c r="D1448" s="27">
        <v>0.0</v>
      </c>
      <c r="E1448" s="41"/>
    </row>
    <row r="1449" hidden="1">
      <c r="A1449" s="58" t="s">
        <v>3654</v>
      </c>
      <c r="B1449" s="29">
        <v>102382.0</v>
      </c>
      <c r="C1449" s="59">
        <v>101565.0</v>
      </c>
      <c r="D1449" s="27">
        <v>-817.0</v>
      </c>
      <c r="E1449" s="41"/>
    </row>
    <row r="1450" hidden="1">
      <c r="A1450" s="58" t="s">
        <v>3655</v>
      </c>
      <c r="B1450" s="29">
        <v>104764.0</v>
      </c>
      <c r="C1450" s="59">
        <v>104764.0</v>
      </c>
      <c r="D1450" s="27">
        <v>0.0</v>
      </c>
      <c r="E1450" s="41"/>
    </row>
    <row r="1451" hidden="1">
      <c r="A1451" s="58" t="s">
        <v>3657</v>
      </c>
      <c r="B1451" s="29">
        <v>1727.0</v>
      </c>
      <c r="C1451" s="59">
        <v>1727.0</v>
      </c>
      <c r="D1451" s="27">
        <v>0.0</v>
      </c>
      <c r="E1451" s="41"/>
    </row>
    <row r="1452" hidden="1">
      <c r="A1452" s="58" t="s">
        <v>3658</v>
      </c>
      <c r="B1452" s="29">
        <v>16631.0</v>
      </c>
      <c r="C1452" s="59">
        <v>16631.0</v>
      </c>
      <c r="D1452" s="27">
        <v>0.0</v>
      </c>
      <c r="E1452" s="41"/>
    </row>
    <row r="1453" hidden="1">
      <c r="A1453" s="35" t="s">
        <v>3659</v>
      </c>
      <c r="B1453" s="29">
        <v>453734.2</v>
      </c>
      <c r="C1453" s="59">
        <v>452917.2</v>
      </c>
      <c r="D1453" s="27">
        <v>-817.0</v>
      </c>
      <c r="E1453" s="41"/>
    </row>
    <row r="1454" hidden="1">
      <c r="A1454" s="36" t="s">
        <v>3660</v>
      </c>
      <c r="B1454" s="42">
        <v>6.80000000000291</v>
      </c>
      <c r="C1454" s="65">
        <v>-1053.2000000000116</v>
      </c>
      <c r="D1454" s="66">
        <v>-1060.0000000000146</v>
      </c>
      <c r="E1454" s="45"/>
    </row>
    <row r="1455" hidden="1"/>
    <row r="1456" hidden="1"/>
    <row r="1457" hidden="1">
      <c r="A1457" s="5" t="s">
        <v>3663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3634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45817.0</v>
      </c>
      <c r="B1461" s="6"/>
      <c r="C1461" s="54" t="s">
        <v>3635</v>
      </c>
      <c r="D1461" s="15">
        <v>45823.0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4824</v>
      </c>
      <c r="B1463" s="7"/>
      <c r="C1463" s="16"/>
      <c r="D1463" s="56" t="s">
        <v>4825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3636</v>
      </c>
      <c r="B1465" s="6"/>
      <c r="C1465" s="6"/>
      <c r="D1465" s="6"/>
      <c r="E1465" s="7"/>
    </row>
    <row r="1466" hidden="1">
      <c r="A1466" s="20" t="s">
        <v>3637</v>
      </c>
      <c r="B1466" s="21" t="s">
        <v>3638</v>
      </c>
      <c r="C1466" s="22" t="s">
        <v>3639</v>
      </c>
      <c r="D1466" s="21" t="s">
        <v>3640</v>
      </c>
      <c r="E1466" s="23" t="s">
        <v>13</v>
      </c>
    </row>
    <row r="1467" hidden="1">
      <c r="A1467" s="57" t="s">
        <v>3641</v>
      </c>
      <c r="B1467" s="25">
        <v>34838.0</v>
      </c>
      <c r="C1467" s="26">
        <v>34838.0</v>
      </c>
      <c r="D1467" s="27">
        <v>0.0</v>
      </c>
      <c r="E1467" s="41"/>
    </row>
    <row r="1468" hidden="1">
      <c r="A1468" s="57" t="s">
        <v>3642</v>
      </c>
      <c r="B1468" s="29">
        <v>36819.0</v>
      </c>
      <c r="C1468" s="26">
        <v>36819.0</v>
      </c>
      <c r="D1468" s="27">
        <v>0.0</v>
      </c>
      <c r="E1468" s="28"/>
    </row>
    <row r="1469" hidden="1">
      <c r="A1469" s="57" t="s">
        <v>3643</v>
      </c>
      <c r="B1469" s="29">
        <v>0.0</v>
      </c>
      <c r="C1469" s="26"/>
      <c r="D1469" s="27">
        <v>0.0</v>
      </c>
      <c r="E1469" s="41"/>
    </row>
    <row r="1470" hidden="1">
      <c r="A1470" s="57" t="s">
        <v>3644</v>
      </c>
      <c r="B1470" s="29">
        <v>0.0</v>
      </c>
      <c r="C1470" s="26"/>
      <c r="D1470" s="27">
        <v>0.0</v>
      </c>
      <c r="E1470" s="41"/>
    </row>
    <row r="1471" hidden="1">
      <c r="A1471" s="31" t="s">
        <v>3646</v>
      </c>
      <c r="B1471" s="29">
        <v>0.0</v>
      </c>
      <c r="C1471" s="26"/>
      <c r="D1471" s="27">
        <v>0.0</v>
      </c>
      <c r="E1471" s="41"/>
    </row>
    <row r="1472" hidden="1">
      <c r="A1472" s="31" t="s">
        <v>3647</v>
      </c>
      <c r="B1472" s="29">
        <v>70.0</v>
      </c>
      <c r="C1472" s="26">
        <v>70.0</v>
      </c>
      <c r="D1472" s="27">
        <v>0.0</v>
      </c>
      <c r="E1472" s="40" t="s">
        <v>5039</v>
      </c>
    </row>
    <row r="1473" hidden="1">
      <c r="A1473" s="31" t="s">
        <v>3649</v>
      </c>
      <c r="B1473" s="29">
        <v>227.0</v>
      </c>
      <c r="C1473" s="26">
        <v>227.0</v>
      </c>
      <c r="D1473" s="27">
        <v>0.0</v>
      </c>
      <c r="E1473" s="28" t="s">
        <v>5040</v>
      </c>
    </row>
    <row r="1474" hidden="1">
      <c r="A1474" s="31" t="s">
        <v>3651</v>
      </c>
      <c r="B1474" s="29">
        <v>6040.0</v>
      </c>
      <c r="C1474" s="26">
        <v>5960.0</v>
      </c>
      <c r="D1474" s="27">
        <v>-80.0</v>
      </c>
      <c r="E1474" s="41"/>
    </row>
    <row r="1475" hidden="1">
      <c r="A1475" s="58" t="s">
        <v>3652</v>
      </c>
      <c r="B1475" s="29">
        <v>126463.0</v>
      </c>
      <c r="C1475" s="29">
        <v>126463.0</v>
      </c>
      <c r="D1475" s="27">
        <v>0.0</v>
      </c>
      <c r="E1475" s="41"/>
    </row>
    <row r="1476" hidden="1">
      <c r="A1476" s="58" t="s">
        <v>3653</v>
      </c>
      <c r="B1476" s="29">
        <v>48023.0</v>
      </c>
      <c r="C1476" s="59">
        <v>48023.0</v>
      </c>
      <c r="D1476" s="27">
        <v>0.0</v>
      </c>
      <c r="E1476" s="41"/>
    </row>
    <row r="1477" hidden="1">
      <c r="A1477" s="58" t="s">
        <v>3654</v>
      </c>
      <c r="B1477" s="29">
        <v>119680.0</v>
      </c>
      <c r="C1477" s="59">
        <v>119381.0</v>
      </c>
      <c r="D1477" s="27">
        <v>-299.0</v>
      </c>
      <c r="E1477" s="41"/>
    </row>
    <row r="1478" hidden="1">
      <c r="A1478" s="58" t="s">
        <v>3655</v>
      </c>
      <c r="B1478" s="29">
        <v>99224.0</v>
      </c>
      <c r="C1478" s="59">
        <v>99224.0</v>
      </c>
      <c r="D1478" s="27">
        <v>0.0</v>
      </c>
      <c r="E1478" s="41"/>
    </row>
    <row r="1479" hidden="1">
      <c r="A1479" s="58" t="s">
        <v>3657</v>
      </c>
      <c r="B1479" s="29">
        <v>3397.0</v>
      </c>
      <c r="C1479" s="59">
        <v>3397.0</v>
      </c>
      <c r="D1479" s="27">
        <v>0.0</v>
      </c>
      <c r="E1479" s="41"/>
    </row>
    <row r="1480" hidden="1">
      <c r="A1480" s="58" t="s">
        <v>3658</v>
      </c>
      <c r="B1480" s="29">
        <v>12763.0</v>
      </c>
      <c r="C1480" s="59">
        <v>12060.0</v>
      </c>
      <c r="D1480" s="27">
        <v>-703.0</v>
      </c>
      <c r="E1480" s="41"/>
    </row>
    <row r="1481" hidden="1">
      <c r="A1481" s="35" t="s">
        <v>3659</v>
      </c>
      <c r="B1481" s="29">
        <v>474754.1</v>
      </c>
      <c r="C1481" s="59">
        <v>473752.1</v>
      </c>
      <c r="D1481" s="27">
        <v>-1002.0</v>
      </c>
      <c r="E1481" s="41"/>
    </row>
    <row r="1482" hidden="1">
      <c r="A1482" s="36" t="s">
        <v>3660</v>
      </c>
      <c r="B1482" s="42">
        <v>26.900000000001455</v>
      </c>
      <c r="C1482" s="65">
        <v>649.9000000000233</v>
      </c>
      <c r="D1482" s="66">
        <v>623.0000000000218</v>
      </c>
      <c r="E1482" s="45"/>
    </row>
    <row r="1483" hidden="1"/>
    <row r="1484" hidden="1"/>
    <row r="1485" hidden="1">
      <c r="A1485" s="5" t="s">
        <v>3663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3634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4" t="s">
        <v>3635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4824</v>
      </c>
      <c r="B1491" s="7"/>
      <c r="C1491" s="16"/>
      <c r="D1491" s="56" t="s">
        <v>4825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3636</v>
      </c>
      <c r="B1493" s="6"/>
      <c r="C1493" s="6"/>
      <c r="D1493" s="6"/>
      <c r="E1493" s="7"/>
    </row>
    <row r="1494" hidden="1">
      <c r="A1494" s="20" t="s">
        <v>3637</v>
      </c>
      <c r="B1494" s="21" t="s">
        <v>3638</v>
      </c>
      <c r="C1494" s="22" t="s">
        <v>3639</v>
      </c>
      <c r="D1494" s="21" t="s">
        <v>3640</v>
      </c>
      <c r="E1494" s="23" t="s">
        <v>13</v>
      </c>
    </row>
    <row r="1495" hidden="1">
      <c r="A1495" s="57" t="s">
        <v>3641</v>
      </c>
      <c r="B1495" s="25">
        <v>29053.0</v>
      </c>
      <c r="C1495" s="26">
        <v>29053.0</v>
      </c>
      <c r="D1495" s="27">
        <v>0.0</v>
      </c>
      <c r="E1495" s="41"/>
    </row>
    <row r="1496" hidden="1">
      <c r="A1496" s="57" t="s">
        <v>3642</v>
      </c>
      <c r="B1496" s="29">
        <v>32282.0</v>
      </c>
      <c r="C1496" s="26">
        <v>32282.0</v>
      </c>
      <c r="D1496" s="27">
        <v>0.0</v>
      </c>
      <c r="E1496" s="28"/>
    </row>
    <row r="1497" hidden="1">
      <c r="A1497" s="57" t="s">
        <v>3643</v>
      </c>
      <c r="B1497" s="29">
        <v>800.0</v>
      </c>
      <c r="C1497" s="26">
        <v>800.0</v>
      </c>
      <c r="D1497" s="27">
        <v>0.0</v>
      </c>
      <c r="E1497" s="41"/>
    </row>
    <row r="1498" hidden="1">
      <c r="A1498" s="57" t="s">
        <v>3644</v>
      </c>
      <c r="B1498" s="29">
        <v>0.0</v>
      </c>
      <c r="C1498" s="26"/>
      <c r="D1498" s="27">
        <v>0.0</v>
      </c>
      <c r="E1498" s="41"/>
    </row>
    <row r="1499" hidden="1">
      <c r="A1499" s="31" t="s">
        <v>3646</v>
      </c>
      <c r="B1499" s="29">
        <v>0.0</v>
      </c>
      <c r="C1499" s="26"/>
      <c r="D1499" s="27">
        <v>0.0</v>
      </c>
      <c r="E1499" s="41"/>
    </row>
    <row r="1500" hidden="1">
      <c r="A1500" s="31" t="s">
        <v>3647</v>
      </c>
      <c r="B1500" s="29">
        <v>2900.0</v>
      </c>
      <c r="C1500" s="26">
        <v>2835.0</v>
      </c>
      <c r="D1500" s="27">
        <v>-65.0</v>
      </c>
      <c r="E1500" s="28" t="s">
        <v>5041</v>
      </c>
    </row>
    <row r="1501" hidden="1">
      <c r="A1501" s="31" t="s">
        <v>3649</v>
      </c>
      <c r="B1501" s="29">
        <v>380.0</v>
      </c>
      <c r="C1501" s="26">
        <v>380.0</v>
      </c>
      <c r="D1501" s="27">
        <v>0.0</v>
      </c>
      <c r="E1501" s="28"/>
    </row>
    <row r="1502" hidden="1">
      <c r="A1502" s="31" t="s">
        <v>3651</v>
      </c>
      <c r="B1502" s="29">
        <v>7160.0</v>
      </c>
      <c r="C1502" s="26">
        <v>7120.0</v>
      </c>
      <c r="D1502" s="27">
        <v>-40.0</v>
      </c>
      <c r="E1502" s="41"/>
    </row>
    <row r="1503" hidden="1">
      <c r="A1503" s="58" t="s">
        <v>3652</v>
      </c>
      <c r="B1503" s="29">
        <v>110105.0</v>
      </c>
      <c r="C1503" s="29">
        <v>110105.0</v>
      </c>
      <c r="D1503" s="27">
        <v>0.0</v>
      </c>
      <c r="E1503" s="41"/>
    </row>
    <row r="1504" hidden="1">
      <c r="A1504" s="58" t="s">
        <v>3653</v>
      </c>
      <c r="B1504" s="29">
        <v>50954.0</v>
      </c>
      <c r="C1504" s="59">
        <v>50954.0</v>
      </c>
      <c r="D1504" s="27">
        <v>0.0</v>
      </c>
      <c r="E1504" s="41"/>
    </row>
    <row r="1505" hidden="1">
      <c r="A1505" s="58" t="s">
        <v>3654</v>
      </c>
      <c r="B1505" s="29">
        <v>111177.0</v>
      </c>
      <c r="C1505" s="59">
        <v>111177.0</v>
      </c>
      <c r="D1505" s="27">
        <v>0.0</v>
      </c>
      <c r="E1505" s="41"/>
    </row>
    <row r="1506" hidden="1">
      <c r="A1506" s="58" t="s">
        <v>3655</v>
      </c>
      <c r="B1506" s="29">
        <v>105546.0</v>
      </c>
      <c r="C1506" s="59">
        <v>105546.0</v>
      </c>
      <c r="D1506" s="27">
        <v>0.0</v>
      </c>
      <c r="E1506" s="41"/>
    </row>
    <row r="1507" hidden="1">
      <c r="A1507" s="58" t="s">
        <v>3657</v>
      </c>
      <c r="B1507" s="29">
        <v>1418.0</v>
      </c>
      <c r="C1507" s="59">
        <v>1418.0</v>
      </c>
      <c r="D1507" s="27">
        <v>0.0</v>
      </c>
      <c r="E1507" s="41"/>
    </row>
    <row r="1508" hidden="1">
      <c r="A1508" s="58" t="s">
        <v>3658</v>
      </c>
      <c r="B1508" s="29">
        <v>14508.0</v>
      </c>
      <c r="C1508" s="59">
        <v>14508.0</v>
      </c>
      <c r="D1508" s="27">
        <v>0.0</v>
      </c>
      <c r="E1508" s="41"/>
    </row>
    <row r="1509" hidden="1">
      <c r="A1509" s="35" t="s">
        <v>3659</v>
      </c>
      <c r="B1509" s="29">
        <v>451761.5</v>
      </c>
      <c r="C1509" s="59">
        <v>451761.5</v>
      </c>
      <c r="D1509" s="27">
        <v>0.0</v>
      </c>
      <c r="E1509" s="41"/>
    </row>
    <row r="1510" hidden="1">
      <c r="A1510" s="36" t="s">
        <v>3660</v>
      </c>
      <c r="B1510" s="42">
        <v>13.5</v>
      </c>
      <c r="C1510" s="65">
        <v>-91.5</v>
      </c>
      <c r="D1510" s="66">
        <v>-105.0</v>
      </c>
      <c r="E1510" s="45"/>
    </row>
    <row r="1511" hidden="1"/>
    <row r="1512" hidden="1"/>
    <row r="1513" hidden="1">
      <c r="A1513" s="5" t="s">
        <v>3663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3634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4" t="s">
        <v>3635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4824</v>
      </c>
      <c r="B1519" s="7"/>
      <c r="C1519" s="16"/>
      <c r="D1519" s="56" t="s">
        <v>4824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3636</v>
      </c>
      <c r="B1521" s="6"/>
      <c r="C1521" s="6"/>
      <c r="D1521" s="6"/>
      <c r="E1521" s="7"/>
    </row>
    <row r="1522" hidden="1">
      <c r="A1522" s="20" t="s">
        <v>3637</v>
      </c>
      <c r="B1522" s="21" t="s">
        <v>3638</v>
      </c>
      <c r="C1522" s="22" t="s">
        <v>3639</v>
      </c>
      <c r="D1522" s="21" t="s">
        <v>3640</v>
      </c>
      <c r="E1522" s="23" t="s">
        <v>13</v>
      </c>
    </row>
    <row r="1523" hidden="1">
      <c r="A1523" s="57" t="s">
        <v>3641</v>
      </c>
      <c r="B1523" s="25">
        <v>46821.0</v>
      </c>
      <c r="C1523" s="26">
        <v>46840.0</v>
      </c>
      <c r="D1523" s="27">
        <v>19.0</v>
      </c>
      <c r="E1523" s="41"/>
    </row>
    <row r="1524" hidden="1">
      <c r="A1524" s="57" t="s">
        <v>3642</v>
      </c>
      <c r="B1524" s="29">
        <v>37229.0</v>
      </c>
      <c r="C1524" s="26">
        <v>34727.0</v>
      </c>
      <c r="D1524" s="27">
        <v>-2502.0</v>
      </c>
      <c r="E1524" s="28" t="s">
        <v>5042</v>
      </c>
    </row>
    <row r="1525" hidden="1">
      <c r="A1525" s="57" t="s">
        <v>3643</v>
      </c>
      <c r="B1525" s="29">
        <v>400.0</v>
      </c>
      <c r="C1525" s="26">
        <v>400.0</v>
      </c>
      <c r="D1525" s="27">
        <v>0.0</v>
      </c>
      <c r="E1525" s="41"/>
    </row>
    <row r="1526" hidden="1">
      <c r="A1526" s="57" t="s">
        <v>3644</v>
      </c>
      <c r="B1526" s="29">
        <v>0.0</v>
      </c>
      <c r="C1526" s="26"/>
      <c r="D1526" s="27">
        <v>0.0</v>
      </c>
      <c r="E1526" s="41"/>
    </row>
    <row r="1527" hidden="1">
      <c r="A1527" s="31" t="s">
        <v>3646</v>
      </c>
      <c r="B1527" s="29">
        <v>0.0</v>
      </c>
      <c r="C1527" s="26"/>
      <c r="D1527" s="27">
        <v>0.0</v>
      </c>
      <c r="E1527" s="41"/>
    </row>
    <row r="1528" hidden="1">
      <c r="A1528" s="31" t="s">
        <v>3647</v>
      </c>
      <c r="B1528" s="29">
        <v>0.0</v>
      </c>
      <c r="C1528" s="26"/>
      <c r="D1528" s="27">
        <v>0.0</v>
      </c>
      <c r="E1528" s="28"/>
    </row>
    <row r="1529" hidden="1">
      <c r="A1529" s="31" t="s">
        <v>3649</v>
      </c>
      <c r="B1529" s="29">
        <v>0.0</v>
      </c>
      <c r="C1529" s="26"/>
      <c r="D1529" s="27">
        <v>0.0</v>
      </c>
      <c r="E1529" s="28"/>
    </row>
    <row r="1530" hidden="1">
      <c r="A1530" s="31" t="s">
        <v>3651</v>
      </c>
      <c r="B1530" s="29">
        <v>8760.0</v>
      </c>
      <c r="C1530" s="26">
        <v>8520.0</v>
      </c>
      <c r="D1530" s="27">
        <v>-240.0</v>
      </c>
      <c r="E1530" s="41"/>
    </row>
    <row r="1531" hidden="1">
      <c r="A1531" s="58" t="s">
        <v>3652</v>
      </c>
      <c r="B1531" s="29">
        <v>103148.0</v>
      </c>
      <c r="C1531" s="29">
        <v>103148.0</v>
      </c>
      <c r="D1531" s="27">
        <v>0.0</v>
      </c>
      <c r="E1531" s="41"/>
    </row>
    <row r="1532" hidden="1">
      <c r="A1532" s="58" t="s">
        <v>3653</v>
      </c>
      <c r="B1532" s="29">
        <v>48167.0</v>
      </c>
      <c r="C1532" s="59">
        <v>48167.0</v>
      </c>
      <c r="D1532" s="27">
        <v>0.0</v>
      </c>
      <c r="E1532" s="41"/>
    </row>
    <row r="1533" hidden="1">
      <c r="A1533" s="58" t="s">
        <v>3654</v>
      </c>
      <c r="B1533" s="29">
        <v>118975.0</v>
      </c>
      <c r="C1533" s="59">
        <v>118975.0</v>
      </c>
      <c r="D1533" s="27">
        <v>0.0</v>
      </c>
      <c r="E1533" s="41"/>
    </row>
    <row r="1534" hidden="1">
      <c r="A1534" s="58" t="s">
        <v>3655</v>
      </c>
      <c r="B1534" s="29">
        <v>110268.0</v>
      </c>
      <c r="C1534" s="59">
        <v>110268.0</v>
      </c>
      <c r="D1534" s="27">
        <v>0.0</v>
      </c>
      <c r="E1534" s="41"/>
    </row>
    <row r="1535" hidden="1">
      <c r="A1535" s="58" t="s">
        <v>3657</v>
      </c>
      <c r="B1535" s="29">
        <v>4600.0</v>
      </c>
      <c r="C1535" s="59">
        <v>4600.0</v>
      </c>
      <c r="D1535" s="27">
        <v>0.0</v>
      </c>
      <c r="E1535" s="41"/>
    </row>
    <row r="1536" hidden="1">
      <c r="A1536" s="58" t="s">
        <v>3658</v>
      </c>
      <c r="B1536" s="29">
        <v>17215.0</v>
      </c>
      <c r="C1536" s="59">
        <v>17215.0</v>
      </c>
      <c r="D1536" s="27">
        <v>0.0</v>
      </c>
      <c r="E1536" s="41"/>
    </row>
    <row r="1537" hidden="1">
      <c r="A1537" s="35" t="s">
        <v>3659</v>
      </c>
      <c r="B1537" s="29">
        <v>478362.0</v>
      </c>
      <c r="C1537" s="59">
        <v>478362.0</v>
      </c>
      <c r="D1537" s="27">
        <v>0.0</v>
      </c>
      <c r="E1537" s="41"/>
    </row>
    <row r="1538" hidden="1">
      <c r="A1538" s="36" t="s">
        <v>3660</v>
      </c>
      <c r="B1538" s="42">
        <v>6.0</v>
      </c>
      <c r="C1538" s="65">
        <v>-2717.0</v>
      </c>
      <c r="D1538" s="66">
        <v>-2723.0</v>
      </c>
      <c r="E1538" s="45"/>
    </row>
    <row r="1539" hidden="1"/>
    <row r="1540" hidden="1"/>
    <row r="1541" hidden="1">
      <c r="A1541" s="5" t="s">
        <v>3663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3634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4" t="s">
        <v>3635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4826</v>
      </c>
      <c r="B1547" s="7"/>
      <c r="C1547" s="16"/>
      <c r="D1547" s="56" t="s">
        <v>4825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3636</v>
      </c>
      <c r="B1549" s="6"/>
      <c r="C1549" s="6"/>
      <c r="D1549" s="6"/>
      <c r="E1549" s="7"/>
    </row>
    <row r="1550" hidden="1">
      <c r="A1550" s="20" t="s">
        <v>3637</v>
      </c>
      <c r="B1550" s="21" t="s">
        <v>3638</v>
      </c>
      <c r="C1550" s="22" t="s">
        <v>3639</v>
      </c>
      <c r="D1550" s="21" t="s">
        <v>3640</v>
      </c>
      <c r="E1550" s="23" t="s">
        <v>13</v>
      </c>
    </row>
    <row r="1551" hidden="1">
      <c r="A1551" s="57" t="s">
        <v>3641</v>
      </c>
      <c r="B1551" s="25">
        <v>13862.0</v>
      </c>
      <c r="C1551" s="26">
        <v>13841.0</v>
      </c>
      <c r="D1551" s="27">
        <v>-21.0</v>
      </c>
      <c r="E1551" s="41"/>
    </row>
    <row r="1552" hidden="1">
      <c r="A1552" s="57" t="s">
        <v>3642</v>
      </c>
      <c r="B1552" s="29">
        <v>19774.0</v>
      </c>
      <c r="C1552" s="26">
        <v>19774.0</v>
      </c>
      <c r="D1552" s="27">
        <v>0.0</v>
      </c>
      <c r="E1552" s="28"/>
    </row>
    <row r="1553" hidden="1">
      <c r="A1553" s="57" t="s">
        <v>3643</v>
      </c>
      <c r="B1553" s="29">
        <v>960.0</v>
      </c>
      <c r="C1553" s="26">
        <v>960.0</v>
      </c>
      <c r="D1553" s="27">
        <v>0.0</v>
      </c>
      <c r="E1553" s="41"/>
    </row>
    <row r="1554" hidden="1">
      <c r="A1554" s="57" t="s">
        <v>3644</v>
      </c>
      <c r="B1554" s="29">
        <v>0.0</v>
      </c>
      <c r="C1554" s="26"/>
      <c r="D1554" s="27">
        <v>0.0</v>
      </c>
      <c r="E1554" s="41"/>
    </row>
    <row r="1555" hidden="1">
      <c r="A1555" s="31" t="s">
        <v>3646</v>
      </c>
      <c r="B1555" s="29">
        <v>0.0</v>
      </c>
      <c r="C1555" s="26"/>
      <c r="D1555" s="27">
        <v>0.0</v>
      </c>
      <c r="E1555" s="41"/>
    </row>
    <row r="1556" hidden="1">
      <c r="A1556" s="31" t="s">
        <v>3647</v>
      </c>
      <c r="B1556" s="29">
        <v>386.0</v>
      </c>
      <c r="C1556" s="26">
        <v>386.0</v>
      </c>
      <c r="D1556" s="27">
        <v>0.0</v>
      </c>
      <c r="E1556" s="28"/>
    </row>
    <row r="1557" hidden="1">
      <c r="A1557" s="31" t="s">
        <v>3649</v>
      </c>
      <c r="B1557" s="29">
        <v>6000.0</v>
      </c>
      <c r="C1557" s="26">
        <v>6000.0</v>
      </c>
      <c r="D1557" s="27">
        <v>0.0</v>
      </c>
      <c r="E1557" s="28" t="s">
        <v>5043</v>
      </c>
    </row>
    <row r="1558" hidden="1">
      <c r="A1558" s="31" t="s">
        <v>3651</v>
      </c>
      <c r="B1558" s="29">
        <v>6000.0</v>
      </c>
      <c r="C1558" s="26">
        <v>5960.0</v>
      </c>
      <c r="D1558" s="27">
        <v>-40.0</v>
      </c>
      <c r="E1558" s="41"/>
    </row>
    <row r="1559" hidden="1">
      <c r="A1559" s="58" t="s">
        <v>3652</v>
      </c>
      <c r="B1559" s="29">
        <v>77358.0</v>
      </c>
      <c r="C1559" s="29">
        <v>77358.0</v>
      </c>
      <c r="D1559" s="27">
        <v>0.0</v>
      </c>
      <c r="E1559" s="41"/>
    </row>
    <row r="1560" hidden="1">
      <c r="A1560" s="58" t="s">
        <v>3653</v>
      </c>
      <c r="B1560" s="29">
        <v>45868.0</v>
      </c>
      <c r="C1560" s="59">
        <v>45868.0</v>
      </c>
      <c r="D1560" s="27">
        <v>0.0</v>
      </c>
      <c r="E1560" s="41"/>
    </row>
    <row r="1561" hidden="1">
      <c r="A1561" s="58" t="s">
        <v>3654</v>
      </c>
      <c r="B1561" s="29">
        <v>90423.0</v>
      </c>
      <c r="C1561" s="59">
        <v>90423.0</v>
      </c>
      <c r="D1561" s="27">
        <v>0.0</v>
      </c>
      <c r="E1561" s="41"/>
    </row>
    <row r="1562" hidden="1">
      <c r="A1562" s="58" t="s">
        <v>3655</v>
      </c>
      <c r="B1562" s="29">
        <v>88070.0</v>
      </c>
      <c r="C1562" s="59">
        <v>88070.0</v>
      </c>
      <c r="D1562" s="27">
        <v>0.0</v>
      </c>
      <c r="E1562" s="41"/>
    </row>
    <row r="1563" hidden="1">
      <c r="A1563" s="58" t="s">
        <v>3657</v>
      </c>
      <c r="B1563" s="29">
        <v>2713.0</v>
      </c>
      <c r="C1563" s="59">
        <v>2713.0</v>
      </c>
      <c r="D1563" s="27">
        <v>0.0</v>
      </c>
      <c r="E1563" s="41"/>
    </row>
    <row r="1564" hidden="1">
      <c r="A1564" s="58" t="s">
        <v>3658</v>
      </c>
      <c r="B1564" s="29">
        <v>9613.0</v>
      </c>
      <c r="C1564" s="59">
        <v>9613.0</v>
      </c>
      <c r="D1564" s="27">
        <v>0.0</v>
      </c>
      <c r="E1564" s="41"/>
    </row>
    <row r="1565" hidden="1">
      <c r="A1565" s="35" t="s">
        <v>3659</v>
      </c>
      <c r="B1565" s="29">
        <v>351397.5</v>
      </c>
      <c r="C1565" s="59">
        <v>351397.5</v>
      </c>
      <c r="D1565" s="27">
        <v>0.0</v>
      </c>
      <c r="E1565" s="41"/>
    </row>
    <row r="1566" hidden="1">
      <c r="A1566" s="36" t="s">
        <v>3660</v>
      </c>
      <c r="B1566" s="42">
        <v>16.5</v>
      </c>
      <c r="C1566" s="65">
        <v>-44.5</v>
      </c>
      <c r="D1566" s="66">
        <v>-61.0</v>
      </c>
      <c r="E1566" s="45"/>
    </row>
    <row r="1567" hidden="1"/>
    <row r="1568" hidden="1"/>
    <row r="1569" hidden="1">
      <c r="A1569" s="5" t="s">
        <v>3663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3634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4" t="s">
        <v>3635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4824</v>
      </c>
      <c r="B1575" s="7"/>
      <c r="C1575" s="16"/>
      <c r="D1575" s="56" t="s">
        <v>4825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3636</v>
      </c>
      <c r="B1577" s="6"/>
      <c r="C1577" s="6"/>
      <c r="D1577" s="6"/>
      <c r="E1577" s="7"/>
    </row>
    <row r="1578" hidden="1">
      <c r="A1578" s="20" t="s">
        <v>3637</v>
      </c>
      <c r="B1578" s="21" t="s">
        <v>3638</v>
      </c>
      <c r="C1578" s="22" t="s">
        <v>3639</v>
      </c>
      <c r="D1578" s="21" t="s">
        <v>3640</v>
      </c>
      <c r="E1578" s="23" t="s">
        <v>13</v>
      </c>
    </row>
    <row r="1579" hidden="1">
      <c r="A1579" s="57" t="s">
        <v>3641</v>
      </c>
      <c r="B1579" s="25">
        <v>21565.0</v>
      </c>
      <c r="C1579" s="26">
        <v>21565.0</v>
      </c>
      <c r="D1579" s="27">
        <v>0.0</v>
      </c>
      <c r="E1579" s="41"/>
    </row>
    <row r="1580" hidden="1">
      <c r="A1580" s="57" t="s">
        <v>3642</v>
      </c>
      <c r="B1580" s="29">
        <v>32452.0</v>
      </c>
      <c r="C1580" s="26">
        <v>32452.0</v>
      </c>
      <c r="D1580" s="27">
        <v>0.0</v>
      </c>
      <c r="E1580" s="28"/>
    </row>
    <row r="1581" hidden="1">
      <c r="A1581" s="57" t="s">
        <v>3643</v>
      </c>
      <c r="B1581" s="29">
        <v>817.0</v>
      </c>
      <c r="C1581" s="26">
        <v>817.0</v>
      </c>
      <c r="D1581" s="27">
        <v>0.0</v>
      </c>
      <c r="E1581" s="41"/>
    </row>
    <row r="1582" hidden="1">
      <c r="A1582" s="57" t="s">
        <v>3644</v>
      </c>
      <c r="B1582" s="29">
        <v>0.0</v>
      </c>
      <c r="C1582" s="26"/>
      <c r="D1582" s="27">
        <v>0.0</v>
      </c>
      <c r="E1582" s="41"/>
    </row>
    <row r="1583" hidden="1">
      <c r="A1583" s="31" t="s">
        <v>3646</v>
      </c>
      <c r="B1583" s="29">
        <v>0.0</v>
      </c>
      <c r="C1583" s="26"/>
      <c r="D1583" s="27">
        <v>0.0</v>
      </c>
      <c r="E1583" s="41"/>
    </row>
    <row r="1584" hidden="1">
      <c r="A1584" s="31" t="s">
        <v>3647</v>
      </c>
      <c r="B1584" s="29">
        <v>2835.0</v>
      </c>
      <c r="C1584" s="26">
        <v>2835.0</v>
      </c>
      <c r="D1584" s="27">
        <v>0.0</v>
      </c>
      <c r="E1584" s="28" t="s">
        <v>5044</v>
      </c>
    </row>
    <row r="1585" hidden="1">
      <c r="A1585" s="31" t="s">
        <v>3649</v>
      </c>
      <c r="B1585" s="29">
        <v>891.0</v>
      </c>
      <c r="C1585" s="26">
        <v>571.0</v>
      </c>
      <c r="D1585" s="27">
        <v>-320.0</v>
      </c>
      <c r="E1585" s="28" t="s">
        <v>5045</v>
      </c>
    </row>
    <row r="1586" hidden="1">
      <c r="A1586" s="31" t="s">
        <v>3651</v>
      </c>
      <c r="B1586" s="29">
        <v>5480.0</v>
      </c>
      <c r="C1586" s="26">
        <v>5800.0</v>
      </c>
      <c r="D1586" s="27">
        <v>320.0</v>
      </c>
      <c r="E1586" s="41"/>
    </row>
    <row r="1587" hidden="1">
      <c r="A1587" s="58" t="s">
        <v>3652</v>
      </c>
      <c r="B1587" s="29">
        <v>110854.0</v>
      </c>
      <c r="C1587" s="29">
        <v>110854.0</v>
      </c>
      <c r="D1587" s="27">
        <v>0.0</v>
      </c>
      <c r="E1587" s="41"/>
    </row>
    <row r="1588" hidden="1">
      <c r="A1588" s="58" t="s">
        <v>3653</v>
      </c>
      <c r="B1588" s="29">
        <v>45226.0</v>
      </c>
      <c r="C1588" s="59">
        <v>45226.0</v>
      </c>
      <c r="D1588" s="27">
        <v>0.0</v>
      </c>
      <c r="E1588" s="41"/>
    </row>
    <row r="1589" hidden="1">
      <c r="A1589" s="58" t="s">
        <v>3654</v>
      </c>
      <c r="B1589" s="29">
        <v>103682.0</v>
      </c>
      <c r="C1589" s="59">
        <v>103682.0</v>
      </c>
      <c r="D1589" s="27">
        <v>0.0</v>
      </c>
      <c r="E1589" s="41"/>
    </row>
    <row r="1590" hidden="1">
      <c r="A1590" s="58" t="s">
        <v>3655</v>
      </c>
      <c r="B1590" s="29">
        <v>106272.0</v>
      </c>
      <c r="C1590" s="59">
        <v>106272.0</v>
      </c>
      <c r="D1590" s="27">
        <v>0.0</v>
      </c>
      <c r="E1590" s="41"/>
    </row>
    <row r="1591" hidden="1">
      <c r="A1591" s="58" t="s">
        <v>3657</v>
      </c>
      <c r="B1591" s="29">
        <v>4398.0</v>
      </c>
      <c r="C1591" s="59">
        <v>4398.0</v>
      </c>
      <c r="D1591" s="27">
        <v>0.0</v>
      </c>
      <c r="E1591" s="41"/>
    </row>
    <row r="1592" hidden="1">
      <c r="A1592" s="58" t="s">
        <v>3658</v>
      </c>
      <c r="B1592" s="29">
        <v>13229.0</v>
      </c>
      <c r="C1592" s="59">
        <v>12033.0</v>
      </c>
      <c r="D1592" s="27">
        <v>-1196.0</v>
      </c>
      <c r="E1592" s="41"/>
    </row>
    <row r="1593" hidden="1">
      <c r="A1593" s="35" t="s">
        <v>3659</v>
      </c>
      <c r="B1593" s="29">
        <v>434466.0</v>
      </c>
      <c r="C1593" s="59">
        <v>433270.0</v>
      </c>
      <c r="D1593" s="27">
        <v>-1196.0</v>
      </c>
      <c r="E1593" s="41"/>
    </row>
    <row r="1594" hidden="1">
      <c r="A1594" s="36" t="s">
        <v>3660</v>
      </c>
      <c r="B1594" s="42">
        <v>6.0</v>
      </c>
      <c r="C1594" s="65">
        <v>1202.0</v>
      </c>
      <c r="D1594" s="66">
        <v>1196.0</v>
      </c>
      <c r="E1594" s="45"/>
    </row>
    <row r="1595" hidden="1"/>
    <row r="1596" hidden="1"/>
    <row r="1597" hidden="1">
      <c r="A1597" s="5" t="s">
        <v>3663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3634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4" t="s">
        <v>3635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4824</v>
      </c>
      <c r="B1603" s="7"/>
      <c r="C1603" s="16"/>
      <c r="D1603" s="56" t="s">
        <v>4825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3636</v>
      </c>
      <c r="B1605" s="6"/>
      <c r="C1605" s="6"/>
      <c r="D1605" s="6"/>
      <c r="E1605" s="7"/>
    </row>
    <row r="1606" hidden="1">
      <c r="A1606" s="20" t="s">
        <v>3637</v>
      </c>
      <c r="B1606" s="21" t="s">
        <v>3638</v>
      </c>
      <c r="C1606" s="22" t="s">
        <v>3639</v>
      </c>
      <c r="D1606" s="21" t="s">
        <v>3640</v>
      </c>
      <c r="E1606" s="23" t="s">
        <v>13</v>
      </c>
    </row>
    <row r="1607" hidden="1">
      <c r="A1607" s="57" t="s">
        <v>3641</v>
      </c>
      <c r="B1607" s="25">
        <v>28020.0</v>
      </c>
      <c r="C1607" s="26">
        <v>28021.0</v>
      </c>
      <c r="D1607" s="27">
        <v>1.0</v>
      </c>
      <c r="E1607" s="41"/>
    </row>
    <row r="1608" hidden="1">
      <c r="A1608" s="57" t="s">
        <v>3642</v>
      </c>
      <c r="B1608" s="29">
        <v>35331.0</v>
      </c>
      <c r="C1608" s="26">
        <v>35331.0</v>
      </c>
      <c r="D1608" s="27">
        <v>0.0</v>
      </c>
      <c r="E1608" s="28"/>
    </row>
    <row r="1609" hidden="1">
      <c r="A1609" s="57" t="s">
        <v>3643</v>
      </c>
      <c r="B1609" s="29">
        <v>0.0</v>
      </c>
      <c r="C1609" s="26"/>
      <c r="D1609" s="27">
        <v>0.0</v>
      </c>
      <c r="E1609" s="41"/>
    </row>
    <row r="1610" hidden="1">
      <c r="A1610" s="57" t="s">
        <v>3644</v>
      </c>
      <c r="B1610" s="29">
        <v>0.0</v>
      </c>
      <c r="C1610" s="26"/>
      <c r="D1610" s="27">
        <v>0.0</v>
      </c>
      <c r="E1610" s="41"/>
    </row>
    <row r="1611" hidden="1">
      <c r="A1611" s="31" t="s">
        <v>3646</v>
      </c>
      <c r="B1611" s="29">
        <v>0.0</v>
      </c>
      <c r="C1611" s="26"/>
      <c r="D1611" s="27">
        <v>0.0</v>
      </c>
      <c r="E1611" s="41"/>
    </row>
    <row r="1612" hidden="1">
      <c r="A1612" s="31" t="s">
        <v>3647</v>
      </c>
      <c r="B1612" s="29">
        <v>0.0</v>
      </c>
      <c r="C1612" s="26"/>
      <c r="D1612" s="27">
        <v>0.0</v>
      </c>
      <c r="E1612" s="28"/>
    </row>
    <row r="1613" hidden="1">
      <c r="A1613" s="31" t="s">
        <v>3649</v>
      </c>
      <c r="B1613" s="29">
        <v>1560.0</v>
      </c>
      <c r="C1613" s="26"/>
      <c r="D1613" s="27">
        <v>-1560.0</v>
      </c>
      <c r="E1613" s="28"/>
    </row>
    <row r="1614" hidden="1">
      <c r="A1614" s="31" t="s">
        <v>3651</v>
      </c>
      <c r="B1614" s="29">
        <v>5800.0</v>
      </c>
      <c r="C1614" s="26">
        <v>6720.0</v>
      </c>
      <c r="D1614" s="27">
        <v>920.0</v>
      </c>
      <c r="E1614" s="41"/>
    </row>
    <row r="1615" hidden="1">
      <c r="A1615" s="58" t="s">
        <v>3652</v>
      </c>
      <c r="B1615" s="29">
        <v>106134.0</v>
      </c>
      <c r="C1615" s="29">
        <v>106134.0</v>
      </c>
      <c r="D1615" s="27">
        <v>0.0</v>
      </c>
      <c r="E1615" s="41"/>
    </row>
    <row r="1616" hidden="1">
      <c r="A1616" s="58" t="s">
        <v>3653</v>
      </c>
      <c r="B1616" s="29">
        <v>45916.0</v>
      </c>
      <c r="C1616" s="59">
        <v>45916.0</v>
      </c>
      <c r="D1616" s="27">
        <v>0.0</v>
      </c>
      <c r="E1616" s="41"/>
    </row>
    <row r="1617" hidden="1">
      <c r="A1617" s="58" t="s">
        <v>3654</v>
      </c>
      <c r="B1617" s="29">
        <v>101315.0</v>
      </c>
      <c r="C1617" s="59">
        <v>100787.0</v>
      </c>
      <c r="D1617" s="27">
        <v>-528.0</v>
      </c>
      <c r="E1617" s="41"/>
    </row>
    <row r="1618" hidden="1">
      <c r="A1618" s="58" t="s">
        <v>3655</v>
      </c>
      <c r="B1618" s="29">
        <v>99435.0</v>
      </c>
      <c r="C1618" s="59">
        <v>99435.0</v>
      </c>
      <c r="D1618" s="27">
        <v>0.0</v>
      </c>
      <c r="E1618" s="41"/>
    </row>
    <row r="1619" hidden="1">
      <c r="A1619" s="58" t="s">
        <v>3657</v>
      </c>
      <c r="B1619" s="29">
        <v>1140.0</v>
      </c>
      <c r="C1619" s="59">
        <v>1140.0</v>
      </c>
      <c r="D1619" s="27">
        <v>0.0</v>
      </c>
      <c r="E1619" s="41"/>
    </row>
    <row r="1620" hidden="1">
      <c r="A1620" s="58" t="s">
        <v>3658</v>
      </c>
      <c r="B1620" s="29">
        <v>13211.0</v>
      </c>
      <c r="C1620" s="59">
        <v>12683.0</v>
      </c>
      <c r="D1620" s="27">
        <v>-528.0</v>
      </c>
      <c r="E1620" s="41"/>
    </row>
    <row r="1621" hidden="1">
      <c r="A1621" s="35" t="s">
        <v>3659</v>
      </c>
      <c r="B1621" s="29">
        <v>424649.0</v>
      </c>
      <c r="C1621" s="59">
        <v>423593.0</v>
      </c>
      <c r="D1621" s="27">
        <v>-1056.0</v>
      </c>
      <c r="E1621" s="41"/>
    </row>
    <row r="1622" hidden="1">
      <c r="A1622" s="36" t="s">
        <v>3660</v>
      </c>
      <c r="B1622" s="42">
        <v>2.0</v>
      </c>
      <c r="C1622" s="65">
        <v>-109.0</v>
      </c>
      <c r="D1622" s="66">
        <v>-111.0</v>
      </c>
      <c r="E1622" s="45"/>
    </row>
    <row r="1623" hidden="1"/>
    <row r="1624" hidden="1"/>
    <row r="1625" hidden="1">
      <c r="A1625" s="5" t="s">
        <v>3663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3634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45859.0</v>
      </c>
      <c r="B1629" s="6"/>
      <c r="C1629" s="54" t="s">
        <v>3635</v>
      </c>
      <c r="D1629" s="15">
        <v>45865.0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4824</v>
      </c>
      <c r="B1631" s="7"/>
      <c r="C1631" s="16"/>
      <c r="D1631" s="56" t="s">
        <v>4825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3636</v>
      </c>
      <c r="B1633" s="6"/>
      <c r="C1633" s="6"/>
      <c r="D1633" s="6"/>
      <c r="E1633" s="7"/>
    </row>
    <row r="1634" hidden="1">
      <c r="A1634" s="20" t="s">
        <v>3637</v>
      </c>
      <c r="B1634" s="21" t="s">
        <v>3638</v>
      </c>
      <c r="C1634" s="22" t="s">
        <v>3639</v>
      </c>
      <c r="D1634" s="21" t="s">
        <v>3640</v>
      </c>
      <c r="E1634" s="23" t="s">
        <v>13</v>
      </c>
    </row>
    <row r="1635" hidden="1">
      <c r="A1635" s="57" t="s">
        <v>3641</v>
      </c>
      <c r="B1635" s="25">
        <v>23045.0</v>
      </c>
      <c r="C1635" s="26">
        <v>23045.0</v>
      </c>
      <c r="D1635" s="27">
        <v>0.0</v>
      </c>
      <c r="E1635" s="41"/>
    </row>
    <row r="1636" hidden="1">
      <c r="A1636" s="57" t="s">
        <v>3642</v>
      </c>
      <c r="B1636" s="29">
        <v>28263.0</v>
      </c>
      <c r="C1636" s="26">
        <v>28263.0</v>
      </c>
      <c r="D1636" s="27">
        <v>0.0</v>
      </c>
      <c r="E1636" s="28"/>
    </row>
    <row r="1637" hidden="1">
      <c r="A1637" s="57" t="s">
        <v>3643</v>
      </c>
      <c r="B1637" s="29">
        <v>600.0</v>
      </c>
      <c r="C1637" s="26">
        <v>600.0</v>
      </c>
      <c r="D1637" s="27">
        <v>0.0</v>
      </c>
      <c r="E1637" s="41"/>
    </row>
    <row r="1638" hidden="1">
      <c r="A1638" s="57" t="s">
        <v>3644</v>
      </c>
      <c r="B1638" s="29">
        <v>0.0</v>
      </c>
      <c r="C1638" s="26"/>
      <c r="D1638" s="27">
        <v>0.0</v>
      </c>
      <c r="E1638" s="41"/>
    </row>
    <row r="1639" hidden="1">
      <c r="A1639" s="31" t="s">
        <v>3646</v>
      </c>
      <c r="B1639" s="29">
        <v>0.0</v>
      </c>
      <c r="C1639" s="26"/>
      <c r="D1639" s="27">
        <v>0.0</v>
      </c>
      <c r="E1639" s="41"/>
    </row>
    <row r="1640" hidden="1">
      <c r="A1640" s="31" t="s">
        <v>3647</v>
      </c>
      <c r="B1640" s="29">
        <v>20.0</v>
      </c>
      <c r="C1640" s="26"/>
      <c r="D1640" s="27">
        <v>-20.0</v>
      </c>
      <c r="E1640" s="28"/>
    </row>
    <row r="1641" hidden="1">
      <c r="A1641" s="31" t="s">
        <v>3649</v>
      </c>
      <c r="B1641" s="29">
        <v>6870.0</v>
      </c>
      <c r="C1641" s="26">
        <v>6870.0</v>
      </c>
      <c r="D1641" s="27">
        <v>0.0</v>
      </c>
      <c r="E1641" s="28"/>
    </row>
    <row r="1642" hidden="1">
      <c r="A1642" s="31" t="s">
        <v>3651</v>
      </c>
      <c r="B1642" s="29">
        <v>5960.0</v>
      </c>
      <c r="C1642" s="26">
        <v>6000.0</v>
      </c>
      <c r="D1642" s="27">
        <v>40.0</v>
      </c>
      <c r="E1642" s="41"/>
    </row>
    <row r="1643" hidden="1">
      <c r="A1643" s="58" t="s">
        <v>3652</v>
      </c>
      <c r="B1643" s="29">
        <v>88169.0</v>
      </c>
      <c r="C1643" s="29">
        <v>88433.0</v>
      </c>
      <c r="D1643" s="27">
        <v>264.0</v>
      </c>
      <c r="E1643" s="41"/>
    </row>
    <row r="1644" hidden="1">
      <c r="A1644" s="58" t="s">
        <v>3653</v>
      </c>
      <c r="B1644" s="29">
        <v>35890.0</v>
      </c>
      <c r="C1644" s="59">
        <v>35890.0</v>
      </c>
      <c r="D1644" s="27">
        <v>0.0</v>
      </c>
      <c r="E1644" s="41"/>
    </row>
    <row r="1645" hidden="1">
      <c r="A1645" s="58" t="s">
        <v>3654</v>
      </c>
      <c r="B1645" s="29">
        <v>125147.0</v>
      </c>
      <c r="C1645" s="59">
        <v>124599.0</v>
      </c>
      <c r="D1645" s="27">
        <v>-548.0</v>
      </c>
      <c r="E1645" s="41"/>
    </row>
    <row r="1646" hidden="1">
      <c r="A1646" s="58" t="s">
        <v>3655</v>
      </c>
      <c r="B1646" s="29">
        <v>88080.0</v>
      </c>
      <c r="C1646" s="59">
        <v>88080.0</v>
      </c>
      <c r="D1646" s="27">
        <v>0.0</v>
      </c>
      <c r="E1646" s="41"/>
    </row>
    <row r="1647" hidden="1">
      <c r="A1647" s="58" t="s">
        <v>3657</v>
      </c>
      <c r="B1647" s="29">
        <v>2511.0</v>
      </c>
      <c r="C1647" s="59">
        <v>2511.0</v>
      </c>
      <c r="D1647" s="27">
        <v>0.0</v>
      </c>
      <c r="E1647" s="41"/>
    </row>
    <row r="1648" hidden="1">
      <c r="A1648" s="58" t="s">
        <v>3658</v>
      </c>
      <c r="B1648" s="29">
        <v>13285.0</v>
      </c>
      <c r="C1648" s="59">
        <v>13285.0</v>
      </c>
      <c r="D1648" s="27">
        <v>0.0</v>
      </c>
      <c r="E1648" s="41"/>
    </row>
    <row r="1649" hidden="1">
      <c r="A1649" s="35" t="s">
        <v>3659</v>
      </c>
      <c r="B1649" s="29">
        <v>404525.0</v>
      </c>
      <c r="C1649" s="59">
        <v>404241.0</v>
      </c>
      <c r="D1649" s="27">
        <v>-284.0</v>
      </c>
      <c r="E1649" s="41"/>
    </row>
    <row r="1650" hidden="1">
      <c r="A1650" s="36" t="s">
        <v>3660</v>
      </c>
      <c r="B1650" s="42">
        <v>30.0</v>
      </c>
      <c r="C1650" s="65">
        <v>50.0</v>
      </c>
      <c r="D1650" s="66">
        <v>20.0</v>
      </c>
      <c r="E1650" s="45"/>
    </row>
    <row r="1651" hidden="1"/>
    <row r="1652" hidden="1"/>
    <row r="1653" hidden="1">
      <c r="A1653" s="5" t="s">
        <v>3663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3634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45866.0</v>
      </c>
      <c r="B1657" s="6"/>
      <c r="C1657" s="54" t="s">
        <v>3635</v>
      </c>
      <c r="D1657" s="15">
        <v>45869.0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4824</v>
      </c>
      <c r="B1659" s="7"/>
      <c r="C1659" s="16"/>
      <c r="D1659" s="56" t="s">
        <v>4839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3636</v>
      </c>
      <c r="B1661" s="6"/>
      <c r="C1661" s="6"/>
      <c r="D1661" s="6"/>
      <c r="E1661" s="7"/>
    </row>
    <row r="1662" hidden="1">
      <c r="A1662" s="20" t="s">
        <v>3637</v>
      </c>
      <c r="B1662" s="21" t="s">
        <v>3638</v>
      </c>
      <c r="C1662" s="22" t="s">
        <v>3639</v>
      </c>
      <c r="D1662" s="21" t="s">
        <v>3640</v>
      </c>
      <c r="E1662" s="23" t="s">
        <v>13</v>
      </c>
    </row>
    <row r="1663" hidden="1">
      <c r="A1663" s="57" t="s">
        <v>3641</v>
      </c>
      <c r="B1663" s="25">
        <v>17641.0</v>
      </c>
      <c r="C1663" s="26">
        <v>17641.0</v>
      </c>
      <c r="D1663" s="27">
        <v>0.0</v>
      </c>
      <c r="E1663" s="41"/>
    </row>
    <row r="1664" hidden="1">
      <c r="A1664" s="57" t="s">
        <v>3642</v>
      </c>
      <c r="B1664" s="29">
        <v>19959.0</v>
      </c>
      <c r="C1664" s="26">
        <v>19959.0</v>
      </c>
      <c r="D1664" s="27">
        <v>0.0</v>
      </c>
      <c r="E1664" s="28"/>
    </row>
    <row r="1665" hidden="1">
      <c r="A1665" s="57" t="s">
        <v>3643</v>
      </c>
      <c r="B1665" s="29">
        <v>0.0</v>
      </c>
      <c r="C1665" s="26"/>
      <c r="D1665" s="27">
        <v>0.0</v>
      </c>
      <c r="E1665" s="41"/>
    </row>
    <row r="1666" hidden="1">
      <c r="A1666" s="57" t="s">
        <v>3644</v>
      </c>
      <c r="B1666" s="29">
        <v>0.0</v>
      </c>
      <c r="C1666" s="26"/>
      <c r="D1666" s="27">
        <v>0.0</v>
      </c>
      <c r="E1666" s="41"/>
    </row>
    <row r="1667" hidden="1">
      <c r="A1667" s="31" t="s">
        <v>3646</v>
      </c>
      <c r="B1667" s="29">
        <v>0.0</v>
      </c>
      <c r="C1667" s="26"/>
      <c r="D1667" s="27">
        <v>0.0</v>
      </c>
      <c r="E1667" s="41"/>
    </row>
    <row r="1668" hidden="1">
      <c r="A1668" s="31" t="s">
        <v>3647</v>
      </c>
      <c r="B1668" s="29">
        <v>0.0</v>
      </c>
      <c r="C1668" s="26"/>
      <c r="D1668" s="27">
        <v>0.0</v>
      </c>
      <c r="E1668" s="28"/>
    </row>
    <row r="1669" hidden="1">
      <c r="A1669" s="31" t="s">
        <v>3649</v>
      </c>
      <c r="B1669" s="29">
        <v>744.0</v>
      </c>
      <c r="C1669" s="26">
        <v>744.0</v>
      </c>
      <c r="D1669" s="27">
        <v>0.0</v>
      </c>
      <c r="E1669" s="28" t="s">
        <v>5046</v>
      </c>
    </row>
    <row r="1670" hidden="1">
      <c r="A1670" s="31" t="s">
        <v>3651</v>
      </c>
      <c r="B1670" s="29">
        <v>1600.0</v>
      </c>
      <c r="C1670" s="26">
        <v>1600.0</v>
      </c>
      <c r="D1670" s="27">
        <v>0.0</v>
      </c>
      <c r="E1670" s="41"/>
    </row>
    <row r="1671" hidden="1">
      <c r="A1671" s="58" t="s">
        <v>3652</v>
      </c>
      <c r="B1671" s="29">
        <v>54214.0</v>
      </c>
      <c r="C1671" s="29">
        <v>54214.0</v>
      </c>
      <c r="D1671" s="27">
        <v>0.0</v>
      </c>
      <c r="E1671" s="41"/>
    </row>
    <row r="1672" hidden="1">
      <c r="A1672" s="58" t="s">
        <v>3653</v>
      </c>
      <c r="B1672" s="29">
        <v>17486.0</v>
      </c>
      <c r="C1672" s="59">
        <v>17486.0</v>
      </c>
      <c r="D1672" s="27">
        <v>0.0</v>
      </c>
      <c r="E1672" s="41"/>
    </row>
    <row r="1673" hidden="1">
      <c r="A1673" s="58" t="s">
        <v>3654</v>
      </c>
      <c r="B1673" s="29">
        <v>55320.0</v>
      </c>
      <c r="C1673" s="59">
        <v>55320.0</v>
      </c>
      <c r="D1673" s="27">
        <v>0.0</v>
      </c>
      <c r="E1673" s="41"/>
    </row>
    <row r="1674" hidden="1">
      <c r="A1674" s="58" t="s">
        <v>3655</v>
      </c>
      <c r="B1674" s="29">
        <v>49256.0</v>
      </c>
      <c r="C1674" s="59">
        <v>49256.0</v>
      </c>
      <c r="D1674" s="27">
        <v>0.0</v>
      </c>
      <c r="E1674" s="41"/>
    </row>
    <row r="1675" hidden="1">
      <c r="A1675" s="58" t="s">
        <v>3657</v>
      </c>
      <c r="B1675" s="29">
        <v>3295.0</v>
      </c>
      <c r="C1675" s="59">
        <v>3295.0</v>
      </c>
      <c r="D1675" s="27">
        <v>0.0</v>
      </c>
      <c r="E1675" s="41"/>
    </row>
    <row r="1676" hidden="1">
      <c r="A1676" s="58" t="s">
        <v>3658</v>
      </c>
      <c r="B1676" s="29">
        <v>11297.0</v>
      </c>
      <c r="C1676" s="59">
        <v>11297.0</v>
      </c>
      <c r="D1676" s="27">
        <v>0.0</v>
      </c>
      <c r="E1676" s="41"/>
    </row>
    <row r="1677" hidden="1">
      <c r="A1677" s="35" t="s">
        <v>3659</v>
      </c>
      <c r="B1677" s="29">
        <v>219506.5</v>
      </c>
      <c r="C1677" s="59">
        <v>219506.5</v>
      </c>
      <c r="D1677" s="27">
        <v>0.0</v>
      </c>
      <c r="E1677" s="41"/>
    </row>
    <row r="1678" hidden="1">
      <c r="A1678" s="36" t="s">
        <v>3660</v>
      </c>
      <c r="B1678" s="42">
        <v>8.5</v>
      </c>
      <c r="C1678" s="65">
        <v>8.5</v>
      </c>
      <c r="D1678" s="66">
        <v>0.0</v>
      </c>
      <c r="E1678" s="45"/>
    </row>
    <row r="1679" hidden="1"/>
    <row r="1680" hidden="1"/>
    <row r="1681" hidden="1">
      <c r="A1681" s="5" t="s">
        <v>3663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3634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45870.0</v>
      </c>
      <c r="B1685" s="6"/>
      <c r="C1685" s="54" t="s">
        <v>3635</v>
      </c>
      <c r="D1685" s="15">
        <v>45872.0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4831</v>
      </c>
      <c r="B1687" s="7"/>
      <c r="C1687" s="16"/>
      <c r="D1687" s="56" t="s">
        <v>4825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3636</v>
      </c>
      <c r="B1689" s="6"/>
      <c r="C1689" s="6"/>
      <c r="D1689" s="6"/>
      <c r="E1689" s="7"/>
    </row>
    <row r="1690" hidden="1">
      <c r="A1690" s="20" t="s">
        <v>3637</v>
      </c>
      <c r="B1690" s="21" t="s">
        <v>3638</v>
      </c>
      <c r="C1690" s="22" t="s">
        <v>3639</v>
      </c>
      <c r="D1690" s="21" t="s">
        <v>3640</v>
      </c>
      <c r="E1690" s="23" t="s">
        <v>13</v>
      </c>
    </row>
    <row r="1691" hidden="1">
      <c r="A1691" s="57" t="s">
        <v>3641</v>
      </c>
      <c r="B1691" s="25">
        <v>9470.0</v>
      </c>
      <c r="C1691" s="26">
        <v>14960.0</v>
      </c>
      <c r="D1691" s="27">
        <v>5490.0</v>
      </c>
      <c r="E1691" s="41"/>
    </row>
    <row r="1692" hidden="1">
      <c r="A1692" s="57" t="s">
        <v>3642</v>
      </c>
      <c r="B1692" s="29">
        <v>14439.0</v>
      </c>
      <c r="C1692" s="26">
        <v>14439.0</v>
      </c>
      <c r="D1692" s="27">
        <v>0.0</v>
      </c>
      <c r="E1692" s="28"/>
    </row>
    <row r="1693" hidden="1">
      <c r="A1693" s="57" t="s">
        <v>3643</v>
      </c>
      <c r="B1693" s="29">
        <v>5490.0</v>
      </c>
      <c r="C1693" s="26"/>
      <c r="D1693" s="27">
        <v>-5490.0</v>
      </c>
      <c r="E1693" s="41"/>
    </row>
    <row r="1694" hidden="1">
      <c r="A1694" s="57" t="s">
        <v>3644</v>
      </c>
      <c r="B1694" s="29">
        <v>0.0</v>
      </c>
      <c r="C1694" s="26"/>
      <c r="D1694" s="27">
        <v>0.0</v>
      </c>
      <c r="E1694" s="41"/>
    </row>
    <row r="1695" hidden="1">
      <c r="A1695" s="31" t="s">
        <v>3646</v>
      </c>
      <c r="B1695" s="29">
        <v>0.0</v>
      </c>
      <c r="C1695" s="26"/>
      <c r="D1695" s="27">
        <v>0.0</v>
      </c>
      <c r="E1695" s="41"/>
    </row>
    <row r="1696" hidden="1">
      <c r="A1696" s="31" t="s">
        <v>3647</v>
      </c>
      <c r="B1696" s="29">
        <v>0.0</v>
      </c>
      <c r="C1696" s="26"/>
      <c r="D1696" s="27">
        <v>0.0</v>
      </c>
      <c r="E1696" s="28"/>
    </row>
    <row r="1697" hidden="1">
      <c r="A1697" s="31" t="s">
        <v>3649</v>
      </c>
      <c r="B1697" s="29">
        <v>128.0</v>
      </c>
      <c r="C1697" s="26">
        <v>128.0</v>
      </c>
      <c r="D1697" s="27">
        <v>0.0</v>
      </c>
      <c r="E1697" s="28" t="s">
        <v>5047</v>
      </c>
    </row>
    <row r="1698" hidden="1">
      <c r="A1698" s="31" t="s">
        <v>3651</v>
      </c>
      <c r="B1698" s="29">
        <v>1600.0</v>
      </c>
      <c r="C1698" s="26">
        <v>1560.0</v>
      </c>
      <c r="D1698" s="27">
        <v>-40.0</v>
      </c>
      <c r="E1698" s="41"/>
    </row>
    <row r="1699" hidden="1">
      <c r="A1699" s="58" t="s">
        <v>3652</v>
      </c>
      <c r="B1699" s="29">
        <v>48222.0</v>
      </c>
      <c r="C1699" s="29">
        <v>48222.0</v>
      </c>
      <c r="D1699" s="27">
        <v>0.0</v>
      </c>
      <c r="E1699" s="41"/>
    </row>
    <row r="1700" hidden="1">
      <c r="A1700" s="58" t="s">
        <v>3653</v>
      </c>
      <c r="B1700" s="29">
        <v>26576.0</v>
      </c>
      <c r="C1700" s="59">
        <v>26576.0</v>
      </c>
      <c r="D1700" s="27">
        <v>0.0</v>
      </c>
      <c r="E1700" s="41"/>
    </row>
    <row r="1701" hidden="1">
      <c r="A1701" s="58" t="s">
        <v>3654</v>
      </c>
      <c r="B1701" s="29">
        <v>51929.0</v>
      </c>
      <c r="C1701" s="59">
        <v>51929.0</v>
      </c>
      <c r="D1701" s="27">
        <v>0.0</v>
      </c>
      <c r="E1701" s="41"/>
    </row>
    <row r="1702" hidden="1">
      <c r="A1702" s="58" t="s">
        <v>3655</v>
      </c>
      <c r="B1702" s="29">
        <v>42238.0</v>
      </c>
      <c r="C1702" s="59">
        <v>42238.0</v>
      </c>
      <c r="D1702" s="27">
        <v>0.0</v>
      </c>
      <c r="E1702" s="41"/>
    </row>
    <row r="1703" hidden="1">
      <c r="A1703" s="58" t="s">
        <v>3657</v>
      </c>
      <c r="B1703" s="29">
        <v>1396.0</v>
      </c>
      <c r="C1703" s="59">
        <v>1396.0</v>
      </c>
      <c r="D1703" s="27">
        <v>0.0</v>
      </c>
      <c r="E1703" s="41"/>
    </row>
    <row r="1704" hidden="1">
      <c r="A1704" s="58" t="s">
        <v>3658</v>
      </c>
      <c r="B1704" s="29">
        <v>8169.0</v>
      </c>
      <c r="C1704" s="59">
        <v>8169.0</v>
      </c>
      <c r="D1704" s="27">
        <v>0.0</v>
      </c>
      <c r="E1704" s="41"/>
    </row>
    <row r="1705" hidden="1">
      <c r="A1705" s="35" t="s">
        <v>3659</v>
      </c>
      <c r="B1705" s="29">
        <v>201473.5</v>
      </c>
      <c r="C1705" s="59">
        <v>201473.5</v>
      </c>
      <c r="D1705" s="27">
        <v>0.0</v>
      </c>
      <c r="E1705" s="41"/>
    </row>
    <row r="1706" hidden="1">
      <c r="A1706" s="36" t="s">
        <v>3660</v>
      </c>
      <c r="B1706" s="42">
        <v>14.5</v>
      </c>
      <c r="C1706" s="65">
        <v>-25.5</v>
      </c>
      <c r="D1706" s="66">
        <v>-40.0</v>
      </c>
      <c r="E1706" s="45"/>
    </row>
    <row r="1707" hidden="1"/>
    <row r="1708" hidden="1"/>
    <row r="1709" hidden="1">
      <c r="A1709" s="5" t="s">
        <v>3663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3634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45873.0</v>
      </c>
      <c r="B1713" s="6"/>
      <c r="C1713" s="54" t="s">
        <v>3635</v>
      </c>
      <c r="D1713" s="15">
        <v>45879.0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4824</v>
      </c>
      <c r="B1715" s="7"/>
      <c r="C1715" s="16"/>
      <c r="D1715" s="56" t="s">
        <v>4825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3636</v>
      </c>
      <c r="B1717" s="6"/>
      <c r="C1717" s="6"/>
      <c r="D1717" s="6"/>
      <c r="E1717" s="7"/>
    </row>
    <row r="1718" hidden="1">
      <c r="A1718" s="20" t="s">
        <v>3637</v>
      </c>
      <c r="B1718" s="21" t="s">
        <v>3638</v>
      </c>
      <c r="C1718" s="22" t="s">
        <v>3639</v>
      </c>
      <c r="D1718" s="21" t="s">
        <v>3640</v>
      </c>
      <c r="E1718" s="23" t="s">
        <v>13</v>
      </c>
    </row>
    <row r="1719" hidden="1">
      <c r="A1719" s="57" t="s">
        <v>3641</v>
      </c>
      <c r="B1719" s="25">
        <v>21888.0</v>
      </c>
      <c r="C1719" s="26">
        <v>22389.0</v>
      </c>
      <c r="D1719" s="27">
        <v>501.0</v>
      </c>
      <c r="E1719" s="41"/>
    </row>
    <row r="1720" hidden="1">
      <c r="A1720" s="57" t="s">
        <v>3642</v>
      </c>
      <c r="B1720" s="29">
        <v>29987.0</v>
      </c>
      <c r="C1720" s="26">
        <v>25449.0</v>
      </c>
      <c r="D1720" s="27">
        <v>-4538.0</v>
      </c>
      <c r="E1720" s="28"/>
    </row>
    <row r="1721" hidden="1">
      <c r="A1721" s="57" t="s">
        <v>3643</v>
      </c>
      <c r="B1721" s="29">
        <v>0.0</v>
      </c>
      <c r="C1721" s="26"/>
      <c r="D1721" s="27">
        <v>0.0</v>
      </c>
      <c r="E1721" s="41"/>
    </row>
    <row r="1722" hidden="1">
      <c r="A1722" s="57" t="s">
        <v>3644</v>
      </c>
      <c r="B1722" s="29">
        <v>0.0</v>
      </c>
      <c r="C1722" s="26"/>
      <c r="D1722" s="27">
        <v>0.0</v>
      </c>
      <c r="E1722" s="41"/>
    </row>
    <row r="1723" hidden="1">
      <c r="A1723" s="31" t="s">
        <v>3646</v>
      </c>
      <c r="B1723" s="29">
        <v>0.0</v>
      </c>
      <c r="C1723" s="26"/>
      <c r="D1723" s="27">
        <v>0.0</v>
      </c>
      <c r="E1723" s="41"/>
    </row>
    <row r="1724" hidden="1">
      <c r="A1724" s="31" t="s">
        <v>3647</v>
      </c>
      <c r="B1724" s="29">
        <v>0.0</v>
      </c>
      <c r="C1724" s="26"/>
      <c r="D1724" s="27">
        <v>0.0</v>
      </c>
      <c r="E1724" s="28"/>
    </row>
    <row r="1725" hidden="1">
      <c r="A1725" s="31" t="s">
        <v>3649</v>
      </c>
      <c r="B1725" s="29">
        <v>2231.0</v>
      </c>
      <c r="C1725" s="26">
        <v>2231.0</v>
      </c>
      <c r="D1725" s="27">
        <v>0.0</v>
      </c>
      <c r="E1725" s="28" t="s">
        <v>5048</v>
      </c>
    </row>
    <row r="1726" hidden="1">
      <c r="A1726" s="31" t="s">
        <v>3651</v>
      </c>
      <c r="B1726" s="29">
        <v>4960.0</v>
      </c>
      <c r="C1726" s="26">
        <v>4840.0</v>
      </c>
      <c r="D1726" s="27">
        <v>-120.0</v>
      </c>
      <c r="E1726" s="41"/>
    </row>
    <row r="1727" hidden="1">
      <c r="A1727" s="58" t="s">
        <v>3652</v>
      </c>
      <c r="B1727" s="29">
        <v>101132.0</v>
      </c>
      <c r="C1727" s="29">
        <v>101132.0</v>
      </c>
      <c r="D1727" s="27">
        <v>0.0</v>
      </c>
      <c r="E1727" s="41"/>
    </row>
    <row r="1728" hidden="1">
      <c r="A1728" s="58" t="s">
        <v>3653</v>
      </c>
      <c r="B1728" s="29">
        <v>35000.0</v>
      </c>
      <c r="C1728" s="59">
        <v>36011.0</v>
      </c>
      <c r="D1728" s="27">
        <v>1011.0</v>
      </c>
      <c r="E1728" s="41"/>
    </row>
    <row r="1729" hidden="1">
      <c r="A1729" s="58" t="s">
        <v>3654</v>
      </c>
      <c r="B1729" s="29">
        <v>120969.0</v>
      </c>
      <c r="C1729" s="59">
        <v>120969.0</v>
      </c>
      <c r="D1729" s="27">
        <v>0.0</v>
      </c>
      <c r="E1729" s="41"/>
    </row>
    <row r="1730" hidden="1">
      <c r="A1730" s="58" t="s">
        <v>3655</v>
      </c>
      <c r="B1730" s="29">
        <v>95686.5</v>
      </c>
      <c r="C1730" s="59">
        <v>95686.5</v>
      </c>
      <c r="D1730" s="27">
        <v>0.0</v>
      </c>
      <c r="E1730" s="41"/>
    </row>
    <row r="1731" hidden="1">
      <c r="A1731" s="58" t="s">
        <v>3657</v>
      </c>
      <c r="B1731" s="29">
        <v>3489.0</v>
      </c>
      <c r="C1731" s="59">
        <v>3489.0</v>
      </c>
      <c r="D1731" s="27">
        <v>0.0</v>
      </c>
      <c r="E1731" s="41"/>
    </row>
    <row r="1732" hidden="1">
      <c r="A1732" s="58" t="s">
        <v>3658</v>
      </c>
      <c r="B1732" s="29">
        <v>16873.0</v>
      </c>
      <c r="C1732" s="59">
        <v>16873.0</v>
      </c>
      <c r="D1732" s="27">
        <v>0.0</v>
      </c>
      <c r="E1732" s="41"/>
    </row>
    <row r="1733" hidden="1">
      <c r="A1733" s="35" t="s">
        <v>3659</v>
      </c>
      <c r="B1733" s="29">
        <v>415333.7</v>
      </c>
      <c r="C1733" s="59">
        <v>416344.7</v>
      </c>
      <c r="D1733" s="27">
        <v>1011.0</v>
      </c>
      <c r="E1733" s="41"/>
    </row>
    <row r="1734" hidden="1">
      <c r="A1734" s="36" t="s">
        <v>3660</v>
      </c>
      <c r="B1734" s="42">
        <v>8.80000000000291</v>
      </c>
      <c r="C1734" s="65">
        <v>-4148.200000000012</v>
      </c>
      <c r="D1734" s="66">
        <v>-4157.000000000015</v>
      </c>
      <c r="E1734" s="45"/>
    </row>
    <row r="1735" hidden="1"/>
    <row r="1736" hidden="1"/>
    <row r="1737" hidden="1">
      <c r="A1737" s="5" t="s">
        <v>3663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3634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45880.0</v>
      </c>
      <c r="B1741" s="6"/>
      <c r="C1741" s="54" t="s">
        <v>3635</v>
      </c>
      <c r="D1741" s="15">
        <v>45886.0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4824</v>
      </c>
      <c r="B1743" s="7"/>
      <c r="C1743" s="16"/>
      <c r="D1743" s="56" t="s">
        <v>4825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3636</v>
      </c>
      <c r="B1745" s="6"/>
      <c r="C1745" s="6"/>
      <c r="D1745" s="6"/>
      <c r="E1745" s="7"/>
    </row>
    <row r="1746" hidden="1">
      <c r="A1746" s="20" t="s">
        <v>3637</v>
      </c>
      <c r="B1746" s="21" t="s">
        <v>3638</v>
      </c>
      <c r="C1746" s="22" t="s">
        <v>3639</v>
      </c>
      <c r="D1746" s="21" t="s">
        <v>3640</v>
      </c>
      <c r="E1746" s="23" t="s">
        <v>13</v>
      </c>
    </row>
    <row r="1747" hidden="1">
      <c r="A1747" s="57" t="s">
        <v>3641</v>
      </c>
      <c r="B1747" s="25">
        <v>23453.0</v>
      </c>
      <c r="C1747" s="26">
        <v>23471.0</v>
      </c>
      <c r="D1747" s="27">
        <v>18.0</v>
      </c>
      <c r="E1747" s="41"/>
    </row>
    <row r="1748" hidden="1">
      <c r="A1748" s="57" t="s">
        <v>3642</v>
      </c>
      <c r="B1748" s="29">
        <v>37232.0</v>
      </c>
      <c r="C1748" s="26">
        <v>32126.0</v>
      </c>
      <c r="D1748" s="27">
        <v>-5106.0</v>
      </c>
      <c r="E1748" s="28" t="s">
        <v>5049</v>
      </c>
    </row>
    <row r="1749" hidden="1">
      <c r="A1749" s="57" t="s">
        <v>3643</v>
      </c>
      <c r="B1749" s="29">
        <v>1000.0</v>
      </c>
      <c r="C1749" s="26">
        <v>1000.0</v>
      </c>
      <c r="D1749" s="27">
        <v>0.0</v>
      </c>
      <c r="E1749" s="41"/>
    </row>
    <row r="1750" hidden="1">
      <c r="A1750" s="57" t="s">
        <v>3644</v>
      </c>
      <c r="B1750" s="29">
        <v>0.0</v>
      </c>
      <c r="C1750" s="26"/>
      <c r="D1750" s="27">
        <v>0.0</v>
      </c>
      <c r="E1750" s="41"/>
    </row>
    <row r="1751" hidden="1">
      <c r="A1751" s="31" t="s">
        <v>3646</v>
      </c>
      <c r="B1751" s="29">
        <v>0.0</v>
      </c>
      <c r="C1751" s="26"/>
      <c r="D1751" s="27">
        <v>0.0</v>
      </c>
      <c r="E1751" s="41"/>
    </row>
    <row r="1752" hidden="1">
      <c r="A1752" s="31" t="s">
        <v>3647</v>
      </c>
      <c r="B1752" s="29">
        <v>0.0</v>
      </c>
      <c r="C1752" s="26"/>
      <c r="D1752" s="27">
        <v>0.0</v>
      </c>
      <c r="E1752" s="28"/>
    </row>
    <row r="1753" hidden="1">
      <c r="A1753" s="31" t="s">
        <v>3649</v>
      </c>
      <c r="B1753" s="29">
        <v>3455.0</v>
      </c>
      <c r="C1753" s="26">
        <v>3455.0</v>
      </c>
      <c r="D1753" s="27">
        <v>0.0</v>
      </c>
      <c r="E1753" s="28" t="s">
        <v>5050</v>
      </c>
    </row>
    <row r="1754" hidden="1">
      <c r="A1754" s="31" t="s">
        <v>3651</v>
      </c>
      <c r="B1754" s="29">
        <v>6160.0</v>
      </c>
      <c r="C1754" s="26">
        <v>6160.0</v>
      </c>
      <c r="D1754" s="27">
        <v>0.0</v>
      </c>
      <c r="E1754" s="41"/>
    </row>
    <row r="1755" hidden="1">
      <c r="A1755" s="58" t="s">
        <v>3652</v>
      </c>
      <c r="B1755" s="29">
        <v>113017.0</v>
      </c>
      <c r="C1755" s="29">
        <v>113017.0</v>
      </c>
      <c r="D1755" s="27">
        <v>0.0</v>
      </c>
      <c r="E1755" s="41"/>
    </row>
    <row r="1756" hidden="1">
      <c r="A1756" s="58" t="s">
        <v>3653</v>
      </c>
      <c r="B1756" s="29">
        <v>43987.0</v>
      </c>
      <c r="C1756" s="59">
        <v>43987.0</v>
      </c>
      <c r="D1756" s="27">
        <v>0.0</v>
      </c>
      <c r="E1756" s="41"/>
    </row>
    <row r="1757" hidden="1">
      <c r="A1757" s="58" t="s">
        <v>3654</v>
      </c>
      <c r="B1757" s="29">
        <v>113188.0</v>
      </c>
      <c r="C1757" s="59">
        <v>112545.0</v>
      </c>
      <c r="D1757" s="27">
        <v>-643.0</v>
      </c>
      <c r="E1757" s="41"/>
    </row>
    <row r="1758" hidden="1">
      <c r="A1758" s="58" t="s">
        <v>3655</v>
      </c>
      <c r="B1758" s="29">
        <v>100394.0</v>
      </c>
      <c r="C1758" s="59">
        <v>100394.0</v>
      </c>
      <c r="D1758" s="27">
        <v>0.0</v>
      </c>
      <c r="E1758" s="41"/>
    </row>
    <row r="1759" hidden="1">
      <c r="A1759" s="58" t="s">
        <v>3657</v>
      </c>
      <c r="B1759" s="29">
        <v>2414.0</v>
      </c>
      <c r="C1759" s="59">
        <v>2414.0</v>
      </c>
      <c r="D1759" s="27">
        <v>0.0</v>
      </c>
      <c r="E1759" s="41"/>
    </row>
    <row r="1760" hidden="1">
      <c r="A1760" s="58" t="s">
        <v>3658</v>
      </c>
      <c r="B1760" s="29">
        <v>14146.0</v>
      </c>
      <c r="C1760" s="59">
        <v>13488.0</v>
      </c>
      <c r="D1760" s="27">
        <v>-658.0</v>
      </c>
      <c r="E1760" s="41"/>
    </row>
    <row r="1761" hidden="1">
      <c r="A1761" s="35" t="s">
        <v>3659</v>
      </c>
      <c r="B1761" s="29">
        <v>444302.3</v>
      </c>
      <c r="C1761" s="59">
        <v>443001.3</v>
      </c>
      <c r="D1761" s="27">
        <v>-1301.0</v>
      </c>
      <c r="E1761" s="41"/>
    </row>
    <row r="1762" hidden="1">
      <c r="A1762" s="36" t="s">
        <v>3660</v>
      </c>
      <c r="B1762" s="42">
        <v>-2.3000000000029104</v>
      </c>
      <c r="C1762" s="65">
        <v>-4432.299999999988</v>
      </c>
      <c r="D1762" s="66">
        <v>-4429.999999999985</v>
      </c>
      <c r="E1762" s="45"/>
    </row>
    <row r="1763" hidden="1"/>
    <row r="1764" hidden="1"/>
    <row r="1765" hidden="1">
      <c r="A1765" s="5" t="s">
        <v>3663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3634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45887.0</v>
      </c>
      <c r="B1769" s="6"/>
      <c r="C1769" s="54" t="s">
        <v>3635</v>
      </c>
      <c r="D1769" s="15">
        <v>45893.0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4824</v>
      </c>
      <c r="B1771" s="7"/>
      <c r="C1771" s="16"/>
      <c r="D1771" s="56" t="s">
        <v>4825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3636</v>
      </c>
      <c r="B1773" s="6"/>
      <c r="C1773" s="6"/>
      <c r="D1773" s="6"/>
      <c r="E1773" s="7"/>
    </row>
    <row r="1774" hidden="1">
      <c r="A1774" s="20" t="s">
        <v>3637</v>
      </c>
      <c r="B1774" s="21" t="s">
        <v>3638</v>
      </c>
      <c r="C1774" s="22" t="s">
        <v>3639</v>
      </c>
      <c r="D1774" s="21" t="s">
        <v>3640</v>
      </c>
      <c r="E1774" s="23" t="s">
        <v>13</v>
      </c>
    </row>
    <row r="1775" hidden="1">
      <c r="A1775" s="57" t="s">
        <v>3641</v>
      </c>
      <c r="B1775" s="25">
        <v>15541.0</v>
      </c>
      <c r="C1775" s="26">
        <v>15542.0</v>
      </c>
      <c r="D1775" s="27">
        <v>1.0</v>
      </c>
      <c r="E1775" s="41"/>
    </row>
    <row r="1776" hidden="1">
      <c r="A1776" s="57" t="s">
        <v>3642</v>
      </c>
      <c r="B1776" s="29">
        <v>28893.0</v>
      </c>
      <c r="C1776" s="26">
        <v>28893.0</v>
      </c>
      <c r="D1776" s="27">
        <v>0.0</v>
      </c>
      <c r="E1776" s="28"/>
    </row>
    <row r="1777" hidden="1">
      <c r="A1777" s="57" t="s">
        <v>3643</v>
      </c>
      <c r="B1777" s="29">
        <v>0.0</v>
      </c>
      <c r="C1777" s="26"/>
      <c r="D1777" s="27">
        <v>0.0</v>
      </c>
      <c r="E1777" s="41"/>
    </row>
    <row r="1778" hidden="1">
      <c r="A1778" s="57" t="s">
        <v>3644</v>
      </c>
      <c r="B1778" s="29">
        <v>0.0</v>
      </c>
      <c r="C1778" s="26"/>
      <c r="D1778" s="27">
        <v>0.0</v>
      </c>
      <c r="E1778" s="41"/>
    </row>
    <row r="1779" hidden="1">
      <c r="A1779" s="31" t="s">
        <v>3646</v>
      </c>
      <c r="B1779" s="29">
        <v>0.0</v>
      </c>
      <c r="C1779" s="26"/>
      <c r="D1779" s="27">
        <v>0.0</v>
      </c>
      <c r="E1779" s="41"/>
    </row>
    <row r="1780" hidden="1">
      <c r="A1780" s="31" t="s">
        <v>3647</v>
      </c>
      <c r="B1780" s="29">
        <v>2920.0</v>
      </c>
      <c r="C1780" s="26">
        <v>2835.0</v>
      </c>
      <c r="D1780" s="27">
        <v>-85.0</v>
      </c>
      <c r="E1780" s="28" t="s">
        <v>5051</v>
      </c>
    </row>
    <row r="1781" hidden="1">
      <c r="A1781" s="31" t="s">
        <v>3649</v>
      </c>
      <c r="B1781" s="29">
        <v>155.0</v>
      </c>
      <c r="C1781" s="26">
        <v>160.0</v>
      </c>
      <c r="D1781" s="27">
        <v>5.0</v>
      </c>
      <c r="E1781" s="28" t="s">
        <v>5052</v>
      </c>
    </row>
    <row r="1782" hidden="1">
      <c r="A1782" s="31" t="s">
        <v>3651</v>
      </c>
      <c r="B1782" s="29">
        <v>5840.0</v>
      </c>
      <c r="C1782" s="26">
        <v>5920.0</v>
      </c>
      <c r="D1782" s="27">
        <v>80.0</v>
      </c>
      <c r="E1782" s="41"/>
    </row>
    <row r="1783" hidden="1">
      <c r="A1783" s="58" t="s">
        <v>3652</v>
      </c>
      <c r="B1783" s="29">
        <v>120074.0</v>
      </c>
      <c r="C1783" s="29">
        <v>120074.0</v>
      </c>
      <c r="D1783" s="27">
        <v>0.0</v>
      </c>
      <c r="E1783" s="41"/>
    </row>
    <row r="1784" hidden="1">
      <c r="A1784" s="58" t="s">
        <v>3653</v>
      </c>
      <c r="B1784" s="29">
        <v>44816.0</v>
      </c>
      <c r="C1784" s="59">
        <v>44816.0</v>
      </c>
      <c r="D1784" s="27">
        <v>0.0</v>
      </c>
      <c r="E1784" s="41"/>
    </row>
    <row r="1785" hidden="1">
      <c r="A1785" s="58" t="s">
        <v>3654</v>
      </c>
      <c r="B1785" s="29">
        <v>114317.0</v>
      </c>
      <c r="C1785" s="59">
        <v>114317.0</v>
      </c>
      <c r="D1785" s="27">
        <v>0.0</v>
      </c>
      <c r="E1785" s="41"/>
    </row>
    <row r="1786" hidden="1">
      <c r="A1786" s="58" t="s">
        <v>3655</v>
      </c>
      <c r="B1786" s="29">
        <v>88011.0</v>
      </c>
      <c r="C1786" s="59">
        <v>88011.0</v>
      </c>
      <c r="D1786" s="27">
        <v>0.0</v>
      </c>
      <c r="E1786" s="41"/>
    </row>
    <row r="1787" hidden="1">
      <c r="A1787" s="58" t="s">
        <v>3657</v>
      </c>
      <c r="B1787" s="29">
        <v>3190.0</v>
      </c>
      <c r="C1787" s="59">
        <v>3190.0</v>
      </c>
      <c r="D1787" s="27">
        <v>0.0</v>
      </c>
      <c r="E1787" s="41"/>
    </row>
    <row r="1788" hidden="1">
      <c r="A1788" s="58" t="s">
        <v>3658</v>
      </c>
      <c r="B1788" s="29">
        <v>11892.0</v>
      </c>
      <c r="C1788" s="59">
        <v>11892.0</v>
      </c>
      <c r="D1788" s="27">
        <v>0.0</v>
      </c>
      <c r="E1788" s="41"/>
    </row>
    <row r="1789" hidden="1">
      <c r="A1789" s="35" t="s">
        <v>3659</v>
      </c>
      <c r="B1789" s="29">
        <v>423751.0</v>
      </c>
      <c r="C1789" s="59">
        <v>423751.0</v>
      </c>
      <c r="D1789" s="27">
        <v>0.0</v>
      </c>
      <c r="E1789" s="41"/>
    </row>
    <row r="1790" hidden="1">
      <c r="A1790" s="36" t="s">
        <v>3660</v>
      </c>
      <c r="B1790" s="42">
        <v>6.0</v>
      </c>
      <c r="C1790" s="65">
        <v>7.0</v>
      </c>
      <c r="D1790" s="66">
        <v>1.0</v>
      </c>
      <c r="E1790" s="45"/>
    </row>
    <row r="1791" hidden="1"/>
    <row r="1792" hidden="1"/>
    <row r="1793" hidden="1">
      <c r="A1793" s="5" t="s">
        <v>3663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3634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45894.0</v>
      </c>
      <c r="B1797" s="6"/>
      <c r="C1797" s="54" t="s">
        <v>3635</v>
      </c>
      <c r="D1797" s="15">
        <v>45900.0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4824</v>
      </c>
      <c r="B1799" s="7"/>
      <c r="C1799" s="16"/>
      <c r="D1799" s="56" t="s">
        <v>4825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3636</v>
      </c>
      <c r="B1801" s="6"/>
      <c r="C1801" s="6"/>
      <c r="D1801" s="6"/>
      <c r="E1801" s="7"/>
    </row>
    <row r="1802" hidden="1">
      <c r="A1802" s="20" t="s">
        <v>3637</v>
      </c>
      <c r="B1802" s="21" t="s">
        <v>3638</v>
      </c>
      <c r="C1802" s="22" t="s">
        <v>3639</v>
      </c>
      <c r="D1802" s="21" t="s">
        <v>3640</v>
      </c>
      <c r="E1802" s="23" t="s">
        <v>13</v>
      </c>
    </row>
    <row r="1803" hidden="1">
      <c r="A1803" s="57" t="s">
        <v>3641</v>
      </c>
      <c r="B1803" s="25">
        <v>22630.0</v>
      </c>
      <c r="C1803" s="26">
        <v>22630.0</v>
      </c>
      <c r="D1803" s="27">
        <v>0.0</v>
      </c>
      <c r="E1803" s="41"/>
    </row>
    <row r="1804" hidden="1">
      <c r="A1804" s="57" t="s">
        <v>3642</v>
      </c>
      <c r="B1804" s="29">
        <v>32496.0</v>
      </c>
      <c r="C1804" s="26">
        <v>32496.0</v>
      </c>
      <c r="D1804" s="27">
        <v>0.0</v>
      </c>
      <c r="E1804" s="28"/>
    </row>
    <row r="1805" hidden="1">
      <c r="A1805" s="57" t="s">
        <v>3643</v>
      </c>
      <c r="B1805" s="29">
        <v>860.0</v>
      </c>
      <c r="C1805" s="26">
        <v>860.0</v>
      </c>
      <c r="D1805" s="27">
        <v>0.0</v>
      </c>
      <c r="E1805" s="41"/>
    </row>
    <row r="1806" hidden="1">
      <c r="A1806" s="57" t="s">
        <v>3644</v>
      </c>
      <c r="B1806" s="29">
        <v>0.0</v>
      </c>
      <c r="C1806" s="26"/>
      <c r="D1806" s="27">
        <v>0.0</v>
      </c>
      <c r="E1806" s="41"/>
    </row>
    <row r="1807" hidden="1">
      <c r="A1807" s="31" t="s">
        <v>3646</v>
      </c>
      <c r="B1807" s="29">
        <v>0.0</v>
      </c>
      <c r="C1807" s="26"/>
      <c r="D1807" s="27">
        <v>0.0</v>
      </c>
      <c r="E1807" s="41"/>
    </row>
    <row r="1808" hidden="1">
      <c r="A1808" s="31" t="s">
        <v>3647</v>
      </c>
      <c r="B1808" s="29">
        <v>0.0</v>
      </c>
      <c r="C1808" s="26"/>
      <c r="D1808" s="27">
        <v>0.0</v>
      </c>
      <c r="E1808" s="28"/>
    </row>
    <row r="1809" hidden="1">
      <c r="A1809" s="31" t="s">
        <v>3649</v>
      </c>
      <c r="B1809" s="29">
        <v>3469.0</v>
      </c>
      <c r="C1809" s="26">
        <v>3469.0</v>
      </c>
      <c r="D1809" s="27">
        <v>0.0</v>
      </c>
      <c r="E1809" s="28"/>
    </row>
    <row r="1810" hidden="1">
      <c r="A1810" s="31" t="s">
        <v>3651</v>
      </c>
      <c r="B1810" s="29">
        <v>5600.0</v>
      </c>
      <c r="C1810" s="26">
        <v>5640.0</v>
      </c>
      <c r="D1810" s="27">
        <v>40.0</v>
      </c>
      <c r="E1810" s="41"/>
    </row>
    <row r="1811" hidden="1">
      <c r="A1811" s="58" t="s">
        <v>3652</v>
      </c>
      <c r="B1811" s="29">
        <v>99713.0</v>
      </c>
      <c r="C1811" s="29">
        <v>99713.0</v>
      </c>
      <c r="D1811" s="27">
        <v>0.0</v>
      </c>
      <c r="E1811" s="41"/>
    </row>
    <row r="1812" hidden="1">
      <c r="A1812" s="58" t="s">
        <v>3653</v>
      </c>
      <c r="B1812" s="29">
        <v>44481.0</v>
      </c>
      <c r="C1812" s="59">
        <v>44481.0</v>
      </c>
      <c r="D1812" s="27">
        <v>0.0</v>
      </c>
      <c r="E1812" s="41"/>
    </row>
    <row r="1813" hidden="1">
      <c r="A1813" s="58" t="s">
        <v>3654</v>
      </c>
      <c r="B1813" s="29">
        <v>123691.0</v>
      </c>
      <c r="C1813" s="59">
        <v>122371.0</v>
      </c>
      <c r="D1813" s="27">
        <v>-1320.0</v>
      </c>
      <c r="E1813" s="41"/>
    </row>
    <row r="1814" hidden="1">
      <c r="A1814" s="58" t="s">
        <v>3655</v>
      </c>
      <c r="B1814" s="29">
        <v>105046.0</v>
      </c>
      <c r="C1814" s="59">
        <v>105345.0</v>
      </c>
      <c r="D1814" s="27">
        <v>299.0</v>
      </c>
      <c r="E1814" s="41"/>
    </row>
    <row r="1815" hidden="1">
      <c r="A1815" s="58" t="s">
        <v>3657</v>
      </c>
      <c r="B1815" s="29">
        <v>3522.0</v>
      </c>
      <c r="C1815" s="59">
        <v>3522.0</v>
      </c>
      <c r="D1815" s="27">
        <v>0.0</v>
      </c>
      <c r="E1815" s="41"/>
    </row>
    <row r="1816" hidden="1">
      <c r="A1816" s="58" t="s">
        <v>3658</v>
      </c>
      <c r="B1816" s="29">
        <v>16803.0</v>
      </c>
      <c r="C1816" s="59">
        <v>16803.0</v>
      </c>
      <c r="D1816" s="27">
        <v>0.0</v>
      </c>
      <c r="E1816" s="41"/>
    </row>
    <row r="1817" hidden="1">
      <c r="A1817" s="35" t="s">
        <v>3659</v>
      </c>
      <c r="B1817" s="29">
        <v>441508.5</v>
      </c>
      <c r="C1817" s="59">
        <v>440487.5</v>
      </c>
      <c r="D1817" s="27">
        <v>-1021.0</v>
      </c>
      <c r="E1817" s="41"/>
    </row>
    <row r="1818" hidden="1">
      <c r="A1818" s="36" t="s">
        <v>3660</v>
      </c>
      <c r="B1818" s="42">
        <v>-0.5</v>
      </c>
      <c r="C1818" s="65">
        <v>39.5</v>
      </c>
      <c r="D1818" s="66">
        <v>40.0</v>
      </c>
      <c r="E1818" s="45"/>
    </row>
    <row r="1819" hidden="1"/>
    <row r="1820" hidden="1"/>
    <row r="1821" hidden="1">
      <c r="A1821" s="5" t="s">
        <v>3663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3634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45901.0</v>
      </c>
      <c r="B1825" s="6"/>
      <c r="C1825" s="54" t="s">
        <v>3635</v>
      </c>
      <c r="D1825" s="15">
        <v>45907.0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4824</v>
      </c>
      <c r="B1827" s="7"/>
      <c r="C1827" s="16"/>
      <c r="D1827" s="56" t="s">
        <v>4825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3636</v>
      </c>
      <c r="B1829" s="6"/>
      <c r="C1829" s="6"/>
      <c r="D1829" s="6"/>
      <c r="E1829" s="7"/>
    </row>
    <row r="1830" hidden="1">
      <c r="A1830" s="20" t="s">
        <v>3637</v>
      </c>
      <c r="B1830" s="21" t="s">
        <v>3638</v>
      </c>
      <c r="C1830" s="22" t="s">
        <v>3639</v>
      </c>
      <c r="D1830" s="21" t="s">
        <v>3640</v>
      </c>
      <c r="E1830" s="23" t="s">
        <v>13</v>
      </c>
    </row>
    <row r="1831" hidden="1">
      <c r="A1831" s="57" t="s">
        <v>3641</v>
      </c>
      <c r="B1831" s="25">
        <v>24996.0</v>
      </c>
      <c r="C1831" s="26">
        <v>24996.0</v>
      </c>
      <c r="D1831" s="27">
        <v>0.0</v>
      </c>
      <c r="E1831" s="41"/>
    </row>
    <row r="1832" hidden="1">
      <c r="A1832" s="57" t="s">
        <v>3642</v>
      </c>
      <c r="B1832" s="29">
        <v>32968.0</v>
      </c>
      <c r="C1832" s="26">
        <v>28331.0</v>
      </c>
      <c r="D1832" s="27">
        <v>-4637.0</v>
      </c>
      <c r="E1832" s="28" t="s">
        <v>5053</v>
      </c>
    </row>
    <row r="1833" hidden="1">
      <c r="A1833" s="57" t="s">
        <v>3643</v>
      </c>
      <c r="B1833" s="29">
        <v>500.0</v>
      </c>
      <c r="C1833" s="26">
        <v>500.0</v>
      </c>
      <c r="D1833" s="27">
        <v>0.0</v>
      </c>
      <c r="E1833" s="41"/>
    </row>
    <row r="1834" hidden="1">
      <c r="A1834" s="57" t="s">
        <v>3644</v>
      </c>
      <c r="B1834" s="29">
        <v>0.0</v>
      </c>
      <c r="C1834" s="26"/>
      <c r="D1834" s="27">
        <v>0.0</v>
      </c>
      <c r="E1834" s="41"/>
    </row>
    <row r="1835" hidden="1">
      <c r="A1835" s="31" t="s">
        <v>3646</v>
      </c>
      <c r="B1835" s="29">
        <v>0.0</v>
      </c>
      <c r="C1835" s="26"/>
      <c r="D1835" s="27">
        <v>0.0</v>
      </c>
      <c r="E1835" s="41"/>
    </row>
    <row r="1836" hidden="1">
      <c r="A1836" s="31" t="s">
        <v>3647</v>
      </c>
      <c r="B1836" s="29">
        <v>0.0</v>
      </c>
      <c r="C1836" s="26"/>
      <c r="D1836" s="27">
        <v>0.0</v>
      </c>
      <c r="E1836" s="28"/>
    </row>
    <row r="1837" hidden="1">
      <c r="A1837" s="31" t="s">
        <v>3649</v>
      </c>
      <c r="B1837" s="29">
        <v>40.0</v>
      </c>
      <c r="C1837" s="26"/>
      <c r="D1837" s="27">
        <v>-40.0</v>
      </c>
      <c r="E1837" s="28"/>
    </row>
    <row r="1838" hidden="1">
      <c r="A1838" s="31" t="s">
        <v>3651</v>
      </c>
      <c r="B1838" s="29">
        <v>5240.0</v>
      </c>
      <c r="C1838" s="26">
        <v>5240.0</v>
      </c>
      <c r="D1838" s="27">
        <v>0.0</v>
      </c>
      <c r="E1838" s="41"/>
    </row>
    <row r="1839" hidden="1">
      <c r="A1839" s="58" t="s">
        <v>3652</v>
      </c>
      <c r="B1839" s="29">
        <v>102587.0</v>
      </c>
      <c r="C1839" s="29">
        <v>102587.0</v>
      </c>
      <c r="D1839" s="27">
        <v>0.0</v>
      </c>
      <c r="E1839" s="41"/>
    </row>
    <row r="1840" hidden="1">
      <c r="A1840" s="58" t="s">
        <v>3653</v>
      </c>
      <c r="B1840" s="29">
        <v>47823.0</v>
      </c>
      <c r="C1840" s="59">
        <v>47823.0</v>
      </c>
      <c r="D1840" s="27">
        <v>0.0</v>
      </c>
      <c r="E1840" s="41"/>
    </row>
    <row r="1841" hidden="1">
      <c r="A1841" s="58" t="s">
        <v>3654</v>
      </c>
      <c r="B1841" s="29">
        <v>122781.0</v>
      </c>
      <c r="C1841" s="59">
        <v>122452.0</v>
      </c>
      <c r="D1841" s="27">
        <v>-329.0</v>
      </c>
      <c r="E1841" s="41"/>
    </row>
    <row r="1842" hidden="1">
      <c r="A1842" s="58" t="s">
        <v>3655</v>
      </c>
      <c r="B1842" s="29">
        <v>98482.0</v>
      </c>
      <c r="C1842" s="59">
        <v>98482.0</v>
      </c>
      <c r="D1842" s="27">
        <v>0.0</v>
      </c>
      <c r="E1842" s="41"/>
    </row>
    <row r="1843" hidden="1">
      <c r="A1843" s="58" t="s">
        <v>3657</v>
      </c>
      <c r="B1843" s="29">
        <v>3554.0</v>
      </c>
      <c r="C1843" s="59">
        <v>3554.0</v>
      </c>
      <c r="D1843" s="27">
        <v>0.0</v>
      </c>
      <c r="E1843" s="41"/>
    </row>
    <row r="1844" hidden="1">
      <c r="A1844" s="58" t="s">
        <v>3658</v>
      </c>
      <c r="B1844" s="29">
        <v>11978.0</v>
      </c>
      <c r="C1844" s="59">
        <v>11978.0</v>
      </c>
      <c r="D1844" s="27">
        <v>0.0</v>
      </c>
      <c r="E1844" s="41"/>
    </row>
    <row r="1845" hidden="1">
      <c r="A1845" s="35" t="s">
        <v>3659</v>
      </c>
      <c r="B1845" s="29">
        <v>438963.30000000005</v>
      </c>
      <c r="C1845" s="59">
        <v>438634.30000000005</v>
      </c>
      <c r="D1845" s="27">
        <v>-329.0</v>
      </c>
      <c r="E1845" s="41"/>
    </row>
    <row r="1846" hidden="1">
      <c r="A1846" s="36" t="s">
        <v>3660</v>
      </c>
      <c r="B1846" s="42">
        <v>7.700000000004366</v>
      </c>
      <c r="C1846" s="65">
        <v>-4669.300000000047</v>
      </c>
      <c r="D1846" s="66">
        <v>-4677.000000000051</v>
      </c>
      <c r="E1846" s="45"/>
    </row>
    <row r="1847" hidden="1"/>
    <row r="1848" hidden="1"/>
    <row r="1849" hidden="1">
      <c r="A1849" s="5" t="s">
        <v>3663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3634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45908.0</v>
      </c>
      <c r="B1853" s="6"/>
      <c r="C1853" s="54" t="s">
        <v>3635</v>
      </c>
      <c r="D1853" s="15">
        <v>45914.0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4824</v>
      </c>
      <c r="B1855" s="7"/>
      <c r="C1855" s="16"/>
      <c r="D1855" s="56" t="s">
        <v>4825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3636</v>
      </c>
      <c r="B1857" s="6"/>
      <c r="C1857" s="6"/>
      <c r="D1857" s="6"/>
      <c r="E1857" s="7"/>
    </row>
    <row r="1858" hidden="1">
      <c r="A1858" s="20" t="s">
        <v>3637</v>
      </c>
      <c r="B1858" s="21" t="s">
        <v>3638</v>
      </c>
      <c r="C1858" s="22" t="s">
        <v>3639</v>
      </c>
      <c r="D1858" s="21" t="s">
        <v>3640</v>
      </c>
      <c r="E1858" s="23" t="s">
        <v>13</v>
      </c>
    </row>
    <row r="1859" hidden="1">
      <c r="A1859" s="57" t="s">
        <v>3641</v>
      </c>
      <c r="B1859" s="25">
        <v>26194.0</v>
      </c>
      <c r="C1859" s="26">
        <v>26195.0</v>
      </c>
      <c r="D1859" s="27">
        <v>1.0</v>
      </c>
      <c r="E1859" s="41"/>
    </row>
    <row r="1860" hidden="1">
      <c r="A1860" s="57" t="s">
        <v>3642</v>
      </c>
      <c r="B1860" s="29">
        <v>33592.0</v>
      </c>
      <c r="C1860" s="26">
        <v>33592.0</v>
      </c>
      <c r="D1860" s="27">
        <v>0.0</v>
      </c>
      <c r="E1860" s="28"/>
    </row>
    <row r="1861" hidden="1">
      <c r="A1861" s="57" t="s">
        <v>3643</v>
      </c>
      <c r="B1861" s="29">
        <v>200.0</v>
      </c>
      <c r="C1861" s="26">
        <v>200.0</v>
      </c>
      <c r="D1861" s="27">
        <v>0.0</v>
      </c>
      <c r="E1861" s="41"/>
    </row>
    <row r="1862" hidden="1">
      <c r="A1862" s="57" t="s">
        <v>3644</v>
      </c>
      <c r="B1862" s="29">
        <v>0.0</v>
      </c>
      <c r="C1862" s="26"/>
      <c r="D1862" s="27">
        <v>0.0</v>
      </c>
      <c r="E1862" s="41"/>
    </row>
    <row r="1863" hidden="1">
      <c r="A1863" s="31" t="s">
        <v>3646</v>
      </c>
      <c r="B1863" s="29">
        <v>0.0</v>
      </c>
      <c r="C1863" s="26"/>
      <c r="D1863" s="27">
        <v>0.0</v>
      </c>
      <c r="E1863" s="41"/>
    </row>
    <row r="1864" hidden="1">
      <c r="A1864" s="31" t="s">
        <v>3647</v>
      </c>
      <c r="B1864" s="29">
        <v>0.0</v>
      </c>
      <c r="C1864" s="26"/>
      <c r="D1864" s="27">
        <v>0.0</v>
      </c>
      <c r="E1864" s="28"/>
    </row>
    <row r="1865" hidden="1">
      <c r="A1865" s="31" t="s">
        <v>3649</v>
      </c>
      <c r="B1865" s="29">
        <v>880.0</v>
      </c>
      <c r="C1865" s="26"/>
      <c r="D1865" s="27">
        <v>-880.0</v>
      </c>
      <c r="E1865" s="28"/>
    </row>
    <row r="1866" hidden="1">
      <c r="A1866" s="31" t="s">
        <v>3651</v>
      </c>
      <c r="B1866" s="29">
        <v>5480.0</v>
      </c>
      <c r="C1866" s="26">
        <v>6360.0</v>
      </c>
      <c r="D1866" s="27">
        <v>880.0</v>
      </c>
      <c r="E1866" s="41"/>
    </row>
    <row r="1867" hidden="1">
      <c r="A1867" s="58" t="s">
        <v>3652</v>
      </c>
      <c r="B1867" s="29">
        <v>114482.0</v>
      </c>
      <c r="C1867" s="29">
        <v>116077.0</v>
      </c>
      <c r="D1867" s="27">
        <v>1595.0</v>
      </c>
      <c r="E1867" s="41"/>
    </row>
    <row r="1868" hidden="1">
      <c r="A1868" s="58" t="s">
        <v>3653</v>
      </c>
      <c r="B1868" s="29">
        <v>27643.0</v>
      </c>
      <c r="C1868" s="59">
        <v>29388.0</v>
      </c>
      <c r="D1868" s="27">
        <v>1745.0</v>
      </c>
      <c r="E1868" s="41"/>
    </row>
    <row r="1869" hidden="1">
      <c r="A1869" s="58" t="s">
        <v>3654</v>
      </c>
      <c r="B1869" s="29">
        <v>118392.0</v>
      </c>
      <c r="C1869" s="59">
        <v>118392.0</v>
      </c>
      <c r="D1869" s="27">
        <v>0.0</v>
      </c>
      <c r="E1869" s="41"/>
    </row>
    <row r="1870" hidden="1">
      <c r="A1870" s="58" t="s">
        <v>3655</v>
      </c>
      <c r="B1870" s="29">
        <v>96644.0</v>
      </c>
      <c r="C1870" s="59">
        <v>97302.0</v>
      </c>
      <c r="D1870" s="27">
        <v>658.0</v>
      </c>
      <c r="E1870" s="41"/>
    </row>
    <row r="1871" hidden="1">
      <c r="A1871" s="58" t="s">
        <v>3657</v>
      </c>
      <c r="B1871" s="29">
        <v>4568.0</v>
      </c>
      <c r="C1871" s="59">
        <v>4568.0</v>
      </c>
      <c r="D1871" s="27">
        <v>0.0</v>
      </c>
      <c r="E1871" s="41"/>
    </row>
    <row r="1872" hidden="1">
      <c r="A1872" s="58" t="s">
        <v>3658</v>
      </c>
      <c r="B1872" s="29">
        <v>11428.0</v>
      </c>
      <c r="C1872" s="59">
        <v>11916.0</v>
      </c>
      <c r="D1872" s="27">
        <v>488.0</v>
      </c>
      <c r="E1872" s="41"/>
    </row>
    <row r="1873" hidden="1">
      <c r="A1873" s="35" t="s">
        <v>3659</v>
      </c>
      <c r="B1873" s="29">
        <v>428057.2</v>
      </c>
      <c r="C1873" s="59">
        <v>432618.2</v>
      </c>
      <c r="D1873" s="27">
        <v>4561.0</v>
      </c>
      <c r="E1873" s="41"/>
    </row>
    <row r="1874" hidden="1">
      <c r="A1874" s="36" t="s">
        <v>3660</v>
      </c>
      <c r="B1874" s="42">
        <v>17.80000000000291</v>
      </c>
      <c r="C1874" s="65">
        <v>-544.2000000000116</v>
      </c>
      <c r="D1874" s="66">
        <v>-562.0000000000146</v>
      </c>
      <c r="E1874" s="45"/>
    </row>
    <row r="1875" hidden="1"/>
    <row r="1876" hidden="1"/>
    <row r="1877" hidden="1">
      <c r="A1877" s="5" t="s">
        <v>3663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3634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45915.0</v>
      </c>
      <c r="B1881" s="6"/>
      <c r="C1881" s="54" t="s">
        <v>3635</v>
      </c>
      <c r="D1881" s="15">
        <v>45921.0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4824</v>
      </c>
      <c r="B1883" s="7"/>
      <c r="C1883" s="16"/>
      <c r="D1883" s="56" t="s">
        <v>4825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3636</v>
      </c>
      <c r="B1885" s="6"/>
      <c r="C1885" s="6"/>
      <c r="D1885" s="6"/>
      <c r="E1885" s="7"/>
    </row>
    <row r="1886" hidden="1">
      <c r="A1886" s="20" t="s">
        <v>3637</v>
      </c>
      <c r="B1886" s="21" t="s">
        <v>3638</v>
      </c>
      <c r="C1886" s="22" t="s">
        <v>3639</v>
      </c>
      <c r="D1886" s="21" t="s">
        <v>3640</v>
      </c>
      <c r="E1886" s="23" t="s">
        <v>13</v>
      </c>
    </row>
    <row r="1887" hidden="1">
      <c r="A1887" s="57" t="s">
        <v>3641</v>
      </c>
      <c r="B1887" s="25">
        <v>26869.0</v>
      </c>
      <c r="C1887" s="26">
        <v>26850.0</v>
      </c>
      <c r="D1887" s="27">
        <v>-19.0</v>
      </c>
      <c r="E1887" s="41"/>
    </row>
    <row r="1888" hidden="1">
      <c r="A1888" s="57" t="s">
        <v>3642</v>
      </c>
      <c r="B1888" s="29">
        <v>28386.0</v>
      </c>
      <c r="C1888" s="26">
        <v>28386.0</v>
      </c>
      <c r="D1888" s="27">
        <v>0.0</v>
      </c>
      <c r="E1888" s="28"/>
    </row>
    <row r="1889" hidden="1">
      <c r="A1889" s="57" t="s">
        <v>3643</v>
      </c>
      <c r="B1889" s="29">
        <v>920.0</v>
      </c>
      <c r="C1889" s="26">
        <v>920.0</v>
      </c>
      <c r="D1889" s="27">
        <v>0.0</v>
      </c>
      <c r="E1889" s="41"/>
    </row>
    <row r="1890" hidden="1">
      <c r="A1890" s="57" t="s">
        <v>3644</v>
      </c>
      <c r="B1890" s="29">
        <v>0.0</v>
      </c>
      <c r="C1890" s="26"/>
      <c r="D1890" s="27">
        <v>0.0</v>
      </c>
      <c r="E1890" s="41"/>
    </row>
    <row r="1891" hidden="1">
      <c r="A1891" s="31" t="s">
        <v>3646</v>
      </c>
      <c r="B1891" s="29">
        <v>0.0</v>
      </c>
      <c r="C1891" s="26"/>
      <c r="D1891" s="27">
        <v>0.0</v>
      </c>
      <c r="E1891" s="41"/>
    </row>
    <row r="1892" hidden="1">
      <c r="A1892" s="31" t="s">
        <v>3647</v>
      </c>
      <c r="B1892" s="29">
        <v>3024.0</v>
      </c>
      <c r="C1892" s="26">
        <v>3024.0</v>
      </c>
      <c r="D1892" s="27">
        <v>0.0</v>
      </c>
      <c r="E1892" s="28"/>
    </row>
    <row r="1893" hidden="1">
      <c r="A1893" s="31" t="s">
        <v>3649</v>
      </c>
      <c r="B1893" s="29">
        <v>40.0</v>
      </c>
      <c r="C1893" s="26">
        <v>40.0</v>
      </c>
      <c r="D1893" s="27">
        <v>0.0</v>
      </c>
      <c r="E1893" s="28"/>
    </row>
    <row r="1894" hidden="1">
      <c r="A1894" s="31" t="s">
        <v>3651</v>
      </c>
      <c r="B1894" s="29">
        <v>5400.0</v>
      </c>
      <c r="C1894" s="26">
        <v>5400.0</v>
      </c>
      <c r="D1894" s="27">
        <v>0.0</v>
      </c>
      <c r="E1894" s="41"/>
    </row>
    <row r="1895" hidden="1">
      <c r="A1895" s="58" t="s">
        <v>3652</v>
      </c>
      <c r="B1895" s="29">
        <v>105998.0</v>
      </c>
      <c r="C1895" s="29">
        <v>105998.0</v>
      </c>
      <c r="D1895" s="27">
        <v>0.0</v>
      </c>
      <c r="E1895" s="41"/>
    </row>
    <row r="1896" hidden="1">
      <c r="A1896" s="58" t="s">
        <v>3653</v>
      </c>
      <c r="B1896" s="29">
        <v>46190.0</v>
      </c>
      <c r="C1896" s="59">
        <v>46190.0</v>
      </c>
      <c r="D1896" s="27">
        <v>0.0</v>
      </c>
      <c r="E1896" s="41"/>
    </row>
    <row r="1897" hidden="1">
      <c r="A1897" s="58" t="s">
        <v>3654</v>
      </c>
      <c r="B1897" s="29">
        <v>131325.0</v>
      </c>
      <c r="C1897" s="59">
        <v>131325.0</v>
      </c>
      <c r="D1897" s="27">
        <v>0.0</v>
      </c>
      <c r="E1897" s="41"/>
    </row>
    <row r="1898" hidden="1">
      <c r="A1898" s="58" t="s">
        <v>3655</v>
      </c>
      <c r="B1898" s="29">
        <v>86775.0</v>
      </c>
      <c r="C1898" s="59">
        <v>86775.0</v>
      </c>
      <c r="D1898" s="27">
        <v>0.0</v>
      </c>
      <c r="E1898" s="41"/>
    </row>
    <row r="1899" hidden="1">
      <c r="A1899" s="58" t="s">
        <v>3657</v>
      </c>
      <c r="B1899" s="29">
        <v>3178.0</v>
      </c>
      <c r="C1899" s="59">
        <v>3178.0</v>
      </c>
      <c r="D1899" s="27">
        <v>0.0</v>
      </c>
      <c r="E1899" s="41"/>
    </row>
    <row r="1900" hidden="1">
      <c r="A1900" s="58" t="s">
        <v>3658</v>
      </c>
      <c r="B1900" s="29">
        <v>9105.0</v>
      </c>
      <c r="C1900" s="59">
        <v>9105.0</v>
      </c>
      <c r="D1900" s="27">
        <v>0.0</v>
      </c>
      <c r="E1900" s="41"/>
    </row>
    <row r="1901" hidden="1">
      <c r="A1901" s="35" t="s">
        <v>3659</v>
      </c>
      <c r="B1901" s="29">
        <v>438083.0</v>
      </c>
      <c r="C1901" s="59">
        <v>438103.0</v>
      </c>
      <c r="D1901" s="27">
        <v>20.0</v>
      </c>
      <c r="E1901" s="41"/>
    </row>
    <row r="1902" hidden="1">
      <c r="A1902" s="36" t="s">
        <v>3660</v>
      </c>
      <c r="B1902" s="42">
        <v>22.0</v>
      </c>
      <c r="C1902" s="65">
        <v>-17.0</v>
      </c>
      <c r="D1902" s="66">
        <v>-39.0</v>
      </c>
      <c r="E1902" s="45"/>
    </row>
    <row r="1903" hidden="1"/>
    <row r="1904" hidden="1"/>
    <row r="1905" hidden="1">
      <c r="A1905" s="5" t="s">
        <v>3663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3634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45922.0</v>
      </c>
      <c r="B1909" s="6"/>
      <c r="C1909" s="54" t="s">
        <v>3635</v>
      </c>
      <c r="D1909" s="15">
        <v>45928.0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4824</v>
      </c>
      <c r="B1911" s="7"/>
      <c r="C1911" s="16"/>
      <c r="D1911" s="56" t="s">
        <v>4825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3636</v>
      </c>
      <c r="B1913" s="6"/>
      <c r="C1913" s="6"/>
      <c r="D1913" s="6"/>
      <c r="E1913" s="7"/>
    </row>
    <row r="1914" hidden="1">
      <c r="A1914" s="20" t="s">
        <v>3637</v>
      </c>
      <c r="B1914" s="21" t="s">
        <v>3638</v>
      </c>
      <c r="C1914" s="22" t="s">
        <v>3639</v>
      </c>
      <c r="D1914" s="21" t="s">
        <v>3640</v>
      </c>
      <c r="E1914" s="23" t="s">
        <v>13</v>
      </c>
    </row>
    <row r="1915" hidden="1">
      <c r="A1915" s="57" t="s">
        <v>3641</v>
      </c>
      <c r="B1915" s="25">
        <v>31177.0</v>
      </c>
      <c r="C1915" s="26">
        <v>29177.0</v>
      </c>
      <c r="D1915" s="27">
        <v>-2000.0</v>
      </c>
      <c r="E1915" s="41"/>
    </row>
    <row r="1916" hidden="1">
      <c r="A1916" s="57" t="s">
        <v>3642</v>
      </c>
      <c r="B1916" s="29">
        <v>29599.0</v>
      </c>
      <c r="C1916" s="26">
        <v>29599.0</v>
      </c>
      <c r="D1916" s="27">
        <v>0.0</v>
      </c>
      <c r="E1916" s="28"/>
    </row>
    <row r="1917" hidden="1">
      <c r="A1917" s="57" t="s">
        <v>3643</v>
      </c>
      <c r="B1917" s="29">
        <v>1050.0</v>
      </c>
      <c r="C1917" s="26">
        <v>1050.0</v>
      </c>
      <c r="D1917" s="27">
        <v>0.0</v>
      </c>
      <c r="E1917" s="41"/>
    </row>
    <row r="1918" hidden="1">
      <c r="A1918" s="57" t="s">
        <v>3644</v>
      </c>
      <c r="B1918" s="29">
        <v>0.0</v>
      </c>
      <c r="C1918" s="26"/>
      <c r="D1918" s="27">
        <v>0.0</v>
      </c>
      <c r="E1918" s="41"/>
    </row>
    <row r="1919" hidden="1">
      <c r="A1919" s="31" t="s">
        <v>3646</v>
      </c>
      <c r="B1919" s="29">
        <v>0.0</v>
      </c>
      <c r="C1919" s="26"/>
      <c r="D1919" s="27">
        <v>0.0</v>
      </c>
      <c r="E1919" s="41"/>
    </row>
    <row r="1920" hidden="1">
      <c r="A1920" s="31" t="s">
        <v>3647</v>
      </c>
      <c r="B1920" s="29">
        <v>0.0</v>
      </c>
      <c r="C1920" s="26"/>
      <c r="D1920" s="27">
        <v>0.0</v>
      </c>
      <c r="E1920" s="28"/>
    </row>
    <row r="1921" hidden="1">
      <c r="A1921" s="31" t="s">
        <v>3649</v>
      </c>
      <c r="B1921" s="29">
        <v>1296.8</v>
      </c>
      <c r="C1921" s="26">
        <v>56.8</v>
      </c>
      <c r="D1921" s="27">
        <v>-1240.0</v>
      </c>
      <c r="E1921" s="28" t="s">
        <v>5054</v>
      </c>
    </row>
    <row r="1922" hidden="1">
      <c r="A1922" s="31" t="s">
        <v>3651</v>
      </c>
      <c r="B1922" s="29">
        <v>4280.0</v>
      </c>
      <c r="C1922" s="26">
        <v>5520.0</v>
      </c>
      <c r="D1922" s="27">
        <v>1240.0</v>
      </c>
      <c r="E1922" s="41"/>
    </row>
    <row r="1923" hidden="1">
      <c r="A1923" s="58" t="s">
        <v>3652</v>
      </c>
      <c r="B1923" s="29">
        <v>130353.0</v>
      </c>
      <c r="C1923" s="29">
        <v>130353.0</v>
      </c>
      <c r="D1923" s="27">
        <v>0.0</v>
      </c>
      <c r="E1923" s="41"/>
    </row>
    <row r="1924" hidden="1">
      <c r="A1924" s="58" t="s">
        <v>3653</v>
      </c>
      <c r="B1924" s="29">
        <v>36892.0</v>
      </c>
      <c r="C1924" s="59">
        <v>36892.0</v>
      </c>
      <c r="D1924" s="27">
        <v>0.0</v>
      </c>
      <c r="E1924" s="41"/>
    </row>
    <row r="1925" hidden="1">
      <c r="A1925" s="58" t="s">
        <v>3654</v>
      </c>
      <c r="B1925" s="29">
        <v>147119.0</v>
      </c>
      <c r="C1925" s="59">
        <v>147119.0</v>
      </c>
      <c r="D1925" s="27">
        <v>0.0</v>
      </c>
      <c r="E1925" s="41"/>
    </row>
    <row r="1926" hidden="1">
      <c r="A1926" s="58" t="s">
        <v>3655</v>
      </c>
      <c r="B1926" s="29">
        <v>114028.0</v>
      </c>
      <c r="C1926" s="59">
        <v>114028.0</v>
      </c>
      <c r="D1926" s="27">
        <v>0.0</v>
      </c>
      <c r="E1926" s="41"/>
    </row>
    <row r="1927" hidden="1">
      <c r="A1927" s="58" t="s">
        <v>3657</v>
      </c>
      <c r="B1927" s="29">
        <v>8401.0</v>
      </c>
      <c r="C1927" s="59">
        <v>8401.0</v>
      </c>
      <c r="D1927" s="27">
        <v>0.0</v>
      </c>
      <c r="E1927" s="41"/>
    </row>
    <row r="1928" hidden="1">
      <c r="A1928" s="58" t="s">
        <v>3658</v>
      </c>
      <c r="B1928" s="29">
        <v>12666.0</v>
      </c>
      <c r="C1928" s="59">
        <v>12666.0</v>
      </c>
      <c r="D1928" s="27">
        <v>0.0</v>
      </c>
      <c r="E1928" s="41"/>
    </row>
    <row r="1929" hidden="1">
      <c r="A1929" s="35" t="s">
        <v>3659</v>
      </c>
      <c r="B1929" s="29">
        <v>504195.4</v>
      </c>
      <c r="C1929" s="59">
        <v>504215.4</v>
      </c>
      <c r="D1929" s="27">
        <v>20.0</v>
      </c>
      <c r="E1929" s="41"/>
    </row>
    <row r="1930" hidden="1">
      <c r="A1930" s="36" t="s">
        <v>3660</v>
      </c>
      <c r="B1930" s="42">
        <v>0.40000000000873115</v>
      </c>
      <c r="C1930" s="65">
        <v>-2019.600000000035</v>
      </c>
      <c r="D1930" s="66">
        <v>-2020.0000000000437</v>
      </c>
      <c r="E1930" s="45"/>
    </row>
    <row r="1931" hidden="1"/>
    <row r="1932" hidden="1"/>
    <row r="1933" hidden="1">
      <c r="A1933" s="5" t="s">
        <v>3663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3634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45929.0</v>
      </c>
      <c r="B1937" s="6"/>
      <c r="C1937" s="54" t="s">
        <v>3635</v>
      </c>
      <c r="D1937" s="15">
        <v>45930.0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4824</v>
      </c>
      <c r="B1939" s="7"/>
      <c r="C1939" s="16"/>
      <c r="D1939" s="56" t="s">
        <v>4826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3636</v>
      </c>
      <c r="B1941" s="6"/>
      <c r="C1941" s="6"/>
      <c r="D1941" s="6"/>
      <c r="E1941" s="7"/>
    </row>
    <row r="1942" hidden="1">
      <c r="A1942" s="20" t="s">
        <v>3637</v>
      </c>
      <c r="B1942" s="21" t="s">
        <v>3638</v>
      </c>
      <c r="C1942" s="22" t="s">
        <v>3639</v>
      </c>
      <c r="D1942" s="21" t="s">
        <v>3640</v>
      </c>
      <c r="E1942" s="23" t="s">
        <v>13</v>
      </c>
    </row>
    <row r="1943" hidden="1">
      <c r="A1943" s="57" t="s">
        <v>3641</v>
      </c>
      <c r="B1943" s="25">
        <v>10940.0</v>
      </c>
      <c r="C1943" s="26">
        <v>10940.0</v>
      </c>
      <c r="D1943" s="27">
        <v>0.0</v>
      </c>
      <c r="E1943" s="41"/>
    </row>
    <row r="1944" hidden="1">
      <c r="A1944" s="57" t="s">
        <v>3642</v>
      </c>
      <c r="B1944" s="29">
        <v>5140.6</v>
      </c>
      <c r="C1944" s="26">
        <v>5140.6</v>
      </c>
      <c r="D1944" s="27">
        <v>0.0</v>
      </c>
      <c r="E1944" s="28"/>
    </row>
    <row r="1945" hidden="1">
      <c r="A1945" s="57" t="s">
        <v>3643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7" t="s">
        <v>3644</v>
      </c>
      <c r="B1946" s="29">
        <v>0.0</v>
      </c>
      <c r="C1946" s="26"/>
      <c r="D1946" s="27">
        <v>0.0</v>
      </c>
      <c r="E1946" s="41"/>
    </row>
    <row r="1947" hidden="1">
      <c r="A1947" s="31" t="s">
        <v>3646</v>
      </c>
      <c r="B1947" s="29">
        <v>0.0</v>
      </c>
      <c r="C1947" s="26"/>
      <c r="D1947" s="27">
        <v>0.0</v>
      </c>
      <c r="E1947" s="41"/>
    </row>
    <row r="1948" hidden="1">
      <c r="A1948" s="31" t="s">
        <v>3647</v>
      </c>
      <c r="B1948" s="29">
        <v>3980.0</v>
      </c>
      <c r="C1948" s="26">
        <v>3980.0</v>
      </c>
      <c r="D1948" s="27">
        <v>0.0</v>
      </c>
      <c r="E1948" s="28" t="s">
        <v>5055</v>
      </c>
    </row>
    <row r="1949" hidden="1">
      <c r="A1949" s="31" t="s">
        <v>3649</v>
      </c>
      <c r="B1949" s="29">
        <v>0.0</v>
      </c>
      <c r="C1949" s="26"/>
      <c r="D1949" s="27">
        <v>0.0</v>
      </c>
      <c r="E1949" s="28"/>
    </row>
    <row r="1950" hidden="1">
      <c r="A1950" s="31" t="s">
        <v>3651</v>
      </c>
      <c r="B1950" s="29">
        <v>1560.0</v>
      </c>
      <c r="C1950" s="26">
        <v>1560.0</v>
      </c>
      <c r="D1950" s="27">
        <v>0.0</v>
      </c>
      <c r="E1950" s="41"/>
    </row>
    <row r="1951" hidden="1">
      <c r="A1951" s="58" t="s">
        <v>3652</v>
      </c>
      <c r="B1951" s="29">
        <v>25262.0</v>
      </c>
      <c r="C1951" s="29">
        <v>25262.0</v>
      </c>
      <c r="D1951" s="27">
        <v>0.0</v>
      </c>
      <c r="E1951" s="41"/>
    </row>
    <row r="1952" hidden="1">
      <c r="A1952" s="58" t="s">
        <v>3653</v>
      </c>
      <c r="B1952" s="29">
        <v>9194.0</v>
      </c>
      <c r="C1952" s="59">
        <v>9194.0</v>
      </c>
      <c r="D1952" s="27">
        <v>0.0</v>
      </c>
      <c r="E1952" s="41"/>
    </row>
    <row r="1953" hidden="1">
      <c r="A1953" s="58" t="s">
        <v>3654</v>
      </c>
      <c r="B1953" s="29">
        <v>24885.0</v>
      </c>
      <c r="C1953" s="59">
        <v>24885.0</v>
      </c>
      <c r="D1953" s="27">
        <v>0.0</v>
      </c>
      <c r="E1953" s="41"/>
    </row>
    <row r="1954" hidden="1">
      <c r="A1954" s="58" t="s">
        <v>3655</v>
      </c>
      <c r="B1954" s="29">
        <v>18935.0</v>
      </c>
      <c r="C1954" s="59">
        <v>18935.0</v>
      </c>
      <c r="D1954" s="27">
        <v>0.0</v>
      </c>
      <c r="E1954" s="41"/>
    </row>
    <row r="1955" hidden="1">
      <c r="A1955" s="58" t="s">
        <v>3657</v>
      </c>
      <c r="B1955" s="29">
        <v>707.0</v>
      </c>
      <c r="C1955" s="59">
        <v>707.0</v>
      </c>
      <c r="D1955" s="27">
        <v>0.0</v>
      </c>
      <c r="E1955" s="41"/>
    </row>
    <row r="1956" hidden="1">
      <c r="A1956" s="58" t="s">
        <v>3658</v>
      </c>
      <c r="B1956" s="29">
        <v>4983.0</v>
      </c>
      <c r="C1956" s="59">
        <v>4983.0</v>
      </c>
      <c r="D1956" s="27">
        <v>0.0</v>
      </c>
      <c r="E1956" s="41"/>
    </row>
    <row r="1957" hidden="1">
      <c r="A1957" s="35" t="s">
        <v>3659</v>
      </c>
      <c r="B1957" s="29">
        <v>100792.0</v>
      </c>
      <c r="C1957" s="59">
        <v>100832.0</v>
      </c>
      <c r="D1957" s="27">
        <v>40.0</v>
      </c>
      <c r="E1957" s="41"/>
    </row>
    <row r="1958" hidden="1">
      <c r="A1958" s="36" t="s">
        <v>3660</v>
      </c>
      <c r="B1958" s="42">
        <v>11.599999999998545</v>
      </c>
      <c r="C1958" s="65">
        <v>-28.39999999999418</v>
      </c>
      <c r="D1958" s="66">
        <v>-39.999999999992724</v>
      </c>
      <c r="E1958" s="45"/>
    </row>
    <row r="1959" hidden="1"/>
    <row r="1960" hidden="1"/>
    <row r="1961" hidden="1">
      <c r="A1961" s="5" t="s">
        <v>3663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3634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45931.0</v>
      </c>
      <c r="B1965" s="6"/>
      <c r="C1965" s="54" t="s">
        <v>3635</v>
      </c>
      <c r="D1965" s="15">
        <v>45935.0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4827</v>
      </c>
      <c r="B1967" s="7"/>
      <c r="C1967" s="16"/>
      <c r="D1967" s="56" t="s">
        <v>4825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3636</v>
      </c>
      <c r="B1969" s="6"/>
      <c r="C1969" s="6"/>
      <c r="D1969" s="6"/>
      <c r="E1969" s="7"/>
    </row>
    <row r="1970" hidden="1">
      <c r="A1970" s="20" t="s">
        <v>3637</v>
      </c>
      <c r="B1970" s="21" t="s">
        <v>3638</v>
      </c>
      <c r="C1970" s="22" t="s">
        <v>3639</v>
      </c>
      <c r="D1970" s="21" t="s">
        <v>3640</v>
      </c>
      <c r="E1970" s="23" t="s">
        <v>13</v>
      </c>
    </row>
    <row r="1971" hidden="1">
      <c r="A1971" s="57" t="s">
        <v>3641</v>
      </c>
      <c r="B1971" s="25">
        <v>16442.0</v>
      </c>
      <c r="C1971" s="26">
        <v>16442.0</v>
      </c>
      <c r="D1971" s="27">
        <v>0.0</v>
      </c>
      <c r="E1971" s="41"/>
    </row>
    <row r="1972" hidden="1">
      <c r="A1972" s="57" t="s">
        <v>3642</v>
      </c>
      <c r="B1972" s="29">
        <v>23341.0</v>
      </c>
      <c r="C1972" s="26">
        <v>23341.0</v>
      </c>
      <c r="D1972" s="27">
        <v>0.0</v>
      </c>
      <c r="E1972" s="28"/>
    </row>
    <row r="1973" hidden="1">
      <c r="A1973" s="57" t="s">
        <v>3643</v>
      </c>
      <c r="B1973" s="29">
        <v>1190.0</v>
      </c>
      <c r="C1973" s="26">
        <v>1190.0</v>
      </c>
      <c r="D1973" s="27">
        <v>0.0</v>
      </c>
      <c r="E1973" s="41"/>
    </row>
    <row r="1974" hidden="1">
      <c r="A1974" s="57" t="s">
        <v>3644</v>
      </c>
      <c r="B1974" s="29">
        <v>0.0</v>
      </c>
      <c r="C1974" s="26"/>
      <c r="D1974" s="27">
        <v>0.0</v>
      </c>
      <c r="E1974" s="41"/>
    </row>
    <row r="1975" hidden="1">
      <c r="A1975" s="31" t="s">
        <v>3646</v>
      </c>
      <c r="B1975" s="29">
        <v>0.0</v>
      </c>
      <c r="C1975" s="26"/>
      <c r="D1975" s="27">
        <v>0.0</v>
      </c>
      <c r="E1975" s="41"/>
    </row>
    <row r="1976" hidden="1">
      <c r="A1976" s="31" t="s">
        <v>3647</v>
      </c>
      <c r="B1976" s="29">
        <v>0.0</v>
      </c>
      <c r="C1976" s="26"/>
      <c r="D1976" s="27">
        <v>0.0</v>
      </c>
      <c r="E1976" s="28"/>
    </row>
    <row r="1977" hidden="1">
      <c r="A1977" s="31" t="s">
        <v>3649</v>
      </c>
      <c r="B1977" s="29">
        <v>6160.0</v>
      </c>
      <c r="C1977" s="26">
        <v>6153.0</v>
      </c>
      <c r="D1977" s="27">
        <v>-7.0</v>
      </c>
      <c r="E1977" s="28" t="s">
        <v>5056</v>
      </c>
    </row>
    <row r="1978" hidden="1">
      <c r="A1978" s="31" t="s">
        <v>3651</v>
      </c>
      <c r="B1978" s="29">
        <v>5080.0</v>
      </c>
      <c r="C1978" s="26">
        <v>5120.0</v>
      </c>
      <c r="D1978" s="27">
        <v>40.0</v>
      </c>
      <c r="E1978" s="41"/>
    </row>
    <row r="1979" hidden="1">
      <c r="A1979" s="58" t="s">
        <v>3652</v>
      </c>
      <c r="B1979" s="29">
        <v>93615.0</v>
      </c>
      <c r="C1979" s="29">
        <v>94273.0</v>
      </c>
      <c r="D1979" s="27">
        <v>658.0</v>
      </c>
      <c r="E1979" s="41"/>
    </row>
    <row r="1980" hidden="1">
      <c r="A1980" s="58" t="s">
        <v>3653</v>
      </c>
      <c r="B1980" s="29">
        <v>33238.0</v>
      </c>
      <c r="C1980" s="59">
        <v>33607.0</v>
      </c>
      <c r="D1980" s="27">
        <v>369.0</v>
      </c>
      <c r="E1980" s="41"/>
    </row>
    <row r="1981" hidden="1">
      <c r="A1981" s="58" t="s">
        <v>3654</v>
      </c>
      <c r="B1981" s="29">
        <v>100278.0</v>
      </c>
      <c r="C1981" s="59">
        <v>100278.0</v>
      </c>
      <c r="D1981" s="27">
        <v>0.0</v>
      </c>
      <c r="E1981" s="41"/>
    </row>
    <row r="1982" hidden="1">
      <c r="A1982" s="58" t="s">
        <v>3655</v>
      </c>
      <c r="B1982" s="29">
        <v>76188.0</v>
      </c>
      <c r="C1982" s="59">
        <v>76188.0</v>
      </c>
      <c r="D1982" s="27">
        <v>0.0</v>
      </c>
      <c r="E1982" s="41"/>
    </row>
    <row r="1983" hidden="1">
      <c r="A1983" s="58" t="s">
        <v>3657</v>
      </c>
      <c r="B1983" s="29">
        <v>1872.0</v>
      </c>
      <c r="C1983" s="59">
        <v>1872.0</v>
      </c>
      <c r="D1983" s="27">
        <v>0.0</v>
      </c>
      <c r="E1983" s="41"/>
    </row>
    <row r="1984" hidden="1">
      <c r="A1984" s="58" t="s">
        <v>3658</v>
      </c>
      <c r="B1984" s="29">
        <v>11857.0</v>
      </c>
      <c r="C1984" s="59">
        <v>11857.0</v>
      </c>
      <c r="D1984" s="27">
        <v>0.0</v>
      </c>
      <c r="E1984" s="41"/>
    </row>
    <row r="1985" hidden="1">
      <c r="A1985" s="35" t="s">
        <v>3659</v>
      </c>
      <c r="B1985" s="29">
        <v>357389.5</v>
      </c>
      <c r="C1985" s="59">
        <v>358416.5</v>
      </c>
      <c r="D1985" s="27">
        <v>1027.0</v>
      </c>
      <c r="E1985" s="41"/>
    </row>
    <row r="1986" hidden="1">
      <c r="A1986" s="36" t="s">
        <v>3660</v>
      </c>
      <c r="B1986" s="42">
        <v>14.5</v>
      </c>
      <c r="C1986" s="65">
        <v>47.5</v>
      </c>
      <c r="D1986" s="66">
        <v>33.0</v>
      </c>
      <c r="E1986" s="45"/>
    </row>
    <row r="1987" hidden="1"/>
    <row r="1988" hidden="1"/>
    <row r="1989" hidden="1">
      <c r="A1989" s="5" t="s">
        <v>3663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3634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45936.0</v>
      </c>
      <c r="B1993" s="6"/>
      <c r="C1993" s="54" t="s">
        <v>3635</v>
      </c>
      <c r="D1993" s="15">
        <v>45942.0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4824</v>
      </c>
      <c r="B1995" s="7"/>
      <c r="C1995" s="16"/>
      <c r="D1995" s="56" t="s">
        <v>4825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3636</v>
      </c>
      <c r="B1997" s="6"/>
      <c r="C1997" s="6"/>
      <c r="D1997" s="6"/>
      <c r="E1997" s="7"/>
    </row>
    <row r="1998" hidden="1">
      <c r="A1998" s="20" t="s">
        <v>3637</v>
      </c>
      <c r="B1998" s="21" t="s">
        <v>3638</v>
      </c>
      <c r="C1998" s="22" t="s">
        <v>3639</v>
      </c>
      <c r="D1998" s="21" t="s">
        <v>3640</v>
      </c>
      <c r="E1998" s="23" t="s">
        <v>13</v>
      </c>
    </row>
    <row r="1999" hidden="1">
      <c r="A1999" s="57" t="s">
        <v>3641</v>
      </c>
      <c r="B1999" s="25">
        <v>49547.0</v>
      </c>
      <c r="C1999" s="26">
        <v>49547.0</v>
      </c>
      <c r="D1999" s="27">
        <v>0.0</v>
      </c>
      <c r="E1999" s="41"/>
    </row>
    <row r="2000" hidden="1">
      <c r="A2000" s="57" t="s">
        <v>3642</v>
      </c>
      <c r="B2000" s="29">
        <v>28902.0</v>
      </c>
      <c r="C2000" s="26">
        <v>28902.0</v>
      </c>
      <c r="D2000" s="27">
        <v>0.0</v>
      </c>
      <c r="E2000" s="28"/>
    </row>
    <row r="2001" hidden="1">
      <c r="A2001" s="57" t="s">
        <v>3643</v>
      </c>
      <c r="B2001" s="29">
        <v>400.0</v>
      </c>
      <c r="C2001" s="26">
        <v>400.0</v>
      </c>
      <c r="D2001" s="27">
        <v>0.0</v>
      </c>
      <c r="E2001" s="41"/>
    </row>
    <row r="2002" hidden="1">
      <c r="A2002" s="57" t="s">
        <v>3644</v>
      </c>
      <c r="B2002" s="29">
        <v>0.0</v>
      </c>
      <c r="C2002" s="26"/>
      <c r="D2002" s="27">
        <v>0.0</v>
      </c>
      <c r="E2002" s="41"/>
    </row>
    <row r="2003" hidden="1">
      <c r="A2003" s="31" t="s">
        <v>3646</v>
      </c>
      <c r="B2003" s="29">
        <v>0.0</v>
      </c>
      <c r="C2003" s="26"/>
      <c r="D2003" s="27">
        <v>0.0</v>
      </c>
      <c r="E2003" s="41"/>
    </row>
    <row r="2004" hidden="1">
      <c r="A2004" s="31" t="s">
        <v>3647</v>
      </c>
      <c r="B2004" s="29">
        <v>0.0</v>
      </c>
      <c r="C2004" s="26"/>
      <c r="D2004" s="27">
        <v>0.0</v>
      </c>
      <c r="E2004" s="28"/>
    </row>
    <row r="2005" hidden="1">
      <c r="A2005" s="31" t="s">
        <v>3649</v>
      </c>
      <c r="B2005" s="29">
        <v>1024.0</v>
      </c>
      <c r="C2005" s="26">
        <v>984.0</v>
      </c>
      <c r="D2005" s="27">
        <v>-40.0</v>
      </c>
      <c r="E2005" s="28" t="s">
        <v>5057</v>
      </c>
    </row>
    <row r="2006" hidden="1">
      <c r="A2006" s="31" t="s">
        <v>3651</v>
      </c>
      <c r="B2006" s="29">
        <v>5440.0</v>
      </c>
      <c r="C2006" s="26">
        <v>5320.0</v>
      </c>
      <c r="D2006" s="27">
        <v>-120.0</v>
      </c>
      <c r="E2006" s="41"/>
    </row>
    <row r="2007" hidden="1">
      <c r="A2007" s="58" t="s">
        <v>3652</v>
      </c>
      <c r="B2007" s="29">
        <v>121082.0</v>
      </c>
      <c r="C2007" s="29">
        <v>122104.0</v>
      </c>
      <c r="D2007" s="27">
        <v>1022.0</v>
      </c>
      <c r="E2007" s="41"/>
    </row>
    <row r="2008" hidden="1">
      <c r="A2008" s="58" t="s">
        <v>3653</v>
      </c>
      <c r="B2008" s="29">
        <v>42378.0</v>
      </c>
      <c r="C2008" s="59">
        <v>42762.0</v>
      </c>
      <c r="D2008" s="27">
        <v>384.0</v>
      </c>
      <c r="E2008" s="41"/>
    </row>
    <row r="2009" hidden="1">
      <c r="A2009" s="58" t="s">
        <v>3654</v>
      </c>
      <c r="B2009" s="29">
        <v>122086.0</v>
      </c>
      <c r="C2009" s="59">
        <v>122086.0</v>
      </c>
      <c r="D2009" s="27">
        <v>0.0</v>
      </c>
      <c r="E2009" s="41"/>
    </row>
    <row r="2010" hidden="1">
      <c r="A2010" s="58" t="s">
        <v>3655</v>
      </c>
      <c r="B2010" s="29">
        <v>99102.0</v>
      </c>
      <c r="C2010" s="59">
        <v>99930.0</v>
      </c>
      <c r="D2010" s="27">
        <v>828.0</v>
      </c>
      <c r="E2010" s="41"/>
    </row>
    <row r="2011" hidden="1">
      <c r="A2011" s="58" t="s">
        <v>3657</v>
      </c>
      <c r="B2011" s="29">
        <v>6439.0</v>
      </c>
      <c r="C2011" s="59">
        <v>6439.0</v>
      </c>
      <c r="D2011" s="27">
        <v>0.0</v>
      </c>
      <c r="E2011" s="41"/>
    </row>
    <row r="2012" hidden="1">
      <c r="A2012" s="58" t="s">
        <v>3658</v>
      </c>
      <c r="B2012" s="29">
        <v>19396.0</v>
      </c>
      <c r="C2012" s="59">
        <v>19775.0</v>
      </c>
      <c r="D2012" s="27">
        <v>379.0</v>
      </c>
      <c r="E2012" s="41"/>
    </row>
    <row r="2013" hidden="1">
      <c r="A2013" s="35" t="s">
        <v>3659</v>
      </c>
      <c r="B2013" s="29">
        <v>476388.0</v>
      </c>
      <c r="C2013" s="59">
        <v>479001.0</v>
      </c>
      <c r="D2013" s="27">
        <v>2613.0</v>
      </c>
      <c r="E2013" s="41"/>
    </row>
    <row r="2014" hidden="1">
      <c r="A2014" s="36" t="s">
        <v>3660</v>
      </c>
      <c r="B2014" s="42">
        <v>12.0</v>
      </c>
      <c r="C2014" s="65">
        <v>-527.0</v>
      </c>
      <c r="D2014" s="66">
        <v>-539.0</v>
      </c>
      <c r="E2014" s="45"/>
    </row>
    <row r="2015" hidden="1"/>
    <row r="2016" hidden="1"/>
    <row r="2017" hidden="1">
      <c r="A2017" s="5" t="s">
        <v>3663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3634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45943.0</v>
      </c>
      <c r="B2021" s="6"/>
      <c r="C2021" s="54" t="s">
        <v>3635</v>
      </c>
      <c r="D2021" s="15">
        <v>45949.0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4824</v>
      </c>
      <c r="B2023" s="7"/>
      <c r="C2023" s="16"/>
      <c r="D2023" s="56" t="s">
        <v>4825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3636</v>
      </c>
      <c r="B2025" s="6"/>
      <c r="C2025" s="6"/>
      <c r="D2025" s="6"/>
      <c r="E2025" s="7"/>
    </row>
    <row r="2026" hidden="1">
      <c r="A2026" s="20" t="s">
        <v>3637</v>
      </c>
      <c r="B2026" s="21" t="s">
        <v>3638</v>
      </c>
      <c r="C2026" s="22" t="s">
        <v>3639</v>
      </c>
      <c r="D2026" s="21" t="s">
        <v>3640</v>
      </c>
      <c r="E2026" s="23" t="s">
        <v>13</v>
      </c>
    </row>
    <row r="2027" hidden="1">
      <c r="A2027" s="57" t="s">
        <v>3641</v>
      </c>
      <c r="B2027" s="25">
        <v>25531.0</v>
      </c>
      <c r="C2027" s="26">
        <v>25531.0</v>
      </c>
      <c r="D2027" s="27">
        <v>0.0</v>
      </c>
      <c r="E2027" s="41"/>
    </row>
    <row r="2028" hidden="1">
      <c r="A2028" s="57" t="s">
        <v>3642</v>
      </c>
      <c r="B2028" s="29">
        <v>34912.0</v>
      </c>
      <c r="C2028" s="26">
        <v>34912.0</v>
      </c>
      <c r="D2028" s="27">
        <v>0.0</v>
      </c>
      <c r="E2028" s="28"/>
    </row>
    <row r="2029" hidden="1">
      <c r="A2029" s="57" t="s">
        <v>3643</v>
      </c>
      <c r="B2029" s="29">
        <v>340.0</v>
      </c>
      <c r="C2029" s="26">
        <v>340.0</v>
      </c>
      <c r="D2029" s="27">
        <v>0.0</v>
      </c>
      <c r="E2029" s="41"/>
    </row>
    <row r="2030" hidden="1">
      <c r="A2030" s="57" t="s">
        <v>3644</v>
      </c>
      <c r="B2030" s="29">
        <v>0.0</v>
      </c>
      <c r="C2030" s="26"/>
      <c r="D2030" s="27">
        <v>0.0</v>
      </c>
      <c r="E2030" s="41"/>
    </row>
    <row r="2031" hidden="1">
      <c r="A2031" s="31" t="s">
        <v>3646</v>
      </c>
      <c r="B2031" s="29">
        <v>0.0</v>
      </c>
      <c r="C2031" s="26"/>
      <c r="D2031" s="27">
        <v>0.0</v>
      </c>
      <c r="E2031" s="41"/>
    </row>
    <row r="2032" hidden="1">
      <c r="A2032" s="31" t="s">
        <v>3647</v>
      </c>
      <c r="B2032" s="29">
        <v>3780.0</v>
      </c>
      <c r="C2032" s="26">
        <v>3856.0</v>
      </c>
      <c r="D2032" s="27">
        <v>76.0</v>
      </c>
      <c r="E2032" s="28"/>
    </row>
    <row r="2033" hidden="1">
      <c r="A2033" s="31" t="s">
        <v>3649</v>
      </c>
      <c r="B2033" s="29">
        <v>876.0</v>
      </c>
      <c r="C2033" s="26"/>
      <c r="D2033" s="27">
        <v>-876.0</v>
      </c>
      <c r="E2033" s="28"/>
    </row>
    <row r="2034" hidden="1">
      <c r="A2034" s="31" t="s">
        <v>3651</v>
      </c>
      <c r="B2034" s="29">
        <v>5560.0</v>
      </c>
      <c r="C2034" s="26">
        <v>6320.0</v>
      </c>
      <c r="D2034" s="27">
        <v>760.0</v>
      </c>
      <c r="E2034" s="41"/>
    </row>
    <row r="2035" hidden="1">
      <c r="A2035" s="58" t="s">
        <v>3652</v>
      </c>
      <c r="B2035" s="29">
        <v>106825.0</v>
      </c>
      <c r="C2035" s="29">
        <v>106825.0</v>
      </c>
      <c r="D2035" s="27">
        <v>0.0</v>
      </c>
      <c r="E2035" s="41"/>
    </row>
    <row r="2036" hidden="1">
      <c r="A2036" s="58" t="s">
        <v>3653</v>
      </c>
      <c r="B2036" s="29">
        <v>46353.0</v>
      </c>
      <c r="C2036" s="59">
        <v>46353.0</v>
      </c>
      <c r="D2036" s="27">
        <v>0.0</v>
      </c>
      <c r="E2036" s="41"/>
    </row>
    <row r="2037" hidden="1">
      <c r="A2037" s="58" t="s">
        <v>3654</v>
      </c>
      <c r="B2037" s="29">
        <v>120343.0</v>
      </c>
      <c r="C2037" s="59">
        <v>120632.0</v>
      </c>
      <c r="D2037" s="27">
        <v>289.0</v>
      </c>
      <c r="E2037" s="41"/>
    </row>
    <row r="2038" hidden="1">
      <c r="A2038" s="58" t="s">
        <v>3655</v>
      </c>
      <c r="B2038" s="29">
        <v>108646.0</v>
      </c>
      <c r="C2038" s="59">
        <v>108646.0</v>
      </c>
      <c r="D2038" s="27">
        <v>0.0</v>
      </c>
      <c r="E2038" s="41"/>
    </row>
    <row r="2039" hidden="1">
      <c r="A2039" s="58" t="s">
        <v>3657</v>
      </c>
      <c r="B2039" s="29">
        <v>2441.0</v>
      </c>
      <c r="C2039" s="59">
        <v>2441.0</v>
      </c>
      <c r="D2039" s="27">
        <v>0.0</v>
      </c>
      <c r="E2039" s="41"/>
    </row>
    <row r="2040" hidden="1">
      <c r="A2040" s="58" t="s">
        <v>3658</v>
      </c>
      <c r="B2040" s="29">
        <v>11802.0</v>
      </c>
      <c r="C2040" s="59">
        <v>11802.0</v>
      </c>
      <c r="D2040" s="27">
        <v>0.0</v>
      </c>
      <c r="E2040" s="41"/>
    </row>
    <row r="2041" hidden="1">
      <c r="A2041" s="35" t="s">
        <v>3659</v>
      </c>
      <c r="B2041" s="29">
        <v>455597.9</v>
      </c>
      <c r="C2041" s="59">
        <v>455886.9</v>
      </c>
      <c r="D2041" s="27">
        <v>289.0</v>
      </c>
      <c r="E2041" s="41"/>
    </row>
    <row r="2042" hidden="1">
      <c r="A2042" s="36" t="s">
        <v>3660</v>
      </c>
      <c r="B2042" s="42">
        <v>9.10000000000582</v>
      </c>
      <c r="C2042" s="65">
        <v>-30.900000000023283</v>
      </c>
      <c r="D2042" s="66">
        <v>-40.000000000029104</v>
      </c>
      <c r="E2042" s="45"/>
    </row>
    <row r="2043" hidden="1"/>
    <row r="2044" hidden="1"/>
    <row r="2045" hidden="1">
      <c r="A2045" s="5" t="s">
        <v>3663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3634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45950.0</v>
      </c>
      <c r="B2049" s="6"/>
      <c r="C2049" s="54" t="s">
        <v>3635</v>
      </c>
      <c r="D2049" s="15">
        <v>45956.0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4824</v>
      </c>
      <c r="B2051" s="7"/>
      <c r="C2051" s="16"/>
      <c r="D2051" s="56" t="s">
        <v>4825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3636</v>
      </c>
      <c r="B2053" s="6"/>
      <c r="C2053" s="6"/>
      <c r="D2053" s="6"/>
      <c r="E2053" s="7"/>
    </row>
    <row r="2054" hidden="1">
      <c r="A2054" s="20" t="s">
        <v>3637</v>
      </c>
      <c r="B2054" s="21" t="s">
        <v>3638</v>
      </c>
      <c r="C2054" s="22" t="s">
        <v>3639</v>
      </c>
      <c r="D2054" s="21" t="s">
        <v>3640</v>
      </c>
      <c r="E2054" s="23" t="s">
        <v>13</v>
      </c>
    </row>
    <row r="2055" hidden="1">
      <c r="A2055" s="57" t="s">
        <v>3641</v>
      </c>
      <c r="B2055" s="25">
        <v>37466.0</v>
      </c>
      <c r="C2055" s="26">
        <v>37466.0</v>
      </c>
      <c r="D2055" s="27">
        <v>0.0</v>
      </c>
      <c r="E2055" s="41"/>
    </row>
    <row r="2056" hidden="1">
      <c r="A2056" s="57" t="s">
        <v>3642</v>
      </c>
      <c r="B2056" s="29">
        <v>25730.0</v>
      </c>
      <c r="C2056" s="26">
        <v>25730.0</v>
      </c>
      <c r="D2056" s="27">
        <v>0.0</v>
      </c>
      <c r="E2056" s="28"/>
    </row>
    <row r="2057" hidden="1">
      <c r="A2057" s="57" t="s">
        <v>3643</v>
      </c>
      <c r="B2057" s="29">
        <v>840.0</v>
      </c>
      <c r="C2057" s="26">
        <v>840.0</v>
      </c>
      <c r="D2057" s="27">
        <v>0.0</v>
      </c>
      <c r="E2057" s="41"/>
    </row>
    <row r="2058" hidden="1">
      <c r="A2058" s="57" t="s">
        <v>3644</v>
      </c>
      <c r="B2058" s="29">
        <v>500.0</v>
      </c>
      <c r="C2058" s="26">
        <v>500.0</v>
      </c>
      <c r="D2058" s="27">
        <v>0.0</v>
      </c>
      <c r="E2058" s="41"/>
    </row>
    <row r="2059" hidden="1">
      <c r="A2059" s="31" t="s">
        <v>3646</v>
      </c>
      <c r="B2059" s="29">
        <v>0.0</v>
      </c>
      <c r="C2059" s="26"/>
      <c r="D2059" s="27">
        <v>0.0</v>
      </c>
      <c r="E2059" s="41"/>
    </row>
    <row r="2060" hidden="1">
      <c r="A2060" s="31" t="s">
        <v>3647</v>
      </c>
      <c r="B2060" s="29">
        <v>194.0</v>
      </c>
      <c r="C2060" s="26">
        <v>194.0</v>
      </c>
      <c r="D2060" s="27">
        <v>0.0</v>
      </c>
      <c r="E2060" s="28"/>
    </row>
    <row r="2061" hidden="1">
      <c r="A2061" s="31" t="s">
        <v>3649</v>
      </c>
      <c r="B2061" s="29">
        <v>300.0</v>
      </c>
      <c r="C2061" s="26">
        <v>300.0</v>
      </c>
      <c r="D2061" s="27">
        <v>0.0</v>
      </c>
      <c r="E2061" s="28"/>
    </row>
    <row r="2062" hidden="1">
      <c r="A2062" s="31" t="s">
        <v>3651</v>
      </c>
      <c r="B2062" s="29">
        <v>6400.0</v>
      </c>
      <c r="C2062" s="26">
        <v>5840.0</v>
      </c>
      <c r="D2062" s="27">
        <v>-560.0</v>
      </c>
      <c r="E2062" s="41"/>
    </row>
    <row r="2063" hidden="1">
      <c r="A2063" s="58" t="s">
        <v>3652</v>
      </c>
      <c r="B2063" s="29">
        <v>107212.0</v>
      </c>
      <c r="C2063" s="29">
        <v>108458.0</v>
      </c>
      <c r="D2063" s="27">
        <v>1246.0</v>
      </c>
      <c r="E2063" s="41"/>
    </row>
    <row r="2064" hidden="1">
      <c r="A2064" s="58" t="s">
        <v>3653</v>
      </c>
      <c r="B2064" s="29">
        <v>38603.0</v>
      </c>
      <c r="C2064" s="59">
        <v>39156.0</v>
      </c>
      <c r="D2064" s="27">
        <v>553.0</v>
      </c>
      <c r="E2064" s="41"/>
    </row>
    <row r="2065" hidden="1">
      <c r="A2065" s="58" t="s">
        <v>3654</v>
      </c>
      <c r="B2065" s="29">
        <v>122912.0</v>
      </c>
      <c r="C2065" s="59">
        <v>123440.0</v>
      </c>
      <c r="D2065" s="27">
        <v>528.0</v>
      </c>
      <c r="E2065" s="41"/>
    </row>
    <row r="2066" hidden="1">
      <c r="A2066" s="58" t="s">
        <v>3655</v>
      </c>
      <c r="B2066" s="29">
        <v>91233.5</v>
      </c>
      <c r="C2066" s="59">
        <v>91233.5</v>
      </c>
      <c r="D2066" s="27">
        <v>0.0</v>
      </c>
      <c r="E2066" s="41"/>
    </row>
    <row r="2067" hidden="1">
      <c r="A2067" s="58" t="s">
        <v>3657</v>
      </c>
      <c r="B2067" s="29">
        <v>1603.0</v>
      </c>
      <c r="C2067" s="59">
        <v>1603.0</v>
      </c>
      <c r="D2067" s="27">
        <v>0.0</v>
      </c>
      <c r="E2067" s="41"/>
    </row>
    <row r="2068" hidden="1">
      <c r="A2068" s="58" t="s">
        <v>3658</v>
      </c>
      <c r="B2068" s="29">
        <v>18762.0</v>
      </c>
      <c r="C2068" s="59">
        <v>19196.0</v>
      </c>
      <c r="D2068" s="27">
        <v>434.0</v>
      </c>
      <c r="E2068" s="41"/>
    </row>
    <row r="2069" hidden="1">
      <c r="A2069" s="35" t="s">
        <v>3659</v>
      </c>
      <c r="B2069" s="29">
        <v>432986.2</v>
      </c>
      <c r="C2069" s="59">
        <v>435747.2</v>
      </c>
      <c r="D2069" s="27">
        <v>2761.0</v>
      </c>
      <c r="E2069" s="41"/>
    </row>
    <row r="2070" hidden="1">
      <c r="A2070" s="36" t="s">
        <v>3660</v>
      </c>
      <c r="B2070" s="42">
        <v>7.30000000000291</v>
      </c>
      <c r="C2070" s="65">
        <v>-986.7000000000116</v>
      </c>
      <c r="D2070" s="66">
        <v>-994.0000000000146</v>
      </c>
      <c r="E2070" s="45"/>
    </row>
    <row r="2071" hidden="1"/>
    <row r="2072" hidden="1"/>
    <row r="2073" hidden="1">
      <c r="A2073" s="5" t="s">
        <v>3663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3634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45957.0</v>
      </c>
      <c r="B2077" s="6"/>
      <c r="C2077" s="54" t="s">
        <v>3635</v>
      </c>
      <c r="D2077" s="15">
        <v>45961.0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4824</v>
      </c>
      <c r="B2079" s="7"/>
      <c r="C2079" s="16"/>
      <c r="D2079" s="56" t="s">
        <v>4831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3636</v>
      </c>
      <c r="B2081" s="6"/>
      <c r="C2081" s="6"/>
      <c r="D2081" s="6"/>
      <c r="E2081" s="7"/>
    </row>
    <row r="2082" hidden="1">
      <c r="A2082" s="20" t="s">
        <v>3637</v>
      </c>
      <c r="B2082" s="21" t="s">
        <v>3638</v>
      </c>
      <c r="C2082" s="22" t="s">
        <v>3639</v>
      </c>
      <c r="D2082" s="21" t="s">
        <v>3640</v>
      </c>
      <c r="E2082" s="23" t="s">
        <v>13</v>
      </c>
    </row>
    <row r="2083" hidden="1">
      <c r="A2083" s="57" t="s">
        <v>3641</v>
      </c>
      <c r="B2083" s="25">
        <v>21489.0</v>
      </c>
      <c r="C2083" s="26">
        <v>21489.0</v>
      </c>
      <c r="D2083" s="27">
        <v>0.0</v>
      </c>
      <c r="E2083" s="41"/>
    </row>
    <row r="2084" hidden="1">
      <c r="A2084" s="57" t="s">
        <v>3642</v>
      </c>
      <c r="B2084" s="29">
        <v>17836.0</v>
      </c>
      <c r="C2084" s="26">
        <v>17836.0</v>
      </c>
      <c r="D2084" s="27">
        <v>0.0</v>
      </c>
      <c r="E2084" s="28"/>
    </row>
    <row r="2085" hidden="1">
      <c r="A2085" s="57" t="s">
        <v>3643</v>
      </c>
      <c r="B2085" s="29">
        <v>0.0</v>
      </c>
      <c r="C2085" s="26"/>
      <c r="D2085" s="27">
        <v>0.0</v>
      </c>
      <c r="E2085" s="41"/>
    </row>
    <row r="2086" hidden="1">
      <c r="A2086" s="57" t="s">
        <v>3644</v>
      </c>
      <c r="B2086" s="29">
        <v>0.0</v>
      </c>
      <c r="C2086" s="26"/>
      <c r="D2086" s="27">
        <v>0.0</v>
      </c>
      <c r="E2086" s="41"/>
    </row>
    <row r="2087" hidden="1">
      <c r="A2087" s="31" t="s">
        <v>3646</v>
      </c>
      <c r="B2087" s="29">
        <v>0.0</v>
      </c>
      <c r="C2087" s="26"/>
      <c r="D2087" s="27">
        <v>0.0</v>
      </c>
      <c r="E2087" s="41"/>
    </row>
    <row r="2088" hidden="1">
      <c r="A2088" s="31" t="s">
        <v>3647</v>
      </c>
      <c r="B2088" s="29">
        <v>0.0</v>
      </c>
      <c r="C2088" s="26"/>
      <c r="D2088" s="27">
        <v>0.0</v>
      </c>
      <c r="E2088" s="28"/>
    </row>
    <row r="2089" hidden="1">
      <c r="A2089" s="31" t="s">
        <v>3649</v>
      </c>
      <c r="B2089" s="29">
        <v>237.0</v>
      </c>
      <c r="C2089" s="26">
        <v>237.0</v>
      </c>
      <c r="D2089" s="27">
        <v>0.0</v>
      </c>
      <c r="E2089" s="28"/>
    </row>
    <row r="2090" hidden="1">
      <c r="A2090" s="31" t="s">
        <v>3651</v>
      </c>
      <c r="B2090" s="29">
        <v>4400.0</v>
      </c>
      <c r="C2090" s="26">
        <v>4400.0</v>
      </c>
      <c r="D2090" s="27">
        <v>0.0</v>
      </c>
      <c r="E2090" s="41"/>
    </row>
    <row r="2091" hidden="1">
      <c r="A2091" s="58" t="s">
        <v>3652</v>
      </c>
      <c r="B2091" s="29">
        <v>74467.0</v>
      </c>
      <c r="C2091" s="29">
        <v>74467.0</v>
      </c>
      <c r="D2091" s="27">
        <v>0.0</v>
      </c>
      <c r="E2091" s="41"/>
    </row>
    <row r="2092" hidden="1">
      <c r="A2092" s="58" t="s">
        <v>3653</v>
      </c>
      <c r="B2092" s="29">
        <v>30149.0</v>
      </c>
      <c r="C2092" s="59">
        <v>30149.0</v>
      </c>
      <c r="D2092" s="27">
        <v>0.0</v>
      </c>
      <c r="E2092" s="41"/>
    </row>
    <row r="2093" hidden="1">
      <c r="A2093" s="58" t="s">
        <v>3654</v>
      </c>
      <c r="B2093" s="29">
        <v>78810.0</v>
      </c>
      <c r="C2093" s="59">
        <v>78810.0</v>
      </c>
      <c r="D2093" s="27">
        <v>0.0</v>
      </c>
      <c r="E2093" s="41"/>
    </row>
    <row r="2094" hidden="1">
      <c r="A2094" s="58" t="s">
        <v>3655</v>
      </c>
      <c r="B2094" s="29">
        <v>68011.0</v>
      </c>
      <c r="C2094" s="59">
        <v>68011.0</v>
      </c>
      <c r="D2094" s="27">
        <v>0.0</v>
      </c>
      <c r="E2094" s="41"/>
    </row>
    <row r="2095" hidden="1">
      <c r="A2095" s="58" t="s">
        <v>3657</v>
      </c>
      <c r="B2095" s="29">
        <v>811.0</v>
      </c>
      <c r="C2095" s="59">
        <v>811.0</v>
      </c>
      <c r="D2095" s="27">
        <v>0.0</v>
      </c>
      <c r="E2095" s="41"/>
    </row>
    <row r="2096" hidden="1">
      <c r="A2096" s="58" t="s">
        <v>3658</v>
      </c>
      <c r="B2096" s="29">
        <v>9880.0</v>
      </c>
      <c r="C2096" s="59">
        <v>9880.0</v>
      </c>
      <c r="D2096" s="27">
        <v>0.0</v>
      </c>
      <c r="E2096" s="41"/>
    </row>
    <row r="2097" hidden="1">
      <c r="A2097" s="35" t="s">
        <v>3659</v>
      </c>
      <c r="B2097" s="29">
        <v>296206.5</v>
      </c>
      <c r="C2097" s="59">
        <v>296206.5</v>
      </c>
      <c r="D2097" s="27">
        <v>0.0</v>
      </c>
      <c r="E2097" s="41"/>
    </row>
    <row r="2098" hidden="1">
      <c r="A2098" s="36" t="s">
        <v>3660</v>
      </c>
      <c r="B2098" s="42">
        <v>3.5</v>
      </c>
      <c r="C2098" s="65">
        <v>3.5</v>
      </c>
      <c r="D2098" s="66">
        <v>0.0</v>
      </c>
      <c r="E2098" s="45"/>
    </row>
    <row r="2099" hidden="1"/>
    <row r="2100" hidden="1"/>
    <row r="2101" hidden="1">
      <c r="A2101" s="5" t="s">
        <v>3663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3634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45962.0</v>
      </c>
      <c r="B2105" s="6"/>
      <c r="C2105" s="54" t="s">
        <v>3635</v>
      </c>
      <c r="D2105" s="15">
        <v>45963.0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4833</v>
      </c>
      <c r="B2107" s="7"/>
      <c r="C2107" s="16"/>
      <c r="D2107" s="56" t="s">
        <v>4825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3636</v>
      </c>
      <c r="B2109" s="6"/>
      <c r="C2109" s="6"/>
      <c r="D2109" s="6"/>
      <c r="E2109" s="7"/>
    </row>
    <row r="2110" hidden="1">
      <c r="A2110" s="20" t="s">
        <v>3637</v>
      </c>
      <c r="B2110" s="21" t="s">
        <v>3638</v>
      </c>
      <c r="C2110" s="22" t="s">
        <v>3639</v>
      </c>
      <c r="D2110" s="21" t="s">
        <v>3640</v>
      </c>
      <c r="E2110" s="23" t="s">
        <v>13</v>
      </c>
    </row>
    <row r="2111" hidden="1">
      <c r="A2111" s="57" t="s">
        <v>3641</v>
      </c>
      <c r="B2111" s="25">
        <v>13013.0</v>
      </c>
      <c r="C2111" s="26">
        <v>13013.0</v>
      </c>
      <c r="D2111" s="27">
        <v>0.0</v>
      </c>
      <c r="E2111" s="41"/>
    </row>
    <row r="2112" hidden="1">
      <c r="A2112" s="57" t="s">
        <v>3642</v>
      </c>
      <c r="B2112" s="29">
        <v>8382.0</v>
      </c>
      <c r="C2112" s="26">
        <v>8382.0</v>
      </c>
      <c r="D2112" s="27">
        <v>0.0</v>
      </c>
      <c r="E2112" s="28"/>
    </row>
    <row r="2113" hidden="1">
      <c r="A2113" s="57" t="s">
        <v>3643</v>
      </c>
      <c r="B2113" s="29">
        <v>0.0</v>
      </c>
      <c r="C2113" s="26"/>
      <c r="D2113" s="27">
        <v>0.0</v>
      </c>
      <c r="E2113" s="41"/>
    </row>
    <row r="2114" hidden="1">
      <c r="A2114" s="57" t="s">
        <v>3644</v>
      </c>
      <c r="B2114" s="29">
        <v>0.0</v>
      </c>
      <c r="C2114" s="26"/>
      <c r="D2114" s="27">
        <v>0.0</v>
      </c>
      <c r="E2114" s="41"/>
    </row>
    <row r="2115" hidden="1">
      <c r="A2115" s="31" t="s">
        <v>3646</v>
      </c>
      <c r="B2115" s="29">
        <v>0.0</v>
      </c>
      <c r="C2115" s="26"/>
      <c r="D2115" s="27">
        <v>0.0</v>
      </c>
      <c r="E2115" s="41"/>
    </row>
    <row r="2116" hidden="1">
      <c r="A2116" s="31" t="s">
        <v>3647</v>
      </c>
      <c r="B2116" s="29">
        <v>0.0</v>
      </c>
      <c r="C2116" s="26"/>
      <c r="D2116" s="27">
        <v>0.0</v>
      </c>
      <c r="E2116" s="28"/>
    </row>
    <row r="2117" hidden="1">
      <c r="A2117" s="31" t="s">
        <v>3649</v>
      </c>
      <c r="B2117" s="29">
        <v>0.0</v>
      </c>
      <c r="C2117" s="26"/>
      <c r="D2117" s="27">
        <v>0.0</v>
      </c>
      <c r="E2117" s="28"/>
    </row>
    <row r="2118" hidden="1">
      <c r="A2118" s="31" t="s">
        <v>3651</v>
      </c>
      <c r="B2118" s="29">
        <v>2120.0</v>
      </c>
      <c r="C2118" s="26">
        <v>2120.0</v>
      </c>
      <c r="D2118" s="27">
        <v>0.0</v>
      </c>
      <c r="E2118" s="41"/>
    </row>
    <row r="2119" hidden="1">
      <c r="A2119" s="58" t="s">
        <v>3652</v>
      </c>
      <c r="B2119" s="29">
        <v>45636.0</v>
      </c>
      <c r="C2119" s="29">
        <v>45636.0</v>
      </c>
      <c r="D2119" s="27">
        <v>0.0</v>
      </c>
      <c r="E2119" s="41"/>
    </row>
    <row r="2120" hidden="1">
      <c r="A2120" s="58" t="s">
        <v>3653</v>
      </c>
      <c r="B2120" s="29">
        <v>19527.0</v>
      </c>
      <c r="C2120" s="59">
        <v>19527.0</v>
      </c>
      <c r="D2120" s="27">
        <v>0.0</v>
      </c>
      <c r="E2120" s="41"/>
    </row>
    <row r="2121" hidden="1">
      <c r="A2121" s="58" t="s">
        <v>3654</v>
      </c>
      <c r="B2121" s="29">
        <v>47510.0</v>
      </c>
      <c r="C2121" s="59">
        <v>47510.0</v>
      </c>
      <c r="D2121" s="27">
        <v>0.0</v>
      </c>
      <c r="E2121" s="41"/>
    </row>
    <row r="2122" hidden="1">
      <c r="A2122" s="58" t="s">
        <v>3655</v>
      </c>
      <c r="B2122" s="29">
        <v>31195.0</v>
      </c>
      <c r="C2122" s="59">
        <v>31951.0</v>
      </c>
      <c r="D2122" s="27">
        <v>756.0</v>
      </c>
      <c r="E2122" s="41"/>
    </row>
    <row r="2123" hidden="1">
      <c r="A2123" s="58" t="s">
        <v>3657</v>
      </c>
      <c r="B2123" s="29">
        <v>0.0</v>
      </c>
      <c r="C2123" s="59">
        <v>0.0</v>
      </c>
      <c r="D2123" s="27">
        <v>0.0</v>
      </c>
      <c r="E2123" s="41"/>
    </row>
    <row r="2124" hidden="1">
      <c r="A2124" s="58" t="s">
        <v>3658</v>
      </c>
      <c r="B2124" s="29">
        <v>7588.0</v>
      </c>
      <c r="C2124" s="59">
        <v>7588.0</v>
      </c>
      <c r="D2124" s="27">
        <v>0.0</v>
      </c>
      <c r="E2124" s="41"/>
    </row>
    <row r="2125" hidden="1">
      <c r="A2125" s="35" t="s">
        <v>3659</v>
      </c>
      <c r="B2125" s="29">
        <v>167382.5</v>
      </c>
      <c r="C2125" s="59">
        <v>168138.5</v>
      </c>
      <c r="D2125" s="27">
        <v>756.0</v>
      </c>
      <c r="E2125" s="41"/>
    </row>
    <row r="2126" hidden="1">
      <c r="A2126" s="36" t="s">
        <v>3660</v>
      </c>
      <c r="B2126" s="42">
        <v>0.5</v>
      </c>
      <c r="C2126" s="65">
        <v>0.5</v>
      </c>
      <c r="D2126" s="66">
        <v>0.0</v>
      </c>
      <c r="E2126" s="45"/>
    </row>
    <row r="2127" hidden="1"/>
    <row r="2128" hidden="1"/>
    <row r="2129" hidden="1">
      <c r="A2129" s="5" t="s">
        <v>3663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3634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45964.0</v>
      </c>
      <c r="B2133" s="6"/>
      <c r="C2133" s="54" t="s">
        <v>3635</v>
      </c>
      <c r="D2133" s="15">
        <v>45970.0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4824</v>
      </c>
      <c r="B2135" s="7"/>
      <c r="C2135" s="16"/>
      <c r="D2135" s="56" t="s">
        <v>4825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3636</v>
      </c>
      <c r="B2137" s="6"/>
      <c r="C2137" s="6"/>
      <c r="D2137" s="6"/>
      <c r="E2137" s="7"/>
    </row>
    <row r="2138" hidden="1">
      <c r="A2138" s="20" t="s">
        <v>3637</v>
      </c>
      <c r="B2138" s="21" t="s">
        <v>3638</v>
      </c>
      <c r="C2138" s="22" t="s">
        <v>3639</v>
      </c>
      <c r="D2138" s="21" t="s">
        <v>3640</v>
      </c>
      <c r="E2138" s="23" t="s">
        <v>13</v>
      </c>
    </row>
    <row r="2139" hidden="1">
      <c r="A2139" s="57" t="s">
        <v>3641</v>
      </c>
      <c r="B2139" s="25">
        <v>27737.0</v>
      </c>
      <c r="C2139" s="26">
        <v>27737.0</v>
      </c>
      <c r="D2139" s="27">
        <v>0.0</v>
      </c>
      <c r="E2139" s="41"/>
    </row>
    <row r="2140" hidden="1">
      <c r="A2140" s="57" t="s">
        <v>3642</v>
      </c>
      <c r="B2140" s="29">
        <v>31011.0</v>
      </c>
      <c r="C2140" s="26">
        <v>31011.0</v>
      </c>
      <c r="D2140" s="27">
        <v>0.0</v>
      </c>
      <c r="E2140" s="28"/>
    </row>
    <row r="2141" hidden="1">
      <c r="A2141" s="57" t="s">
        <v>3643</v>
      </c>
      <c r="B2141" s="29">
        <v>670.0</v>
      </c>
      <c r="C2141" s="26">
        <v>670.0</v>
      </c>
      <c r="D2141" s="27">
        <v>0.0</v>
      </c>
      <c r="E2141" s="41"/>
    </row>
    <row r="2142" hidden="1">
      <c r="A2142" s="57" t="s">
        <v>3644</v>
      </c>
      <c r="B2142" s="29">
        <v>0.0</v>
      </c>
      <c r="C2142" s="26"/>
      <c r="D2142" s="27">
        <v>0.0</v>
      </c>
      <c r="E2142" s="41"/>
    </row>
    <row r="2143" hidden="1">
      <c r="A2143" s="31" t="s">
        <v>3646</v>
      </c>
      <c r="B2143" s="29">
        <v>0.0</v>
      </c>
      <c r="C2143" s="26"/>
      <c r="D2143" s="27">
        <v>0.0</v>
      </c>
      <c r="E2143" s="41"/>
    </row>
    <row r="2144" hidden="1">
      <c r="A2144" s="31" t="s">
        <v>3647</v>
      </c>
      <c r="B2144" s="29">
        <v>0.0</v>
      </c>
      <c r="C2144" s="26"/>
      <c r="D2144" s="27">
        <v>0.0</v>
      </c>
      <c r="E2144" s="28"/>
    </row>
    <row r="2145" hidden="1">
      <c r="A2145" s="31" t="s">
        <v>3649</v>
      </c>
      <c r="B2145" s="29">
        <v>1022.0</v>
      </c>
      <c r="C2145" s="26">
        <v>1023.0</v>
      </c>
      <c r="D2145" s="27">
        <v>1.0</v>
      </c>
      <c r="E2145" s="28" t="s">
        <v>5058</v>
      </c>
    </row>
    <row r="2146" hidden="1">
      <c r="A2146" s="31" t="s">
        <v>3651</v>
      </c>
      <c r="B2146" s="29">
        <v>5720.0</v>
      </c>
      <c r="C2146" s="26">
        <v>5720.0</v>
      </c>
      <c r="D2146" s="27">
        <v>0.0</v>
      </c>
      <c r="E2146" s="41"/>
    </row>
    <row r="2147" hidden="1">
      <c r="A2147" s="58" t="s">
        <v>3652</v>
      </c>
      <c r="B2147" s="29">
        <v>106316.0</v>
      </c>
      <c r="C2147" s="29">
        <v>106316.0</v>
      </c>
      <c r="D2147" s="27">
        <v>0.0</v>
      </c>
      <c r="E2147" s="41"/>
    </row>
    <row r="2148" hidden="1">
      <c r="A2148" s="58" t="s">
        <v>3653</v>
      </c>
      <c r="B2148" s="29">
        <v>43726.0</v>
      </c>
      <c r="C2148" s="59">
        <v>43726.0</v>
      </c>
      <c r="D2148" s="27">
        <v>0.0</v>
      </c>
      <c r="E2148" s="41"/>
    </row>
    <row r="2149" hidden="1">
      <c r="A2149" s="58" t="s">
        <v>3654</v>
      </c>
      <c r="B2149" s="29">
        <v>130882.0</v>
      </c>
      <c r="C2149" s="59">
        <v>130059.0</v>
      </c>
      <c r="D2149" s="27">
        <v>-823.0</v>
      </c>
      <c r="E2149" s="41"/>
    </row>
    <row r="2150" hidden="1">
      <c r="A2150" s="58" t="s">
        <v>3655</v>
      </c>
      <c r="B2150" s="29">
        <v>96208.0</v>
      </c>
      <c r="C2150" s="59">
        <v>96208.0</v>
      </c>
      <c r="D2150" s="27">
        <v>0.0</v>
      </c>
      <c r="E2150" s="41"/>
    </row>
    <row r="2151" hidden="1">
      <c r="A2151" s="58" t="s">
        <v>3657</v>
      </c>
      <c r="B2151" s="29">
        <v>1723.0</v>
      </c>
      <c r="C2151" s="59">
        <v>1723.0</v>
      </c>
      <c r="D2151" s="27">
        <v>0.0</v>
      </c>
      <c r="E2151" s="41"/>
    </row>
    <row r="2152" hidden="1">
      <c r="A2152" s="58" t="s">
        <v>3658</v>
      </c>
      <c r="B2152" s="29">
        <v>18072.0</v>
      </c>
      <c r="C2152" s="59">
        <v>18072.0</v>
      </c>
      <c r="D2152" s="27">
        <v>0.0</v>
      </c>
      <c r="E2152" s="41"/>
    </row>
    <row r="2153" hidden="1">
      <c r="A2153" s="35" t="s">
        <v>3659</v>
      </c>
      <c r="B2153" s="29">
        <v>445013.0</v>
      </c>
      <c r="C2153" s="59">
        <v>444190.0</v>
      </c>
      <c r="D2153" s="27">
        <v>-823.0</v>
      </c>
      <c r="E2153" s="41"/>
    </row>
    <row r="2154" hidden="1">
      <c r="A2154" s="36" t="s">
        <v>3660</v>
      </c>
      <c r="B2154" s="42">
        <v>2.0</v>
      </c>
      <c r="C2154" s="65">
        <v>3.0</v>
      </c>
      <c r="D2154" s="66">
        <v>1.0</v>
      </c>
      <c r="E2154" s="45"/>
    </row>
    <row r="2155" hidden="1"/>
    <row r="2156" hidden="1"/>
    <row r="2157" hidden="1">
      <c r="A2157" s="5" t="s">
        <v>3663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3634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45971.0</v>
      </c>
      <c r="B2161" s="6"/>
      <c r="C2161" s="54" t="s">
        <v>3635</v>
      </c>
      <c r="D2161" s="15">
        <v>45977.0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4824</v>
      </c>
      <c r="B2163" s="7"/>
      <c r="C2163" s="16"/>
      <c r="D2163" s="56" t="s">
        <v>4825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3636</v>
      </c>
      <c r="B2165" s="6"/>
      <c r="C2165" s="6"/>
      <c r="D2165" s="6"/>
      <c r="E2165" s="7"/>
    </row>
    <row r="2166" hidden="1">
      <c r="A2166" s="20" t="s">
        <v>3637</v>
      </c>
      <c r="B2166" s="21" t="s">
        <v>3638</v>
      </c>
      <c r="C2166" s="22" t="s">
        <v>3639</v>
      </c>
      <c r="D2166" s="21" t="s">
        <v>3640</v>
      </c>
      <c r="E2166" s="23" t="s">
        <v>13</v>
      </c>
    </row>
    <row r="2167" hidden="1">
      <c r="A2167" s="57" t="s">
        <v>3641</v>
      </c>
      <c r="B2167" s="25">
        <v>28446.0</v>
      </c>
      <c r="C2167" s="26">
        <v>28446.0</v>
      </c>
      <c r="D2167" s="27">
        <v>0.0</v>
      </c>
      <c r="E2167" s="41"/>
    </row>
    <row r="2168" hidden="1">
      <c r="A2168" s="57" t="s">
        <v>3642</v>
      </c>
      <c r="B2168" s="29">
        <v>33696.0</v>
      </c>
      <c r="C2168" s="26">
        <v>33696.0</v>
      </c>
      <c r="D2168" s="27">
        <v>0.0</v>
      </c>
      <c r="E2168" s="28"/>
    </row>
    <row r="2169" hidden="1">
      <c r="A2169" s="57" t="s">
        <v>3643</v>
      </c>
      <c r="B2169" s="29">
        <v>600.0</v>
      </c>
      <c r="C2169" s="26">
        <v>600.0</v>
      </c>
      <c r="D2169" s="27">
        <v>0.0</v>
      </c>
      <c r="E2169" s="41"/>
    </row>
    <row r="2170" hidden="1">
      <c r="A2170" s="57" t="s">
        <v>3644</v>
      </c>
      <c r="B2170" s="29">
        <v>0.0</v>
      </c>
      <c r="C2170" s="26"/>
      <c r="D2170" s="27">
        <v>0.0</v>
      </c>
      <c r="E2170" s="41"/>
    </row>
    <row r="2171" hidden="1">
      <c r="A2171" s="31" t="s">
        <v>3646</v>
      </c>
      <c r="B2171" s="29">
        <v>0.0</v>
      </c>
      <c r="C2171" s="26"/>
      <c r="D2171" s="27">
        <v>0.0</v>
      </c>
      <c r="E2171" s="41"/>
    </row>
    <row r="2172" hidden="1">
      <c r="A2172" s="31" t="s">
        <v>3647</v>
      </c>
      <c r="B2172" s="29">
        <v>945.0</v>
      </c>
      <c r="C2172" s="26">
        <v>945.0</v>
      </c>
      <c r="D2172" s="27">
        <v>0.0</v>
      </c>
      <c r="E2172" s="28"/>
    </row>
    <row r="2173" hidden="1">
      <c r="A2173" s="31" t="s">
        <v>3649</v>
      </c>
      <c r="B2173" s="29">
        <v>2369.0</v>
      </c>
      <c r="C2173" s="26">
        <v>2369.0</v>
      </c>
      <c r="D2173" s="27">
        <v>0.0</v>
      </c>
      <c r="E2173" s="28" t="s">
        <v>5059</v>
      </c>
    </row>
    <row r="2174" hidden="1">
      <c r="A2174" s="31" t="s">
        <v>3651</v>
      </c>
      <c r="B2174" s="29">
        <v>6560.0</v>
      </c>
      <c r="C2174" s="26">
        <v>6560.0</v>
      </c>
      <c r="D2174" s="27">
        <v>0.0</v>
      </c>
      <c r="E2174" s="41"/>
    </row>
    <row r="2175" hidden="1">
      <c r="A2175" s="58" t="s">
        <v>3652</v>
      </c>
      <c r="B2175" s="29">
        <v>116520.0</v>
      </c>
      <c r="C2175" s="29">
        <v>116520.0</v>
      </c>
      <c r="D2175" s="27">
        <v>0.0</v>
      </c>
      <c r="E2175" s="41"/>
    </row>
    <row r="2176" hidden="1">
      <c r="A2176" s="58" t="s">
        <v>3653</v>
      </c>
      <c r="B2176" s="29">
        <v>41718.0</v>
      </c>
      <c r="C2176" s="59">
        <v>41718.0</v>
      </c>
      <c r="D2176" s="27">
        <v>0.0</v>
      </c>
      <c r="E2176" s="41"/>
    </row>
    <row r="2177" hidden="1">
      <c r="A2177" s="58" t="s">
        <v>3654</v>
      </c>
      <c r="B2177" s="29">
        <v>136229.0</v>
      </c>
      <c r="C2177" s="59">
        <v>136229.0</v>
      </c>
      <c r="D2177" s="27">
        <v>0.0</v>
      </c>
      <c r="E2177" s="41"/>
    </row>
    <row r="2178" hidden="1">
      <c r="A2178" s="58" t="s">
        <v>3655</v>
      </c>
      <c r="B2178" s="29">
        <v>124560.0</v>
      </c>
      <c r="C2178" s="59">
        <v>124560.0</v>
      </c>
      <c r="D2178" s="27">
        <v>0.0</v>
      </c>
      <c r="E2178" s="41"/>
    </row>
    <row r="2179" hidden="1">
      <c r="A2179" s="58" t="s">
        <v>3657</v>
      </c>
      <c r="B2179" s="29">
        <v>2957.0</v>
      </c>
      <c r="C2179" s="59">
        <v>2957.0</v>
      </c>
      <c r="D2179" s="27">
        <v>0.0</v>
      </c>
      <c r="E2179" s="41"/>
    </row>
    <row r="2180" hidden="1">
      <c r="A2180" s="58" t="s">
        <v>3658</v>
      </c>
      <c r="B2180" s="29">
        <v>11892.0</v>
      </c>
      <c r="C2180" s="59">
        <v>11892.0</v>
      </c>
      <c r="D2180" s="27">
        <v>0.0</v>
      </c>
      <c r="E2180" s="41"/>
    </row>
    <row r="2181" hidden="1">
      <c r="A2181" s="35" t="s">
        <v>3659</v>
      </c>
      <c r="B2181" s="29">
        <v>494586.5</v>
      </c>
      <c r="C2181" s="59">
        <v>494675.5</v>
      </c>
      <c r="D2181" s="27">
        <v>89.0</v>
      </c>
      <c r="E2181" s="41"/>
    </row>
    <row r="2182" hidden="1">
      <c r="A2182" s="36" t="s">
        <v>3660</v>
      </c>
      <c r="B2182" s="42">
        <v>13.5</v>
      </c>
      <c r="C2182" s="65">
        <v>-75.5</v>
      </c>
      <c r="D2182" s="66">
        <v>-89.0</v>
      </c>
      <c r="E2182" s="45"/>
    </row>
    <row r="2183" hidden="1"/>
    <row r="2184" hidden="1"/>
    <row r="2185" hidden="1">
      <c r="A2185" s="5" t="s">
        <v>3663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3634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45971.0</v>
      </c>
      <c r="B2189" s="6"/>
      <c r="C2189" s="54" t="s">
        <v>3635</v>
      </c>
      <c r="D2189" s="15">
        <v>45977.0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4824</v>
      </c>
      <c r="B2191" s="7"/>
      <c r="C2191" s="16"/>
      <c r="D2191" s="56" t="s">
        <v>4825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3636</v>
      </c>
      <c r="B2193" s="6"/>
      <c r="C2193" s="6"/>
      <c r="D2193" s="6"/>
      <c r="E2193" s="7"/>
    </row>
    <row r="2194" hidden="1">
      <c r="A2194" s="20" t="s">
        <v>3637</v>
      </c>
      <c r="B2194" s="21" t="s">
        <v>3638</v>
      </c>
      <c r="C2194" s="22" t="s">
        <v>3639</v>
      </c>
      <c r="D2194" s="21" t="s">
        <v>3640</v>
      </c>
      <c r="E2194" s="23" t="s">
        <v>13</v>
      </c>
    </row>
    <row r="2195" hidden="1">
      <c r="A2195" s="57" t="s">
        <v>3641</v>
      </c>
      <c r="B2195" s="25">
        <v>28446.0</v>
      </c>
      <c r="C2195" s="26">
        <v>28446.0</v>
      </c>
      <c r="D2195" s="27">
        <v>0.0</v>
      </c>
      <c r="E2195" s="41"/>
    </row>
    <row r="2196" hidden="1">
      <c r="A2196" s="57" t="s">
        <v>3642</v>
      </c>
      <c r="B2196" s="29">
        <v>33696.0</v>
      </c>
      <c r="C2196" s="26">
        <v>33696.0</v>
      </c>
      <c r="D2196" s="27">
        <v>0.0</v>
      </c>
      <c r="E2196" s="28"/>
    </row>
    <row r="2197" hidden="1">
      <c r="A2197" s="57" t="s">
        <v>3643</v>
      </c>
      <c r="B2197" s="29">
        <v>600.0</v>
      </c>
      <c r="C2197" s="26">
        <v>600.0</v>
      </c>
      <c r="D2197" s="27">
        <v>0.0</v>
      </c>
      <c r="E2197" s="41"/>
    </row>
    <row r="2198" hidden="1">
      <c r="A2198" s="57" t="s">
        <v>3644</v>
      </c>
      <c r="B2198" s="29">
        <v>0.0</v>
      </c>
      <c r="C2198" s="26"/>
      <c r="D2198" s="27">
        <v>0.0</v>
      </c>
      <c r="E2198" s="41"/>
    </row>
    <row r="2199" hidden="1">
      <c r="A2199" s="31" t="s">
        <v>3646</v>
      </c>
      <c r="B2199" s="29">
        <v>0.0</v>
      </c>
      <c r="C2199" s="26"/>
      <c r="D2199" s="27">
        <v>0.0</v>
      </c>
      <c r="E2199" s="41"/>
    </row>
    <row r="2200" hidden="1">
      <c r="A2200" s="31" t="s">
        <v>3647</v>
      </c>
      <c r="B2200" s="29">
        <v>945.0</v>
      </c>
      <c r="C2200" s="26">
        <v>945.0</v>
      </c>
      <c r="D2200" s="27">
        <v>0.0</v>
      </c>
      <c r="E2200" s="28"/>
    </row>
    <row r="2201" hidden="1">
      <c r="A2201" s="31" t="s">
        <v>3649</v>
      </c>
      <c r="B2201" s="29">
        <v>2369.0</v>
      </c>
      <c r="C2201" s="26">
        <v>2369.0</v>
      </c>
      <c r="D2201" s="27">
        <v>0.0</v>
      </c>
      <c r="E2201" s="28" t="s">
        <v>5059</v>
      </c>
    </row>
    <row r="2202" hidden="1">
      <c r="A2202" s="31" t="s">
        <v>3651</v>
      </c>
      <c r="B2202" s="29">
        <v>6560.0</v>
      </c>
      <c r="C2202" s="26">
        <v>6560.0</v>
      </c>
      <c r="D2202" s="27">
        <v>0.0</v>
      </c>
      <c r="E2202" s="41"/>
    </row>
    <row r="2203" hidden="1">
      <c r="A2203" s="58" t="s">
        <v>3652</v>
      </c>
      <c r="B2203" s="29">
        <v>116520.0</v>
      </c>
      <c r="C2203" s="29">
        <v>116520.0</v>
      </c>
      <c r="D2203" s="27">
        <v>0.0</v>
      </c>
      <c r="E2203" s="41"/>
    </row>
    <row r="2204" hidden="1">
      <c r="A2204" s="58" t="s">
        <v>3653</v>
      </c>
      <c r="B2204" s="29">
        <v>41718.0</v>
      </c>
      <c r="C2204" s="59">
        <v>41718.0</v>
      </c>
      <c r="D2204" s="27">
        <v>0.0</v>
      </c>
      <c r="E2204" s="41"/>
    </row>
    <row r="2205" hidden="1">
      <c r="A2205" s="58" t="s">
        <v>3654</v>
      </c>
      <c r="B2205" s="29">
        <v>136229.0</v>
      </c>
      <c r="C2205" s="59">
        <v>136229.0</v>
      </c>
      <c r="D2205" s="27">
        <v>0.0</v>
      </c>
      <c r="E2205" s="41"/>
    </row>
    <row r="2206" hidden="1">
      <c r="A2206" s="58" t="s">
        <v>3655</v>
      </c>
      <c r="B2206" s="29">
        <v>124560.0</v>
      </c>
      <c r="C2206" s="59">
        <v>124560.0</v>
      </c>
      <c r="D2206" s="27">
        <v>0.0</v>
      </c>
      <c r="E2206" s="41"/>
    </row>
    <row r="2207" hidden="1">
      <c r="A2207" s="58" t="s">
        <v>3657</v>
      </c>
      <c r="B2207" s="29">
        <v>2957.0</v>
      </c>
      <c r="C2207" s="59">
        <v>2957.0</v>
      </c>
      <c r="D2207" s="27">
        <v>0.0</v>
      </c>
      <c r="E2207" s="41"/>
    </row>
    <row r="2208" hidden="1">
      <c r="A2208" s="58" t="s">
        <v>3658</v>
      </c>
      <c r="B2208" s="29">
        <v>11892.0</v>
      </c>
      <c r="C2208" s="59">
        <v>11892.0</v>
      </c>
      <c r="D2208" s="27">
        <v>0.0</v>
      </c>
      <c r="E2208" s="41"/>
    </row>
    <row r="2209" hidden="1">
      <c r="A2209" s="35" t="s">
        <v>3659</v>
      </c>
      <c r="B2209" s="29">
        <v>494586.5</v>
      </c>
      <c r="C2209" s="59">
        <v>494675.5</v>
      </c>
      <c r="D2209" s="27">
        <v>89.0</v>
      </c>
      <c r="E2209" s="41"/>
    </row>
    <row r="2210" hidden="1">
      <c r="A2210" s="36" t="s">
        <v>3660</v>
      </c>
      <c r="B2210" s="42">
        <v>13.5</v>
      </c>
      <c r="C2210" s="65">
        <v>-75.5</v>
      </c>
      <c r="D2210" s="66">
        <v>-89.0</v>
      </c>
      <c r="E2210" s="45"/>
    </row>
    <row r="2211" hidden="1"/>
    <row r="2212" hidden="1"/>
    <row r="2213" hidden="1">
      <c r="A2213" s="5" t="s">
        <v>3663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3634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45978.0</v>
      </c>
      <c r="B2217" s="6"/>
      <c r="C2217" s="54" t="s">
        <v>3635</v>
      </c>
      <c r="D2217" s="15">
        <v>45984.0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4824</v>
      </c>
      <c r="B2219" s="7"/>
      <c r="C2219" s="16"/>
      <c r="D2219" s="56" t="s">
        <v>4825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3636</v>
      </c>
      <c r="B2221" s="6"/>
      <c r="C2221" s="6"/>
      <c r="D2221" s="6"/>
      <c r="E2221" s="7"/>
    </row>
    <row r="2222" hidden="1">
      <c r="A2222" s="20" t="s">
        <v>3637</v>
      </c>
      <c r="B2222" s="21" t="s">
        <v>3638</v>
      </c>
      <c r="C2222" s="22" t="s">
        <v>3639</v>
      </c>
      <c r="D2222" s="21" t="s">
        <v>3640</v>
      </c>
      <c r="E2222" s="23" t="s">
        <v>13</v>
      </c>
    </row>
    <row r="2223" hidden="1">
      <c r="A2223" s="57" t="s">
        <v>3641</v>
      </c>
      <c r="B2223" s="25">
        <v>33100.0</v>
      </c>
      <c r="C2223" s="26">
        <v>40815.0</v>
      </c>
      <c r="D2223" s="27">
        <v>7715.0</v>
      </c>
      <c r="E2223" s="41"/>
    </row>
    <row r="2224" hidden="1">
      <c r="A2224" s="57" t="s">
        <v>3642</v>
      </c>
      <c r="B2224" s="29">
        <v>34019.0</v>
      </c>
      <c r="C2224" s="26">
        <v>34019.0</v>
      </c>
      <c r="D2224" s="27">
        <v>0.0</v>
      </c>
      <c r="E2224" s="28"/>
    </row>
    <row r="2225" hidden="1">
      <c r="A2225" s="57" t="s">
        <v>3643</v>
      </c>
      <c r="B2225" s="29">
        <v>0.0</v>
      </c>
      <c r="C2225" s="26"/>
      <c r="D2225" s="27">
        <v>0.0</v>
      </c>
      <c r="E2225" s="41"/>
    </row>
    <row r="2226" hidden="1">
      <c r="A2226" s="57" t="s">
        <v>3644</v>
      </c>
      <c r="B2226" s="29">
        <v>7715.0</v>
      </c>
      <c r="C2226" s="26"/>
      <c r="D2226" s="27">
        <v>-7715.0</v>
      </c>
      <c r="E2226" s="41"/>
    </row>
    <row r="2227" hidden="1">
      <c r="A2227" s="31" t="s">
        <v>3646</v>
      </c>
      <c r="B2227" s="29">
        <v>0.0</v>
      </c>
      <c r="C2227" s="26"/>
      <c r="D2227" s="27">
        <v>0.0</v>
      </c>
      <c r="E2227" s="41"/>
    </row>
    <row r="2228" hidden="1">
      <c r="A2228" s="31" t="s">
        <v>3647</v>
      </c>
      <c r="B2228" s="29">
        <v>0.0</v>
      </c>
      <c r="C2228" s="26"/>
      <c r="D2228" s="27">
        <v>0.0</v>
      </c>
      <c r="E2228" s="28"/>
    </row>
    <row r="2229" hidden="1">
      <c r="A2229" s="31" t="s">
        <v>3649</v>
      </c>
      <c r="B2229" s="29">
        <v>1647.0</v>
      </c>
      <c r="C2229" s="26">
        <v>1647.0</v>
      </c>
      <c r="D2229" s="27">
        <v>0.0</v>
      </c>
      <c r="E2229" s="28"/>
    </row>
    <row r="2230" hidden="1">
      <c r="A2230" s="31" t="s">
        <v>3651</v>
      </c>
      <c r="B2230" s="29">
        <v>7440.0</v>
      </c>
      <c r="C2230" s="26">
        <v>7400.0</v>
      </c>
      <c r="D2230" s="27">
        <v>-40.0</v>
      </c>
      <c r="E2230" s="41"/>
    </row>
    <row r="2231" hidden="1">
      <c r="A2231" s="58" t="s">
        <v>3652</v>
      </c>
      <c r="B2231" s="29">
        <v>123701.0</v>
      </c>
      <c r="C2231" s="29">
        <v>123701.0</v>
      </c>
      <c r="D2231" s="27">
        <v>0.0</v>
      </c>
      <c r="E2231" s="41"/>
    </row>
    <row r="2232" hidden="1">
      <c r="A2232" s="58" t="s">
        <v>3653</v>
      </c>
      <c r="B2232" s="29">
        <v>42758.0</v>
      </c>
      <c r="C2232" s="59">
        <v>42758.0</v>
      </c>
      <c r="D2232" s="27">
        <v>0.0</v>
      </c>
      <c r="E2232" s="41"/>
    </row>
    <row r="2233" hidden="1">
      <c r="A2233" s="58" t="s">
        <v>3654</v>
      </c>
      <c r="B2233" s="29">
        <v>147051.0</v>
      </c>
      <c r="C2233" s="59">
        <v>147051.0</v>
      </c>
      <c r="D2233" s="27">
        <v>0.0</v>
      </c>
      <c r="E2233" s="41"/>
    </row>
    <row r="2234" hidden="1">
      <c r="A2234" s="58" t="s">
        <v>3655</v>
      </c>
      <c r="B2234" s="29">
        <v>115820.5</v>
      </c>
      <c r="C2234" s="59">
        <v>115820.5</v>
      </c>
      <c r="D2234" s="27">
        <v>0.0</v>
      </c>
      <c r="E2234" s="41"/>
    </row>
    <row r="2235" hidden="1">
      <c r="A2235" s="58" t="s">
        <v>3657</v>
      </c>
      <c r="B2235" s="29">
        <v>4216.0</v>
      </c>
      <c r="C2235" s="59">
        <v>4216.0</v>
      </c>
      <c r="D2235" s="27">
        <v>0.0</v>
      </c>
      <c r="E2235" s="41"/>
    </row>
    <row r="2236" hidden="1">
      <c r="A2236" s="58" t="s">
        <v>3658</v>
      </c>
      <c r="B2236" s="29">
        <v>16344.0</v>
      </c>
      <c r="C2236" s="59">
        <v>16344.0</v>
      </c>
      <c r="D2236" s="27">
        <v>0.0</v>
      </c>
      <c r="E2236" s="41"/>
    </row>
    <row r="2237" hidden="1">
      <c r="A2237" s="35" t="s">
        <v>3659</v>
      </c>
      <c r="B2237" s="29">
        <v>517451.4</v>
      </c>
      <c r="C2237" s="59">
        <v>517451.4</v>
      </c>
      <c r="D2237" s="27">
        <v>0.0</v>
      </c>
      <c r="E2237" s="41"/>
    </row>
    <row r="2238" hidden="1">
      <c r="A2238" s="36" t="s">
        <v>3660</v>
      </c>
      <c r="B2238" s="42">
        <v>16.10000000000582</v>
      </c>
      <c r="C2238" s="65">
        <v>-23.900000000023283</v>
      </c>
      <c r="D2238" s="66">
        <v>-40.000000000029104</v>
      </c>
      <c r="E2238" s="45"/>
    </row>
    <row r="2239" hidden="1"/>
    <row r="2240" hidden="1"/>
    <row r="2241" hidden="1">
      <c r="A2241" s="5" t="s">
        <v>3663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3634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45978.0</v>
      </c>
      <c r="B2245" s="6"/>
      <c r="C2245" s="54" t="s">
        <v>3635</v>
      </c>
      <c r="D2245" s="15">
        <v>45984.0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4824</v>
      </c>
      <c r="B2247" s="7"/>
      <c r="C2247" s="16"/>
      <c r="D2247" s="56" t="s">
        <v>4825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3636</v>
      </c>
      <c r="B2249" s="6"/>
      <c r="C2249" s="6"/>
      <c r="D2249" s="6"/>
      <c r="E2249" s="7"/>
    </row>
    <row r="2250" hidden="1">
      <c r="A2250" s="20" t="s">
        <v>3637</v>
      </c>
      <c r="B2250" s="21" t="s">
        <v>3638</v>
      </c>
      <c r="C2250" s="22" t="s">
        <v>3639</v>
      </c>
      <c r="D2250" s="21" t="s">
        <v>3640</v>
      </c>
      <c r="E2250" s="23" t="s">
        <v>13</v>
      </c>
    </row>
    <row r="2251" hidden="1">
      <c r="A2251" s="57" t="s">
        <v>3641</v>
      </c>
      <c r="B2251" s="25">
        <v>33100.0</v>
      </c>
      <c r="C2251" s="26">
        <v>40915.0</v>
      </c>
      <c r="D2251" s="27">
        <v>7815.0</v>
      </c>
      <c r="E2251" s="41"/>
    </row>
    <row r="2252" hidden="1">
      <c r="A2252" s="57" t="s">
        <v>3642</v>
      </c>
      <c r="B2252" s="29">
        <v>34019.0</v>
      </c>
      <c r="C2252" s="26">
        <v>34019.0</v>
      </c>
      <c r="D2252" s="27">
        <v>0.0</v>
      </c>
      <c r="E2252" s="28"/>
    </row>
    <row r="2253" hidden="1">
      <c r="A2253" s="57" t="s">
        <v>3643</v>
      </c>
      <c r="B2253" s="29">
        <v>0.0</v>
      </c>
      <c r="C2253" s="26"/>
      <c r="D2253" s="27">
        <v>0.0</v>
      </c>
      <c r="E2253" s="41"/>
    </row>
    <row r="2254" hidden="1">
      <c r="A2254" s="57" t="s">
        <v>3644</v>
      </c>
      <c r="B2254" s="29">
        <v>7715.0</v>
      </c>
      <c r="C2254" s="26"/>
      <c r="D2254" s="27">
        <v>-7715.0</v>
      </c>
      <c r="E2254" s="41"/>
    </row>
    <row r="2255" hidden="1">
      <c r="A2255" s="31" t="s">
        <v>3646</v>
      </c>
      <c r="B2255" s="29">
        <v>0.0</v>
      </c>
      <c r="C2255" s="26"/>
      <c r="D2255" s="27">
        <v>0.0</v>
      </c>
      <c r="E2255" s="41"/>
    </row>
    <row r="2256" hidden="1">
      <c r="A2256" s="31" t="s">
        <v>3647</v>
      </c>
      <c r="B2256" s="29">
        <v>0.0</v>
      </c>
      <c r="C2256" s="26"/>
      <c r="D2256" s="27">
        <v>0.0</v>
      </c>
      <c r="E2256" s="28"/>
    </row>
    <row r="2257" hidden="1">
      <c r="A2257" s="31" t="s">
        <v>3649</v>
      </c>
      <c r="B2257" s="29">
        <v>1647.0</v>
      </c>
      <c r="C2257" s="26">
        <v>1647.0</v>
      </c>
      <c r="D2257" s="27">
        <v>0.0</v>
      </c>
      <c r="E2257" s="28"/>
    </row>
    <row r="2258" hidden="1">
      <c r="A2258" s="31" t="s">
        <v>3651</v>
      </c>
      <c r="B2258" s="29">
        <v>7440.0</v>
      </c>
      <c r="C2258" s="26">
        <v>7400.0</v>
      </c>
      <c r="D2258" s="27">
        <v>-40.0</v>
      </c>
      <c r="E2258" s="41"/>
    </row>
    <row r="2259" hidden="1">
      <c r="A2259" s="58" t="s">
        <v>3652</v>
      </c>
      <c r="B2259" s="29">
        <v>123701.0</v>
      </c>
      <c r="C2259" s="29">
        <v>123701.0</v>
      </c>
      <c r="D2259" s="27">
        <v>0.0</v>
      </c>
      <c r="E2259" s="41"/>
    </row>
    <row r="2260" hidden="1">
      <c r="A2260" s="58" t="s">
        <v>3653</v>
      </c>
      <c r="B2260" s="29">
        <v>42758.0</v>
      </c>
      <c r="C2260" s="59">
        <v>42758.0</v>
      </c>
      <c r="D2260" s="27">
        <v>0.0</v>
      </c>
      <c r="E2260" s="41"/>
    </row>
    <row r="2261" hidden="1">
      <c r="A2261" s="58" t="s">
        <v>3654</v>
      </c>
      <c r="B2261" s="29">
        <v>147051.0</v>
      </c>
      <c r="C2261" s="59">
        <v>147051.0</v>
      </c>
      <c r="D2261" s="27">
        <v>0.0</v>
      </c>
      <c r="E2261" s="41"/>
    </row>
    <row r="2262" hidden="1">
      <c r="A2262" s="58" t="s">
        <v>3655</v>
      </c>
      <c r="B2262" s="29">
        <v>115820.5</v>
      </c>
      <c r="C2262" s="59">
        <v>115820.5</v>
      </c>
      <c r="D2262" s="27">
        <v>0.0</v>
      </c>
      <c r="E2262" s="41"/>
    </row>
    <row r="2263" hidden="1">
      <c r="A2263" s="58" t="s">
        <v>3657</v>
      </c>
      <c r="B2263" s="29">
        <v>4216.0</v>
      </c>
      <c r="C2263" s="59">
        <v>4216.0</v>
      </c>
      <c r="D2263" s="27">
        <v>0.0</v>
      </c>
      <c r="E2263" s="41"/>
    </row>
    <row r="2264" hidden="1">
      <c r="A2264" s="58" t="s">
        <v>3658</v>
      </c>
      <c r="B2264" s="29">
        <v>16344.0</v>
      </c>
      <c r="C2264" s="59">
        <v>16344.0</v>
      </c>
      <c r="D2264" s="27">
        <v>0.0</v>
      </c>
      <c r="E2264" s="41"/>
    </row>
    <row r="2265" hidden="1">
      <c r="A2265" s="35" t="s">
        <v>3659</v>
      </c>
      <c r="B2265" s="29">
        <v>517451.4</v>
      </c>
      <c r="C2265" s="59">
        <v>517451.4</v>
      </c>
      <c r="D2265" s="27">
        <v>0.0</v>
      </c>
      <c r="E2265" s="41"/>
    </row>
    <row r="2266" hidden="1">
      <c r="A2266" s="36" t="s">
        <v>3660</v>
      </c>
      <c r="B2266" s="42">
        <v>16.10000000000582</v>
      </c>
      <c r="C2266" s="65">
        <v>76.09999999997672</v>
      </c>
      <c r="D2266" s="66">
        <v>59.999999999970896</v>
      </c>
      <c r="E2266" s="45"/>
    </row>
    <row r="2267" hidden="1"/>
    <row r="2268" hidden="1"/>
    <row r="2269" hidden="1">
      <c r="A2269" s="5" t="s">
        <v>3663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3634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45985.0</v>
      </c>
      <c r="B2273" s="6"/>
      <c r="C2273" s="54" t="s">
        <v>3635</v>
      </c>
      <c r="D2273" s="15">
        <v>45991.0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4824</v>
      </c>
      <c r="B2275" s="7"/>
      <c r="C2275" s="16"/>
      <c r="D2275" s="56" t="s">
        <v>4825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3636</v>
      </c>
      <c r="B2277" s="6"/>
      <c r="C2277" s="6"/>
      <c r="D2277" s="6"/>
      <c r="E2277" s="7"/>
    </row>
    <row r="2278" hidden="1">
      <c r="A2278" s="20" t="s">
        <v>3637</v>
      </c>
      <c r="B2278" s="21" t="s">
        <v>3638</v>
      </c>
      <c r="C2278" s="22" t="s">
        <v>3639</v>
      </c>
      <c r="D2278" s="21" t="s">
        <v>3640</v>
      </c>
      <c r="E2278" s="23" t="s">
        <v>13</v>
      </c>
    </row>
    <row r="2279" hidden="1">
      <c r="A2279" s="57" t="s">
        <v>3641</v>
      </c>
      <c r="B2279" s="25">
        <v>25914.0</v>
      </c>
      <c r="C2279" s="26">
        <v>25914.0</v>
      </c>
      <c r="D2279" s="27">
        <v>0.0</v>
      </c>
      <c r="E2279" s="41"/>
    </row>
    <row r="2280" hidden="1">
      <c r="A2280" s="57" t="s">
        <v>3642</v>
      </c>
      <c r="B2280" s="29">
        <v>23955.5</v>
      </c>
      <c r="C2280" s="26">
        <v>23955.5</v>
      </c>
      <c r="D2280" s="27">
        <v>0.0</v>
      </c>
      <c r="E2280" s="28"/>
    </row>
    <row r="2281" hidden="1">
      <c r="A2281" s="57" t="s">
        <v>3643</v>
      </c>
      <c r="B2281" s="29">
        <v>390.0</v>
      </c>
      <c r="C2281" s="26">
        <v>390.0</v>
      </c>
      <c r="D2281" s="27">
        <v>0.0</v>
      </c>
      <c r="E2281" s="41"/>
    </row>
    <row r="2282" hidden="1">
      <c r="A2282" s="57" t="s">
        <v>3644</v>
      </c>
      <c r="B2282" s="29">
        <v>0.0</v>
      </c>
      <c r="C2282" s="26"/>
      <c r="D2282" s="27">
        <v>0.0</v>
      </c>
      <c r="E2282" s="41"/>
    </row>
    <row r="2283" hidden="1">
      <c r="A2283" s="31" t="s">
        <v>3646</v>
      </c>
      <c r="B2283" s="29">
        <v>0.0</v>
      </c>
      <c r="C2283" s="26"/>
      <c r="D2283" s="27">
        <v>0.0</v>
      </c>
      <c r="E2283" s="41"/>
    </row>
    <row r="2284" hidden="1">
      <c r="A2284" s="31" t="s">
        <v>3647</v>
      </c>
      <c r="B2284" s="29">
        <v>0.0</v>
      </c>
      <c r="C2284" s="26"/>
      <c r="D2284" s="27">
        <v>0.0</v>
      </c>
      <c r="E2284" s="28"/>
    </row>
    <row r="2285" hidden="1">
      <c r="A2285" s="31" t="s">
        <v>3649</v>
      </c>
      <c r="B2285" s="29">
        <v>8714.0</v>
      </c>
      <c r="C2285" s="26">
        <v>8674.0</v>
      </c>
      <c r="D2285" s="27">
        <v>-40.0</v>
      </c>
      <c r="E2285" s="28" t="s">
        <v>5060</v>
      </c>
    </row>
    <row r="2286" hidden="1">
      <c r="A2286" s="31" t="s">
        <v>3651</v>
      </c>
      <c r="B2286" s="29">
        <v>7240.0</v>
      </c>
      <c r="C2286" s="26">
        <v>7280.0</v>
      </c>
      <c r="D2286" s="27">
        <v>40.0</v>
      </c>
      <c r="E2286" s="41"/>
    </row>
    <row r="2287" hidden="1">
      <c r="A2287" s="58" t="s">
        <v>3652</v>
      </c>
      <c r="B2287" s="29">
        <v>135904.0</v>
      </c>
      <c r="C2287" s="29">
        <v>135904.0</v>
      </c>
      <c r="D2287" s="27">
        <v>0.0</v>
      </c>
      <c r="E2287" s="41"/>
    </row>
    <row r="2288" hidden="1">
      <c r="A2288" s="58" t="s">
        <v>3653</v>
      </c>
      <c r="B2288" s="29">
        <v>42696.0</v>
      </c>
      <c r="C2288" s="59">
        <v>42696.0</v>
      </c>
      <c r="D2288" s="27">
        <v>0.0</v>
      </c>
      <c r="E2288" s="41"/>
    </row>
    <row r="2289" hidden="1">
      <c r="A2289" s="58" t="s">
        <v>3654</v>
      </c>
      <c r="B2289" s="29">
        <v>150968.0</v>
      </c>
      <c r="C2289" s="59">
        <v>151551.0</v>
      </c>
      <c r="D2289" s="27">
        <v>583.0</v>
      </c>
      <c r="E2289" s="41"/>
    </row>
    <row r="2290" hidden="1">
      <c r="A2290" s="58" t="s">
        <v>3655</v>
      </c>
      <c r="B2290" s="29">
        <v>113141.0</v>
      </c>
      <c r="C2290" s="59">
        <v>113141.0</v>
      </c>
      <c r="D2290" s="27">
        <v>0.0</v>
      </c>
      <c r="E2290" s="41"/>
    </row>
    <row r="2291" hidden="1">
      <c r="A2291" s="58" t="s">
        <v>3657</v>
      </c>
      <c r="B2291" s="29">
        <v>654.0</v>
      </c>
      <c r="C2291" s="59">
        <v>654.0</v>
      </c>
      <c r="D2291" s="27">
        <v>0.0</v>
      </c>
      <c r="E2291" s="41"/>
    </row>
    <row r="2292" hidden="1">
      <c r="A2292" s="58" t="s">
        <v>3658</v>
      </c>
      <c r="B2292" s="29">
        <v>14456.0</v>
      </c>
      <c r="C2292" s="59">
        <v>14456.0</v>
      </c>
      <c r="D2292" s="27">
        <v>0.0</v>
      </c>
      <c r="E2292" s="41"/>
    </row>
    <row r="2293" hidden="1">
      <c r="A2293" s="35" t="s">
        <v>3659</v>
      </c>
      <c r="B2293" s="29">
        <v>509568.5</v>
      </c>
      <c r="C2293" s="59">
        <v>510151.5</v>
      </c>
      <c r="D2293" s="27">
        <v>583.0</v>
      </c>
      <c r="E2293" s="41"/>
    </row>
    <row r="2294" hidden="1">
      <c r="A2294" s="36" t="s">
        <v>3660</v>
      </c>
      <c r="B2294" s="42">
        <v>8.0</v>
      </c>
      <c r="C2294" s="65">
        <v>8.0</v>
      </c>
      <c r="D2294" s="66">
        <v>0.0</v>
      </c>
      <c r="E2294" s="45"/>
    </row>
    <row r="2295" hidden="1"/>
    <row r="2296" hidden="1"/>
    <row r="2297" hidden="1">
      <c r="A2297" s="5" t="s">
        <v>3663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3634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45992.0</v>
      </c>
      <c r="B2301" s="6"/>
      <c r="C2301" s="54" t="s">
        <v>3635</v>
      </c>
      <c r="D2301" s="15">
        <v>45998.0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4824</v>
      </c>
      <c r="B2303" s="7"/>
      <c r="C2303" s="16"/>
      <c r="D2303" s="56" t="s">
        <v>4825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3636</v>
      </c>
      <c r="B2305" s="6"/>
      <c r="C2305" s="6"/>
      <c r="D2305" s="6"/>
      <c r="E2305" s="7"/>
    </row>
    <row r="2306" hidden="1">
      <c r="A2306" s="20" t="s">
        <v>3637</v>
      </c>
      <c r="B2306" s="21" t="s">
        <v>3638</v>
      </c>
      <c r="C2306" s="22" t="s">
        <v>3639</v>
      </c>
      <c r="D2306" s="21" t="s">
        <v>3640</v>
      </c>
      <c r="E2306" s="23" t="s">
        <v>13</v>
      </c>
    </row>
    <row r="2307" hidden="1">
      <c r="A2307" s="57" t="s">
        <v>3641</v>
      </c>
      <c r="B2307" s="25">
        <v>34817.0</v>
      </c>
      <c r="C2307" s="26">
        <v>34817.0</v>
      </c>
      <c r="D2307" s="27">
        <v>0.0</v>
      </c>
      <c r="E2307" s="41"/>
    </row>
    <row r="2308" hidden="1">
      <c r="A2308" s="57" t="s">
        <v>3642</v>
      </c>
      <c r="B2308" s="29">
        <v>37144.0</v>
      </c>
      <c r="C2308" s="26">
        <v>37144.0</v>
      </c>
      <c r="D2308" s="27">
        <v>0.0</v>
      </c>
      <c r="E2308" s="28"/>
    </row>
    <row r="2309" hidden="1">
      <c r="A2309" s="57" t="s">
        <v>3643</v>
      </c>
      <c r="B2309" s="29">
        <v>2400.0</v>
      </c>
      <c r="C2309" s="26">
        <v>2400.0</v>
      </c>
      <c r="D2309" s="27">
        <v>0.0</v>
      </c>
      <c r="E2309" s="41"/>
    </row>
    <row r="2310" hidden="1">
      <c r="A2310" s="57" t="s">
        <v>3644</v>
      </c>
      <c r="B2310" s="29">
        <v>0.0</v>
      </c>
      <c r="C2310" s="26"/>
      <c r="D2310" s="27">
        <v>0.0</v>
      </c>
      <c r="E2310" s="41"/>
    </row>
    <row r="2311" hidden="1">
      <c r="A2311" s="31" t="s">
        <v>3646</v>
      </c>
      <c r="B2311" s="29">
        <v>440.0</v>
      </c>
      <c r="C2311" s="26"/>
      <c r="D2311" s="27">
        <v>-440.0</v>
      </c>
      <c r="E2311" s="41"/>
    </row>
    <row r="2312" hidden="1">
      <c r="A2312" s="31" t="s">
        <v>3647</v>
      </c>
      <c r="B2312" s="29">
        <v>0.0</v>
      </c>
      <c r="C2312" s="26"/>
      <c r="D2312" s="27">
        <v>0.0</v>
      </c>
      <c r="E2312" s="28"/>
    </row>
    <row r="2313" hidden="1">
      <c r="A2313" s="31" t="s">
        <v>3649</v>
      </c>
      <c r="B2313" s="29">
        <v>655.0</v>
      </c>
      <c r="C2313" s="26">
        <v>655.0</v>
      </c>
      <c r="D2313" s="27">
        <v>0.0</v>
      </c>
      <c r="E2313" s="28" t="s">
        <v>5060</v>
      </c>
    </row>
    <row r="2314" hidden="1">
      <c r="A2314" s="31" t="s">
        <v>3651</v>
      </c>
      <c r="B2314" s="29">
        <v>6360.0</v>
      </c>
      <c r="C2314" s="26">
        <v>6800.0</v>
      </c>
      <c r="D2314" s="27">
        <v>440.0</v>
      </c>
      <c r="E2314" s="41"/>
    </row>
    <row r="2315" hidden="1">
      <c r="A2315" s="58" t="s">
        <v>3652</v>
      </c>
      <c r="B2315" s="29">
        <v>130098.0</v>
      </c>
      <c r="C2315" s="29">
        <v>130098.0</v>
      </c>
      <c r="D2315" s="27">
        <v>0.0</v>
      </c>
      <c r="E2315" s="41"/>
    </row>
    <row r="2316" hidden="1">
      <c r="A2316" s="58" t="s">
        <v>3653</v>
      </c>
      <c r="B2316" s="29">
        <v>34355.0</v>
      </c>
      <c r="C2316" s="59">
        <v>34355.0</v>
      </c>
      <c r="D2316" s="27">
        <v>0.0</v>
      </c>
      <c r="E2316" s="41"/>
    </row>
    <row r="2317" hidden="1">
      <c r="A2317" s="58" t="s">
        <v>3654</v>
      </c>
      <c r="B2317" s="29">
        <v>125744.0</v>
      </c>
      <c r="C2317" s="59">
        <v>125744.0</v>
      </c>
      <c r="D2317" s="27">
        <v>0.0</v>
      </c>
      <c r="E2317" s="41"/>
    </row>
    <row r="2318" hidden="1">
      <c r="A2318" s="58" t="s">
        <v>3655</v>
      </c>
      <c r="B2318" s="29">
        <v>113633.0</v>
      </c>
      <c r="C2318" s="59">
        <v>113633.0</v>
      </c>
      <c r="D2318" s="27">
        <v>0.0</v>
      </c>
      <c r="E2318" s="41"/>
    </row>
    <row r="2319" hidden="1">
      <c r="A2319" s="58" t="s">
        <v>3657</v>
      </c>
      <c r="B2319" s="29">
        <v>4878.0</v>
      </c>
      <c r="C2319" s="59">
        <v>4878.0</v>
      </c>
      <c r="D2319" s="27">
        <v>0.0</v>
      </c>
      <c r="E2319" s="41"/>
    </row>
    <row r="2320" hidden="1">
      <c r="A2320" s="58" t="s">
        <v>3658</v>
      </c>
      <c r="B2320" s="29">
        <v>19674.0</v>
      </c>
      <c r="C2320" s="59">
        <v>19674.0</v>
      </c>
      <c r="D2320" s="27">
        <v>0.0</v>
      </c>
      <c r="E2320" s="41"/>
    </row>
    <row r="2321" hidden="1">
      <c r="A2321" s="35" t="s">
        <v>3659</v>
      </c>
      <c r="B2321" s="29">
        <v>490493.5</v>
      </c>
      <c r="C2321" s="59">
        <v>490493.5</v>
      </c>
      <c r="D2321" s="27">
        <v>0.0</v>
      </c>
      <c r="E2321" s="41"/>
    </row>
    <row r="2322" hidden="1">
      <c r="A2322" s="36" t="s">
        <v>3660</v>
      </c>
      <c r="B2322" s="42">
        <v>30.5</v>
      </c>
      <c r="C2322" s="65">
        <v>30.5</v>
      </c>
      <c r="D2322" s="66">
        <v>0.0</v>
      </c>
      <c r="E2322" s="45"/>
    </row>
    <row r="2323" hidden="1"/>
    <row r="2324" hidden="1"/>
    <row r="2325" hidden="1">
      <c r="A2325" s="5" t="s">
        <v>3663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3634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45992.0</v>
      </c>
      <c r="B2329" s="6"/>
      <c r="C2329" s="54" t="s">
        <v>3635</v>
      </c>
      <c r="D2329" s="15">
        <v>45998.0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4824</v>
      </c>
      <c r="B2331" s="7"/>
      <c r="C2331" s="16"/>
      <c r="D2331" s="56" t="s">
        <v>4825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3636</v>
      </c>
      <c r="B2333" s="6"/>
      <c r="C2333" s="6"/>
      <c r="D2333" s="6"/>
      <c r="E2333" s="7"/>
    </row>
    <row r="2334" hidden="1">
      <c r="A2334" s="20" t="s">
        <v>3637</v>
      </c>
      <c r="B2334" s="21" t="s">
        <v>3638</v>
      </c>
      <c r="C2334" s="22" t="s">
        <v>3639</v>
      </c>
      <c r="D2334" s="21" t="s">
        <v>3640</v>
      </c>
      <c r="E2334" s="23" t="s">
        <v>13</v>
      </c>
    </row>
    <row r="2335" hidden="1">
      <c r="A2335" s="57" t="s">
        <v>3641</v>
      </c>
      <c r="B2335" s="25">
        <v>34817.0</v>
      </c>
      <c r="C2335" s="26">
        <v>34817.0</v>
      </c>
      <c r="D2335" s="27">
        <v>0.0</v>
      </c>
      <c r="E2335" s="41"/>
    </row>
    <row r="2336" hidden="1">
      <c r="A2336" s="57" t="s">
        <v>3642</v>
      </c>
      <c r="B2336" s="29">
        <v>37144.0</v>
      </c>
      <c r="C2336" s="26">
        <v>37144.0</v>
      </c>
      <c r="D2336" s="27">
        <v>0.0</v>
      </c>
      <c r="E2336" s="28"/>
    </row>
    <row r="2337" hidden="1">
      <c r="A2337" s="57" t="s">
        <v>3643</v>
      </c>
      <c r="B2337" s="29">
        <v>2400.0</v>
      </c>
      <c r="C2337" s="26">
        <v>2400.0</v>
      </c>
      <c r="D2337" s="27">
        <v>0.0</v>
      </c>
      <c r="E2337" s="41"/>
    </row>
    <row r="2338" hidden="1">
      <c r="A2338" s="57" t="s">
        <v>3644</v>
      </c>
      <c r="B2338" s="29">
        <v>0.0</v>
      </c>
      <c r="C2338" s="26"/>
      <c r="D2338" s="27">
        <v>0.0</v>
      </c>
      <c r="E2338" s="41"/>
    </row>
    <row r="2339" hidden="1">
      <c r="A2339" s="31" t="s">
        <v>3646</v>
      </c>
      <c r="B2339" s="29">
        <v>440.0</v>
      </c>
      <c r="C2339" s="26"/>
      <c r="D2339" s="27">
        <v>-440.0</v>
      </c>
      <c r="E2339" s="41"/>
    </row>
    <row r="2340" hidden="1">
      <c r="A2340" s="31" t="s">
        <v>3647</v>
      </c>
      <c r="B2340" s="29">
        <v>0.0</v>
      </c>
      <c r="C2340" s="26"/>
      <c r="D2340" s="27">
        <v>0.0</v>
      </c>
      <c r="E2340" s="28"/>
    </row>
    <row r="2341" hidden="1">
      <c r="A2341" s="31" t="s">
        <v>3649</v>
      </c>
      <c r="B2341" s="29">
        <v>655.0</v>
      </c>
      <c r="C2341" s="26">
        <v>655.0</v>
      </c>
      <c r="D2341" s="27">
        <v>0.0</v>
      </c>
      <c r="E2341" s="28" t="s">
        <v>5061</v>
      </c>
    </row>
    <row r="2342" hidden="1">
      <c r="A2342" s="31" t="s">
        <v>3651</v>
      </c>
      <c r="B2342" s="29">
        <v>6360.0</v>
      </c>
      <c r="C2342" s="26">
        <v>6800.0</v>
      </c>
      <c r="D2342" s="27">
        <v>440.0</v>
      </c>
      <c r="E2342" s="41"/>
    </row>
    <row r="2343" hidden="1">
      <c r="A2343" s="58" t="s">
        <v>3652</v>
      </c>
      <c r="B2343" s="29">
        <v>130098.0</v>
      </c>
      <c r="C2343" s="29">
        <v>130098.0</v>
      </c>
      <c r="D2343" s="27">
        <v>0.0</v>
      </c>
      <c r="E2343" s="41"/>
    </row>
    <row r="2344" hidden="1">
      <c r="A2344" s="58" t="s">
        <v>3653</v>
      </c>
      <c r="B2344" s="29">
        <v>34355.0</v>
      </c>
      <c r="C2344" s="59">
        <v>34355.0</v>
      </c>
      <c r="D2344" s="27">
        <v>0.0</v>
      </c>
      <c r="E2344" s="41"/>
    </row>
    <row r="2345" hidden="1">
      <c r="A2345" s="58" t="s">
        <v>3654</v>
      </c>
      <c r="B2345" s="29">
        <v>125744.0</v>
      </c>
      <c r="C2345" s="59">
        <v>125744.0</v>
      </c>
      <c r="D2345" s="27">
        <v>0.0</v>
      </c>
      <c r="E2345" s="41"/>
    </row>
    <row r="2346" hidden="1">
      <c r="A2346" s="58" t="s">
        <v>3655</v>
      </c>
      <c r="B2346" s="29">
        <v>113633.0</v>
      </c>
      <c r="C2346" s="59">
        <v>113633.0</v>
      </c>
      <c r="D2346" s="27">
        <v>0.0</v>
      </c>
      <c r="E2346" s="41"/>
    </row>
    <row r="2347" hidden="1">
      <c r="A2347" s="58" t="s">
        <v>3657</v>
      </c>
      <c r="B2347" s="29">
        <v>4878.0</v>
      </c>
      <c r="C2347" s="59">
        <v>4878.0</v>
      </c>
      <c r="D2347" s="27">
        <v>0.0</v>
      </c>
      <c r="E2347" s="41"/>
    </row>
    <row r="2348" hidden="1">
      <c r="A2348" s="58" t="s">
        <v>3658</v>
      </c>
      <c r="B2348" s="29">
        <v>19674.0</v>
      </c>
      <c r="C2348" s="59">
        <v>19674.0</v>
      </c>
      <c r="D2348" s="27">
        <v>0.0</v>
      </c>
      <c r="E2348" s="41"/>
    </row>
    <row r="2349" hidden="1">
      <c r="A2349" s="35" t="s">
        <v>3659</v>
      </c>
      <c r="B2349" s="29">
        <v>490493.5</v>
      </c>
      <c r="C2349" s="59">
        <v>490493.5</v>
      </c>
      <c r="D2349" s="27">
        <v>0.0</v>
      </c>
      <c r="E2349" s="41"/>
    </row>
    <row r="2350" hidden="1">
      <c r="A2350" s="36" t="s">
        <v>3660</v>
      </c>
      <c r="B2350" s="42">
        <v>30.5</v>
      </c>
      <c r="C2350" s="65">
        <v>30.5</v>
      </c>
      <c r="D2350" s="66">
        <v>0.0</v>
      </c>
      <c r="E2350" s="45"/>
    </row>
    <row r="2351" hidden="1"/>
    <row r="2352" hidden="1"/>
    <row r="2353" hidden="1">
      <c r="A2353" s="5" t="s">
        <v>3663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3634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45999.0</v>
      </c>
      <c r="B2357" s="6"/>
      <c r="C2357" s="54" t="s">
        <v>3635</v>
      </c>
      <c r="D2357" s="15">
        <v>46005.0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4824</v>
      </c>
      <c r="B2359" s="7"/>
      <c r="C2359" s="16"/>
      <c r="D2359" s="56" t="s">
        <v>4825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3636</v>
      </c>
      <c r="B2361" s="6"/>
      <c r="C2361" s="6"/>
      <c r="D2361" s="6"/>
      <c r="E2361" s="7"/>
    </row>
    <row r="2362" hidden="1">
      <c r="A2362" s="20" t="s">
        <v>3637</v>
      </c>
      <c r="B2362" s="21" t="s">
        <v>3638</v>
      </c>
      <c r="C2362" s="22" t="s">
        <v>3639</v>
      </c>
      <c r="D2362" s="21" t="s">
        <v>3640</v>
      </c>
      <c r="E2362" s="23" t="s">
        <v>13</v>
      </c>
    </row>
    <row r="2363" hidden="1">
      <c r="A2363" s="57" t="s">
        <v>3641</v>
      </c>
      <c r="B2363" s="25">
        <v>32322.0</v>
      </c>
      <c r="C2363" s="26">
        <v>32322.0</v>
      </c>
      <c r="D2363" s="27">
        <v>0.0</v>
      </c>
      <c r="E2363" s="41"/>
    </row>
    <row r="2364" hidden="1">
      <c r="A2364" s="57" t="s">
        <v>3642</v>
      </c>
      <c r="B2364" s="29">
        <v>34137.0</v>
      </c>
      <c r="C2364" s="26">
        <v>34137.0</v>
      </c>
      <c r="D2364" s="27">
        <v>0.0</v>
      </c>
      <c r="E2364" s="28"/>
    </row>
    <row r="2365" hidden="1">
      <c r="A2365" s="57" t="s">
        <v>3643</v>
      </c>
      <c r="B2365" s="29">
        <v>640.0</v>
      </c>
      <c r="C2365" s="26">
        <v>640.0</v>
      </c>
      <c r="D2365" s="27">
        <v>0.0</v>
      </c>
      <c r="E2365" s="41"/>
    </row>
    <row r="2366" hidden="1">
      <c r="A2366" s="57" t="s">
        <v>3644</v>
      </c>
      <c r="B2366" s="29">
        <v>0.0</v>
      </c>
      <c r="C2366" s="26"/>
      <c r="D2366" s="27">
        <v>0.0</v>
      </c>
      <c r="E2366" s="41"/>
    </row>
    <row r="2367" hidden="1">
      <c r="A2367" s="31" t="s">
        <v>3646</v>
      </c>
      <c r="B2367" s="29">
        <v>360.0</v>
      </c>
      <c r="C2367" s="26">
        <v>360.0</v>
      </c>
      <c r="D2367" s="27">
        <v>0.0</v>
      </c>
      <c r="E2367" s="40" t="s">
        <v>5062</v>
      </c>
    </row>
    <row r="2368" hidden="1">
      <c r="A2368" s="31" t="s">
        <v>3647</v>
      </c>
      <c r="B2368" s="29">
        <v>145.0</v>
      </c>
      <c r="C2368" s="26">
        <v>145.0</v>
      </c>
      <c r="D2368" s="27">
        <v>0.0</v>
      </c>
      <c r="E2368" s="28"/>
    </row>
    <row r="2369" hidden="1">
      <c r="A2369" s="31" t="s">
        <v>3649</v>
      </c>
      <c r="B2369" s="29">
        <v>627.0</v>
      </c>
      <c r="C2369" s="26">
        <v>560.0</v>
      </c>
      <c r="D2369" s="27">
        <v>-67.0</v>
      </c>
      <c r="E2369" s="28" t="s">
        <v>5063</v>
      </c>
    </row>
    <row r="2370" hidden="1">
      <c r="A2370" s="31" t="s">
        <v>3651</v>
      </c>
      <c r="B2370" s="29">
        <v>4440.0</v>
      </c>
      <c r="C2370" s="26">
        <v>4480.0</v>
      </c>
      <c r="D2370" s="27">
        <v>40.0</v>
      </c>
      <c r="E2370" s="41"/>
    </row>
    <row r="2371" hidden="1">
      <c r="A2371" s="58" t="s">
        <v>3652</v>
      </c>
      <c r="B2371" s="29">
        <v>150565.0</v>
      </c>
      <c r="C2371" s="29">
        <v>150565.0</v>
      </c>
      <c r="D2371" s="27">
        <v>0.0</v>
      </c>
      <c r="E2371" s="41"/>
    </row>
    <row r="2372" hidden="1">
      <c r="A2372" s="58" t="s">
        <v>3653</v>
      </c>
      <c r="B2372" s="29">
        <v>43128.0</v>
      </c>
      <c r="C2372" s="59">
        <v>43920.0</v>
      </c>
      <c r="D2372" s="27">
        <v>792.0</v>
      </c>
      <c r="E2372" s="41"/>
    </row>
    <row r="2373" hidden="1">
      <c r="A2373" s="58" t="s">
        <v>3654</v>
      </c>
      <c r="B2373" s="29">
        <v>163358.0</v>
      </c>
      <c r="C2373" s="59">
        <v>163358.0</v>
      </c>
      <c r="D2373" s="27">
        <v>0.0</v>
      </c>
      <c r="E2373" s="41"/>
    </row>
    <row r="2374" hidden="1">
      <c r="A2374" s="58" t="s">
        <v>3655</v>
      </c>
      <c r="B2374" s="29">
        <v>122939.0</v>
      </c>
      <c r="C2374" s="59">
        <v>123383.0</v>
      </c>
      <c r="D2374" s="27">
        <v>444.0</v>
      </c>
      <c r="E2374" s="41"/>
    </row>
    <row r="2375" hidden="1">
      <c r="A2375" s="58" t="s">
        <v>3657</v>
      </c>
      <c r="B2375" s="29">
        <v>9639.0</v>
      </c>
      <c r="C2375" s="59">
        <v>9639.0</v>
      </c>
      <c r="D2375" s="27">
        <v>0.0</v>
      </c>
      <c r="E2375" s="41"/>
    </row>
    <row r="2376" hidden="1">
      <c r="A2376" s="58" t="s">
        <v>3658</v>
      </c>
      <c r="B2376" s="29">
        <v>16446.0</v>
      </c>
      <c r="C2376" s="59">
        <v>16446.0</v>
      </c>
      <c r="D2376" s="27">
        <v>0.0</v>
      </c>
      <c r="E2376" s="41"/>
    </row>
    <row r="2377" hidden="1">
      <c r="A2377" s="35" t="s">
        <v>3659</v>
      </c>
      <c r="B2377" s="29">
        <v>562290.7</v>
      </c>
      <c r="C2377" s="59">
        <v>563526.7</v>
      </c>
      <c r="D2377" s="27">
        <v>1236.0</v>
      </c>
      <c r="E2377" s="41"/>
    </row>
    <row r="2378" hidden="1">
      <c r="A2378" s="36" t="s">
        <v>3660</v>
      </c>
      <c r="B2378" s="42">
        <v>9.30000000000291</v>
      </c>
      <c r="C2378" s="65">
        <v>-17.699999999953434</v>
      </c>
      <c r="D2378" s="66">
        <v>-26.999999999956344</v>
      </c>
      <c r="E2378" s="45"/>
    </row>
    <row r="2379" hidden="1"/>
    <row r="2380" hidden="1"/>
    <row r="2381" hidden="1">
      <c r="A2381" s="5" t="s">
        <v>3663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3634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45999.0</v>
      </c>
      <c r="B2385" s="6"/>
      <c r="C2385" s="54" t="s">
        <v>3635</v>
      </c>
      <c r="D2385" s="15">
        <v>46005.0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4824</v>
      </c>
      <c r="B2387" s="7"/>
      <c r="C2387" s="16"/>
      <c r="D2387" s="56" t="s">
        <v>4825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3636</v>
      </c>
      <c r="B2389" s="6"/>
      <c r="C2389" s="6"/>
      <c r="D2389" s="6"/>
      <c r="E2389" s="7"/>
    </row>
    <row r="2390" hidden="1">
      <c r="A2390" s="20" t="s">
        <v>3637</v>
      </c>
      <c r="B2390" s="21" t="s">
        <v>3638</v>
      </c>
      <c r="C2390" s="22" t="s">
        <v>3639</v>
      </c>
      <c r="D2390" s="21" t="s">
        <v>3640</v>
      </c>
      <c r="E2390" s="23" t="s">
        <v>13</v>
      </c>
    </row>
    <row r="2391" hidden="1">
      <c r="A2391" s="57" t="s">
        <v>3641</v>
      </c>
      <c r="B2391" s="25">
        <v>32322.0</v>
      </c>
      <c r="C2391" s="26">
        <v>32322.0</v>
      </c>
      <c r="D2391" s="27">
        <v>0.0</v>
      </c>
      <c r="E2391" s="41"/>
    </row>
    <row r="2392" hidden="1">
      <c r="A2392" s="57" t="s">
        <v>3642</v>
      </c>
      <c r="B2392" s="29">
        <v>34137.0</v>
      </c>
      <c r="C2392" s="26">
        <v>34137.0</v>
      </c>
      <c r="D2392" s="27">
        <v>0.0</v>
      </c>
      <c r="E2392" s="28"/>
    </row>
    <row r="2393" hidden="1">
      <c r="A2393" s="57" t="s">
        <v>3643</v>
      </c>
      <c r="B2393" s="29">
        <v>640.0</v>
      </c>
      <c r="C2393" s="26">
        <v>640.0</v>
      </c>
      <c r="D2393" s="27">
        <v>0.0</v>
      </c>
      <c r="E2393" s="41"/>
    </row>
    <row r="2394" hidden="1">
      <c r="A2394" s="57" t="s">
        <v>3644</v>
      </c>
      <c r="B2394" s="29">
        <v>0.0</v>
      </c>
      <c r="C2394" s="26"/>
      <c r="D2394" s="27">
        <v>0.0</v>
      </c>
      <c r="E2394" s="41"/>
    </row>
    <row r="2395" hidden="1">
      <c r="A2395" s="31" t="s">
        <v>3646</v>
      </c>
      <c r="B2395" s="29">
        <v>360.0</v>
      </c>
      <c r="C2395" s="26">
        <v>360.0</v>
      </c>
      <c r="D2395" s="27">
        <v>0.0</v>
      </c>
      <c r="E2395" s="40" t="s">
        <v>5062</v>
      </c>
    </row>
    <row r="2396" hidden="1">
      <c r="A2396" s="31" t="s">
        <v>3647</v>
      </c>
      <c r="B2396" s="29">
        <v>145.0</v>
      </c>
      <c r="C2396" s="26">
        <v>145.0</v>
      </c>
      <c r="D2396" s="27">
        <v>0.0</v>
      </c>
      <c r="E2396" s="28"/>
    </row>
    <row r="2397" hidden="1">
      <c r="A2397" s="31" t="s">
        <v>3649</v>
      </c>
      <c r="B2397" s="29">
        <v>627.0</v>
      </c>
      <c r="C2397" s="26">
        <v>560.0</v>
      </c>
      <c r="D2397" s="27">
        <v>-67.0</v>
      </c>
      <c r="E2397" s="28" t="s">
        <v>5063</v>
      </c>
    </row>
    <row r="2398" hidden="1">
      <c r="A2398" s="31" t="s">
        <v>3651</v>
      </c>
      <c r="B2398" s="29">
        <v>4440.0</v>
      </c>
      <c r="C2398" s="26">
        <v>4480.0</v>
      </c>
      <c r="D2398" s="27">
        <v>40.0</v>
      </c>
      <c r="E2398" s="41"/>
    </row>
    <row r="2399" hidden="1">
      <c r="A2399" s="58" t="s">
        <v>3652</v>
      </c>
      <c r="B2399" s="29">
        <v>150565.0</v>
      </c>
      <c r="C2399" s="29">
        <v>150565.0</v>
      </c>
      <c r="D2399" s="27">
        <v>0.0</v>
      </c>
      <c r="E2399" s="41"/>
    </row>
    <row r="2400" hidden="1">
      <c r="A2400" s="58" t="s">
        <v>3653</v>
      </c>
      <c r="B2400" s="29">
        <v>43128.0</v>
      </c>
      <c r="C2400" s="59">
        <v>43920.0</v>
      </c>
      <c r="D2400" s="27">
        <v>792.0</v>
      </c>
      <c r="E2400" s="41"/>
    </row>
    <row r="2401" hidden="1">
      <c r="A2401" s="58" t="s">
        <v>3654</v>
      </c>
      <c r="B2401" s="29">
        <v>163358.0</v>
      </c>
      <c r="C2401" s="59">
        <v>163358.0</v>
      </c>
      <c r="D2401" s="27">
        <v>0.0</v>
      </c>
      <c r="E2401" s="41"/>
    </row>
    <row r="2402" hidden="1">
      <c r="A2402" s="58" t="s">
        <v>3655</v>
      </c>
      <c r="B2402" s="29">
        <v>122939.0</v>
      </c>
      <c r="C2402" s="59">
        <v>123383.0</v>
      </c>
      <c r="D2402" s="27">
        <v>444.0</v>
      </c>
      <c r="E2402" s="41"/>
    </row>
    <row r="2403" hidden="1">
      <c r="A2403" s="58" t="s">
        <v>3657</v>
      </c>
      <c r="B2403" s="29">
        <v>9639.0</v>
      </c>
      <c r="C2403" s="59">
        <v>9639.0</v>
      </c>
      <c r="D2403" s="27">
        <v>0.0</v>
      </c>
      <c r="E2403" s="41"/>
    </row>
    <row r="2404" hidden="1">
      <c r="A2404" s="58" t="s">
        <v>3658</v>
      </c>
      <c r="B2404" s="29">
        <v>16446.0</v>
      </c>
      <c r="C2404" s="59">
        <v>16446.0</v>
      </c>
      <c r="D2404" s="27">
        <v>0.0</v>
      </c>
      <c r="E2404" s="41"/>
    </row>
    <row r="2405" hidden="1">
      <c r="A2405" s="35" t="s">
        <v>3659</v>
      </c>
      <c r="B2405" s="29">
        <v>562290.7</v>
      </c>
      <c r="C2405" s="59">
        <v>563526.7</v>
      </c>
      <c r="D2405" s="27">
        <v>1236.0</v>
      </c>
      <c r="E2405" s="41"/>
    </row>
    <row r="2406" hidden="1">
      <c r="A2406" s="36" t="s">
        <v>3660</v>
      </c>
      <c r="B2406" s="42">
        <v>9.30000000000291</v>
      </c>
      <c r="C2406" s="65">
        <v>-17.699999999953434</v>
      </c>
      <c r="D2406" s="66">
        <v>-26.999999999956344</v>
      </c>
      <c r="E2406" s="45"/>
    </row>
    <row r="2407" hidden="1"/>
    <row r="2408" hidden="1"/>
    <row r="2409" hidden="1">
      <c r="A2409" s="5" t="s">
        <v>3663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3634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46006.0</v>
      </c>
      <c r="B2413" s="6"/>
      <c r="C2413" s="54" t="s">
        <v>3635</v>
      </c>
      <c r="D2413" s="15">
        <v>46012.0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4824</v>
      </c>
      <c r="B2415" s="7"/>
      <c r="C2415" s="16"/>
      <c r="D2415" s="56" t="s">
        <v>4825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3636</v>
      </c>
      <c r="B2417" s="6"/>
      <c r="C2417" s="6"/>
      <c r="D2417" s="6"/>
      <c r="E2417" s="7"/>
    </row>
    <row r="2418" hidden="1">
      <c r="A2418" s="20" t="s">
        <v>3637</v>
      </c>
      <c r="B2418" s="21" t="s">
        <v>3638</v>
      </c>
      <c r="C2418" s="22" t="s">
        <v>3639</v>
      </c>
      <c r="D2418" s="21" t="s">
        <v>3640</v>
      </c>
      <c r="E2418" s="23" t="s">
        <v>13</v>
      </c>
    </row>
    <row r="2419" hidden="1">
      <c r="A2419" s="57" t="s">
        <v>3641</v>
      </c>
      <c r="B2419" s="25">
        <v>37575.0</v>
      </c>
      <c r="C2419" s="26">
        <v>37575.0</v>
      </c>
      <c r="D2419" s="27">
        <v>0.0</v>
      </c>
      <c r="E2419" s="41"/>
    </row>
    <row r="2420" hidden="1">
      <c r="A2420" s="57" t="s">
        <v>3642</v>
      </c>
      <c r="B2420" s="29">
        <v>35927.0</v>
      </c>
      <c r="C2420" s="26">
        <v>35927.0</v>
      </c>
      <c r="D2420" s="27">
        <v>0.0</v>
      </c>
      <c r="E2420" s="28"/>
    </row>
    <row r="2421" hidden="1">
      <c r="A2421" s="57" t="s">
        <v>3643</v>
      </c>
      <c r="B2421" s="29">
        <v>1540.0</v>
      </c>
      <c r="C2421" s="26">
        <v>1540.0</v>
      </c>
      <c r="D2421" s="27">
        <v>0.0</v>
      </c>
      <c r="E2421" s="41"/>
    </row>
    <row r="2422" hidden="1">
      <c r="A2422" s="57" t="s">
        <v>3644</v>
      </c>
      <c r="B2422" s="29">
        <v>0.0</v>
      </c>
      <c r="C2422" s="26"/>
      <c r="D2422" s="27">
        <v>0.0</v>
      </c>
      <c r="E2422" s="41"/>
    </row>
    <row r="2423" hidden="1">
      <c r="A2423" s="31" t="s">
        <v>3646</v>
      </c>
      <c r="B2423" s="29">
        <v>1600.0</v>
      </c>
      <c r="C2423" s="26"/>
      <c r="D2423" s="27">
        <v>-1600.0</v>
      </c>
      <c r="E2423" s="40"/>
    </row>
    <row r="2424" hidden="1">
      <c r="A2424" s="31" t="s">
        <v>3647</v>
      </c>
      <c r="B2424" s="29">
        <v>0.0</v>
      </c>
      <c r="C2424" s="26"/>
      <c r="D2424" s="27">
        <v>0.0</v>
      </c>
      <c r="E2424" s="28"/>
    </row>
    <row r="2425" hidden="1">
      <c r="A2425" s="31" t="s">
        <v>3649</v>
      </c>
      <c r="B2425" s="29">
        <v>1033.0</v>
      </c>
      <c r="C2425" s="26">
        <v>1033.0</v>
      </c>
      <c r="D2425" s="27">
        <v>0.0</v>
      </c>
      <c r="E2425" s="28" t="s">
        <v>5064</v>
      </c>
    </row>
    <row r="2426" hidden="1">
      <c r="A2426" s="31" t="s">
        <v>3651</v>
      </c>
      <c r="B2426" s="29">
        <v>4600.0</v>
      </c>
      <c r="C2426" s="26">
        <v>6240.0</v>
      </c>
      <c r="D2426" s="27">
        <v>1640.0</v>
      </c>
      <c r="E2426" s="41"/>
    </row>
    <row r="2427" hidden="1">
      <c r="A2427" s="58" t="s">
        <v>3652</v>
      </c>
      <c r="B2427" s="29">
        <v>140901.0</v>
      </c>
      <c r="C2427" s="29">
        <v>140901.0</v>
      </c>
      <c r="D2427" s="27">
        <v>0.0</v>
      </c>
      <c r="E2427" s="41"/>
    </row>
    <row r="2428" hidden="1">
      <c r="A2428" s="58" t="s">
        <v>3653</v>
      </c>
      <c r="B2428" s="29">
        <v>45961.0</v>
      </c>
      <c r="C2428" s="59">
        <v>45961.0</v>
      </c>
      <c r="D2428" s="27">
        <v>0.0</v>
      </c>
      <c r="E2428" s="41"/>
    </row>
    <row r="2429" hidden="1">
      <c r="A2429" s="58" t="s">
        <v>3654</v>
      </c>
      <c r="B2429" s="29">
        <v>173192.0</v>
      </c>
      <c r="C2429" s="59">
        <v>173192.0</v>
      </c>
      <c r="D2429" s="27">
        <v>0.0</v>
      </c>
      <c r="E2429" s="41"/>
    </row>
    <row r="2430" hidden="1">
      <c r="A2430" s="58" t="s">
        <v>3655</v>
      </c>
      <c r="B2430" s="29">
        <v>140334.0</v>
      </c>
      <c r="C2430" s="59">
        <v>140334.0</v>
      </c>
      <c r="D2430" s="27">
        <v>0.0</v>
      </c>
      <c r="E2430" s="41"/>
    </row>
    <row r="2431" hidden="1">
      <c r="A2431" s="58" t="s">
        <v>3657</v>
      </c>
      <c r="B2431" s="29">
        <v>7789.0</v>
      </c>
      <c r="C2431" s="59">
        <v>7789.0</v>
      </c>
      <c r="D2431" s="27">
        <v>0.0</v>
      </c>
      <c r="E2431" s="41"/>
    </row>
    <row r="2432" hidden="1">
      <c r="A2432" s="58" t="s">
        <v>3658</v>
      </c>
      <c r="B2432" s="29">
        <v>17068.0</v>
      </c>
      <c r="C2432" s="59">
        <v>17068.0</v>
      </c>
      <c r="D2432" s="27">
        <v>0.0</v>
      </c>
      <c r="E2432" s="41"/>
    </row>
    <row r="2433" hidden="1">
      <c r="A2433" s="35" t="s">
        <v>3659</v>
      </c>
      <c r="B2433" s="29">
        <v>590439.0</v>
      </c>
      <c r="C2433" s="59">
        <v>590439.0</v>
      </c>
      <c r="D2433" s="27">
        <v>0.0</v>
      </c>
      <c r="E2433" s="41"/>
    </row>
    <row r="2434" hidden="1">
      <c r="A2434" s="36" t="s">
        <v>3660</v>
      </c>
      <c r="B2434" s="42">
        <v>13.0</v>
      </c>
      <c r="C2434" s="65">
        <v>53.0</v>
      </c>
      <c r="D2434" s="66">
        <v>40.0</v>
      </c>
      <c r="E2434" s="45"/>
    </row>
    <row r="2435" hidden="1"/>
    <row r="2436" hidden="1"/>
    <row r="2437" hidden="1">
      <c r="A2437" s="5" t="s">
        <v>3663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3634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46013.0</v>
      </c>
      <c r="B2441" s="6"/>
      <c r="C2441" s="54" t="s">
        <v>3635</v>
      </c>
      <c r="D2441" s="15">
        <v>46019.0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4824</v>
      </c>
      <c r="B2443" s="7"/>
      <c r="C2443" s="16"/>
      <c r="D2443" s="56" t="s">
        <v>4825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3636</v>
      </c>
      <c r="B2445" s="6"/>
      <c r="C2445" s="6"/>
      <c r="D2445" s="6"/>
      <c r="E2445" s="7"/>
    </row>
    <row r="2446" hidden="1">
      <c r="A2446" s="20" t="s">
        <v>3637</v>
      </c>
      <c r="B2446" s="21" t="s">
        <v>3638</v>
      </c>
      <c r="C2446" s="22" t="s">
        <v>3639</v>
      </c>
      <c r="D2446" s="21" t="s">
        <v>3640</v>
      </c>
      <c r="E2446" s="23" t="s">
        <v>13</v>
      </c>
    </row>
    <row r="2447" hidden="1">
      <c r="A2447" s="57" t="s">
        <v>3641</v>
      </c>
      <c r="B2447" s="25">
        <v>29745.0</v>
      </c>
      <c r="C2447" s="26">
        <v>29745.0</v>
      </c>
      <c r="D2447" s="27">
        <v>0.0</v>
      </c>
      <c r="E2447" s="41"/>
    </row>
    <row r="2448" hidden="1">
      <c r="A2448" s="57" t="s">
        <v>3642</v>
      </c>
      <c r="B2448" s="29">
        <v>19236.0</v>
      </c>
      <c r="C2448" s="26">
        <v>19236.0</v>
      </c>
      <c r="D2448" s="27">
        <v>0.0</v>
      </c>
      <c r="E2448" s="28"/>
    </row>
    <row r="2449" hidden="1">
      <c r="A2449" s="57" t="s">
        <v>3643</v>
      </c>
      <c r="B2449" s="29">
        <v>0.0</v>
      </c>
      <c r="C2449" s="26"/>
      <c r="D2449" s="27">
        <v>0.0</v>
      </c>
      <c r="E2449" s="41"/>
    </row>
    <row r="2450" hidden="1">
      <c r="A2450" s="57" t="s">
        <v>3644</v>
      </c>
      <c r="B2450" s="29">
        <v>0.0</v>
      </c>
      <c r="C2450" s="26"/>
      <c r="D2450" s="27">
        <v>0.0</v>
      </c>
      <c r="E2450" s="41"/>
    </row>
    <row r="2451" hidden="1">
      <c r="A2451" s="31" t="s">
        <v>3646</v>
      </c>
      <c r="B2451" s="29">
        <v>920.0</v>
      </c>
      <c r="C2451" s="26"/>
      <c r="D2451" s="27">
        <v>-920.0</v>
      </c>
      <c r="E2451" s="40"/>
    </row>
    <row r="2452" hidden="1">
      <c r="A2452" s="31" t="s">
        <v>3647</v>
      </c>
      <c r="B2452" s="29">
        <v>51.0</v>
      </c>
      <c r="C2452" s="26">
        <v>51.0</v>
      </c>
      <c r="D2452" s="27">
        <v>0.0</v>
      </c>
      <c r="E2452" s="28"/>
    </row>
    <row r="2453" hidden="1">
      <c r="A2453" s="31" t="s">
        <v>3649</v>
      </c>
      <c r="B2453" s="29">
        <v>350.0</v>
      </c>
      <c r="C2453" s="26">
        <v>350.0</v>
      </c>
      <c r="D2453" s="27">
        <v>0.0</v>
      </c>
      <c r="E2453" s="28" t="s">
        <v>5065</v>
      </c>
    </row>
    <row r="2454" hidden="1">
      <c r="A2454" s="31" t="s">
        <v>3651</v>
      </c>
      <c r="B2454" s="29">
        <v>2480.0</v>
      </c>
      <c r="C2454" s="26">
        <v>3400.0</v>
      </c>
      <c r="D2454" s="27">
        <v>920.0</v>
      </c>
      <c r="E2454" s="41"/>
    </row>
    <row r="2455" hidden="1">
      <c r="A2455" s="58" t="s">
        <v>3652</v>
      </c>
      <c r="B2455" s="29">
        <v>64360.0</v>
      </c>
      <c r="C2455" s="29">
        <v>64360.0</v>
      </c>
      <c r="D2455" s="27">
        <v>0.0</v>
      </c>
      <c r="E2455" s="41"/>
    </row>
    <row r="2456" hidden="1">
      <c r="A2456" s="58" t="s">
        <v>3653</v>
      </c>
      <c r="B2456" s="29">
        <v>15964.0</v>
      </c>
      <c r="C2456" s="59">
        <v>15635.0</v>
      </c>
      <c r="D2456" s="27">
        <v>-329.0</v>
      </c>
      <c r="E2456" s="41"/>
    </row>
    <row r="2457" hidden="1">
      <c r="A2457" s="58" t="s">
        <v>3654</v>
      </c>
      <c r="B2457" s="29">
        <v>79101.0</v>
      </c>
      <c r="C2457" s="59">
        <v>79101.0</v>
      </c>
      <c r="D2457" s="27">
        <v>0.0</v>
      </c>
      <c r="E2457" s="41"/>
    </row>
    <row r="2458" hidden="1">
      <c r="A2458" s="58" t="s">
        <v>3655</v>
      </c>
      <c r="B2458" s="29">
        <v>70590.0</v>
      </c>
      <c r="C2458" s="59">
        <v>70590.0</v>
      </c>
      <c r="D2458" s="27">
        <v>0.0</v>
      </c>
      <c r="E2458" s="41"/>
    </row>
    <row r="2459" hidden="1">
      <c r="A2459" s="58" t="s">
        <v>3657</v>
      </c>
      <c r="B2459" s="29">
        <v>2670.0</v>
      </c>
      <c r="C2459" s="59">
        <v>2670.0</v>
      </c>
      <c r="D2459" s="27">
        <v>0.0</v>
      </c>
      <c r="E2459" s="41"/>
    </row>
    <row r="2460" hidden="1">
      <c r="A2460" s="58" t="s">
        <v>3658</v>
      </c>
      <c r="B2460" s="29">
        <v>14329.0</v>
      </c>
      <c r="C2460" s="59">
        <v>14329.0</v>
      </c>
      <c r="D2460" s="27">
        <v>0.0</v>
      </c>
      <c r="E2460" s="41"/>
    </row>
    <row r="2461" hidden="1">
      <c r="A2461" s="35" t="s">
        <v>3659</v>
      </c>
      <c r="B2461" s="29">
        <v>285458.5</v>
      </c>
      <c r="C2461" s="59">
        <v>285129.5</v>
      </c>
      <c r="D2461" s="27">
        <v>-329.0</v>
      </c>
      <c r="E2461" s="41"/>
    </row>
    <row r="2462" hidden="1">
      <c r="A2462" s="36" t="s">
        <v>3660</v>
      </c>
      <c r="B2462" s="42">
        <v>8.5</v>
      </c>
      <c r="C2462" s="65">
        <v>8.5</v>
      </c>
      <c r="D2462" s="66">
        <v>0.0</v>
      </c>
      <c r="E2462" s="45"/>
    </row>
    <row r="2463" hidden="1"/>
    <row r="2464" hidden="1"/>
    <row r="2465" hidden="1">
      <c r="A2465" s="5" t="s">
        <v>3663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3634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46020.0</v>
      </c>
      <c r="B2469" s="6"/>
      <c r="C2469" s="54" t="s">
        <v>3635</v>
      </c>
      <c r="D2469" s="15">
        <v>46022.0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4824</v>
      </c>
      <c r="B2471" s="7"/>
      <c r="C2471" s="16"/>
      <c r="D2471" s="56" t="s">
        <v>4827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3636</v>
      </c>
      <c r="B2473" s="6"/>
      <c r="C2473" s="6"/>
      <c r="D2473" s="6"/>
      <c r="E2473" s="7"/>
    </row>
    <row r="2474" hidden="1">
      <c r="A2474" s="20" t="s">
        <v>3637</v>
      </c>
      <c r="B2474" s="21" t="s">
        <v>3638</v>
      </c>
      <c r="C2474" s="22" t="s">
        <v>3639</v>
      </c>
      <c r="D2474" s="21" t="s">
        <v>3640</v>
      </c>
      <c r="E2474" s="23" t="s">
        <v>13</v>
      </c>
    </row>
    <row r="2475" hidden="1">
      <c r="A2475" s="57" t="s">
        <v>3641</v>
      </c>
      <c r="B2475" s="25">
        <v>18505.0</v>
      </c>
      <c r="C2475" s="26">
        <v>18505.0</v>
      </c>
      <c r="D2475" s="27">
        <v>0.0</v>
      </c>
      <c r="E2475" s="41"/>
    </row>
    <row r="2476" hidden="1">
      <c r="A2476" s="57" t="s">
        <v>3642</v>
      </c>
      <c r="B2476" s="29">
        <v>14580.0</v>
      </c>
      <c r="C2476" s="26">
        <v>14580.0</v>
      </c>
      <c r="D2476" s="27">
        <v>0.0</v>
      </c>
      <c r="E2476" s="28"/>
    </row>
    <row r="2477" hidden="1">
      <c r="A2477" s="57" t="s">
        <v>3643</v>
      </c>
      <c r="B2477" s="29">
        <v>400.0</v>
      </c>
      <c r="C2477" s="26">
        <v>400.0</v>
      </c>
      <c r="D2477" s="27">
        <v>0.0</v>
      </c>
      <c r="E2477" s="41"/>
    </row>
    <row r="2478" hidden="1">
      <c r="A2478" s="57" t="s">
        <v>3644</v>
      </c>
      <c r="B2478" s="29">
        <v>0.0</v>
      </c>
      <c r="C2478" s="26"/>
      <c r="D2478" s="27">
        <v>0.0</v>
      </c>
      <c r="E2478" s="41"/>
    </row>
    <row r="2479" hidden="1">
      <c r="A2479" s="31" t="s">
        <v>3646</v>
      </c>
      <c r="B2479" s="29">
        <v>0.0</v>
      </c>
      <c r="C2479" s="26"/>
      <c r="D2479" s="27">
        <v>0.0</v>
      </c>
      <c r="E2479" s="40"/>
    </row>
    <row r="2480" hidden="1">
      <c r="A2480" s="31" t="s">
        <v>3647</v>
      </c>
      <c r="B2480" s="29">
        <v>0.0</v>
      </c>
      <c r="C2480" s="26"/>
      <c r="D2480" s="27">
        <v>0.0</v>
      </c>
      <c r="E2480" s="28"/>
    </row>
    <row r="2481" hidden="1">
      <c r="A2481" s="31" t="s">
        <v>3649</v>
      </c>
      <c r="B2481" s="29">
        <v>480.0</v>
      </c>
      <c r="C2481" s="26"/>
      <c r="D2481" s="27">
        <v>-480.0</v>
      </c>
      <c r="E2481" s="28"/>
    </row>
    <row r="2482" hidden="1">
      <c r="A2482" s="31" t="s">
        <v>3651</v>
      </c>
      <c r="B2482" s="29">
        <v>1000.0</v>
      </c>
      <c r="C2482" s="26">
        <v>1480.0</v>
      </c>
      <c r="D2482" s="27">
        <v>480.0</v>
      </c>
      <c r="E2482" s="41"/>
    </row>
    <row r="2483" hidden="1">
      <c r="A2483" s="58" t="s">
        <v>3652</v>
      </c>
      <c r="B2483" s="29">
        <v>40093.0</v>
      </c>
      <c r="C2483" s="29">
        <v>40093.0</v>
      </c>
      <c r="D2483" s="27">
        <v>0.0</v>
      </c>
      <c r="E2483" s="41"/>
    </row>
    <row r="2484" hidden="1">
      <c r="A2484" s="58" t="s">
        <v>3653</v>
      </c>
      <c r="B2484" s="29">
        <v>19713.0</v>
      </c>
      <c r="C2484" s="59">
        <v>19713.0</v>
      </c>
      <c r="D2484" s="27">
        <v>0.0</v>
      </c>
      <c r="E2484" s="41"/>
    </row>
    <row r="2485" hidden="1">
      <c r="A2485" s="58" t="s">
        <v>3654</v>
      </c>
      <c r="B2485" s="29">
        <v>69923.0</v>
      </c>
      <c r="C2485" s="59">
        <v>68821.0</v>
      </c>
      <c r="D2485" s="27">
        <v>-1102.0</v>
      </c>
      <c r="E2485" s="41"/>
    </row>
    <row r="2486" hidden="1">
      <c r="A2486" s="58" t="s">
        <v>3655</v>
      </c>
      <c r="B2486" s="29">
        <v>47907.0</v>
      </c>
      <c r="C2486" s="59">
        <v>47907.0</v>
      </c>
      <c r="D2486" s="27">
        <v>0.0</v>
      </c>
      <c r="E2486" s="41"/>
    </row>
    <row r="2487" hidden="1">
      <c r="A2487" s="58" t="s">
        <v>3657</v>
      </c>
      <c r="B2487" s="29">
        <v>2759.0</v>
      </c>
      <c r="C2487" s="59">
        <v>2759.0</v>
      </c>
      <c r="D2487" s="27">
        <v>0.0</v>
      </c>
      <c r="E2487" s="41"/>
    </row>
    <row r="2488" hidden="1">
      <c r="A2488" s="58" t="s">
        <v>3658</v>
      </c>
      <c r="B2488" s="29">
        <v>12129.0</v>
      </c>
      <c r="C2488" s="59">
        <v>11601.0</v>
      </c>
      <c r="D2488" s="27">
        <v>-528.0</v>
      </c>
      <c r="E2488" s="41"/>
    </row>
    <row r="2489" hidden="1">
      <c r="A2489" s="35" t="s">
        <v>3659</v>
      </c>
      <c r="B2489" s="29">
        <v>215353.5</v>
      </c>
      <c r="C2489" s="59">
        <v>213723.5</v>
      </c>
      <c r="D2489" s="27">
        <v>-1630.0</v>
      </c>
      <c r="E2489" s="41"/>
    </row>
    <row r="2490" hidden="1">
      <c r="A2490" s="36" t="s">
        <v>3660</v>
      </c>
      <c r="B2490" s="42">
        <v>6.5</v>
      </c>
      <c r="C2490" s="65">
        <v>534.5</v>
      </c>
      <c r="D2490" s="66">
        <v>528.0</v>
      </c>
      <c r="E2490" s="45"/>
    </row>
    <row r="2491" hidden="1"/>
    <row r="2492" hidden="1"/>
    <row r="2493" hidden="1">
      <c r="A2493" s="5" t="s">
        <v>3663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3634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46023.0</v>
      </c>
      <c r="B2497" s="6"/>
      <c r="C2497" s="54" t="s">
        <v>3635</v>
      </c>
      <c r="D2497" s="15">
        <v>46026.0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4839</v>
      </c>
      <c r="B2499" s="7"/>
      <c r="C2499" s="16"/>
      <c r="D2499" s="56" t="s">
        <v>4825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3636</v>
      </c>
      <c r="B2501" s="6"/>
      <c r="C2501" s="6"/>
      <c r="D2501" s="6"/>
      <c r="E2501" s="7"/>
    </row>
    <row r="2502" hidden="1">
      <c r="A2502" s="20" t="s">
        <v>3637</v>
      </c>
      <c r="B2502" s="21" t="s">
        <v>3638</v>
      </c>
      <c r="C2502" s="22" t="s">
        <v>3639</v>
      </c>
      <c r="D2502" s="21" t="s">
        <v>3640</v>
      </c>
      <c r="E2502" s="23" t="s">
        <v>13</v>
      </c>
    </row>
    <row r="2503" hidden="1">
      <c r="A2503" s="57" t="s">
        <v>3641</v>
      </c>
      <c r="B2503" s="25">
        <v>26235.0</v>
      </c>
      <c r="C2503" s="26">
        <v>26235.0</v>
      </c>
      <c r="D2503" s="27">
        <v>0.0</v>
      </c>
      <c r="E2503" s="41"/>
    </row>
    <row r="2504" hidden="1">
      <c r="A2504" s="57" t="s">
        <v>3642</v>
      </c>
      <c r="B2504" s="29">
        <v>18208.0</v>
      </c>
      <c r="C2504" s="26">
        <v>18208.0</v>
      </c>
      <c r="D2504" s="27">
        <v>0.0</v>
      </c>
      <c r="E2504" s="28"/>
    </row>
    <row r="2505" hidden="1">
      <c r="A2505" s="57" t="s">
        <v>3643</v>
      </c>
      <c r="B2505" s="29">
        <v>600.0</v>
      </c>
      <c r="C2505" s="26">
        <v>600.0</v>
      </c>
      <c r="D2505" s="27">
        <v>0.0</v>
      </c>
      <c r="E2505" s="41"/>
    </row>
    <row r="2506" hidden="1">
      <c r="A2506" s="57" t="s">
        <v>3644</v>
      </c>
      <c r="B2506" s="29">
        <v>0.0</v>
      </c>
      <c r="C2506" s="26"/>
      <c r="D2506" s="27">
        <v>0.0</v>
      </c>
      <c r="E2506" s="41"/>
    </row>
    <row r="2507" hidden="1">
      <c r="A2507" s="31" t="s">
        <v>3646</v>
      </c>
      <c r="B2507" s="29">
        <v>0.0</v>
      </c>
      <c r="C2507" s="26"/>
      <c r="D2507" s="27">
        <v>0.0</v>
      </c>
      <c r="E2507" s="40"/>
    </row>
    <row r="2508" hidden="1">
      <c r="A2508" s="31" t="s">
        <v>3647</v>
      </c>
      <c r="B2508" s="29">
        <v>2750.0</v>
      </c>
      <c r="C2508" s="26">
        <v>2770.0</v>
      </c>
      <c r="D2508" s="27">
        <v>20.0</v>
      </c>
      <c r="E2508" s="28"/>
    </row>
    <row r="2509" hidden="1">
      <c r="A2509" s="31" t="s">
        <v>3649</v>
      </c>
      <c r="B2509" s="29">
        <v>827.0</v>
      </c>
      <c r="C2509" s="26">
        <v>800.0</v>
      </c>
      <c r="D2509" s="27">
        <v>-27.0</v>
      </c>
      <c r="E2509" s="28"/>
    </row>
    <row r="2510" hidden="1">
      <c r="A2510" s="31" t="s">
        <v>3651</v>
      </c>
      <c r="B2510" s="29">
        <v>3080.0</v>
      </c>
      <c r="C2510" s="26">
        <v>3080.0</v>
      </c>
      <c r="D2510" s="27">
        <v>0.0</v>
      </c>
      <c r="E2510" s="41"/>
    </row>
    <row r="2511" hidden="1">
      <c r="A2511" s="58" t="s">
        <v>3652</v>
      </c>
      <c r="B2511" s="29">
        <v>90820.0</v>
      </c>
      <c r="C2511" s="29">
        <v>90820.0</v>
      </c>
      <c r="D2511" s="27">
        <v>0.0</v>
      </c>
      <c r="E2511" s="41"/>
    </row>
    <row r="2512" hidden="1">
      <c r="A2512" s="58" t="s">
        <v>3653</v>
      </c>
      <c r="B2512" s="29">
        <v>20167.0</v>
      </c>
      <c r="C2512" s="59">
        <v>20167.0</v>
      </c>
      <c r="D2512" s="27">
        <v>0.0</v>
      </c>
      <c r="E2512" s="41"/>
    </row>
    <row r="2513" hidden="1">
      <c r="A2513" s="58" t="s">
        <v>3654</v>
      </c>
      <c r="B2513" s="29">
        <v>78334.0</v>
      </c>
      <c r="C2513" s="59">
        <v>78334.0</v>
      </c>
      <c r="D2513" s="27">
        <v>0.0</v>
      </c>
      <c r="E2513" s="41"/>
    </row>
    <row r="2514" hidden="1">
      <c r="A2514" s="58" t="s">
        <v>3655</v>
      </c>
      <c r="B2514" s="29">
        <v>58226.0</v>
      </c>
      <c r="C2514" s="59">
        <v>58619.0</v>
      </c>
      <c r="D2514" s="27">
        <v>393.0</v>
      </c>
      <c r="E2514" s="41"/>
    </row>
    <row r="2515" hidden="1">
      <c r="A2515" s="58" t="s">
        <v>3657</v>
      </c>
      <c r="B2515" s="29">
        <v>5064.0</v>
      </c>
      <c r="C2515" s="59">
        <v>5064.0</v>
      </c>
      <c r="D2515" s="27">
        <v>0.0</v>
      </c>
      <c r="E2515" s="41"/>
    </row>
    <row r="2516" hidden="1">
      <c r="A2516" s="58" t="s">
        <v>3658</v>
      </c>
      <c r="B2516" s="29">
        <v>18728.0</v>
      </c>
      <c r="C2516" s="59">
        <v>18728.0</v>
      </c>
      <c r="D2516" s="27">
        <v>0.0</v>
      </c>
      <c r="E2516" s="41"/>
    </row>
    <row r="2517" hidden="1">
      <c r="A2517" s="35" t="s">
        <v>3659</v>
      </c>
      <c r="B2517" s="29">
        <v>304297.7</v>
      </c>
      <c r="C2517" s="59">
        <v>304690.7</v>
      </c>
      <c r="D2517" s="27">
        <v>393.0</v>
      </c>
      <c r="E2517" s="41"/>
    </row>
    <row r="2518" hidden="1">
      <c r="A2518" s="36" t="s">
        <v>3660</v>
      </c>
      <c r="B2518" s="42">
        <v>13.30000000000291</v>
      </c>
      <c r="C2518" s="65">
        <v>6.2999999999883585</v>
      </c>
      <c r="D2518" s="66">
        <v>-7.000000000014552</v>
      </c>
      <c r="E2518" s="45"/>
    </row>
    <row r="2519" hidden="1"/>
    <row r="2520" hidden="1"/>
    <row r="2521" hidden="1">
      <c r="A2521" s="5" t="s">
        <v>3663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3634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46027.0</v>
      </c>
      <c r="B2525" s="6"/>
      <c r="C2525" s="54" t="s">
        <v>3635</v>
      </c>
      <c r="D2525" s="15">
        <v>46033.0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4824</v>
      </c>
      <c r="B2527" s="7"/>
      <c r="C2527" s="16"/>
      <c r="D2527" s="56" t="s">
        <v>4825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3636</v>
      </c>
      <c r="B2529" s="6"/>
      <c r="C2529" s="6"/>
      <c r="D2529" s="6"/>
      <c r="E2529" s="7"/>
    </row>
    <row r="2530" hidden="1">
      <c r="A2530" s="20" t="s">
        <v>3637</v>
      </c>
      <c r="B2530" s="21" t="s">
        <v>3638</v>
      </c>
      <c r="C2530" s="22" t="s">
        <v>3639</v>
      </c>
      <c r="D2530" s="21" t="s">
        <v>3640</v>
      </c>
      <c r="E2530" s="23" t="s">
        <v>13</v>
      </c>
    </row>
    <row r="2531" hidden="1">
      <c r="A2531" s="57" t="s">
        <v>3641</v>
      </c>
      <c r="B2531" s="25">
        <v>26054.0</v>
      </c>
      <c r="C2531" s="26">
        <v>26054.0</v>
      </c>
      <c r="D2531" s="27">
        <v>0.0</v>
      </c>
      <c r="E2531" s="41"/>
    </row>
    <row r="2532" hidden="1">
      <c r="A2532" s="57" t="s">
        <v>3642</v>
      </c>
      <c r="B2532" s="29">
        <v>34966.0</v>
      </c>
      <c r="C2532" s="26">
        <v>34966.0</v>
      </c>
      <c r="D2532" s="27">
        <v>0.0</v>
      </c>
      <c r="E2532" s="28"/>
    </row>
    <row r="2533" hidden="1">
      <c r="A2533" s="57" t="s">
        <v>3643</v>
      </c>
      <c r="B2533" s="29">
        <v>700.0</v>
      </c>
      <c r="C2533" s="26">
        <v>700.0</v>
      </c>
      <c r="D2533" s="27">
        <v>0.0</v>
      </c>
      <c r="E2533" s="41"/>
    </row>
    <row r="2534" hidden="1">
      <c r="A2534" s="57" t="s">
        <v>3644</v>
      </c>
      <c r="B2534" s="29">
        <v>0.0</v>
      </c>
      <c r="C2534" s="26"/>
      <c r="D2534" s="27">
        <v>0.0</v>
      </c>
      <c r="E2534" s="41"/>
    </row>
    <row r="2535" hidden="1">
      <c r="A2535" s="31" t="s">
        <v>3646</v>
      </c>
      <c r="B2535" s="29">
        <v>0.0</v>
      </c>
      <c r="C2535" s="26"/>
      <c r="D2535" s="27">
        <v>0.0</v>
      </c>
      <c r="E2535" s="40"/>
    </row>
    <row r="2536" hidden="1">
      <c r="A2536" s="31" t="s">
        <v>3647</v>
      </c>
      <c r="B2536" s="29">
        <v>0.0</v>
      </c>
      <c r="C2536" s="26"/>
      <c r="D2536" s="27">
        <v>0.0</v>
      </c>
      <c r="E2536" s="28"/>
    </row>
    <row r="2537" hidden="1">
      <c r="A2537" s="31" t="s">
        <v>3649</v>
      </c>
      <c r="B2537" s="29">
        <v>1086.0</v>
      </c>
      <c r="C2537" s="26">
        <v>1086.0</v>
      </c>
      <c r="D2537" s="27">
        <v>0.0</v>
      </c>
      <c r="E2537" s="28" t="s">
        <v>5066</v>
      </c>
    </row>
    <row r="2538" hidden="1">
      <c r="A2538" s="31" t="s">
        <v>3651</v>
      </c>
      <c r="B2538" s="29">
        <v>3640.0</v>
      </c>
      <c r="C2538" s="26">
        <v>3640.0</v>
      </c>
      <c r="D2538" s="27">
        <v>0.0</v>
      </c>
      <c r="E2538" s="41"/>
    </row>
    <row r="2539" hidden="1">
      <c r="A2539" s="58" t="s">
        <v>3652</v>
      </c>
      <c r="B2539" s="29">
        <v>120030.0</v>
      </c>
      <c r="C2539" s="29">
        <v>120030.0</v>
      </c>
      <c r="D2539" s="27">
        <v>0.0</v>
      </c>
      <c r="E2539" s="41"/>
    </row>
    <row r="2540" hidden="1">
      <c r="A2540" s="58" t="s">
        <v>3653</v>
      </c>
      <c r="B2540" s="29">
        <v>31073.0</v>
      </c>
      <c r="C2540" s="59">
        <v>31073.0</v>
      </c>
      <c r="D2540" s="27">
        <v>0.0</v>
      </c>
      <c r="E2540" s="41"/>
    </row>
    <row r="2541" hidden="1">
      <c r="A2541" s="58" t="s">
        <v>3654</v>
      </c>
      <c r="B2541" s="29">
        <v>117268.0</v>
      </c>
      <c r="C2541" s="59">
        <v>116917.0</v>
      </c>
      <c r="D2541" s="27">
        <v>-351.0</v>
      </c>
      <c r="E2541" s="41"/>
    </row>
    <row r="2542" hidden="1">
      <c r="A2542" s="58" t="s">
        <v>3655</v>
      </c>
      <c r="B2542" s="29">
        <v>116465.5</v>
      </c>
      <c r="C2542" s="59">
        <v>116465.5</v>
      </c>
      <c r="D2542" s="27">
        <v>0.0</v>
      </c>
      <c r="E2542" s="41"/>
    </row>
    <row r="2543" hidden="1">
      <c r="A2543" s="58" t="s">
        <v>3657</v>
      </c>
      <c r="B2543" s="29">
        <v>10347.0</v>
      </c>
      <c r="C2543" s="59">
        <v>10347.0</v>
      </c>
      <c r="D2543" s="27">
        <v>0.0</v>
      </c>
      <c r="E2543" s="41"/>
    </row>
    <row r="2544" hidden="1">
      <c r="A2544" s="58" t="s">
        <v>3658</v>
      </c>
      <c r="B2544" s="29">
        <v>12785.0</v>
      </c>
      <c r="C2544" s="59">
        <v>12785.0</v>
      </c>
      <c r="D2544" s="27">
        <v>0.0</v>
      </c>
      <c r="E2544" s="41"/>
    </row>
    <row r="2545" hidden="1">
      <c r="A2545" s="35" t="s">
        <v>3659</v>
      </c>
      <c r="B2545" s="29">
        <v>461622.5</v>
      </c>
      <c r="C2545" s="59">
        <v>461271.5</v>
      </c>
      <c r="D2545" s="27">
        <v>-351.0</v>
      </c>
      <c r="E2545" s="41"/>
    </row>
    <row r="2546" hidden="1">
      <c r="A2546" s="36" t="s">
        <v>3660</v>
      </c>
      <c r="B2546" s="42">
        <v>7.0</v>
      </c>
      <c r="C2546" s="65">
        <v>7.0</v>
      </c>
      <c r="D2546" s="66">
        <v>0.0</v>
      </c>
      <c r="E2546" s="45"/>
    </row>
    <row r="2547" hidden="1"/>
    <row r="2548" hidden="1"/>
    <row r="2549" hidden="1">
      <c r="A2549" s="5" t="s">
        <v>3663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3634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46034.0</v>
      </c>
      <c r="B2553" s="6"/>
      <c r="C2553" s="54" t="s">
        <v>3635</v>
      </c>
      <c r="D2553" s="15">
        <v>46040.0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4824</v>
      </c>
      <c r="B2555" s="7"/>
      <c r="C2555" s="16"/>
      <c r="D2555" s="56" t="s">
        <v>4825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3636</v>
      </c>
      <c r="B2557" s="6"/>
      <c r="C2557" s="6"/>
      <c r="D2557" s="6"/>
      <c r="E2557" s="7"/>
    </row>
    <row r="2558" hidden="1">
      <c r="A2558" s="20" t="s">
        <v>3637</v>
      </c>
      <c r="B2558" s="21" t="s">
        <v>3638</v>
      </c>
      <c r="C2558" s="22" t="s">
        <v>3639</v>
      </c>
      <c r="D2558" s="21" t="s">
        <v>3640</v>
      </c>
      <c r="E2558" s="23" t="s">
        <v>13</v>
      </c>
    </row>
    <row r="2559" hidden="1">
      <c r="A2559" s="57" t="s">
        <v>3641</v>
      </c>
      <c r="B2559" s="25">
        <v>25307.0</v>
      </c>
      <c r="C2559" s="26">
        <v>25305.0</v>
      </c>
      <c r="D2559" s="27">
        <v>-2.0</v>
      </c>
      <c r="E2559" s="41"/>
    </row>
    <row r="2560" hidden="1">
      <c r="A2560" s="57" t="s">
        <v>3642</v>
      </c>
      <c r="B2560" s="29">
        <v>34404.0</v>
      </c>
      <c r="C2560" s="26">
        <v>34404.0</v>
      </c>
      <c r="D2560" s="27">
        <v>0.0</v>
      </c>
      <c r="E2560" s="28"/>
    </row>
    <row r="2561" hidden="1">
      <c r="A2561" s="57" t="s">
        <v>3643</v>
      </c>
      <c r="B2561" s="29">
        <v>0.0</v>
      </c>
      <c r="C2561" s="26"/>
      <c r="D2561" s="27">
        <v>0.0</v>
      </c>
      <c r="E2561" s="41"/>
    </row>
    <row r="2562" hidden="1">
      <c r="A2562" s="57" t="s">
        <v>3644</v>
      </c>
      <c r="B2562" s="29">
        <v>0.0</v>
      </c>
      <c r="C2562" s="26"/>
      <c r="D2562" s="27">
        <v>0.0</v>
      </c>
      <c r="E2562" s="41"/>
    </row>
    <row r="2563" hidden="1">
      <c r="A2563" s="31" t="s">
        <v>3646</v>
      </c>
      <c r="B2563" s="29">
        <v>640.0</v>
      </c>
      <c r="C2563" s="26"/>
      <c r="D2563" s="27">
        <v>-640.0</v>
      </c>
      <c r="E2563" s="40"/>
    </row>
    <row r="2564" hidden="1">
      <c r="A2564" s="31" t="s">
        <v>3647</v>
      </c>
      <c r="B2564" s="29">
        <v>0.0</v>
      </c>
      <c r="C2564" s="26">
        <v>2604.0</v>
      </c>
      <c r="D2564" s="27">
        <v>2604.0</v>
      </c>
      <c r="E2564" s="28" t="s">
        <v>5067</v>
      </c>
    </row>
    <row r="2565" hidden="1">
      <c r="A2565" s="31" t="s">
        <v>3649</v>
      </c>
      <c r="B2565" s="29">
        <v>2724.0</v>
      </c>
      <c r="C2565" s="26"/>
      <c r="D2565" s="27">
        <v>-2724.0</v>
      </c>
      <c r="E2565" s="28"/>
    </row>
    <row r="2566" hidden="1">
      <c r="A2566" s="31" t="s">
        <v>3651</v>
      </c>
      <c r="B2566" s="29">
        <v>5120.0</v>
      </c>
      <c r="C2566" s="26">
        <v>6200.0</v>
      </c>
      <c r="D2566" s="27">
        <v>1080.0</v>
      </c>
      <c r="E2566" s="41"/>
    </row>
    <row r="2567" hidden="1">
      <c r="A2567" s="58" t="s">
        <v>3652</v>
      </c>
      <c r="B2567" s="29">
        <v>103808.0</v>
      </c>
      <c r="C2567" s="29">
        <v>103808.0</v>
      </c>
      <c r="D2567" s="27">
        <v>0.0</v>
      </c>
      <c r="E2567" s="41"/>
    </row>
    <row r="2568" hidden="1">
      <c r="A2568" s="58" t="s">
        <v>3653</v>
      </c>
      <c r="B2568" s="29">
        <v>33662.0</v>
      </c>
      <c r="C2568" s="59">
        <v>33662.0</v>
      </c>
      <c r="D2568" s="27">
        <v>0.0</v>
      </c>
      <c r="E2568" s="41"/>
    </row>
    <row r="2569" hidden="1">
      <c r="A2569" s="58" t="s">
        <v>3654</v>
      </c>
      <c r="B2569" s="29">
        <v>141662.0</v>
      </c>
      <c r="C2569" s="59">
        <v>141398.0</v>
      </c>
      <c r="D2569" s="27">
        <v>-264.0</v>
      </c>
      <c r="E2569" s="41"/>
    </row>
    <row r="2570" hidden="1">
      <c r="A2570" s="58" t="s">
        <v>3655</v>
      </c>
      <c r="B2570" s="29">
        <v>107825.0</v>
      </c>
      <c r="C2570" s="59">
        <v>107825.0</v>
      </c>
      <c r="D2570" s="27">
        <v>0.0</v>
      </c>
      <c r="E2570" s="41"/>
    </row>
    <row r="2571" hidden="1">
      <c r="A2571" s="58" t="s">
        <v>3657</v>
      </c>
      <c r="B2571" s="29">
        <v>3019.0</v>
      </c>
      <c r="C2571" s="59">
        <v>3019.0</v>
      </c>
      <c r="D2571" s="27">
        <v>0.0</v>
      </c>
      <c r="E2571" s="41"/>
    </row>
    <row r="2572" hidden="1">
      <c r="A2572" s="58" t="s">
        <v>3658</v>
      </c>
      <c r="B2572" s="29">
        <v>11165.0</v>
      </c>
      <c r="C2572" s="59">
        <v>11165.0</v>
      </c>
      <c r="D2572" s="27">
        <v>0.0</v>
      </c>
      <c r="E2572" s="41"/>
    </row>
    <row r="2573" hidden="1">
      <c r="A2573" s="35" t="s">
        <v>3659</v>
      </c>
      <c r="B2573" s="29">
        <v>458160.5</v>
      </c>
      <c r="C2573" s="59">
        <v>457896.5</v>
      </c>
      <c r="D2573" s="27">
        <v>-264.0</v>
      </c>
      <c r="E2573" s="41"/>
    </row>
    <row r="2574" hidden="1">
      <c r="A2574" s="36" t="s">
        <v>3660</v>
      </c>
      <c r="B2574" s="42">
        <v>10.5</v>
      </c>
      <c r="C2574" s="65">
        <v>328.5</v>
      </c>
      <c r="D2574" s="66">
        <v>318.0</v>
      </c>
      <c r="E2574" s="45"/>
    </row>
    <row r="2575" hidden="1"/>
    <row r="2576" hidden="1"/>
    <row r="2577" hidden="1">
      <c r="A2577" s="5" t="s">
        <v>3663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3634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46041.0</v>
      </c>
      <c r="B2581" s="6"/>
      <c r="C2581" s="54" t="s">
        <v>3635</v>
      </c>
      <c r="D2581" s="15">
        <v>46047.0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4824</v>
      </c>
      <c r="B2583" s="7"/>
      <c r="C2583" s="16"/>
      <c r="D2583" s="56" t="s">
        <v>4825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3636</v>
      </c>
      <c r="B2585" s="6"/>
      <c r="C2585" s="6"/>
      <c r="D2585" s="6"/>
      <c r="E2585" s="7"/>
    </row>
    <row r="2586" hidden="1">
      <c r="A2586" s="20" t="s">
        <v>3637</v>
      </c>
      <c r="B2586" s="21" t="s">
        <v>3638</v>
      </c>
      <c r="C2586" s="22" t="s">
        <v>3639</v>
      </c>
      <c r="D2586" s="21" t="s">
        <v>3640</v>
      </c>
      <c r="E2586" s="23" t="s">
        <v>13</v>
      </c>
    </row>
    <row r="2587" hidden="1">
      <c r="A2587" s="57" t="s">
        <v>3641</v>
      </c>
      <c r="B2587" s="25">
        <v>19424.0</v>
      </c>
      <c r="C2587" s="26">
        <v>19424.0</v>
      </c>
      <c r="D2587" s="27">
        <v>0.0</v>
      </c>
      <c r="E2587" s="41"/>
    </row>
    <row r="2588" hidden="1">
      <c r="A2588" s="57" t="s">
        <v>3642</v>
      </c>
      <c r="B2588" s="29">
        <v>27748.0</v>
      </c>
      <c r="C2588" s="26">
        <v>27748.0</v>
      </c>
      <c r="D2588" s="27">
        <v>0.0</v>
      </c>
      <c r="E2588" s="28"/>
    </row>
    <row r="2589" hidden="1">
      <c r="A2589" s="57" t="s">
        <v>3643</v>
      </c>
      <c r="B2589" s="29">
        <v>910.0</v>
      </c>
      <c r="C2589" s="26">
        <v>910.0</v>
      </c>
      <c r="D2589" s="27">
        <v>0.0</v>
      </c>
      <c r="E2589" s="41"/>
    </row>
    <row r="2590" hidden="1">
      <c r="A2590" s="57" t="s">
        <v>3644</v>
      </c>
      <c r="B2590" s="29">
        <v>0.0</v>
      </c>
      <c r="C2590" s="26"/>
      <c r="D2590" s="27">
        <v>0.0</v>
      </c>
      <c r="E2590" s="41"/>
    </row>
    <row r="2591" hidden="1">
      <c r="A2591" s="31" t="s">
        <v>3646</v>
      </c>
      <c r="B2591" s="29">
        <v>0.0</v>
      </c>
      <c r="C2591" s="26"/>
      <c r="D2591" s="27">
        <v>0.0</v>
      </c>
      <c r="E2591" s="40"/>
    </row>
    <row r="2592" hidden="1">
      <c r="A2592" s="31" t="s">
        <v>3647</v>
      </c>
      <c r="B2592" s="29">
        <v>200.0</v>
      </c>
      <c r="C2592" s="26"/>
      <c r="D2592" s="27">
        <v>-200.0</v>
      </c>
      <c r="E2592" s="28"/>
    </row>
    <row r="2593" hidden="1">
      <c r="A2593" s="31" t="s">
        <v>3649</v>
      </c>
      <c r="B2593" s="29">
        <v>10520.0</v>
      </c>
      <c r="C2593" s="26">
        <v>10400.0</v>
      </c>
      <c r="D2593" s="27">
        <v>-120.0</v>
      </c>
      <c r="E2593" s="28" t="s">
        <v>5068</v>
      </c>
    </row>
    <row r="2594" hidden="1">
      <c r="A2594" s="31" t="s">
        <v>3651</v>
      </c>
      <c r="B2594" s="29">
        <v>6360.0</v>
      </c>
      <c r="C2594" s="26">
        <v>6680.0</v>
      </c>
      <c r="D2594" s="27">
        <v>320.0</v>
      </c>
      <c r="E2594" s="41"/>
    </row>
    <row r="2595" hidden="1">
      <c r="A2595" s="58" t="s">
        <v>3652</v>
      </c>
      <c r="B2595" s="29">
        <v>103017.0</v>
      </c>
      <c r="C2595" s="29">
        <v>103808.0</v>
      </c>
      <c r="D2595" s="27">
        <v>791.0</v>
      </c>
      <c r="E2595" s="41"/>
    </row>
    <row r="2596" hidden="1">
      <c r="A2596" s="58" t="s">
        <v>3653</v>
      </c>
      <c r="B2596" s="29">
        <v>40262.0</v>
      </c>
      <c r="C2596" s="59">
        <v>33662.0</v>
      </c>
      <c r="D2596" s="27">
        <v>-6600.0</v>
      </c>
      <c r="E2596" s="41"/>
    </row>
    <row r="2597" hidden="1">
      <c r="A2597" s="58" t="s">
        <v>3654</v>
      </c>
      <c r="B2597" s="29">
        <v>119951.0</v>
      </c>
      <c r="C2597" s="59">
        <v>141398.0</v>
      </c>
      <c r="D2597" s="27">
        <v>21447.0</v>
      </c>
      <c r="E2597" s="41"/>
    </row>
    <row r="2598" hidden="1">
      <c r="A2598" s="58" t="s">
        <v>3655</v>
      </c>
      <c r="B2598" s="29">
        <v>102822.0</v>
      </c>
      <c r="C2598" s="59">
        <v>107825.0</v>
      </c>
      <c r="D2598" s="27">
        <v>5003.0</v>
      </c>
      <c r="E2598" s="41"/>
    </row>
    <row r="2599" hidden="1">
      <c r="A2599" s="58" t="s">
        <v>3657</v>
      </c>
      <c r="B2599" s="29">
        <v>1329.0</v>
      </c>
      <c r="C2599" s="59">
        <v>3019.0</v>
      </c>
      <c r="D2599" s="27">
        <v>1690.0</v>
      </c>
      <c r="E2599" s="41"/>
    </row>
    <row r="2600" hidden="1">
      <c r="A2600" s="58" t="s">
        <v>3658</v>
      </c>
      <c r="B2600" s="29">
        <v>15422.0</v>
      </c>
      <c r="C2600" s="59">
        <v>11165.0</v>
      </c>
      <c r="D2600" s="27">
        <v>-4257.0</v>
      </c>
      <c r="E2600" s="41"/>
    </row>
    <row r="2601" hidden="1">
      <c r="A2601" s="35" t="s">
        <v>3659</v>
      </c>
      <c r="B2601" s="29">
        <v>432529.7</v>
      </c>
      <c r="C2601" s="59">
        <v>457896.5</v>
      </c>
      <c r="D2601" s="27">
        <v>25366.79999999999</v>
      </c>
      <c r="E2601" s="41"/>
    </row>
    <row r="2602" hidden="1">
      <c r="A2602" s="36" t="s">
        <v>3660</v>
      </c>
      <c r="B2602" s="42">
        <v>13.30000000000291</v>
      </c>
      <c r="C2602" s="65">
        <v>-3022.5</v>
      </c>
      <c r="D2602" s="66">
        <v>-3035.800000000003</v>
      </c>
      <c r="E2602" s="45"/>
    </row>
    <row r="2603" hidden="1"/>
    <row r="2604" hidden="1"/>
    <row r="2605" hidden="1">
      <c r="A2605" s="5" t="s">
        <v>3663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3634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46048.0</v>
      </c>
      <c r="B2609" s="6"/>
      <c r="C2609" s="54" t="s">
        <v>3635</v>
      </c>
      <c r="D2609" s="15">
        <v>46053.0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4824</v>
      </c>
      <c r="B2611" s="7"/>
      <c r="C2611" s="16"/>
      <c r="D2611" s="56" t="s">
        <v>4833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3636</v>
      </c>
      <c r="B2613" s="6"/>
      <c r="C2613" s="6"/>
      <c r="D2613" s="6"/>
      <c r="E2613" s="7"/>
    </row>
    <row r="2614" hidden="1">
      <c r="A2614" s="20" t="s">
        <v>3637</v>
      </c>
      <c r="B2614" s="21" t="s">
        <v>3638</v>
      </c>
      <c r="C2614" s="22" t="s">
        <v>3639</v>
      </c>
      <c r="D2614" s="21" t="s">
        <v>3640</v>
      </c>
      <c r="E2614" s="23" t="s">
        <v>13</v>
      </c>
    </row>
    <row r="2615" hidden="1">
      <c r="A2615" s="57" t="s">
        <v>3641</v>
      </c>
      <c r="B2615" s="25">
        <v>23285.0</v>
      </c>
      <c r="C2615" s="26">
        <v>23285.0</v>
      </c>
      <c r="D2615" s="27">
        <v>0.0</v>
      </c>
      <c r="E2615" s="41"/>
    </row>
    <row r="2616" hidden="1">
      <c r="A2616" s="57" t="s">
        <v>3642</v>
      </c>
      <c r="B2616" s="29">
        <v>24317.0</v>
      </c>
      <c r="C2616" s="26">
        <v>24317.0</v>
      </c>
      <c r="D2616" s="27">
        <v>0.0</v>
      </c>
      <c r="E2616" s="28"/>
    </row>
    <row r="2617" hidden="1">
      <c r="A2617" s="57" t="s">
        <v>3643</v>
      </c>
      <c r="B2617" s="29">
        <v>760.0</v>
      </c>
      <c r="C2617" s="26">
        <v>760.0</v>
      </c>
      <c r="D2617" s="27">
        <v>0.0</v>
      </c>
      <c r="E2617" s="41"/>
    </row>
    <row r="2618" hidden="1">
      <c r="A2618" s="57" t="s">
        <v>3644</v>
      </c>
      <c r="B2618" s="29">
        <v>0.0</v>
      </c>
      <c r="C2618" s="26"/>
      <c r="D2618" s="27">
        <v>0.0</v>
      </c>
      <c r="E2618" s="41"/>
    </row>
    <row r="2619" hidden="1">
      <c r="A2619" s="31" t="s">
        <v>3646</v>
      </c>
      <c r="B2619" s="29">
        <v>0.0</v>
      </c>
      <c r="C2619" s="26"/>
      <c r="D2619" s="27">
        <v>0.0</v>
      </c>
      <c r="E2619" s="40"/>
    </row>
    <row r="2620" hidden="1">
      <c r="A2620" s="31" t="s">
        <v>3647</v>
      </c>
      <c r="B2620" s="29">
        <v>2606.0</v>
      </c>
      <c r="C2620" s="26">
        <v>2606.0</v>
      </c>
      <c r="D2620" s="27">
        <v>0.0</v>
      </c>
      <c r="E2620" s="28" t="s">
        <v>5069</v>
      </c>
    </row>
    <row r="2621" hidden="1">
      <c r="A2621" s="31" t="s">
        <v>3649</v>
      </c>
      <c r="B2621" s="29">
        <v>0.0</v>
      </c>
      <c r="C2621" s="26"/>
      <c r="D2621" s="27">
        <v>0.0</v>
      </c>
      <c r="E2621" s="28"/>
    </row>
    <row r="2622" hidden="1">
      <c r="A2622" s="31" t="s">
        <v>3651</v>
      </c>
      <c r="B2622" s="29">
        <v>5240.0</v>
      </c>
      <c r="C2622" s="26">
        <v>5340.0</v>
      </c>
      <c r="D2622" s="27">
        <v>100.0</v>
      </c>
      <c r="E2622" s="41"/>
    </row>
    <row r="2623" hidden="1">
      <c r="A2623" s="58" t="s">
        <v>3652</v>
      </c>
      <c r="B2623" s="29">
        <v>88720.0</v>
      </c>
      <c r="C2623" s="29">
        <v>88720.0</v>
      </c>
      <c r="D2623" s="27">
        <v>0.0</v>
      </c>
      <c r="E2623" s="41"/>
    </row>
    <row r="2624" hidden="1">
      <c r="A2624" s="58" t="s">
        <v>3653</v>
      </c>
      <c r="B2624" s="29">
        <v>29306.0</v>
      </c>
      <c r="C2624" s="59">
        <v>29306.0</v>
      </c>
      <c r="D2624" s="27">
        <v>0.0</v>
      </c>
      <c r="E2624" s="41"/>
    </row>
    <row r="2625" hidden="1">
      <c r="A2625" s="58" t="s">
        <v>3654</v>
      </c>
      <c r="B2625" s="29">
        <v>105248.0</v>
      </c>
      <c r="C2625" s="59">
        <v>105248.0</v>
      </c>
      <c r="D2625" s="27">
        <v>0.0</v>
      </c>
      <c r="E2625" s="41"/>
    </row>
    <row r="2626" hidden="1">
      <c r="A2626" s="58" t="s">
        <v>3655</v>
      </c>
      <c r="B2626" s="29">
        <v>86990.0</v>
      </c>
      <c r="C2626" s="59">
        <v>86990.0</v>
      </c>
      <c r="D2626" s="27">
        <v>0.0</v>
      </c>
      <c r="E2626" s="41"/>
    </row>
    <row r="2627" hidden="1">
      <c r="A2627" s="58" t="s">
        <v>3657</v>
      </c>
      <c r="B2627" s="29">
        <v>2909.0</v>
      </c>
      <c r="C2627" s="59">
        <v>2909.0</v>
      </c>
      <c r="D2627" s="27">
        <v>0.0</v>
      </c>
      <c r="E2627" s="41"/>
    </row>
    <row r="2628" hidden="1">
      <c r="A2628" s="58" t="s">
        <v>3658</v>
      </c>
      <c r="B2628" s="29">
        <v>13780.0</v>
      </c>
      <c r="C2628" s="59">
        <v>13780.0</v>
      </c>
      <c r="D2628" s="27">
        <v>0.0</v>
      </c>
      <c r="E2628" s="41"/>
    </row>
    <row r="2629" hidden="1">
      <c r="A2629" s="35" t="s">
        <v>3659</v>
      </c>
      <c r="B2629" s="29">
        <v>369367.7</v>
      </c>
      <c r="C2629" s="59">
        <v>369367.7</v>
      </c>
      <c r="D2629" s="27">
        <v>0.0</v>
      </c>
      <c r="E2629" s="41"/>
    </row>
    <row r="2630" hidden="1">
      <c r="A2630" s="36" t="s">
        <v>3660</v>
      </c>
      <c r="B2630" s="42">
        <v>13.30000000000291</v>
      </c>
      <c r="C2630" s="65">
        <v>113.29999999998836</v>
      </c>
      <c r="D2630" s="66">
        <v>99.99999999998545</v>
      </c>
      <c r="E2630" s="45"/>
    </row>
    <row r="2631" hidden="1"/>
    <row r="2632" hidden="1"/>
    <row r="2633" hidden="1">
      <c r="A2633" s="5" t="s">
        <v>3663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3634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46054.0</v>
      </c>
      <c r="B2637" s="6"/>
      <c r="C2637" s="54" t="s">
        <v>3635</v>
      </c>
      <c r="D2637" s="15">
        <v>46054.0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4825</v>
      </c>
      <c r="B2639" s="7"/>
      <c r="C2639" s="16"/>
      <c r="D2639" s="56" t="s">
        <v>4825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3636</v>
      </c>
      <c r="B2641" s="6"/>
      <c r="C2641" s="6"/>
      <c r="D2641" s="6"/>
      <c r="E2641" s="7"/>
    </row>
    <row r="2642" hidden="1">
      <c r="A2642" s="20" t="s">
        <v>3637</v>
      </c>
      <c r="B2642" s="21" t="s">
        <v>3638</v>
      </c>
      <c r="C2642" s="22" t="s">
        <v>3639</v>
      </c>
      <c r="D2642" s="21" t="s">
        <v>3640</v>
      </c>
      <c r="E2642" s="23" t="s">
        <v>13</v>
      </c>
    </row>
    <row r="2643" hidden="1">
      <c r="A2643" s="57" t="s">
        <v>3641</v>
      </c>
      <c r="B2643" s="25">
        <v>2831.0</v>
      </c>
      <c r="C2643" s="26">
        <v>2831.0</v>
      </c>
      <c r="D2643" s="27">
        <v>0.0</v>
      </c>
      <c r="E2643" s="41"/>
    </row>
    <row r="2644" hidden="1">
      <c r="A2644" s="57" t="s">
        <v>3642</v>
      </c>
      <c r="B2644" s="29">
        <v>3991.0</v>
      </c>
      <c r="C2644" s="26">
        <v>3991.0</v>
      </c>
      <c r="D2644" s="27">
        <v>0.0</v>
      </c>
      <c r="E2644" s="28"/>
    </row>
    <row r="2645" hidden="1">
      <c r="A2645" s="57" t="s">
        <v>3643</v>
      </c>
      <c r="B2645" s="29">
        <v>0.0</v>
      </c>
      <c r="C2645" s="26"/>
      <c r="D2645" s="27">
        <v>0.0</v>
      </c>
      <c r="E2645" s="41"/>
    </row>
    <row r="2646" hidden="1">
      <c r="A2646" s="57" t="s">
        <v>3644</v>
      </c>
      <c r="B2646" s="29">
        <v>0.0</v>
      </c>
      <c r="C2646" s="26"/>
      <c r="D2646" s="27">
        <v>0.0</v>
      </c>
      <c r="E2646" s="41"/>
    </row>
    <row r="2647" hidden="1">
      <c r="A2647" s="31" t="s">
        <v>3646</v>
      </c>
      <c r="B2647" s="29">
        <v>0.0</v>
      </c>
      <c r="C2647" s="26"/>
      <c r="D2647" s="27">
        <v>0.0</v>
      </c>
      <c r="E2647" s="40"/>
    </row>
    <row r="2648" hidden="1">
      <c r="A2648" s="31" t="s">
        <v>3647</v>
      </c>
      <c r="B2648" s="29">
        <v>0.0</v>
      </c>
      <c r="C2648" s="26"/>
      <c r="D2648" s="27">
        <v>0.0</v>
      </c>
      <c r="E2648" s="28"/>
    </row>
    <row r="2649" hidden="1">
      <c r="A2649" s="31" t="s">
        <v>3649</v>
      </c>
      <c r="B2649" s="29">
        <v>0.0</v>
      </c>
      <c r="C2649" s="26"/>
      <c r="D2649" s="27">
        <v>0.0</v>
      </c>
      <c r="E2649" s="28"/>
    </row>
    <row r="2650" hidden="1">
      <c r="A2650" s="31" t="s">
        <v>3651</v>
      </c>
      <c r="B2650" s="29">
        <v>840.0</v>
      </c>
      <c r="C2650" s="26">
        <v>840.0</v>
      </c>
      <c r="D2650" s="27">
        <v>0.0</v>
      </c>
      <c r="E2650" s="41"/>
    </row>
    <row r="2651" hidden="1">
      <c r="A2651" s="58" t="s">
        <v>3652</v>
      </c>
      <c r="B2651" s="29">
        <v>20127.0</v>
      </c>
      <c r="C2651" s="29">
        <v>20127.0</v>
      </c>
      <c r="D2651" s="27">
        <v>0.0</v>
      </c>
      <c r="E2651" s="41"/>
    </row>
    <row r="2652" hidden="1">
      <c r="A2652" s="58" t="s">
        <v>3653</v>
      </c>
      <c r="B2652" s="29">
        <v>7167.0</v>
      </c>
      <c r="C2652" s="59">
        <v>7167.0</v>
      </c>
      <c r="D2652" s="27">
        <v>0.0</v>
      </c>
      <c r="E2652" s="41"/>
    </row>
    <row r="2653" hidden="1">
      <c r="A2653" s="58" t="s">
        <v>3654</v>
      </c>
      <c r="B2653" s="29">
        <v>23065.0</v>
      </c>
      <c r="C2653" s="59">
        <v>23065.0</v>
      </c>
      <c r="D2653" s="27">
        <v>0.0</v>
      </c>
      <c r="E2653" s="41"/>
    </row>
    <row r="2654" hidden="1">
      <c r="A2654" s="58" t="s">
        <v>3655</v>
      </c>
      <c r="B2654" s="29">
        <v>12144.0</v>
      </c>
      <c r="C2654" s="59">
        <v>12144.0</v>
      </c>
      <c r="D2654" s="27">
        <v>0.0</v>
      </c>
      <c r="E2654" s="41"/>
    </row>
    <row r="2655" hidden="1">
      <c r="A2655" s="58" t="s">
        <v>3657</v>
      </c>
      <c r="B2655" s="29">
        <v>1521.0</v>
      </c>
      <c r="C2655" s="59">
        <v>1521.0</v>
      </c>
      <c r="D2655" s="27">
        <v>0.0</v>
      </c>
      <c r="E2655" s="41"/>
    </row>
    <row r="2656" hidden="1">
      <c r="A2656" s="58" t="s">
        <v>3658</v>
      </c>
      <c r="B2656" s="29">
        <v>1954.0</v>
      </c>
      <c r="C2656" s="59">
        <v>1954.0</v>
      </c>
      <c r="D2656" s="27">
        <v>0.0</v>
      </c>
      <c r="E2656" s="41"/>
    </row>
    <row r="2657" hidden="1">
      <c r="A2657" s="35" t="s">
        <v>3659</v>
      </c>
      <c r="B2657" s="29">
        <v>71686.0</v>
      </c>
      <c r="C2657" s="59">
        <v>71686.0</v>
      </c>
      <c r="D2657" s="27">
        <v>0.0</v>
      </c>
      <c r="E2657" s="41"/>
    </row>
    <row r="2658" hidden="1">
      <c r="A2658" s="36" t="s">
        <v>3660</v>
      </c>
      <c r="B2658" s="42">
        <v>0.0</v>
      </c>
      <c r="C2658" s="65">
        <v>0.0</v>
      </c>
      <c r="D2658" s="66">
        <v>0.0</v>
      </c>
      <c r="E2658" s="45"/>
    </row>
    <row r="2659" hidden="1"/>
    <row r="2660" hidden="1"/>
    <row r="2661" hidden="1">
      <c r="A2661" s="5" t="s">
        <v>3663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3634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46054.0</v>
      </c>
      <c r="B2665" s="6"/>
      <c r="C2665" s="54" t="s">
        <v>3635</v>
      </c>
      <c r="D2665" s="15">
        <v>46054.0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4825</v>
      </c>
      <c r="B2667" s="7"/>
      <c r="C2667" s="16"/>
      <c r="D2667" s="56" t="s">
        <v>4825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3636</v>
      </c>
      <c r="B2669" s="6"/>
      <c r="C2669" s="6"/>
      <c r="D2669" s="6"/>
      <c r="E2669" s="7"/>
    </row>
    <row r="2670" hidden="1">
      <c r="A2670" s="20" t="s">
        <v>3637</v>
      </c>
      <c r="B2670" s="21" t="s">
        <v>3638</v>
      </c>
      <c r="C2670" s="22" t="s">
        <v>3639</v>
      </c>
      <c r="D2670" s="21" t="s">
        <v>3640</v>
      </c>
      <c r="E2670" s="23" t="s">
        <v>13</v>
      </c>
    </row>
    <row r="2671" hidden="1">
      <c r="A2671" s="57" t="s">
        <v>3641</v>
      </c>
      <c r="B2671" s="25">
        <v>2831.0</v>
      </c>
      <c r="C2671" s="26">
        <v>2831.0</v>
      </c>
      <c r="D2671" s="27">
        <v>0.0</v>
      </c>
      <c r="E2671" s="41"/>
    </row>
    <row r="2672" hidden="1">
      <c r="A2672" s="57" t="s">
        <v>3642</v>
      </c>
      <c r="B2672" s="29">
        <v>3991.0</v>
      </c>
      <c r="C2672" s="26">
        <v>3991.0</v>
      </c>
      <c r="D2672" s="27">
        <v>0.0</v>
      </c>
      <c r="E2672" s="28"/>
    </row>
    <row r="2673" hidden="1">
      <c r="A2673" s="57" t="s">
        <v>3643</v>
      </c>
      <c r="B2673" s="29">
        <v>0.0</v>
      </c>
      <c r="C2673" s="26"/>
      <c r="D2673" s="27">
        <v>0.0</v>
      </c>
      <c r="E2673" s="41"/>
    </row>
    <row r="2674" hidden="1">
      <c r="A2674" s="57" t="s">
        <v>3644</v>
      </c>
      <c r="B2674" s="29">
        <v>0.0</v>
      </c>
      <c r="C2674" s="26"/>
      <c r="D2674" s="27">
        <v>0.0</v>
      </c>
      <c r="E2674" s="41"/>
    </row>
    <row r="2675" hidden="1">
      <c r="A2675" s="31" t="s">
        <v>3646</v>
      </c>
      <c r="B2675" s="29">
        <v>0.0</v>
      </c>
      <c r="C2675" s="26"/>
      <c r="D2675" s="27">
        <v>0.0</v>
      </c>
      <c r="E2675" s="40"/>
    </row>
    <row r="2676" hidden="1">
      <c r="A2676" s="31" t="s">
        <v>3647</v>
      </c>
      <c r="B2676" s="29">
        <v>0.0</v>
      </c>
      <c r="C2676" s="26"/>
      <c r="D2676" s="27">
        <v>0.0</v>
      </c>
      <c r="E2676" s="28"/>
    </row>
    <row r="2677" hidden="1">
      <c r="A2677" s="31" t="s">
        <v>3649</v>
      </c>
      <c r="B2677" s="29">
        <v>0.0</v>
      </c>
      <c r="C2677" s="26"/>
      <c r="D2677" s="27">
        <v>0.0</v>
      </c>
      <c r="E2677" s="28"/>
    </row>
    <row r="2678" hidden="1">
      <c r="A2678" s="31" t="s">
        <v>3651</v>
      </c>
      <c r="B2678" s="29">
        <v>840.0</v>
      </c>
      <c r="C2678" s="26">
        <v>840.0</v>
      </c>
      <c r="D2678" s="27">
        <v>0.0</v>
      </c>
      <c r="E2678" s="41"/>
    </row>
    <row r="2679" hidden="1">
      <c r="A2679" s="58" t="s">
        <v>3652</v>
      </c>
      <c r="B2679" s="29">
        <v>20127.0</v>
      </c>
      <c r="C2679" s="29">
        <v>20127.0</v>
      </c>
      <c r="D2679" s="27">
        <v>0.0</v>
      </c>
      <c r="E2679" s="41"/>
    </row>
    <row r="2680" hidden="1">
      <c r="A2680" s="58" t="s">
        <v>3653</v>
      </c>
      <c r="B2680" s="29">
        <v>7167.0</v>
      </c>
      <c r="C2680" s="59">
        <v>7167.0</v>
      </c>
      <c r="D2680" s="27">
        <v>0.0</v>
      </c>
      <c r="E2680" s="41"/>
    </row>
    <row r="2681" hidden="1">
      <c r="A2681" s="58" t="s">
        <v>3654</v>
      </c>
      <c r="B2681" s="29">
        <v>23065.0</v>
      </c>
      <c r="C2681" s="59">
        <v>23065.0</v>
      </c>
      <c r="D2681" s="27">
        <v>0.0</v>
      </c>
      <c r="E2681" s="41"/>
    </row>
    <row r="2682" hidden="1">
      <c r="A2682" s="58" t="s">
        <v>3655</v>
      </c>
      <c r="B2682" s="29">
        <v>12144.0</v>
      </c>
      <c r="C2682" s="59">
        <v>12144.0</v>
      </c>
      <c r="D2682" s="27">
        <v>0.0</v>
      </c>
      <c r="E2682" s="41"/>
    </row>
    <row r="2683" hidden="1">
      <c r="A2683" s="58" t="s">
        <v>3657</v>
      </c>
      <c r="B2683" s="29">
        <v>1521.0</v>
      </c>
      <c r="C2683" s="59">
        <v>1521.0</v>
      </c>
      <c r="D2683" s="27">
        <v>0.0</v>
      </c>
      <c r="E2683" s="41"/>
    </row>
    <row r="2684" hidden="1">
      <c r="A2684" s="58" t="s">
        <v>3658</v>
      </c>
      <c r="B2684" s="29">
        <v>1954.0</v>
      </c>
      <c r="C2684" s="59">
        <v>1954.0</v>
      </c>
      <c r="D2684" s="27">
        <v>0.0</v>
      </c>
      <c r="E2684" s="41"/>
    </row>
    <row r="2685" hidden="1">
      <c r="A2685" s="35" t="s">
        <v>3659</v>
      </c>
      <c r="B2685" s="29">
        <v>71686.0</v>
      </c>
      <c r="C2685" s="59">
        <v>71686.0</v>
      </c>
      <c r="D2685" s="27">
        <v>0.0</v>
      </c>
      <c r="E2685" s="41"/>
    </row>
    <row r="2686" hidden="1">
      <c r="A2686" s="36" t="s">
        <v>3660</v>
      </c>
      <c r="B2686" s="42">
        <v>0.0</v>
      </c>
      <c r="C2686" s="65">
        <v>0.0</v>
      </c>
      <c r="D2686" s="66">
        <v>0.0</v>
      </c>
      <c r="E2686" s="45"/>
    </row>
    <row r="2687" hidden="1"/>
    <row r="2688" hidden="1"/>
    <row r="2689" hidden="1">
      <c r="A2689" s="5" t="s">
        <v>3663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3634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46055.0</v>
      </c>
      <c r="B2693" s="6"/>
      <c r="C2693" s="54" t="s">
        <v>3635</v>
      </c>
      <c r="D2693" s="15">
        <v>46061.0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4824</v>
      </c>
      <c r="B2695" s="7"/>
      <c r="C2695" s="16"/>
      <c r="D2695" s="56" t="s">
        <v>4825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3636</v>
      </c>
      <c r="B2697" s="6"/>
      <c r="C2697" s="6"/>
      <c r="D2697" s="6"/>
      <c r="E2697" s="7"/>
    </row>
    <row r="2698" hidden="1">
      <c r="A2698" s="20" t="s">
        <v>3637</v>
      </c>
      <c r="B2698" s="21" t="s">
        <v>3638</v>
      </c>
      <c r="C2698" s="22" t="s">
        <v>3639</v>
      </c>
      <c r="D2698" s="21" t="s">
        <v>3640</v>
      </c>
      <c r="E2698" s="23" t="s">
        <v>13</v>
      </c>
    </row>
    <row r="2699" hidden="1">
      <c r="A2699" s="57" t="s">
        <v>3641</v>
      </c>
      <c r="B2699" s="25">
        <v>22084.0</v>
      </c>
      <c r="C2699" s="26">
        <v>22064.0</v>
      </c>
      <c r="D2699" s="27">
        <v>-20.0</v>
      </c>
      <c r="E2699" s="41"/>
    </row>
    <row r="2700" hidden="1">
      <c r="A2700" s="57" t="s">
        <v>3642</v>
      </c>
      <c r="B2700" s="29">
        <v>30096.0</v>
      </c>
      <c r="C2700" s="26">
        <v>30096.0</v>
      </c>
      <c r="D2700" s="27">
        <v>0.0</v>
      </c>
      <c r="E2700" s="28"/>
    </row>
    <row r="2701" hidden="1">
      <c r="A2701" s="57" t="s">
        <v>3643</v>
      </c>
      <c r="B2701" s="29">
        <v>140.0</v>
      </c>
      <c r="C2701" s="26">
        <v>140.0</v>
      </c>
      <c r="D2701" s="27">
        <v>0.0</v>
      </c>
      <c r="E2701" s="41"/>
    </row>
    <row r="2702" hidden="1">
      <c r="A2702" s="57" t="s">
        <v>3644</v>
      </c>
      <c r="B2702" s="29">
        <v>0.0</v>
      </c>
      <c r="C2702" s="26"/>
      <c r="D2702" s="27">
        <v>0.0</v>
      </c>
      <c r="E2702" s="41"/>
    </row>
    <row r="2703" hidden="1">
      <c r="A2703" s="31" t="s">
        <v>3646</v>
      </c>
      <c r="B2703" s="29">
        <v>0.0</v>
      </c>
      <c r="C2703" s="26"/>
      <c r="D2703" s="27">
        <v>0.0</v>
      </c>
      <c r="E2703" s="40"/>
    </row>
    <row r="2704" hidden="1">
      <c r="A2704" s="31" t="s">
        <v>3647</v>
      </c>
      <c r="B2704" s="29">
        <v>0.0</v>
      </c>
      <c r="C2704" s="26"/>
      <c r="D2704" s="27">
        <v>0.0</v>
      </c>
      <c r="E2704" s="28"/>
    </row>
    <row r="2705" hidden="1">
      <c r="A2705" s="31" t="s">
        <v>3649</v>
      </c>
      <c r="B2705" s="29">
        <v>988.0</v>
      </c>
      <c r="C2705" s="26">
        <v>988.0</v>
      </c>
      <c r="D2705" s="27">
        <v>0.0</v>
      </c>
      <c r="E2705" s="28" t="s">
        <v>5070</v>
      </c>
    </row>
    <row r="2706" hidden="1">
      <c r="A2706" s="31" t="s">
        <v>3651</v>
      </c>
      <c r="B2706" s="29">
        <v>6880.0</v>
      </c>
      <c r="C2706" s="26">
        <v>6880.0</v>
      </c>
      <c r="D2706" s="27">
        <v>0.0</v>
      </c>
      <c r="E2706" s="41"/>
    </row>
    <row r="2707" hidden="1">
      <c r="A2707" s="58" t="s">
        <v>3652</v>
      </c>
      <c r="B2707" s="29">
        <v>104537.0</v>
      </c>
      <c r="C2707" s="29">
        <v>104537.0</v>
      </c>
      <c r="D2707" s="27">
        <v>0.0</v>
      </c>
      <c r="E2707" s="41"/>
    </row>
    <row r="2708" hidden="1">
      <c r="A2708" s="58" t="s">
        <v>3653</v>
      </c>
      <c r="B2708" s="29">
        <v>32512.0</v>
      </c>
      <c r="C2708" s="59">
        <v>32512.0</v>
      </c>
      <c r="D2708" s="27">
        <v>0.0</v>
      </c>
      <c r="E2708" s="41"/>
    </row>
    <row r="2709" hidden="1">
      <c r="A2709" s="58" t="s">
        <v>3654</v>
      </c>
      <c r="B2709" s="29">
        <v>128308.0</v>
      </c>
      <c r="C2709" s="59">
        <v>128308.0</v>
      </c>
      <c r="D2709" s="27">
        <v>0.0</v>
      </c>
      <c r="E2709" s="41"/>
    </row>
    <row r="2710" hidden="1">
      <c r="A2710" s="58" t="s">
        <v>3655</v>
      </c>
      <c r="B2710" s="29">
        <v>115029.0</v>
      </c>
      <c r="C2710" s="59">
        <v>115029.0</v>
      </c>
      <c r="D2710" s="27">
        <v>0.0</v>
      </c>
      <c r="E2710" s="41"/>
    </row>
    <row r="2711" hidden="1">
      <c r="A2711" s="58" t="s">
        <v>3657</v>
      </c>
      <c r="B2711" s="29">
        <v>4870.0</v>
      </c>
      <c r="C2711" s="59">
        <v>4870.0</v>
      </c>
      <c r="D2711" s="27">
        <v>0.0</v>
      </c>
      <c r="E2711" s="41"/>
    </row>
    <row r="2712" hidden="1">
      <c r="A2712" s="58" t="s">
        <v>3658</v>
      </c>
      <c r="B2712" s="29">
        <v>8006.0</v>
      </c>
      <c r="C2712" s="59">
        <v>8006.0</v>
      </c>
      <c r="D2712" s="27">
        <v>0.0</v>
      </c>
      <c r="E2712" s="41"/>
    </row>
    <row r="2713" hidden="1">
      <c r="A2713" s="35" t="s">
        <v>3659</v>
      </c>
      <c r="B2713" s="29">
        <v>445430.9</v>
      </c>
      <c r="C2713" s="59">
        <v>445430.9</v>
      </c>
      <c r="D2713" s="27">
        <v>0.0</v>
      </c>
      <c r="E2713" s="41"/>
    </row>
    <row r="2714" hidden="1">
      <c r="A2714" s="36" t="s">
        <v>3660</v>
      </c>
      <c r="B2714" s="42">
        <v>13.10000000000582</v>
      </c>
      <c r="C2714" s="65">
        <v>-6.900000000023283</v>
      </c>
      <c r="D2714" s="66">
        <v>-20.000000000029104</v>
      </c>
      <c r="E2714" s="45"/>
    </row>
    <row r="2715" hidden="1"/>
    <row r="2716" hidden="1"/>
    <row r="2717" hidden="1">
      <c r="A2717" s="5" t="s">
        <v>3663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3634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46062.0</v>
      </c>
      <c r="B2721" s="6"/>
      <c r="C2721" s="54" t="s">
        <v>3635</v>
      </c>
      <c r="D2721" s="15">
        <v>46068.0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4824</v>
      </c>
      <c r="B2723" s="7"/>
      <c r="C2723" s="16"/>
      <c r="D2723" s="56" t="s">
        <v>4825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3636</v>
      </c>
      <c r="B2725" s="6"/>
      <c r="C2725" s="6"/>
      <c r="D2725" s="6"/>
      <c r="E2725" s="7"/>
    </row>
    <row r="2726" hidden="1">
      <c r="A2726" s="20" t="s">
        <v>3637</v>
      </c>
      <c r="B2726" s="21" t="s">
        <v>3638</v>
      </c>
      <c r="C2726" s="22" t="s">
        <v>3639</v>
      </c>
      <c r="D2726" s="21" t="s">
        <v>3640</v>
      </c>
      <c r="E2726" s="23" t="s">
        <v>13</v>
      </c>
    </row>
    <row r="2727" hidden="1">
      <c r="A2727" s="57" t="s">
        <v>3641</v>
      </c>
      <c r="B2727" s="25">
        <v>26293.0</v>
      </c>
      <c r="C2727" s="26">
        <v>26294.0</v>
      </c>
      <c r="D2727" s="27">
        <v>1.0</v>
      </c>
      <c r="E2727" s="41"/>
    </row>
    <row r="2728" hidden="1">
      <c r="A2728" s="57" t="s">
        <v>3642</v>
      </c>
      <c r="B2728" s="29">
        <v>40922.0</v>
      </c>
      <c r="C2728" s="26">
        <v>40922.0</v>
      </c>
      <c r="D2728" s="27">
        <v>0.0</v>
      </c>
      <c r="E2728" s="28"/>
    </row>
    <row r="2729" hidden="1">
      <c r="A2729" s="57" t="s">
        <v>3643</v>
      </c>
      <c r="B2729" s="29">
        <v>960.0</v>
      </c>
      <c r="C2729" s="26">
        <v>960.0</v>
      </c>
      <c r="D2729" s="27">
        <v>0.0</v>
      </c>
      <c r="E2729" s="41"/>
    </row>
    <row r="2730" hidden="1">
      <c r="A2730" s="57" t="s">
        <v>3644</v>
      </c>
      <c r="B2730" s="29">
        <v>0.0</v>
      </c>
      <c r="C2730" s="26"/>
      <c r="D2730" s="27">
        <v>0.0</v>
      </c>
      <c r="E2730" s="41"/>
    </row>
    <row r="2731" hidden="1">
      <c r="A2731" s="31" t="s">
        <v>3646</v>
      </c>
      <c r="B2731" s="29">
        <v>0.0</v>
      </c>
      <c r="C2731" s="26"/>
      <c r="D2731" s="27">
        <v>0.0</v>
      </c>
      <c r="E2731" s="40"/>
    </row>
    <row r="2732" hidden="1">
      <c r="A2732" s="31" t="s">
        <v>3647</v>
      </c>
      <c r="B2732" s="29">
        <v>0.0</v>
      </c>
      <c r="C2732" s="26">
        <v>188.0</v>
      </c>
      <c r="D2732" s="27">
        <v>188.0</v>
      </c>
      <c r="E2732" s="28" t="s">
        <v>5071</v>
      </c>
    </row>
    <row r="2733" hidden="1">
      <c r="A2733" s="31" t="s">
        <v>3649</v>
      </c>
      <c r="B2733" s="29">
        <v>986.0</v>
      </c>
      <c r="C2733" s="26">
        <v>798.0</v>
      </c>
      <c r="D2733" s="27">
        <v>-188.0</v>
      </c>
      <c r="E2733" s="28" t="s">
        <v>5072</v>
      </c>
    </row>
    <row r="2734" hidden="1">
      <c r="A2734" s="31" t="s">
        <v>3651</v>
      </c>
      <c r="B2734" s="29">
        <v>6480.0</v>
      </c>
      <c r="C2734" s="26">
        <v>6440.0</v>
      </c>
      <c r="D2734" s="27">
        <v>-40.0</v>
      </c>
      <c r="E2734" s="41"/>
    </row>
    <row r="2735" hidden="1">
      <c r="A2735" s="58" t="s">
        <v>3652</v>
      </c>
      <c r="B2735" s="29">
        <v>122918.0</v>
      </c>
      <c r="C2735" s="29">
        <v>122918.0</v>
      </c>
      <c r="D2735" s="27">
        <v>0.0</v>
      </c>
      <c r="E2735" s="41"/>
    </row>
    <row r="2736" hidden="1">
      <c r="A2736" s="58" t="s">
        <v>3653</v>
      </c>
      <c r="B2736" s="29">
        <v>35119.0</v>
      </c>
      <c r="C2736" s="59">
        <v>35119.0</v>
      </c>
      <c r="D2736" s="27">
        <v>0.0</v>
      </c>
      <c r="E2736" s="41"/>
    </row>
    <row r="2737" hidden="1">
      <c r="A2737" s="58" t="s">
        <v>3654</v>
      </c>
      <c r="B2737" s="29">
        <v>145280.0</v>
      </c>
      <c r="C2737" s="59">
        <v>145280.0</v>
      </c>
      <c r="D2737" s="27">
        <v>0.0</v>
      </c>
      <c r="E2737" s="41"/>
    </row>
    <row r="2738" hidden="1">
      <c r="A2738" s="58" t="s">
        <v>3655</v>
      </c>
      <c r="B2738" s="29">
        <v>117060.0</v>
      </c>
      <c r="C2738" s="59">
        <v>117060.0</v>
      </c>
      <c r="D2738" s="27">
        <v>0.0</v>
      </c>
      <c r="E2738" s="41"/>
    </row>
    <row r="2739" hidden="1">
      <c r="A2739" s="58" t="s">
        <v>3657</v>
      </c>
      <c r="B2739" s="29">
        <v>4233.0</v>
      </c>
      <c r="C2739" s="59">
        <v>4756.0</v>
      </c>
      <c r="D2739" s="27">
        <v>523.0</v>
      </c>
      <c r="E2739" s="41"/>
    </row>
    <row r="2740" hidden="1">
      <c r="A2740" s="58" t="s">
        <v>3658</v>
      </c>
      <c r="B2740" s="29">
        <v>15885.0</v>
      </c>
      <c r="C2740" s="59">
        <v>15885.0</v>
      </c>
      <c r="D2740" s="27">
        <v>0.0</v>
      </c>
      <c r="E2740" s="41"/>
    </row>
    <row r="2741" hidden="1">
      <c r="A2741" s="35" t="s">
        <v>3659</v>
      </c>
      <c r="B2741" s="29">
        <v>500240.2</v>
      </c>
      <c r="C2741" s="59">
        <v>500763.2</v>
      </c>
      <c r="D2741" s="27">
        <v>523.0</v>
      </c>
      <c r="E2741" s="41"/>
    </row>
    <row r="2742" hidden="1">
      <c r="A2742" s="36" t="s">
        <v>3660</v>
      </c>
      <c r="B2742" s="42">
        <v>10.80000000000291</v>
      </c>
      <c r="C2742" s="65">
        <v>-28.20000000001164</v>
      </c>
      <c r="D2742" s="66">
        <v>-39.00000000001455</v>
      </c>
      <c r="E2742" s="45"/>
    </row>
    <row r="2743" hidden="1"/>
    <row r="2744" hidden="1"/>
    <row r="2745" hidden="1">
      <c r="A2745" s="5" t="s">
        <v>3663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3634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46069.0</v>
      </c>
      <c r="B2749" s="6"/>
      <c r="C2749" s="54" t="s">
        <v>3635</v>
      </c>
      <c r="D2749" s="15">
        <v>46075.0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4824</v>
      </c>
      <c r="B2751" s="7"/>
      <c r="C2751" s="16"/>
      <c r="D2751" s="56" t="s">
        <v>4825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3636</v>
      </c>
      <c r="B2753" s="6"/>
      <c r="C2753" s="6"/>
      <c r="D2753" s="6"/>
      <c r="E2753" s="7"/>
    </row>
    <row r="2754" hidden="1">
      <c r="A2754" s="20" t="s">
        <v>3637</v>
      </c>
      <c r="B2754" s="21" t="s">
        <v>3638</v>
      </c>
      <c r="C2754" s="22" t="s">
        <v>3639</v>
      </c>
      <c r="D2754" s="21" t="s">
        <v>3640</v>
      </c>
      <c r="E2754" s="23" t="s">
        <v>13</v>
      </c>
    </row>
    <row r="2755" hidden="1">
      <c r="A2755" s="57" t="s">
        <v>3641</v>
      </c>
      <c r="B2755" s="25">
        <v>18876.0</v>
      </c>
      <c r="C2755" s="26">
        <v>18876.0</v>
      </c>
      <c r="D2755" s="27">
        <v>0.0</v>
      </c>
      <c r="E2755" s="41"/>
    </row>
    <row r="2756" hidden="1">
      <c r="A2756" s="57" t="s">
        <v>3642</v>
      </c>
      <c r="B2756" s="29">
        <v>31392.0</v>
      </c>
      <c r="C2756" s="26">
        <v>31392.0</v>
      </c>
      <c r="D2756" s="27">
        <v>0.0</v>
      </c>
      <c r="E2756" s="28"/>
    </row>
    <row r="2757" hidden="1">
      <c r="A2757" s="57" t="s">
        <v>3643</v>
      </c>
      <c r="B2757" s="29">
        <v>500.0</v>
      </c>
      <c r="C2757" s="26">
        <v>500.0</v>
      </c>
      <c r="D2757" s="27">
        <v>0.0</v>
      </c>
      <c r="E2757" s="41"/>
    </row>
    <row r="2758" hidden="1">
      <c r="A2758" s="57" t="s">
        <v>3644</v>
      </c>
      <c r="B2758" s="29">
        <v>0.0</v>
      </c>
      <c r="C2758" s="26"/>
      <c r="D2758" s="27">
        <v>0.0</v>
      </c>
      <c r="E2758" s="41"/>
    </row>
    <row r="2759" hidden="1">
      <c r="A2759" s="31" t="s">
        <v>3646</v>
      </c>
      <c r="B2759" s="29">
        <v>0.0</v>
      </c>
      <c r="C2759" s="26"/>
      <c r="D2759" s="27">
        <v>0.0</v>
      </c>
      <c r="E2759" s="40"/>
    </row>
    <row r="2760" hidden="1">
      <c r="A2760" s="31" t="s">
        <v>3647</v>
      </c>
      <c r="B2760" s="29">
        <v>0.0</v>
      </c>
      <c r="C2760" s="26"/>
      <c r="D2760" s="27">
        <v>0.0</v>
      </c>
      <c r="E2760" s="28"/>
    </row>
    <row r="2761" hidden="1">
      <c r="A2761" s="31" t="s">
        <v>3649</v>
      </c>
      <c r="B2761" s="29">
        <v>755.0</v>
      </c>
      <c r="C2761" s="26">
        <v>755.0</v>
      </c>
      <c r="D2761" s="27">
        <v>0.0</v>
      </c>
      <c r="E2761" s="28" t="s">
        <v>5073</v>
      </c>
    </row>
    <row r="2762" hidden="1">
      <c r="A2762" s="31" t="s">
        <v>3651</v>
      </c>
      <c r="B2762" s="29">
        <v>6320.0</v>
      </c>
      <c r="C2762" s="26">
        <v>6320.0</v>
      </c>
      <c r="D2762" s="27">
        <v>0.0</v>
      </c>
      <c r="E2762" s="41"/>
    </row>
    <row r="2763" hidden="1">
      <c r="A2763" s="58" t="s">
        <v>3652</v>
      </c>
      <c r="B2763" s="29">
        <v>108718.0</v>
      </c>
      <c r="C2763" s="29">
        <v>108718.0</v>
      </c>
      <c r="D2763" s="27">
        <v>0.0</v>
      </c>
      <c r="E2763" s="41"/>
    </row>
    <row r="2764" hidden="1">
      <c r="A2764" s="58" t="s">
        <v>3653</v>
      </c>
      <c r="B2764" s="29">
        <v>42302.0</v>
      </c>
      <c r="C2764" s="59">
        <v>42302.0</v>
      </c>
      <c r="D2764" s="27">
        <v>0.0</v>
      </c>
      <c r="E2764" s="41"/>
    </row>
    <row r="2765" hidden="1">
      <c r="A2765" s="58" t="s">
        <v>3654</v>
      </c>
      <c r="B2765" s="29">
        <v>142590.0</v>
      </c>
      <c r="C2765" s="59">
        <v>142590.0</v>
      </c>
      <c r="D2765" s="27">
        <v>0.0</v>
      </c>
      <c r="E2765" s="41"/>
    </row>
    <row r="2766" hidden="1">
      <c r="A2766" s="58" t="s">
        <v>3655</v>
      </c>
      <c r="B2766" s="29">
        <v>107012.5</v>
      </c>
      <c r="C2766" s="59">
        <v>107012.5</v>
      </c>
      <c r="D2766" s="27">
        <v>0.0</v>
      </c>
      <c r="E2766" s="41"/>
    </row>
    <row r="2767" hidden="1">
      <c r="A2767" s="58" t="s">
        <v>3657</v>
      </c>
      <c r="B2767" s="29">
        <v>2759.0</v>
      </c>
      <c r="C2767" s="59">
        <v>2759.0</v>
      </c>
      <c r="D2767" s="27">
        <v>0.0</v>
      </c>
      <c r="E2767" s="41"/>
    </row>
    <row r="2768" hidden="1">
      <c r="A2768" s="58" t="s">
        <v>3658</v>
      </c>
      <c r="B2768" s="29">
        <v>10199.0</v>
      </c>
      <c r="C2768" s="59">
        <v>10199.0</v>
      </c>
      <c r="D2768" s="27">
        <v>0.0</v>
      </c>
      <c r="E2768" s="41"/>
    </row>
    <row r="2769" hidden="1">
      <c r="A2769" s="35" t="s">
        <v>3659</v>
      </c>
      <c r="B2769" s="29">
        <v>461201.1</v>
      </c>
      <c r="C2769" s="59">
        <v>461201.1</v>
      </c>
      <c r="D2769" s="27">
        <v>0.0</v>
      </c>
      <c r="E2769" s="41"/>
    </row>
    <row r="2770" hidden="1">
      <c r="A2770" s="36" t="s">
        <v>3660</v>
      </c>
      <c r="B2770" s="42">
        <v>23.400000000001455</v>
      </c>
      <c r="C2770" s="65">
        <v>23.400000000023283</v>
      </c>
      <c r="D2770" s="66">
        <v>2.1827872842550278E-11</v>
      </c>
      <c r="E2770" s="45"/>
    </row>
    <row r="2771" hidden="1"/>
    <row r="2772" hidden="1"/>
    <row r="2773" hidden="1">
      <c r="A2773" s="5" t="s">
        <v>3663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3634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46076.0</v>
      </c>
      <c r="B2777" s="6"/>
      <c r="C2777" s="54" t="s">
        <v>3635</v>
      </c>
      <c r="D2777" s="15">
        <v>46081.0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4824</v>
      </c>
      <c r="B2779" s="7"/>
      <c r="C2779" s="16"/>
      <c r="D2779" s="56" t="s">
        <v>4833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3636</v>
      </c>
      <c r="B2781" s="6"/>
      <c r="C2781" s="6"/>
      <c r="D2781" s="6"/>
      <c r="E2781" s="7"/>
    </row>
    <row r="2782" hidden="1">
      <c r="A2782" s="20" t="s">
        <v>3637</v>
      </c>
      <c r="B2782" s="21" t="s">
        <v>3638</v>
      </c>
      <c r="C2782" s="22" t="s">
        <v>3639</v>
      </c>
      <c r="D2782" s="21" t="s">
        <v>3640</v>
      </c>
      <c r="E2782" s="23" t="s">
        <v>13</v>
      </c>
    </row>
    <row r="2783" hidden="1">
      <c r="A2783" s="57" t="s">
        <v>3641</v>
      </c>
      <c r="B2783" s="25">
        <v>18982.0</v>
      </c>
      <c r="C2783" s="26">
        <v>18983.0</v>
      </c>
      <c r="D2783" s="27">
        <v>1.0</v>
      </c>
      <c r="E2783" s="41"/>
    </row>
    <row r="2784" hidden="1">
      <c r="A2784" s="57" t="s">
        <v>3642</v>
      </c>
      <c r="B2784" s="29">
        <v>23016.0</v>
      </c>
      <c r="C2784" s="26">
        <v>23016.0</v>
      </c>
      <c r="D2784" s="27">
        <v>0.0</v>
      </c>
      <c r="E2784" s="28"/>
    </row>
    <row r="2785" hidden="1">
      <c r="A2785" s="57" t="s">
        <v>3643</v>
      </c>
      <c r="B2785" s="29">
        <v>400.0</v>
      </c>
      <c r="C2785" s="26">
        <v>400.0</v>
      </c>
      <c r="D2785" s="27">
        <v>0.0</v>
      </c>
      <c r="E2785" s="41"/>
    </row>
    <row r="2786" hidden="1">
      <c r="A2786" s="57" t="s">
        <v>3644</v>
      </c>
      <c r="B2786" s="29">
        <v>0.0</v>
      </c>
      <c r="C2786" s="26"/>
      <c r="D2786" s="27">
        <v>0.0</v>
      </c>
      <c r="E2786" s="41"/>
    </row>
    <row r="2787" hidden="1">
      <c r="A2787" s="31" t="s">
        <v>3646</v>
      </c>
      <c r="B2787" s="29">
        <v>0.0</v>
      </c>
      <c r="C2787" s="26"/>
      <c r="D2787" s="27">
        <v>0.0</v>
      </c>
      <c r="E2787" s="40"/>
    </row>
    <row r="2788" hidden="1">
      <c r="A2788" s="31" t="s">
        <v>3647</v>
      </c>
      <c r="B2788" s="29">
        <v>0.0</v>
      </c>
      <c r="C2788" s="26"/>
      <c r="D2788" s="27">
        <v>0.0</v>
      </c>
      <c r="E2788" s="28"/>
    </row>
    <row r="2789" hidden="1">
      <c r="A2789" s="31" t="s">
        <v>3649</v>
      </c>
      <c r="B2789" s="29">
        <v>0.0</v>
      </c>
      <c r="C2789" s="26"/>
      <c r="D2789" s="27">
        <v>0.0</v>
      </c>
      <c r="E2789" s="28"/>
    </row>
    <row r="2790" hidden="1">
      <c r="A2790" s="31" t="s">
        <v>3651</v>
      </c>
      <c r="B2790" s="29">
        <v>5040.0</v>
      </c>
      <c r="C2790" s="26">
        <v>5000.0</v>
      </c>
      <c r="D2790" s="27">
        <v>-40.0</v>
      </c>
      <c r="E2790" s="41"/>
    </row>
    <row r="2791" hidden="1">
      <c r="A2791" s="58" t="s">
        <v>3652</v>
      </c>
      <c r="B2791" s="29">
        <v>91808.0</v>
      </c>
      <c r="C2791" s="29">
        <v>91808.0</v>
      </c>
      <c r="D2791" s="27">
        <v>0.0</v>
      </c>
      <c r="E2791" s="41"/>
    </row>
    <row r="2792" hidden="1">
      <c r="A2792" s="58" t="s">
        <v>3653</v>
      </c>
      <c r="B2792" s="29">
        <v>24706.0</v>
      </c>
      <c r="C2792" s="59">
        <v>24706.0</v>
      </c>
      <c r="D2792" s="27">
        <v>0.0</v>
      </c>
      <c r="E2792" s="41"/>
    </row>
    <row r="2793" hidden="1">
      <c r="A2793" s="58" t="s">
        <v>3654</v>
      </c>
      <c r="B2793" s="29">
        <v>104630.0</v>
      </c>
      <c r="C2793" s="59">
        <v>104630.0</v>
      </c>
      <c r="D2793" s="27">
        <v>0.0</v>
      </c>
      <c r="E2793" s="41"/>
    </row>
    <row r="2794" hidden="1">
      <c r="A2794" s="58" t="s">
        <v>3655</v>
      </c>
      <c r="B2794" s="29">
        <v>94101.0</v>
      </c>
      <c r="C2794" s="59">
        <v>94101.0</v>
      </c>
      <c r="D2794" s="27">
        <v>0.0</v>
      </c>
      <c r="E2794" s="41"/>
    </row>
    <row r="2795" hidden="1">
      <c r="A2795" s="58" t="s">
        <v>3657</v>
      </c>
      <c r="B2795" s="29">
        <v>2618.0</v>
      </c>
      <c r="C2795" s="59">
        <v>2618.0</v>
      </c>
      <c r="D2795" s="27">
        <v>0.0</v>
      </c>
      <c r="E2795" s="41"/>
    </row>
    <row r="2796" hidden="1">
      <c r="A2796" s="58" t="s">
        <v>3658</v>
      </c>
      <c r="B2796" s="29">
        <v>8827.0</v>
      </c>
      <c r="C2796" s="59">
        <v>8827.0</v>
      </c>
      <c r="D2796" s="27">
        <v>0.0</v>
      </c>
      <c r="E2796" s="41"/>
    </row>
    <row r="2797" hidden="1">
      <c r="A2797" s="35" t="s">
        <v>3659</v>
      </c>
      <c r="B2797" s="29">
        <v>365294.5</v>
      </c>
      <c r="C2797" s="59">
        <v>365294.5</v>
      </c>
      <c r="D2797" s="27">
        <v>0.0</v>
      </c>
      <c r="E2797" s="41"/>
    </row>
    <row r="2798" hidden="1">
      <c r="A2798" s="36" t="s">
        <v>3660</v>
      </c>
      <c r="B2798" s="42">
        <v>6.5</v>
      </c>
      <c r="C2798" s="65">
        <v>-32.5</v>
      </c>
      <c r="D2798" s="66">
        <v>-39.0</v>
      </c>
      <c r="E2798" s="45"/>
    </row>
    <row r="2799" hidden="1"/>
    <row r="2800" hidden="1"/>
    <row r="2801" hidden="1">
      <c r="A2801" s="5" t="s">
        <v>3663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3634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46082.0</v>
      </c>
      <c r="B2805" s="6"/>
      <c r="C2805" s="54" t="s">
        <v>3635</v>
      </c>
      <c r="D2805" s="15">
        <v>46082.0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5" t="s">
        <v>4825</v>
      </c>
      <c r="B2807" s="7"/>
      <c r="C2807" s="16"/>
      <c r="D2807" s="56" t="s">
        <v>4825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3636</v>
      </c>
      <c r="B2809" s="6"/>
      <c r="C2809" s="6"/>
      <c r="D2809" s="6"/>
      <c r="E2809" s="7"/>
    </row>
    <row r="2810" hidden="1">
      <c r="A2810" s="20" t="s">
        <v>3637</v>
      </c>
      <c r="B2810" s="21" t="s">
        <v>3638</v>
      </c>
      <c r="C2810" s="22" t="s">
        <v>3639</v>
      </c>
      <c r="D2810" s="21" t="s">
        <v>3640</v>
      </c>
      <c r="E2810" s="23" t="s">
        <v>13</v>
      </c>
    </row>
    <row r="2811" hidden="1">
      <c r="A2811" s="57" t="s">
        <v>3641</v>
      </c>
      <c r="B2811" s="25">
        <v>4603.0</v>
      </c>
      <c r="C2811" s="26">
        <v>4603.0</v>
      </c>
      <c r="D2811" s="27">
        <v>0.0</v>
      </c>
      <c r="E2811" s="41"/>
    </row>
    <row r="2812" hidden="1">
      <c r="A2812" s="57" t="s">
        <v>3642</v>
      </c>
      <c r="B2812" s="29">
        <v>3458.0</v>
      </c>
      <c r="C2812" s="26">
        <v>3458.0</v>
      </c>
      <c r="D2812" s="27">
        <v>0.0</v>
      </c>
      <c r="E2812" s="28"/>
    </row>
    <row r="2813" hidden="1">
      <c r="A2813" s="57" t="s">
        <v>3643</v>
      </c>
      <c r="B2813" s="29">
        <v>0.0</v>
      </c>
      <c r="C2813" s="26"/>
      <c r="D2813" s="27">
        <v>0.0</v>
      </c>
      <c r="E2813" s="41"/>
    </row>
    <row r="2814" hidden="1">
      <c r="A2814" s="57" t="s">
        <v>3644</v>
      </c>
      <c r="B2814" s="29">
        <v>0.0</v>
      </c>
      <c r="C2814" s="26"/>
      <c r="D2814" s="27">
        <v>0.0</v>
      </c>
      <c r="E2814" s="41"/>
    </row>
    <row r="2815" hidden="1">
      <c r="A2815" s="31" t="s">
        <v>3646</v>
      </c>
      <c r="B2815" s="29">
        <v>0.0</v>
      </c>
      <c r="C2815" s="26"/>
      <c r="D2815" s="27">
        <v>0.0</v>
      </c>
      <c r="E2815" s="40"/>
    </row>
    <row r="2816" hidden="1">
      <c r="A2816" s="31" t="s">
        <v>3647</v>
      </c>
      <c r="B2816" s="29">
        <v>0.0</v>
      </c>
      <c r="C2816" s="26"/>
      <c r="D2816" s="27">
        <v>0.0</v>
      </c>
      <c r="E2816" s="28"/>
    </row>
    <row r="2817" hidden="1">
      <c r="A2817" s="31" t="s">
        <v>3649</v>
      </c>
      <c r="B2817" s="29">
        <v>0.0</v>
      </c>
      <c r="C2817" s="26"/>
      <c r="D2817" s="27">
        <v>0.0</v>
      </c>
      <c r="E2817" s="28"/>
    </row>
    <row r="2818" hidden="1">
      <c r="A2818" s="31" t="s">
        <v>3651</v>
      </c>
      <c r="B2818" s="29">
        <v>880.0</v>
      </c>
      <c r="C2818" s="26">
        <v>880.0</v>
      </c>
      <c r="D2818" s="27">
        <v>0.0</v>
      </c>
      <c r="E2818" s="41"/>
    </row>
    <row r="2819" hidden="1">
      <c r="A2819" s="58" t="s">
        <v>3652</v>
      </c>
      <c r="B2819" s="29">
        <v>16172.0</v>
      </c>
      <c r="C2819" s="29">
        <v>16172.0</v>
      </c>
      <c r="D2819" s="27">
        <v>0.0</v>
      </c>
      <c r="E2819" s="41"/>
    </row>
    <row r="2820" hidden="1">
      <c r="A2820" s="58" t="s">
        <v>3653</v>
      </c>
      <c r="B2820" s="29">
        <v>6564.0</v>
      </c>
      <c r="C2820" s="59">
        <v>6564.0</v>
      </c>
      <c r="D2820" s="27">
        <v>0.0</v>
      </c>
      <c r="E2820" s="41"/>
    </row>
    <row r="2821" hidden="1">
      <c r="A2821" s="58" t="s">
        <v>3654</v>
      </c>
      <c r="B2821" s="29">
        <v>21278.0</v>
      </c>
      <c r="C2821" s="59">
        <v>21278.0</v>
      </c>
      <c r="D2821" s="27">
        <v>0.0</v>
      </c>
      <c r="E2821" s="41"/>
    </row>
    <row r="2822" hidden="1">
      <c r="A2822" s="58" t="s">
        <v>3655</v>
      </c>
      <c r="B2822" s="29">
        <v>19106.0</v>
      </c>
      <c r="C2822" s="59">
        <v>19106.0</v>
      </c>
      <c r="D2822" s="27">
        <v>0.0</v>
      </c>
      <c r="E2822" s="41"/>
    </row>
    <row r="2823" hidden="1">
      <c r="A2823" s="58" t="s">
        <v>3657</v>
      </c>
      <c r="B2823" s="29">
        <v>876.0</v>
      </c>
      <c r="C2823" s="59">
        <v>0.0</v>
      </c>
      <c r="D2823" s="27">
        <v>-876.0</v>
      </c>
      <c r="E2823" s="41"/>
    </row>
    <row r="2824" hidden="1">
      <c r="A2824" s="58" t="s">
        <v>3658</v>
      </c>
      <c r="B2824" s="29">
        <v>3269.0</v>
      </c>
      <c r="C2824" s="59">
        <v>3269.0</v>
      </c>
      <c r="D2824" s="27">
        <v>0.0</v>
      </c>
      <c r="E2824" s="41"/>
    </row>
    <row r="2825" hidden="1">
      <c r="A2825" s="35" t="s">
        <v>3659</v>
      </c>
      <c r="B2825" s="29">
        <v>72937.0</v>
      </c>
      <c r="C2825" s="59">
        <v>72937.0</v>
      </c>
      <c r="D2825" s="27">
        <v>0.0</v>
      </c>
      <c r="E2825" s="41"/>
    </row>
    <row r="2826" hidden="1">
      <c r="A2826" s="36" t="s">
        <v>3660</v>
      </c>
      <c r="B2826" s="42">
        <v>0.0</v>
      </c>
      <c r="C2826" s="65">
        <v>-876.0</v>
      </c>
      <c r="D2826" s="66">
        <v>-876.0</v>
      </c>
      <c r="E2826" s="45"/>
    </row>
    <row r="2827" hidden="1"/>
    <row r="2828" hidden="1"/>
    <row r="2829" hidden="1">
      <c r="A2829" s="5" t="s">
        <v>3663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3634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46082.0</v>
      </c>
      <c r="B2833" s="6"/>
      <c r="C2833" s="54" t="s">
        <v>3635</v>
      </c>
      <c r="D2833" s="15">
        <v>46082.0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5" t="s">
        <v>4825</v>
      </c>
      <c r="B2835" s="7"/>
      <c r="C2835" s="16"/>
      <c r="D2835" s="56" t="s">
        <v>4825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3636</v>
      </c>
      <c r="B2837" s="6"/>
      <c r="C2837" s="6"/>
      <c r="D2837" s="6"/>
      <c r="E2837" s="7"/>
    </row>
    <row r="2838" hidden="1">
      <c r="A2838" s="20" t="s">
        <v>3637</v>
      </c>
      <c r="B2838" s="21" t="s">
        <v>3638</v>
      </c>
      <c r="C2838" s="22" t="s">
        <v>3639</v>
      </c>
      <c r="D2838" s="21" t="s">
        <v>3640</v>
      </c>
      <c r="E2838" s="23" t="s">
        <v>13</v>
      </c>
    </row>
    <row r="2839" hidden="1">
      <c r="A2839" s="57" t="s">
        <v>3641</v>
      </c>
      <c r="B2839" s="25">
        <v>4603.0</v>
      </c>
      <c r="C2839" s="26">
        <v>4603.0</v>
      </c>
      <c r="D2839" s="27">
        <v>0.0</v>
      </c>
      <c r="E2839" s="41"/>
    </row>
    <row r="2840" hidden="1">
      <c r="A2840" s="57" t="s">
        <v>3642</v>
      </c>
      <c r="B2840" s="29">
        <v>3458.0</v>
      </c>
      <c r="C2840" s="26">
        <v>3458.0</v>
      </c>
      <c r="D2840" s="27">
        <v>0.0</v>
      </c>
      <c r="E2840" s="28"/>
    </row>
    <row r="2841" hidden="1">
      <c r="A2841" s="57" t="s">
        <v>3643</v>
      </c>
      <c r="B2841" s="29">
        <v>0.0</v>
      </c>
      <c r="C2841" s="26"/>
      <c r="D2841" s="27">
        <v>0.0</v>
      </c>
      <c r="E2841" s="41"/>
    </row>
    <row r="2842" hidden="1">
      <c r="A2842" s="57" t="s">
        <v>3644</v>
      </c>
      <c r="B2842" s="29">
        <v>0.0</v>
      </c>
      <c r="C2842" s="26"/>
      <c r="D2842" s="27">
        <v>0.0</v>
      </c>
      <c r="E2842" s="41"/>
    </row>
    <row r="2843" hidden="1">
      <c r="A2843" s="31" t="s">
        <v>3646</v>
      </c>
      <c r="B2843" s="29">
        <v>0.0</v>
      </c>
      <c r="C2843" s="26"/>
      <c r="D2843" s="27">
        <v>0.0</v>
      </c>
      <c r="E2843" s="40"/>
    </row>
    <row r="2844" hidden="1">
      <c r="A2844" s="31" t="s">
        <v>3647</v>
      </c>
      <c r="B2844" s="29">
        <v>0.0</v>
      </c>
      <c r="C2844" s="26"/>
      <c r="D2844" s="27">
        <v>0.0</v>
      </c>
      <c r="E2844" s="28"/>
    </row>
    <row r="2845" hidden="1">
      <c r="A2845" s="31" t="s">
        <v>3649</v>
      </c>
      <c r="B2845" s="29">
        <v>0.0</v>
      </c>
      <c r="C2845" s="26"/>
      <c r="D2845" s="27">
        <v>0.0</v>
      </c>
      <c r="E2845" s="28"/>
    </row>
    <row r="2846" hidden="1">
      <c r="A2846" s="31" t="s">
        <v>3651</v>
      </c>
      <c r="B2846" s="29">
        <v>880.0</v>
      </c>
      <c r="C2846" s="26">
        <v>880.0</v>
      </c>
      <c r="D2846" s="27">
        <v>0.0</v>
      </c>
      <c r="E2846" s="41"/>
    </row>
    <row r="2847" hidden="1">
      <c r="A2847" s="58" t="s">
        <v>3652</v>
      </c>
      <c r="B2847" s="29">
        <v>16172.0</v>
      </c>
      <c r="C2847" s="29">
        <v>16172.0</v>
      </c>
      <c r="D2847" s="27">
        <v>0.0</v>
      </c>
      <c r="E2847" s="41"/>
    </row>
    <row r="2848" hidden="1">
      <c r="A2848" s="58" t="s">
        <v>3653</v>
      </c>
      <c r="B2848" s="29">
        <v>6564.0</v>
      </c>
      <c r="C2848" s="59">
        <v>6564.0</v>
      </c>
      <c r="D2848" s="27">
        <v>0.0</v>
      </c>
      <c r="E2848" s="41"/>
    </row>
    <row r="2849" hidden="1">
      <c r="A2849" s="58" t="s">
        <v>3654</v>
      </c>
      <c r="B2849" s="29">
        <v>21278.0</v>
      </c>
      <c r="C2849" s="59">
        <v>21278.0</v>
      </c>
      <c r="D2849" s="27">
        <v>0.0</v>
      </c>
      <c r="E2849" s="41"/>
    </row>
    <row r="2850" hidden="1">
      <c r="A2850" s="58" t="s">
        <v>3655</v>
      </c>
      <c r="B2850" s="29">
        <v>19106.0</v>
      </c>
      <c r="C2850" s="59">
        <v>19106.0</v>
      </c>
      <c r="D2850" s="27">
        <v>0.0</v>
      </c>
      <c r="E2850" s="41"/>
    </row>
    <row r="2851" hidden="1">
      <c r="A2851" s="58" t="s">
        <v>3657</v>
      </c>
      <c r="B2851" s="29">
        <v>876.0</v>
      </c>
      <c r="C2851" s="59">
        <v>0.0</v>
      </c>
      <c r="D2851" s="27">
        <v>-876.0</v>
      </c>
      <c r="E2851" s="41"/>
    </row>
    <row r="2852" hidden="1">
      <c r="A2852" s="58" t="s">
        <v>3658</v>
      </c>
      <c r="B2852" s="29">
        <v>3269.0</v>
      </c>
      <c r="C2852" s="59">
        <v>3269.0</v>
      </c>
      <c r="D2852" s="27">
        <v>0.0</v>
      </c>
      <c r="E2852" s="41"/>
    </row>
    <row r="2853" hidden="1">
      <c r="A2853" s="35" t="s">
        <v>3659</v>
      </c>
      <c r="B2853" s="29">
        <v>72937.0</v>
      </c>
      <c r="C2853" s="59">
        <v>72937.0</v>
      </c>
      <c r="D2853" s="27">
        <v>0.0</v>
      </c>
      <c r="E2853" s="41"/>
    </row>
    <row r="2854" hidden="1">
      <c r="A2854" s="36" t="s">
        <v>3660</v>
      </c>
      <c r="B2854" s="42">
        <v>0.0</v>
      </c>
      <c r="C2854" s="65">
        <v>-876.0</v>
      </c>
      <c r="D2854" s="66">
        <v>-876.0</v>
      </c>
      <c r="E2854" s="45"/>
    </row>
    <row r="2855" hidden="1"/>
    <row r="2856" hidden="1"/>
    <row r="2857" hidden="1">
      <c r="A2857" s="5" t="s">
        <v>3663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3634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46083.0</v>
      </c>
      <c r="B2861" s="6"/>
      <c r="C2861" s="54" t="s">
        <v>3635</v>
      </c>
      <c r="D2861" s="15">
        <v>46089.0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5" t="s">
        <v>4824</v>
      </c>
      <c r="B2863" s="7"/>
      <c r="C2863" s="16"/>
      <c r="D2863" s="56" t="s">
        <v>4825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3636</v>
      </c>
      <c r="B2865" s="6"/>
      <c r="C2865" s="6"/>
      <c r="D2865" s="6"/>
      <c r="E2865" s="7"/>
    </row>
    <row r="2866" hidden="1">
      <c r="A2866" s="20" t="s">
        <v>3637</v>
      </c>
      <c r="B2866" s="21" t="s">
        <v>3638</v>
      </c>
      <c r="C2866" s="22" t="s">
        <v>3639</v>
      </c>
      <c r="D2866" s="21" t="s">
        <v>3640</v>
      </c>
      <c r="E2866" s="23" t="s">
        <v>13</v>
      </c>
    </row>
    <row r="2867" hidden="1">
      <c r="A2867" s="57" t="s">
        <v>3641</v>
      </c>
      <c r="B2867" s="25">
        <v>33879.0</v>
      </c>
      <c r="C2867" s="26">
        <v>33888.0</v>
      </c>
      <c r="D2867" s="27">
        <v>9.0</v>
      </c>
      <c r="E2867" s="41"/>
    </row>
    <row r="2868" hidden="1">
      <c r="A2868" s="57" t="s">
        <v>3642</v>
      </c>
      <c r="B2868" s="29">
        <v>35997.0</v>
      </c>
      <c r="C2868" s="26">
        <v>35997.0</v>
      </c>
      <c r="D2868" s="27">
        <v>0.0</v>
      </c>
      <c r="E2868" s="28"/>
    </row>
    <row r="2869" hidden="1">
      <c r="A2869" s="57" t="s">
        <v>3643</v>
      </c>
      <c r="B2869" s="29">
        <v>510.0</v>
      </c>
      <c r="C2869" s="26">
        <v>510.0</v>
      </c>
      <c r="D2869" s="27">
        <v>0.0</v>
      </c>
      <c r="E2869" s="41"/>
    </row>
    <row r="2870" hidden="1">
      <c r="A2870" s="57" t="s">
        <v>3644</v>
      </c>
      <c r="B2870" s="29">
        <v>0.0</v>
      </c>
      <c r="C2870" s="26"/>
      <c r="D2870" s="27">
        <v>0.0</v>
      </c>
      <c r="E2870" s="41"/>
    </row>
    <row r="2871" hidden="1">
      <c r="A2871" s="31" t="s">
        <v>3646</v>
      </c>
      <c r="B2871" s="29">
        <v>0.0</v>
      </c>
      <c r="C2871" s="26"/>
      <c r="D2871" s="27">
        <v>0.0</v>
      </c>
      <c r="E2871" s="40"/>
    </row>
    <row r="2872" hidden="1">
      <c r="A2872" s="31" t="s">
        <v>3647</v>
      </c>
      <c r="B2872" s="29">
        <v>0.0</v>
      </c>
      <c r="C2872" s="26"/>
      <c r="D2872" s="27">
        <v>0.0</v>
      </c>
      <c r="E2872" s="28"/>
    </row>
    <row r="2873" hidden="1">
      <c r="A2873" s="31" t="s">
        <v>3649</v>
      </c>
      <c r="B2873" s="29">
        <v>1989.0</v>
      </c>
      <c r="C2873" s="26">
        <v>1989.0</v>
      </c>
      <c r="D2873" s="27">
        <v>0.0</v>
      </c>
      <c r="E2873" s="28" t="s">
        <v>5074</v>
      </c>
    </row>
    <row r="2874" hidden="1">
      <c r="A2874" s="31" t="s">
        <v>3651</v>
      </c>
      <c r="B2874" s="29">
        <v>6280.0</v>
      </c>
      <c r="C2874" s="26">
        <v>6280.0</v>
      </c>
      <c r="D2874" s="27">
        <v>0.0</v>
      </c>
      <c r="E2874" s="41"/>
    </row>
    <row r="2875" hidden="1">
      <c r="A2875" s="58" t="s">
        <v>3652</v>
      </c>
      <c r="B2875" s="29">
        <v>114003.0</v>
      </c>
      <c r="C2875" s="29">
        <v>114003.0</v>
      </c>
      <c r="D2875" s="27">
        <v>0.0</v>
      </c>
      <c r="E2875" s="41"/>
    </row>
    <row r="2876" hidden="1">
      <c r="A2876" s="58" t="s">
        <v>3653</v>
      </c>
      <c r="B2876" s="29">
        <v>30533.0</v>
      </c>
      <c r="C2876" s="59">
        <v>30533.0</v>
      </c>
      <c r="D2876" s="27">
        <v>0.0</v>
      </c>
      <c r="E2876" s="41"/>
    </row>
    <row r="2877" hidden="1">
      <c r="A2877" s="58" t="s">
        <v>3654</v>
      </c>
      <c r="B2877" s="29">
        <v>110164.0</v>
      </c>
      <c r="C2877" s="59">
        <v>110164.0</v>
      </c>
      <c r="D2877" s="27">
        <v>0.0</v>
      </c>
      <c r="E2877" s="41"/>
    </row>
    <row r="2878" hidden="1">
      <c r="A2878" s="58" t="s">
        <v>3655</v>
      </c>
      <c r="B2878" s="29">
        <v>97610.5</v>
      </c>
      <c r="C2878" s="59">
        <v>97610.5</v>
      </c>
      <c r="D2878" s="27">
        <v>0.0</v>
      </c>
      <c r="E2878" s="41"/>
    </row>
    <row r="2879" hidden="1">
      <c r="A2879" s="58" t="s">
        <v>3657</v>
      </c>
      <c r="B2879" s="29">
        <v>1497.0</v>
      </c>
      <c r="C2879" s="59">
        <v>1497.0</v>
      </c>
      <c r="D2879" s="27">
        <v>0.0</v>
      </c>
      <c r="E2879" s="41"/>
    </row>
    <row r="2880" hidden="1">
      <c r="A2880" s="58" t="s">
        <v>3658</v>
      </c>
      <c r="B2880" s="29">
        <v>12858.0</v>
      </c>
      <c r="C2880" s="59">
        <v>12858.0</v>
      </c>
      <c r="D2880" s="27">
        <v>0.0</v>
      </c>
      <c r="E2880" s="41"/>
    </row>
    <row r="2881" hidden="1">
      <c r="A2881" s="35" t="s">
        <v>3659</v>
      </c>
      <c r="B2881" s="29">
        <v>432458.5</v>
      </c>
      <c r="C2881" s="59">
        <v>432458.5</v>
      </c>
      <c r="D2881" s="27">
        <v>0.0</v>
      </c>
      <c r="E2881" s="41"/>
    </row>
    <row r="2882" hidden="1">
      <c r="A2882" s="36" t="s">
        <v>3660</v>
      </c>
      <c r="B2882" s="42">
        <v>4.0</v>
      </c>
      <c r="C2882" s="65">
        <v>13.0</v>
      </c>
      <c r="D2882" s="66">
        <v>9.0</v>
      </c>
      <c r="E2882" s="45"/>
    </row>
    <row r="2883" hidden="1"/>
    <row r="2884" hidden="1"/>
    <row r="2885" hidden="1">
      <c r="A2885" s="5" t="s">
        <v>3663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3634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46090.0</v>
      </c>
      <c r="B2889" s="6"/>
      <c r="C2889" s="54" t="s">
        <v>3635</v>
      </c>
      <c r="D2889" s="15">
        <v>46096.0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5" t="s">
        <v>4824</v>
      </c>
      <c r="B2891" s="7"/>
      <c r="C2891" s="16"/>
      <c r="D2891" s="56" t="s">
        <v>4825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3636</v>
      </c>
      <c r="B2893" s="6"/>
      <c r="C2893" s="6"/>
      <c r="D2893" s="6"/>
      <c r="E2893" s="7"/>
    </row>
    <row r="2894" hidden="1">
      <c r="A2894" s="20" t="s">
        <v>3637</v>
      </c>
      <c r="B2894" s="21" t="s">
        <v>3638</v>
      </c>
      <c r="C2894" s="22" t="s">
        <v>3639</v>
      </c>
      <c r="D2894" s="21" t="s">
        <v>3640</v>
      </c>
      <c r="E2894" s="23" t="s">
        <v>13</v>
      </c>
    </row>
    <row r="2895" hidden="1">
      <c r="A2895" s="57" t="s">
        <v>3641</v>
      </c>
      <c r="B2895" s="25">
        <v>33894.0</v>
      </c>
      <c r="C2895" s="26">
        <v>33895.0</v>
      </c>
      <c r="D2895" s="27">
        <v>1.0</v>
      </c>
      <c r="E2895" s="41"/>
    </row>
    <row r="2896" hidden="1">
      <c r="A2896" s="57" t="s">
        <v>3642</v>
      </c>
      <c r="B2896" s="29">
        <v>37400.0</v>
      </c>
      <c r="C2896" s="26">
        <v>37400.0</v>
      </c>
      <c r="D2896" s="27">
        <v>0.0</v>
      </c>
      <c r="E2896" s="28"/>
    </row>
    <row r="2897" hidden="1">
      <c r="A2897" s="57" t="s">
        <v>3643</v>
      </c>
      <c r="B2897" s="29">
        <v>1840.0</v>
      </c>
      <c r="C2897" s="26">
        <v>1840.0</v>
      </c>
      <c r="D2897" s="27">
        <v>0.0</v>
      </c>
      <c r="E2897" s="41"/>
    </row>
    <row r="2898" hidden="1">
      <c r="A2898" s="57" t="s">
        <v>3644</v>
      </c>
      <c r="B2898" s="29">
        <v>0.0</v>
      </c>
      <c r="C2898" s="26"/>
      <c r="D2898" s="27">
        <v>0.0</v>
      </c>
      <c r="E2898" s="41"/>
    </row>
    <row r="2899" hidden="1">
      <c r="A2899" s="31" t="s">
        <v>3646</v>
      </c>
      <c r="B2899" s="29">
        <v>0.0</v>
      </c>
      <c r="C2899" s="26"/>
      <c r="D2899" s="27">
        <v>0.0</v>
      </c>
      <c r="E2899" s="40"/>
    </row>
    <row r="2900" hidden="1">
      <c r="A2900" s="31" t="s">
        <v>3647</v>
      </c>
      <c r="B2900" s="29">
        <v>0.0</v>
      </c>
      <c r="C2900" s="26"/>
      <c r="D2900" s="27">
        <v>0.0</v>
      </c>
      <c r="E2900" s="28"/>
    </row>
    <row r="2901" hidden="1">
      <c r="A2901" s="31" t="s">
        <v>3649</v>
      </c>
      <c r="B2901" s="29">
        <v>0.0</v>
      </c>
      <c r="C2901" s="26"/>
      <c r="D2901" s="27">
        <v>0.0</v>
      </c>
      <c r="E2901" s="28"/>
    </row>
    <row r="2902" hidden="1">
      <c r="A2902" s="31" t="s">
        <v>3651</v>
      </c>
      <c r="B2902" s="29">
        <v>6480.0</v>
      </c>
      <c r="C2902" s="26">
        <v>6400.0</v>
      </c>
      <c r="D2902" s="27">
        <v>-80.0</v>
      </c>
      <c r="E2902" s="41"/>
    </row>
    <row r="2903" hidden="1">
      <c r="A2903" s="58" t="s">
        <v>3652</v>
      </c>
      <c r="B2903" s="29">
        <v>99895.0</v>
      </c>
      <c r="C2903" s="29">
        <v>99895.0</v>
      </c>
      <c r="D2903" s="27">
        <v>0.0</v>
      </c>
      <c r="E2903" s="41"/>
    </row>
    <row r="2904" hidden="1">
      <c r="A2904" s="58" t="s">
        <v>3653</v>
      </c>
      <c r="B2904" s="29">
        <v>41614.0</v>
      </c>
      <c r="C2904" s="59">
        <v>41614.0</v>
      </c>
      <c r="D2904" s="27">
        <v>0.0</v>
      </c>
      <c r="E2904" s="41"/>
    </row>
    <row r="2905" hidden="1">
      <c r="A2905" s="58" t="s">
        <v>3654</v>
      </c>
      <c r="B2905" s="29">
        <v>101830.0</v>
      </c>
      <c r="C2905" s="59">
        <v>101830.0</v>
      </c>
      <c r="D2905" s="27">
        <v>0.0</v>
      </c>
      <c r="E2905" s="41"/>
    </row>
    <row r="2906" hidden="1">
      <c r="A2906" s="58" t="s">
        <v>3655</v>
      </c>
      <c r="B2906" s="29">
        <v>108844.0</v>
      </c>
      <c r="C2906" s="59">
        <v>108844.0</v>
      </c>
      <c r="D2906" s="27">
        <v>0.0</v>
      </c>
      <c r="E2906" s="41"/>
    </row>
    <row r="2907" hidden="1">
      <c r="A2907" s="58" t="s">
        <v>3657</v>
      </c>
      <c r="B2907" s="29">
        <v>4540.0</v>
      </c>
      <c r="C2907" s="59">
        <v>4540.0</v>
      </c>
      <c r="D2907" s="27">
        <v>0.0</v>
      </c>
      <c r="E2907" s="41"/>
    </row>
    <row r="2908" hidden="1">
      <c r="A2908" s="58" t="s">
        <v>3658</v>
      </c>
      <c r="B2908" s="29">
        <v>11816.0</v>
      </c>
      <c r="C2908" s="59">
        <v>12210.0</v>
      </c>
      <c r="D2908" s="27">
        <v>394.0</v>
      </c>
      <c r="E2908" s="41"/>
    </row>
    <row r="2909" hidden="1">
      <c r="A2909" s="35" t="s">
        <v>3659</v>
      </c>
      <c r="B2909" s="29">
        <v>436325.2</v>
      </c>
      <c r="C2909" s="59">
        <v>436719.2</v>
      </c>
      <c r="D2909" s="27">
        <v>394.0</v>
      </c>
      <c r="E2909" s="41"/>
    </row>
    <row r="2910" hidden="1">
      <c r="A2910" s="36" t="s">
        <v>3660</v>
      </c>
      <c r="B2910" s="42">
        <v>11.80000000000291</v>
      </c>
      <c r="C2910" s="65">
        <v>-461.20000000001164</v>
      </c>
      <c r="D2910" s="66">
        <v>-473.00000000001455</v>
      </c>
      <c r="E2910" s="45"/>
    </row>
    <row r="2911" hidden="1"/>
    <row r="2912" hidden="1"/>
    <row r="2913" hidden="1">
      <c r="A2913" s="5" t="s">
        <v>3663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3634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46097.0</v>
      </c>
      <c r="B2917" s="6"/>
      <c r="C2917" s="54" t="s">
        <v>3635</v>
      </c>
      <c r="D2917" s="15">
        <v>46103.0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5" t="s">
        <v>4824</v>
      </c>
      <c r="B2919" s="7"/>
      <c r="C2919" s="16"/>
      <c r="D2919" s="56" t="s">
        <v>4825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3636</v>
      </c>
      <c r="B2921" s="6"/>
      <c r="C2921" s="6"/>
      <c r="D2921" s="6"/>
      <c r="E2921" s="7"/>
    </row>
    <row r="2922" hidden="1">
      <c r="A2922" s="20" t="s">
        <v>3637</v>
      </c>
      <c r="B2922" s="21" t="s">
        <v>3638</v>
      </c>
      <c r="C2922" s="22" t="s">
        <v>3639</v>
      </c>
      <c r="D2922" s="21" t="s">
        <v>3640</v>
      </c>
      <c r="E2922" s="23" t="s">
        <v>13</v>
      </c>
    </row>
    <row r="2923" hidden="1">
      <c r="A2923" s="57" t="s">
        <v>3641</v>
      </c>
      <c r="B2923" s="25">
        <v>26408.0</v>
      </c>
      <c r="C2923" s="26">
        <v>26408.0</v>
      </c>
      <c r="D2923" s="27">
        <v>0.0</v>
      </c>
      <c r="E2923" s="41"/>
    </row>
    <row r="2924" hidden="1">
      <c r="A2924" s="57" t="s">
        <v>3642</v>
      </c>
      <c r="B2924" s="29">
        <v>35151.0</v>
      </c>
      <c r="C2924" s="26">
        <v>35151.0</v>
      </c>
      <c r="D2924" s="27">
        <v>0.0</v>
      </c>
      <c r="E2924" s="28"/>
    </row>
    <row r="2925" hidden="1">
      <c r="A2925" s="57" t="s">
        <v>3643</v>
      </c>
      <c r="B2925" s="29">
        <v>900.0</v>
      </c>
      <c r="C2925" s="26">
        <v>900.0</v>
      </c>
      <c r="D2925" s="27">
        <v>0.0</v>
      </c>
      <c r="E2925" s="41"/>
    </row>
    <row r="2926" hidden="1">
      <c r="A2926" s="57" t="s">
        <v>3644</v>
      </c>
      <c r="B2926" s="29">
        <v>0.0</v>
      </c>
      <c r="C2926" s="26"/>
      <c r="D2926" s="27">
        <v>0.0</v>
      </c>
      <c r="E2926" s="41"/>
    </row>
    <row r="2927" hidden="1">
      <c r="A2927" s="31" t="s">
        <v>3646</v>
      </c>
      <c r="B2927" s="29">
        <v>0.0</v>
      </c>
      <c r="C2927" s="26"/>
      <c r="D2927" s="27">
        <v>0.0</v>
      </c>
      <c r="E2927" s="40"/>
    </row>
    <row r="2928" hidden="1">
      <c r="A2928" s="31" t="s">
        <v>3647</v>
      </c>
      <c r="B2928" s="29">
        <v>62.0</v>
      </c>
      <c r="C2928" s="26">
        <v>62.0</v>
      </c>
      <c r="D2928" s="27">
        <v>0.0</v>
      </c>
      <c r="E2928" s="28" t="s">
        <v>5075</v>
      </c>
    </row>
    <row r="2929" hidden="1">
      <c r="A2929" s="31" t="s">
        <v>3649</v>
      </c>
      <c r="B2929" s="29">
        <v>10403.0</v>
      </c>
      <c r="C2929" s="26">
        <v>10403.0</v>
      </c>
      <c r="D2929" s="27">
        <v>0.0</v>
      </c>
      <c r="E2929" s="28" t="s">
        <v>5076</v>
      </c>
    </row>
    <row r="2930" hidden="1">
      <c r="A2930" s="31" t="s">
        <v>3651</v>
      </c>
      <c r="B2930" s="29">
        <v>6440.0</v>
      </c>
      <c r="C2930" s="26">
        <v>6440.0</v>
      </c>
      <c r="D2930" s="27">
        <v>0.0</v>
      </c>
      <c r="E2930" s="41"/>
    </row>
    <row r="2931" hidden="1">
      <c r="A2931" s="58" t="s">
        <v>3652</v>
      </c>
      <c r="B2931" s="29">
        <v>105168.0</v>
      </c>
      <c r="C2931" s="29">
        <v>104839.0</v>
      </c>
      <c r="D2931" s="27">
        <v>-329.0</v>
      </c>
      <c r="E2931" s="41"/>
    </row>
    <row r="2932" hidden="1">
      <c r="A2932" s="58" t="s">
        <v>3653</v>
      </c>
      <c r="B2932" s="29">
        <v>33909.0</v>
      </c>
      <c r="C2932" s="59">
        <v>33909.0</v>
      </c>
      <c r="D2932" s="27">
        <v>0.0</v>
      </c>
      <c r="E2932" s="41"/>
    </row>
    <row r="2933" hidden="1">
      <c r="A2933" s="58" t="s">
        <v>3654</v>
      </c>
      <c r="B2933" s="29">
        <v>129111.0</v>
      </c>
      <c r="C2933" s="59">
        <v>129111.0</v>
      </c>
      <c r="D2933" s="27">
        <v>0.0</v>
      </c>
      <c r="E2933" s="41"/>
    </row>
    <row r="2934" hidden="1">
      <c r="A2934" s="58" t="s">
        <v>3655</v>
      </c>
      <c r="B2934" s="29">
        <v>108973.1</v>
      </c>
      <c r="C2934" s="59">
        <v>108973.1</v>
      </c>
      <c r="D2934" s="27">
        <v>0.0</v>
      </c>
      <c r="E2934" s="41"/>
    </row>
    <row r="2935" hidden="1">
      <c r="A2935" s="58" t="s">
        <v>3657</v>
      </c>
      <c r="B2935" s="29">
        <v>2494.0</v>
      </c>
      <c r="C2935" s="59">
        <v>3003.0</v>
      </c>
      <c r="D2935" s="27">
        <v>509.0</v>
      </c>
      <c r="E2935" s="41"/>
    </row>
    <row r="2936" hidden="1">
      <c r="A2936" s="58" t="s">
        <v>3658</v>
      </c>
      <c r="B2936" s="29">
        <v>12868.0</v>
      </c>
      <c r="C2936" s="59">
        <v>12868.0</v>
      </c>
      <c r="D2936" s="27">
        <v>0.0</v>
      </c>
      <c r="E2936" s="41"/>
    </row>
    <row r="2937" hidden="1">
      <c r="A2937" s="35" t="s">
        <v>3659</v>
      </c>
      <c r="B2937" s="29">
        <v>459014.3</v>
      </c>
      <c r="C2937" s="59">
        <v>459194.3</v>
      </c>
      <c r="D2937" s="27">
        <v>180.0</v>
      </c>
      <c r="E2937" s="41"/>
    </row>
    <row r="2938" hidden="1">
      <c r="A2938" s="36" t="s">
        <v>3660</v>
      </c>
      <c r="B2938" s="42">
        <v>4.800000000010186</v>
      </c>
      <c r="C2938" s="65">
        <v>4.7999999999883585</v>
      </c>
      <c r="D2938" s="66">
        <v>-2.1827872842550278E-11</v>
      </c>
      <c r="E2938" s="45"/>
    </row>
    <row r="2939" hidden="1"/>
    <row r="2940" hidden="1"/>
    <row r="2941" hidden="1">
      <c r="A2941" s="5" t="s">
        <v>3663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3634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46104.0</v>
      </c>
      <c r="B2945" s="6"/>
      <c r="C2945" s="54" t="s">
        <v>3635</v>
      </c>
      <c r="D2945" s="15">
        <v>46110.0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5" t="s">
        <v>4824</v>
      </c>
      <c r="B2947" s="7"/>
      <c r="C2947" s="16"/>
      <c r="D2947" s="56" t="s">
        <v>4825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3636</v>
      </c>
      <c r="B2949" s="6"/>
      <c r="C2949" s="6"/>
      <c r="D2949" s="6"/>
      <c r="E2949" s="7"/>
    </row>
    <row r="2950" hidden="1">
      <c r="A2950" s="20" t="s">
        <v>3637</v>
      </c>
      <c r="B2950" s="21" t="s">
        <v>3638</v>
      </c>
      <c r="C2950" s="22" t="s">
        <v>3639</v>
      </c>
      <c r="D2950" s="21" t="s">
        <v>3640</v>
      </c>
      <c r="E2950" s="23" t="s">
        <v>13</v>
      </c>
    </row>
    <row r="2951" hidden="1">
      <c r="A2951" s="57" t="s">
        <v>3641</v>
      </c>
      <c r="B2951" s="25">
        <v>31813.0</v>
      </c>
      <c r="C2951" s="26">
        <v>31813.0</v>
      </c>
      <c r="D2951" s="27">
        <v>0.0</v>
      </c>
      <c r="E2951" s="41"/>
    </row>
    <row r="2952" hidden="1">
      <c r="A2952" s="57" t="s">
        <v>3642</v>
      </c>
      <c r="B2952" s="29">
        <v>27801.0</v>
      </c>
      <c r="C2952" s="26">
        <v>27801.0</v>
      </c>
      <c r="D2952" s="27">
        <v>0.0</v>
      </c>
      <c r="E2952" s="28"/>
    </row>
    <row r="2953" hidden="1">
      <c r="A2953" s="57" t="s">
        <v>3643</v>
      </c>
      <c r="B2953" s="29">
        <v>500.0</v>
      </c>
      <c r="C2953" s="26">
        <v>500.0</v>
      </c>
      <c r="D2953" s="27">
        <v>0.0</v>
      </c>
      <c r="E2953" s="41"/>
    </row>
    <row r="2954" hidden="1">
      <c r="A2954" s="57" t="s">
        <v>3644</v>
      </c>
      <c r="B2954" s="29">
        <v>0.0</v>
      </c>
      <c r="C2954" s="26"/>
      <c r="D2954" s="27">
        <v>0.0</v>
      </c>
      <c r="E2954" s="41"/>
    </row>
    <row r="2955" hidden="1">
      <c r="A2955" s="31" t="s">
        <v>3646</v>
      </c>
      <c r="B2955" s="29">
        <v>0.0</v>
      </c>
      <c r="C2955" s="26"/>
      <c r="D2955" s="27">
        <v>0.0</v>
      </c>
      <c r="E2955" s="40"/>
    </row>
    <row r="2956" hidden="1">
      <c r="A2956" s="31" t="s">
        <v>3647</v>
      </c>
      <c r="B2956" s="29">
        <v>0.0</v>
      </c>
      <c r="C2956" s="26"/>
      <c r="D2956" s="27">
        <v>0.0</v>
      </c>
      <c r="E2956" s="28"/>
    </row>
    <row r="2957" hidden="1">
      <c r="A2957" s="31" t="s">
        <v>3649</v>
      </c>
      <c r="B2957" s="29">
        <v>1759.0</v>
      </c>
      <c r="C2957" s="26">
        <v>1759.0</v>
      </c>
      <c r="D2957" s="27">
        <v>0.0</v>
      </c>
      <c r="E2957" s="28" t="s">
        <v>5077</v>
      </c>
    </row>
    <row r="2958" hidden="1">
      <c r="A2958" s="31" t="s">
        <v>3651</v>
      </c>
      <c r="B2958" s="29">
        <v>6790.0</v>
      </c>
      <c r="C2958" s="26">
        <v>6765.0</v>
      </c>
      <c r="D2958" s="27">
        <v>-25.0</v>
      </c>
      <c r="E2958" s="41"/>
    </row>
    <row r="2959" hidden="1">
      <c r="A2959" s="58" t="s">
        <v>3652</v>
      </c>
      <c r="B2959" s="29">
        <v>100992.0</v>
      </c>
      <c r="C2959" s="29">
        <v>100992.0</v>
      </c>
      <c r="D2959" s="27">
        <v>0.0</v>
      </c>
      <c r="E2959" s="41"/>
    </row>
    <row r="2960" hidden="1">
      <c r="A2960" s="58" t="s">
        <v>3653</v>
      </c>
      <c r="B2960" s="29">
        <v>43599.0</v>
      </c>
      <c r="C2960" s="59">
        <v>43599.0</v>
      </c>
      <c r="D2960" s="27">
        <v>0.0</v>
      </c>
      <c r="E2960" s="41"/>
    </row>
    <row r="2961" hidden="1">
      <c r="A2961" s="58" t="s">
        <v>3654</v>
      </c>
      <c r="B2961" s="29">
        <v>123314.0</v>
      </c>
      <c r="C2961" s="59">
        <v>123314.0</v>
      </c>
      <c r="D2961" s="27">
        <v>0.0</v>
      </c>
      <c r="E2961" s="41"/>
    </row>
    <row r="2962" hidden="1">
      <c r="A2962" s="58" t="s">
        <v>3655</v>
      </c>
      <c r="B2962" s="29">
        <v>108486.5</v>
      </c>
      <c r="C2962" s="59">
        <v>106693.5</v>
      </c>
      <c r="D2962" s="27">
        <v>-1793.0</v>
      </c>
      <c r="E2962" s="41"/>
    </row>
    <row r="2963" hidden="1">
      <c r="A2963" s="58" t="s">
        <v>3657</v>
      </c>
      <c r="B2963" s="29">
        <v>4057.0</v>
      </c>
      <c r="C2963" s="59">
        <v>4575.0</v>
      </c>
      <c r="D2963" s="27">
        <v>518.0</v>
      </c>
      <c r="E2963" s="41"/>
    </row>
    <row r="2964" hidden="1">
      <c r="A2964" s="58" t="s">
        <v>3658</v>
      </c>
      <c r="B2964" s="29">
        <v>13503.0</v>
      </c>
      <c r="C2964" s="59">
        <v>13503.0</v>
      </c>
      <c r="D2964" s="27">
        <v>0.0</v>
      </c>
      <c r="E2964" s="41"/>
    </row>
    <row r="2965" hidden="1">
      <c r="A2965" s="35" t="s">
        <v>3659</v>
      </c>
      <c r="B2965" s="29">
        <v>449090.5</v>
      </c>
      <c r="C2965" s="59">
        <v>437019.5</v>
      </c>
      <c r="D2965" s="27">
        <v>-12071.0</v>
      </c>
      <c r="E2965" s="41"/>
    </row>
    <row r="2966" hidden="1">
      <c r="A2966" s="36" t="s">
        <v>3660</v>
      </c>
      <c r="B2966" s="42">
        <v>21.0</v>
      </c>
      <c r="C2966" s="65">
        <v>10792.0</v>
      </c>
      <c r="D2966" s="66">
        <v>10771.0</v>
      </c>
      <c r="E2966" s="45"/>
    </row>
    <row r="2967" hidden="1">
      <c r="A2967" s="39"/>
      <c r="B2967" s="60"/>
      <c r="C2967" s="67"/>
      <c r="D2967" s="61"/>
      <c r="E2967" s="68"/>
    </row>
    <row r="2968" hidden="1">
      <c r="A2968" s="39"/>
      <c r="B2968" s="60"/>
      <c r="C2968" s="67"/>
      <c r="D2968" s="61"/>
      <c r="E2968" s="68"/>
    </row>
    <row r="2969" hidden="1">
      <c r="A2969" s="5" t="s">
        <v>3663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3634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46104.0</v>
      </c>
      <c r="B2973" s="6"/>
      <c r="C2973" s="54" t="s">
        <v>3635</v>
      </c>
      <c r="D2973" s="15">
        <v>46110.0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5" t="s">
        <v>4824</v>
      </c>
      <c r="B2975" s="7"/>
      <c r="C2975" s="16"/>
      <c r="D2975" s="56" t="s">
        <v>4825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3636</v>
      </c>
      <c r="B2977" s="6"/>
      <c r="C2977" s="6"/>
      <c r="D2977" s="6"/>
      <c r="E2977" s="7"/>
    </row>
    <row r="2978" hidden="1">
      <c r="A2978" s="20" t="s">
        <v>3637</v>
      </c>
      <c r="B2978" s="21" t="s">
        <v>3638</v>
      </c>
      <c r="C2978" s="22" t="s">
        <v>3639</v>
      </c>
      <c r="D2978" s="21" t="s">
        <v>3640</v>
      </c>
      <c r="E2978" s="23" t="s">
        <v>13</v>
      </c>
    </row>
    <row r="2979" hidden="1">
      <c r="A2979" s="57" t="s">
        <v>3641</v>
      </c>
      <c r="B2979" s="25">
        <v>31813.0</v>
      </c>
      <c r="C2979" s="26">
        <v>31813.0</v>
      </c>
      <c r="D2979" s="27">
        <v>0.0</v>
      </c>
      <c r="E2979" s="41"/>
    </row>
    <row r="2980" hidden="1">
      <c r="A2980" s="57" t="s">
        <v>3642</v>
      </c>
      <c r="B2980" s="29">
        <v>27801.0</v>
      </c>
      <c r="C2980" s="26">
        <v>27801.0</v>
      </c>
      <c r="D2980" s="27">
        <v>0.0</v>
      </c>
      <c r="E2980" s="28"/>
    </row>
    <row r="2981" hidden="1">
      <c r="A2981" s="57" t="s">
        <v>3643</v>
      </c>
      <c r="B2981" s="29">
        <v>500.0</v>
      </c>
      <c r="C2981" s="26">
        <v>500.0</v>
      </c>
      <c r="D2981" s="27">
        <v>0.0</v>
      </c>
      <c r="E2981" s="41"/>
    </row>
    <row r="2982" hidden="1">
      <c r="A2982" s="57" t="s">
        <v>3644</v>
      </c>
      <c r="B2982" s="29">
        <v>0.0</v>
      </c>
      <c r="C2982" s="26"/>
      <c r="D2982" s="27">
        <v>0.0</v>
      </c>
      <c r="E2982" s="41"/>
    </row>
    <row r="2983" hidden="1">
      <c r="A2983" s="31" t="s">
        <v>3646</v>
      </c>
      <c r="B2983" s="29">
        <v>0.0</v>
      </c>
      <c r="C2983" s="26"/>
      <c r="D2983" s="27">
        <v>0.0</v>
      </c>
      <c r="E2983" s="40"/>
    </row>
    <row r="2984" hidden="1">
      <c r="A2984" s="31" t="s">
        <v>3647</v>
      </c>
      <c r="B2984" s="29">
        <v>0.0</v>
      </c>
      <c r="C2984" s="26"/>
      <c r="D2984" s="27">
        <v>0.0</v>
      </c>
      <c r="E2984" s="28"/>
    </row>
    <row r="2985" hidden="1">
      <c r="A2985" s="31" t="s">
        <v>3649</v>
      </c>
      <c r="B2985" s="29">
        <v>1759.0</v>
      </c>
      <c r="C2985" s="26">
        <v>1759.0</v>
      </c>
      <c r="D2985" s="27">
        <v>0.0</v>
      </c>
      <c r="E2985" s="28" t="s">
        <v>5077</v>
      </c>
    </row>
    <row r="2986" hidden="1">
      <c r="A2986" s="31" t="s">
        <v>3651</v>
      </c>
      <c r="B2986" s="29">
        <v>6790.0</v>
      </c>
      <c r="C2986" s="26">
        <v>6765.0</v>
      </c>
      <c r="D2986" s="27">
        <v>-25.0</v>
      </c>
      <c r="E2986" s="41"/>
    </row>
    <row r="2987" hidden="1">
      <c r="A2987" s="58" t="s">
        <v>3652</v>
      </c>
      <c r="B2987" s="29">
        <v>100992.0</v>
      </c>
      <c r="C2987" s="29">
        <v>100992.0</v>
      </c>
      <c r="D2987" s="27">
        <v>0.0</v>
      </c>
      <c r="E2987" s="41"/>
    </row>
    <row r="2988" hidden="1">
      <c r="A2988" s="58" t="s">
        <v>3653</v>
      </c>
      <c r="B2988" s="29">
        <v>43599.0</v>
      </c>
      <c r="C2988" s="59">
        <v>43599.0</v>
      </c>
      <c r="D2988" s="27">
        <v>0.0</v>
      </c>
      <c r="E2988" s="41"/>
    </row>
    <row r="2989" hidden="1">
      <c r="A2989" s="58" t="s">
        <v>3654</v>
      </c>
      <c r="B2989" s="29">
        <v>123314.0</v>
      </c>
      <c r="C2989" s="59">
        <v>123314.0</v>
      </c>
      <c r="D2989" s="27">
        <v>0.0</v>
      </c>
      <c r="E2989" s="41"/>
    </row>
    <row r="2990" hidden="1">
      <c r="A2990" s="58" t="s">
        <v>3655</v>
      </c>
      <c r="B2990" s="29">
        <v>108486.5</v>
      </c>
      <c r="C2990" s="59">
        <v>106693.5</v>
      </c>
      <c r="D2990" s="27">
        <v>-1793.0</v>
      </c>
      <c r="E2990" s="41"/>
    </row>
    <row r="2991" hidden="1">
      <c r="A2991" s="58" t="s">
        <v>3657</v>
      </c>
      <c r="B2991" s="29">
        <v>4057.0</v>
      </c>
      <c r="C2991" s="59">
        <v>4575.0</v>
      </c>
      <c r="D2991" s="27">
        <v>518.0</v>
      </c>
      <c r="E2991" s="41"/>
    </row>
    <row r="2992" hidden="1">
      <c r="A2992" s="58" t="s">
        <v>3658</v>
      </c>
      <c r="B2992" s="29">
        <v>13503.0</v>
      </c>
      <c r="C2992" s="59">
        <v>13503.0</v>
      </c>
      <c r="D2992" s="27">
        <v>0.0</v>
      </c>
      <c r="E2992" s="41"/>
    </row>
    <row r="2993" hidden="1">
      <c r="A2993" s="35" t="s">
        <v>3659</v>
      </c>
      <c r="B2993" s="29">
        <v>449090.5</v>
      </c>
      <c r="C2993" s="59">
        <v>437019.5</v>
      </c>
      <c r="D2993" s="27">
        <v>-12071.0</v>
      </c>
      <c r="E2993" s="41"/>
    </row>
    <row r="2994" hidden="1">
      <c r="A2994" s="36" t="s">
        <v>3660</v>
      </c>
      <c r="B2994" s="42">
        <v>21.0</v>
      </c>
      <c r="C2994" s="65">
        <v>10792.0</v>
      </c>
      <c r="D2994" s="66">
        <v>10771.0</v>
      </c>
      <c r="E2994" s="45"/>
    </row>
    <row r="2995" hidden="1">
      <c r="A2995" s="39"/>
      <c r="B2995" s="60"/>
      <c r="C2995" s="67"/>
      <c r="D2995" s="61"/>
      <c r="E2995" s="68"/>
    </row>
    <row r="2996" hidden="1">
      <c r="A2996" s="39"/>
      <c r="B2996" s="60"/>
      <c r="C2996" s="67"/>
      <c r="D2996" s="61"/>
      <c r="E2996" s="68"/>
    </row>
    <row r="2997" hidden="1">
      <c r="A2997" s="5" t="s">
        <v>3663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3634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46111.0</v>
      </c>
      <c r="B3001" s="6"/>
      <c r="C3001" s="54" t="s">
        <v>3635</v>
      </c>
      <c r="D3001" s="15">
        <v>46112.0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5" t="s">
        <v>4824</v>
      </c>
      <c r="B3003" s="7"/>
      <c r="C3003" s="16"/>
      <c r="D3003" s="56" t="s">
        <v>4826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3636</v>
      </c>
      <c r="B3005" s="6"/>
      <c r="C3005" s="6"/>
      <c r="D3005" s="6"/>
      <c r="E3005" s="7"/>
    </row>
    <row r="3006" hidden="1">
      <c r="A3006" s="20" t="s">
        <v>3637</v>
      </c>
      <c r="B3006" s="21" t="s">
        <v>3638</v>
      </c>
      <c r="C3006" s="22" t="s">
        <v>3639</v>
      </c>
      <c r="D3006" s="21" t="s">
        <v>3640</v>
      </c>
      <c r="E3006" s="23" t="s">
        <v>13</v>
      </c>
    </row>
    <row r="3007" hidden="1">
      <c r="A3007" s="57" t="s">
        <v>3641</v>
      </c>
      <c r="B3007" s="25">
        <v>12663.0</v>
      </c>
      <c r="C3007" s="26">
        <v>13063.0</v>
      </c>
      <c r="D3007" s="27">
        <v>400.0</v>
      </c>
      <c r="E3007" s="40" t="s">
        <v>5078</v>
      </c>
    </row>
    <row r="3008" hidden="1">
      <c r="A3008" s="57" t="s">
        <v>3642</v>
      </c>
      <c r="B3008" s="29">
        <v>3670.0</v>
      </c>
      <c r="C3008" s="26">
        <v>3679.0</v>
      </c>
      <c r="D3008" s="27">
        <v>9.0</v>
      </c>
      <c r="E3008" s="28"/>
    </row>
    <row r="3009" hidden="1">
      <c r="A3009" s="57" t="s">
        <v>3643</v>
      </c>
      <c r="B3009" s="29">
        <v>0.0</v>
      </c>
      <c r="C3009" s="26"/>
      <c r="D3009" s="27">
        <v>0.0</v>
      </c>
      <c r="E3009" s="41"/>
    </row>
    <row r="3010" hidden="1">
      <c r="A3010" s="57" t="s">
        <v>3644</v>
      </c>
      <c r="B3010" s="29">
        <v>0.0</v>
      </c>
      <c r="C3010" s="26"/>
      <c r="D3010" s="27">
        <v>0.0</v>
      </c>
      <c r="E3010" s="41"/>
    </row>
    <row r="3011" hidden="1">
      <c r="A3011" s="31" t="s">
        <v>3646</v>
      </c>
      <c r="B3011" s="29">
        <v>0.0</v>
      </c>
      <c r="C3011" s="26"/>
      <c r="D3011" s="27">
        <v>0.0</v>
      </c>
      <c r="E3011" s="40"/>
    </row>
    <row r="3012" hidden="1">
      <c r="A3012" s="31" t="s">
        <v>3647</v>
      </c>
      <c r="B3012" s="29">
        <v>3780.0</v>
      </c>
      <c r="C3012" s="26">
        <v>3780.0</v>
      </c>
      <c r="D3012" s="27">
        <v>0.0</v>
      </c>
      <c r="E3012" s="28" t="s">
        <v>5079</v>
      </c>
    </row>
    <row r="3013" hidden="1">
      <c r="A3013" s="31" t="s">
        <v>3649</v>
      </c>
      <c r="B3013" s="29">
        <v>1101.0</v>
      </c>
      <c r="C3013" s="26">
        <v>1101.0</v>
      </c>
      <c r="D3013" s="27">
        <v>0.0</v>
      </c>
      <c r="E3013" s="28" t="s">
        <v>5080</v>
      </c>
    </row>
    <row r="3014" hidden="1">
      <c r="A3014" s="31" t="s">
        <v>3651</v>
      </c>
      <c r="B3014" s="29">
        <v>1620.0</v>
      </c>
      <c r="C3014" s="26">
        <v>1620.0</v>
      </c>
      <c r="D3014" s="27">
        <v>0.0</v>
      </c>
      <c r="E3014" s="41"/>
    </row>
    <row r="3015" hidden="1">
      <c r="A3015" s="58" t="s">
        <v>3652</v>
      </c>
      <c r="B3015" s="29">
        <v>20561.0</v>
      </c>
      <c r="C3015" s="29">
        <v>20561.0</v>
      </c>
      <c r="D3015" s="27">
        <v>0.0</v>
      </c>
      <c r="E3015" s="41"/>
    </row>
    <row r="3016" hidden="1">
      <c r="A3016" s="58" t="s">
        <v>3653</v>
      </c>
      <c r="B3016" s="29">
        <v>7617.0</v>
      </c>
      <c r="C3016" s="59">
        <v>7617.0</v>
      </c>
      <c r="D3016" s="27">
        <v>0.0</v>
      </c>
      <c r="E3016" s="41"/>
    </row>
    <row r="3017" hidden="1">
      <c r="A3017" s="58" t="s">
        <v>3654</v>
      </c>
      <c r="B3017" s="29">
        <v>25266.0</v>
      </c>
      <c r="C3017" s="59">
        <v>25266.0</v>
      </c>
      <c r="D3017" s="27">
        <v>0.0</v>
      </c>
      <c r="E3017" s="41"/>
    </row>
    <row r="3018" hidden="1">
      <c r="A3018" s="58" t="s">
        <v>3655</v>
      </c>
      <c r="B3018" s="29">
        <v>21514.5</v>
      </c>
      <c r="C3018" s="59">
        <v>21514.5</v>
      </c>
      <c r="D3018" s="27">
        <v>0.0</v>
      </c>
      <c r="E3018" s="41"/>
    </row>
    <row r="3019" hidden="1">
      <c r="A3019" s="58" t="s">
        <v>3657</v>
      </c>
      <c r="B3019" s="29">
        <v>1362.0</v>
      </c>
      <c r="C3019" s="59">
        <v>1362.0</v>
      </c>
      <c r="D3019" s="27">
        <v>0.0</v>
      </c>
      <c r="E3019" s="41"/>
    </row>
    <row r="3020" hidden="1">
      <c r="A3020" s="58" t="s">
        <v>3658</v>
      </c>
      <c r="B3020" s="29">
        <v>1331.0</v>
      </c>
      <c r="C3020" s="59">
        <v>738.0</v>
      </c>
      <c r="D3020" s="27">
        <v>-593.0</v>
      </c>
      <c r="E3020" s="41"/>
    </row>
    <row r="3021" hidden="1">
      <c r="A3021" s="35" t="s">
        <v>3659</v>
      </c>
      <c r="B3021" s="29">
        <v>99149.8</v>
      </c>
      <c r="C3021" s="59">
        <v>98556.8</v>
      </c>
      <c r="D3021" s="27">
        <v>-593.0</v>
      </c>
      <c r="E3021" s="41"/>
    </row>
    <row r="3022" hidden="1">
      <c r="A3022" s="36" t="s">
        <v>3660</v>
      </c>
      <c r="B3022" s="42">
        <v>4.69999999999709</v>
      </c>
      <c r="C3022" s="65">
        <v>1006.6999999999971</v>
      </c>
      <c r="D3022" s="66">
        <v>1002.0</v>
      </c>
      <c r="E3022" s="45"/>
    </row>
    <row r="3023" hidden="1">
      <c r="A3023" s="39"/>
      <c r="B3023" s="60"/>
      <c r="C3023" s="67"/>
      <c r="D3023" s="61"/>
      <c r="E3023" s="68"/>
    </row>
    <row r="3024" hidden="1">
      <c r="A3024" s="39"/>
      <c r="B3024" s="60"/>
      <c r="C3024" s="67"/>
      <c r="D3024" s="61"/>
      <c r="E3024" s="68"/>
    </row>
    <row r="3025" hidden="1">
      <c r="A3025" s="5" t="s">
        <v>3663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3634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46113.0</v>
      </c>
      <c r="B3029" s="6"/>
      <c r="C3029" s="54" t="s">
        <v>3635</v>
      </c>
      <c r="D3029" s="15">
        <v>46117.0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5" t="s">
        <v>4827</v>
      </c>
      <c r="B3031" s="7"/>
      <c r="C3031" s="16"/>
      <c r="D3031" s="56" t="s">
        <v>4825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3636</v>
      </c>
      <c r="B3033" s="6"/>
      <c r="C3033" s="6"/>
      <c r="D3033" s="6"/>
      <c r="E3033" s="7"/>
    </row>
    <row r="3034" hidden="1">
      <c r="A3034" s="20" t="s">
        <v>3637</v>
      </c>
      <c r="B3034" s="21" t="s">
        <v>3638</v>
      </c>
      <c r="C3034" s="22" t="s">
        <v>3639</v>
      </c>
      <c r="D3034" s="21" t="s">
        <v>3640</v>
      </c>
      <c r="E3034" s="23" t="s">
        <v>13</v>
      </c>
    </row>
    <row r="3035" hidden="1">
      <c r="A3035" s="57" t="s">
        <v>3641</v>
      </c>
      <c r="B3035" s="25">
        <v>27451.0</v>
      </c>
      <c r="C3035" s="26">
        <v>27451.0</v>
      </c>
      <c r="D3035" s="27">
        <v>0.0</v>
      </c>
      <c r="E3035" s="40"/>
    </row>
    <row r="3036" hidden="1">
      <c r="A3036" s="57" t="s">
        <v>3642</v>
      </c>
      <c r="B3036" s="29">
        <v>20114.0</v>
      </c>
      <c r="C3036" s="26">
        <v>20114.0</v>
      </c>
      <c r="D3036" s="27">
        <v>0.0</v>
      </c>
      <c r="E3036" s="28"/>
    </row>
    <row r="3037" hidden="1">
      <c r="A3037" s="57" t="s">
        <v>3643</v>
      </c>
      <c r="B3037" s="29">
        <v>400.0</v>
      </c>
      <c r="C3037" s="26">
        <v>400.0</v>
      </c>
      <c r="D3037" s="27">
        <v>0.0</v>
      </c>
      <c r="E3037" s="41"/>
    </row>
    <row r="3038" hidden="1">
      <c r="A3038" s="57" t="s">
        <v>3644</v>
      </c>
      <c r="B3038" s="29">
        <v>0.0</v>
      </c>
      <c r="C3038" s="26"/>
      <c r="D3038" s="27">
        <v>0.0</v>
      </c>
      <c r="E3038" s="41"/>
    </row>
    <row r="3039" hidden="1">
      <c r="A3039" s="31" t="s">
        <v>3646</v>
      </c>
      <c r="B3039" s="29">
        <v>0.0</v>
      </c>
      <c r="C3039" s="26"/>
      <c r="D3039" s="27">
        <v>0.0</v>
      </c>
      <c r="E3039" s="40"/>
    </row>
    <row r="3040" hidden="1">
      <c r="A3040" s="31" t="s">
        <v>3647</v>
      </c>
      <c r="B3040" s="29">
        <v>0.0</v>
      </c>
      <c r="C3040" s="26"/>
      <c r="D3040" s="27">
        <v>0.0</v>
      </c>
      <c r="E3040" s="28"/>
    </row>
    <row r="3041" hidden="1">
      <c r="A3041" s="31" t="s">
        <v>3649</v>
      </c>
      <c r="B3041" s="29">
        <v>998.0</v>
      </c>
      <c r="C3041" s="26">
        <v>998.0</v>
      </c>
      <c r="D3041" s="27">
        <v>0.0</v>
      </c>
      <c r="E3041" s="28" t="s">
        <v>3662</v>
      </c>
    </row>
    <row r="3042" hidden="1">
      <c r="A3042" s="31" t="s">
        <v>3651</v>
      </c>
      <c r="B3042" s="29">
        <v>4635.0</v>
      </c>
      <c r="C3042" s="26">
        <v>4635.0</v>
      </c>
      <c r="D3042" s="27">
        <v>0.0</v>
      </c>
      <c r="E3042" s="41"/>
    </row>
    <row r="3043" hidden="1">
      <c r="A3043" s="58" t="s">
        <v>3652</v>
      </c>
      <c r="B3043" s="29">
        <v>93660.0</v>
      </c>
      <c r="C3043" s="29">
        <v>93660.0</v>
      </c>
      <c r="D3043" s="27">
        <v>0.0</v>
      </c>
      <c r="E3043" s="41"/>
    </row>
    <row r="3044" hidden="1">
      <c r="A3044" s="58" t="s">
        <v>3653</v>
      </c>
      <c r="B3044" s="29">
        <v>23646.0</v>
      </c>
      <c r="C3044" s="59">
        <v>23646.0</v>
      </c>
      <c r="D3044" s="27">
        <v>0.0</v>
      </c>
      <c r="E3044" s="41"/>
    </row>
    <row r="3045" hidden="1">
      <c r="A3045" s="58" t="s">
        <v>3654</v>
      </c>
      <c r="B3045" s="29">
        <v>92786.0</v>
      </c>
      <c r="C3045" s="59">
        <v>92786.0</v>
      </c>
      <c r="D3045" s="27">
        <v>0.0</v>
      </c>
      <c r="E3045" s="41"/>
    </row>
    <row r="3046" hidden="1">
      <c r="A3046" s="58" t="s">
        <v>3655</v>
      </c>
      <c r="B3046" s="29">
        <v>72069.5</v>
      </c>
      <c r="C3046" s="59">
        <v>72069.5</v>
      </c>
      <c r="D3046" s="27">
        <v>0.0</v>
      </c>
      <c r="E3046" s="41"/>
    </row>
    <row r="3047" hidden="1">
      <c r="A3047" s="58" t="s">
        <v>3657</v>
      </c>
      <c r="B3047" s="29">
        <v>1198.0</v>
      </c>
      <c r="C3047" s="59">
        <v>1198.0</v>
      </c>
      <c r="D3047" s="27">
        <v>0.0</v>
      </c>
      <c r="E3047" s="41"/>
    </row>
    <row r="3048" hidden="1">
      <c r="A3048" s="58" t="s">
        <v>3658</v>
      </c>
      <c r="B3048" s="29">
        <v>15961.0</v>
      </c>
      <c r="C3048" s="59">
        <v>15961.0</v>
      </c>
      <c r="D3048" s="27">
        <v>0.0</v>
      </c>
      <c r="E3048" s="41"/>
    </row>
    <row r="3049" hidden="1">
      <c r="A3049" s="35" t="s">
        <v>3659</v>
      </c>
      <c r="B3049" s="29">
        <v>336956.5</v>
      </c>
      <c r="C3049" s="59">
        <v>336956.5</v>
      </c>
      <c r="D3049" s="27">
        <v>0.0</v>
      </c>
      <c r="E3049" s="41"/>
    </row>
    <row r="3050" hidden="1">
      <c r="A3050" s="36" t="s">
        <v>3660</v>
      </c>
      <c r="B3050" s="42">
        <v>1.0</v>
      </c>
      <c r="C3050" s="65">
        <v>1.0</v>
      </c>
      <c r="D3050" s="66">
        <v>0.0</v>
      </c>
      <c r="E3050" s="45"/>
    </row>
    <row r="3051" hidden="1">
      <c r="A3051" s="39"/>
      <c r="B3051" s="60"/>
      <c r="C3051" s="67"/>
      <c r="D3051" s="61"/>
      <c r="E3051" s="68"/>
    </row>
    <row r="3052" hidden="1">
      <c r="A3052" s="39"/>
      <c r="B3052" s="60"/>
      <c r="C3052" s="67"/>
      <c r="D3052" s="61"/>
      <c r="E3052" s="68"/>
    </row>
    <row r="3053" hidden="1">
      <c r="A3053" s="5" t="s">
        <v>3663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3634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46118.0</v>
      </c>
      <c r="B3057" s="6"/>
      <c r="C3057" s="54" t="s">
        <v>3635</v>
      </c>
      <c r="D3057" s="15">
        <v>46124.0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5" t="s">
        <v>4824</v>
      </c>
      <c r="B3059" s="7"/>
      <c r="C3059" s="16"/>
      <c r="D3059" s="56" t="s">
        <v>4825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3636</v>
      </c>
      <c r="B3061" s="6"/>
      <c r="C3061" s="6"/>
      <c r="D3061" s="6"/>
      <c r="E3061" s="7"/>
    </row>
    <row r="3062" hidden="1">
      <c r="A3062" s="20" t="s">
        <v>3637</v>
      </c>
      <c r="B3062" s="21" t="s">
        <v>3638</v>
      </c>
      <c r="C3062" s="22" t="s">
        <v>3639</v>
      </c>
      <c r="D3062" s="21" t="s">
        <v>3640</v>
      </c>
      <c r="E3062" s="23" t="s">
        <v>13</v>
      </c>
    </row>
    <row r="3063" hidden="1">
      <c r="A3063" s="57" t="s">
        <v>3641</v>
      </c>
      <c r="B3063" s="25">
        <v>46157.0</v>
      </c>
      <c r="C3063" s="26">
        <v>45757.0</v>
      </c>
      <c r="D3063" s="27">
        <v>-400.0</v>
      </c>
      <c r="E3063" s="40" t="s">
        <v>5081</v>
      </c>
    </row>
    <row r="3064" hidden="1">
      <c r="A3064" s="57" t="s">
        <v>3642</v>
      </c>
      <c r="B3064" s="29">
        <v>37076.0</v>
      </c>
      <c r="C3064" s="26">
        <v>37076.0</v>
      </c>
      <c r="D3064" s="27">
        <v>0.0</v>
      </c>
      <c r="E3064" s="28"/>
    </row>
    <row r="3065" hidden="1">
      <c r="A3065" s="57" t="s">
        <v>3643</v>
      </c>
      <c r="B3065" s="29">
        <v>2000.0</v>
      </c>
      <c r="C3065" s="26">
        <v>2000.0</v>
      </c>
      <c r="D3065" s="27">
        <v>0.0</v>
      </c>
      <c r="E3065" s="41"/>
    </row>
    <row r="3066" hidden="1">
      <c r="A3066" s="57" t="s">
        <v>3644</v>
      </c>
      <c r="B3066" s="29">
        <v>0.0</v>
      </c>
      <c r="C3066" s="26"/>
      <c r="D3066" s="27">
        <v>0.0</v>
      </c>
      <c r="E3066" s="41"/>
    </row>
    <row r="3067" hidden="1">
      <c r="A3067" s="31" t="s">
        <v>3646</v>
      </c>
      <c r="B3067" s="29">
        <v>0.0</v>
      </c>
      <c r="C3067" s="26"/>
      <c r="D3067" s="27">
        <v>0.0</v>
      </c>
      <c r="E3067" s="40"/>
    </row>
    <row r="3068" hidden="1">
      <c r="A3068" s="31" t="s">
        <v>3647</v>
      </c>
      <c r="B3068" s="29">
        <v>0.0</v>
      </c>
      <c r="C3068" s="26"/>
      <c r="D3068" s="27">
        <v>0.0</v>
      </c>
      <c r="E3068" s="28"/>
    </row>
    <row r="3069" hidden="1">
      <c r="A3069" s="31" t="s">
        <v>3649</v>
      </c>
      <c r="B3069" s="29">
        <v>24.0</v>
      </c>
      <c r="C3069" s="26">
        <v>24.0</v>
      </c>
      <c r="D3069" s="27">
        <v>0.0</v>
      </c>
      <c r="E3069" s="28" t="s">
        <v>5082</v>
      </c>
    </row>
    <row r="3070" hidden="1">
      <c r="A3070" s="31" t="s">
        <v>3651</v>
      </c>
      <c r="B3070" s="29">
        <v>7920.0</v>
      </c>
      <c r="C3070" s="26">
        <v>7875.0</v>
      </c>
      <c r="D3070" s="27">
        <v>-45.0</v>
      </c>
      <c r="E3070" s="41"/>
    </row>
    <row r="3071" hidden="1">
      <c r="A3071" s="58" t="s">
        <v>3652</v>
      </c>
      <c r="B3071" s="29">
        <v>122897.0</v>
      </c>
      <c r="C3071" s="29">
        <v>122897.0</v>
      </c>
      <c r="D3071" s="27">
        <v>0.0</v>
      </c>
      <c r="E3071" s="41"/>
    </row>
    <row r="3072" hidden="1">
      <c r="A3072" s="58" t="s">
        <v>3653</v>
      </c>
      <c r="B3072" s="29">
        <v>39275.0</v>
      </c>
      <c r="C3072" s="59">
        <v>39275.0</v>
      </c>
      <c r="D3072" s="27">
        <v>0.0</v>
      </c>
      <c r="E3072" s="41"/>
    </row>
    <row r="3073" hidden="1">
      <c r="A3073" s="58" t="s">
        <v>3654</v>
      </c>
      <c r="B3073" s="29">
        <v>109068.0</v>
      </c>
      <c r="C3073" s="59">
        <v>108537.0</v>
      </c>
      <c r="D3073" s="27">
        <v>-531.0</v>
      </c>
      <c r="E3073" s="41"/>
    </row>
    <row r="3074" hidden="1">
      <c r="A3074" s="58" t="s">
        <v>3655</v>
      </c>
      <c r="B3074" s="29">
        <v>115947.9</v>
      </c>
      <c r="C3074" s="59">
        <v>115947.90000000001</v>
      </c>
      <c r="D3074" s="27">
        <v>1.4551915228366852E-11</v>
      </c>
      <c r="E3074" s="41"/>
    </row>
    <row r="3075" hidden="1">
      <c r="A3075" s="58" t="s">
        <v>3657</v>
      </c>
      <c r="B3075" s="29">
        <v>3878.0</v>
      </c>
      <c r="C3075" s="59">
        <v>3878.0</v>
      </c>
      <c r="D3075" s="27">
        <v>0.0</v>
      </c>
      <c r="E3075" s="41"/>
    </row>
    <row r="3076" hidden="1">
      <c r="A3076" s="58" t="s">
        <v>3658</v>
      </c>
      <c r="B3076" s="29">
        <v>16484.0</v>
      </c>
      <c r="C3076" s="59">
        <v>16484.0</v>
      </c>
      <c r="D3076" s="27">
        <v>0.0</v>
      </c>
      <c r="E3076" s="41"/>
    </row>
    <row r="3077" hidden="1">
      <c r="A3077" s="35" t="s">
        <v>3659</v>
      </c>
      <c r="B3077" s="29">
        <v>484239.4</v>
      </c>
      <c r="C3077" s="59">
        <v>483708.39999999997</v>
      </c>
      <c r="D3077" s="27">
        <v>-531.0000000000582</v>
      </c>
      <c r="E3077" s="41"/>
    </row>
    <row r="3078" hidden="1">
      <c r="A3078" s="36" t="s">
        <v>3660</v>
      </c>
      <c r="B3078" s="42">
        <v>3.5</v>
      </c>
      <c r="C3078" s="65">
        <v>-441.4999999999418</v>
      </c>
      <c r="D3078" s="66">
        <v>-444.9999999999418</v>
      </c>
      <c r="E3078" s="45"/>
    </row>
    <row r="3079" hidden="1">
      <c r="A3079" s="39"/>
      <c r="B3079" s="60"/>
      <c r="C3079" s="67"/>
      <c r="D3079" s="61"/>
      <c r="E3079" s="68"/>
    </row>
    <row r="3080" hidden="1">
      <c r="A3080" s="39"/>
      <c r="B3080" s="60"/>
      <c r="C3080" s="67"/>
      <c r="D3080" s="61"/>
      <c r="E3080" s="68"/>
    </row>
    <row r="3081" hidden="1">
      <c r="A3081" s="5" t="s">
        <v>3663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3634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46125.0</v>
      </c>
      <c r="B3085" s="6"/>
      <c r="C3085" s="54" t="s">
        <v>3635</v>
      </c>
      <c r="D3085" s="15">
        <v>46131.0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5" t="s">
        <v>4824</v>
      </c>
      <c r="B3087" s="7"/>
      <c r="C3087" s="16"/>
      <c r="D3087" s="56" t="s">
        <v>4825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3636</v>
      </c>
      <c r="B3089" s="6"/>
      <c r="C3089" s="6"/>
      <c r="D3089" s="6"/>
      <c r="E3089" s="7"/>
    </row>
    <row r="3090" hidden="1">
      <c r="A3090" s="20" t="s">
        <v>3637</v>
      </c>
      <c r="B3090" s="21" t="s">
        <v>3638</v>
      </c>
      <c r="C3090" s="22" t="s">
        <v>3639</v>
      </c>
      <c r="D3090" s="21" t="s">
        <v>3640</v>
      </c>
      <c r="E3090" s="23" t="s">
        <v>13</v>
      </c>
    </row>
    <row r="3091" hidden="1">
      <c r="A3091" s="57" t="s">
        <v>3641</v>
      </c>
      <c r="B3091" s="25">
        <v>16224.0</v>
      </c>
      <c r="C3091" s="26">
        <v>21758.0</v>
      </c>
      <c r="D3091" s="27">
        <v>5534.0</v>
      </c>
      <c r="E3091" s="40"/>
    </row>
    <row r="3092" hidden="1">
      <c r="A3092" s="57" t="s">
        <v>3642</v>
      </c>
      <c r="B3092" s="29">
        <v>31495.0</v>
      </c>
      <c r="C3092" s="26">
        <v>31495.0</v>
      </c>
      <c r="D3092" s="27">
        <v>0.0</v>
      </c>
      <c r="E3092" s="28"/>
    </row>
    <row r="3093" hidden="1">
      <c r="A3093" s="57" t="s">
        <v>3643</v>
      </c>
      <c r="B3093" s="29">
        <v>6085.0</v>
      </c>
      <c r="C3093" s="26">
        <v>600.0</v>
      </c>
      <c r="D3093" s="27">
        <v>-5485.0</v>
      </c>
      <c r="E3093" s="41"/>
    </row>
    <row r="3094" hidden="1">
      <c r="A3094" s="57" t="s">
        <v>3644</v>
      </c>
      <c r="B3094" s="29">
        <v>2000.0</v>
      </c>
      <c r="C3094" s="26">
        <v>2000.0</v>
      </c>
      <c r="D3094" s="27">
        <v>0.0</v>
      </c>
      <c r="E3094" s="41"/>
    </row>
    <row r="3095" hidden="1">
      <c r="A3095" s="31" t="s">
        <v>3646</v>
      </c>
      <c r="B3095" s="29">
        <v>0.0</v>
      </c>
      <c r="C3095" s="26"/>
      <c r="D3095" s="27">
        <v>0.0</v>
      </c>
      <c r="E3095" s="40"/>
    </row>
    <row r="3096" hidden="1">
      <c r="A3096" s="31" t="s">
        <v>3647</v>
      </c>
      <c r="B3096" s="29">
        <v>2679.0</v>
      </c>
      <c r="C3096" s="26">
        <v>2679.0</v>
      </c>
      <c r="D3096" s="27">
        <v>0.0</v>
      </c>
      <c r="E3096" s="28" t="s">
        <v>5083</v>
      </c>
    </row>
    <row r="3097" hidden="1">
      <c r="A3097" s="31" t="s">
        <v>3649</v>
      </c>
      <c r="B3097" s="29">
        <v>90.0</v>
      </c>
      <c r="C3097" s="26"/>
      <c r="D3097" s="27">
        <v>-90.0</v>
      </c>
      <c r="E3097" s="28"/>
    </row>
    <row r="3098" hidden="1">
      <c r="A3098" s="31" t="s">
        <v>3651</v>
      </c>
      <c r="B3098" s="29">
        <v>6525.0</v>
      </c>
      <c r="C3098" s="26">
        <v>6570.0</v>
      </c>
      <c r="D3098" s="27">
        <v>45.0</v>
      </c>
      <c r="E3098" s="41"/>
    </row>
    <row r="3099" hidden="1">
      <c r="A3099" s="58" t="s">
        <v>3652</v>
      </c>
      <c r="B3099" s="29">
        <v>112674.0</v>
      </c>
      <c r="C3099" s="29">
        <v>112674.0</v>
      </c>
      <c r="D3099" s="27">
        <v>0.0</v>
      </c>
      <c r="E3099" s="41"/>
    </row>
    <row r="3100" hidden="1">
      <c r="A3100" s="58" t="s">
        <v>3653</v>
      </c>
      <c r="B3100" s="29">
        <v>53171.0</v>
      </c>
      <c r="C3100" s="59">
        <v>53171.0</v>
      </c>
      <c r="D3100" s="27">
        <v>0.0</v>
      </c>
      <c r="E3100" s="41"/>
    </row>
    <row r="3101" hidden="1">
      <c r="A3101" s="58" t="s">
        <v>3654</v>
      </c>
      <c r="B3101" s="29">
        <v>122253.0</v>
      </c>
      <c r="C3101" s="59">
        <v>122253.0</v>
      </c>
      <c r="D3101" s="27">
        <v>0.0</v>
      </c>
      <c r="E3101" s="41"/>
    </row>
    <row r="3102" hidden="1">
      <c r="A3102" s="58" t="s">
        <v>3655</v>
      </c>
      <c r="B3102" s="29">
        <v>109480.0</v>
      </c>
      <c r="C3102" s="59">
        <v>109480.0</v>
      </c>
      <c r="D3102" s="27">
        <v>0.0</v>
      </c>
      <c r="E3102" s="41"/>
    </row>
    <row r="3103" hidden="1">
      <c r="A3103" s="58" t="s">
        <v>3657</v>
      </c>
      <c r="B3103" s="29">
        <v>1468.0</v>
      </c>
      <c r="C3103" s="59">
        <v>1468.0</v>
      </c>
      <c r="D3103" s="27">
        <v>0.0</v>
      </c>
      <c r="E3103" s="41"/>
    </row>
    <row r="3104" hidden="1">
      <c r="A3104" s="58" t="s">
        <v>3658</v>
      </c>
      <c r="B3104" s="29">
        <v>14118.0</v>
      </c>
      <c r="C3104" s="59">
        <v>14118.0</v>
      </c>
      <c r="D3104" s="27">
        <v>0.0</v>
      </c>
      <c r="E3104" s="41"/>
    </row>
    <row r="3105" hidden="1">
      <c r="A3105" s="35" t="s">
        <v>3659</v>
      </c>
      <c r="B3105" s="29">
        <v>464130.5</v>
      </c>
      <c r="C3105" s="59">
        <v>464130.5</v>
      </c>
      <c r="D3105" s="27">
        <v>0.0</v>
      </c>
      <c r="E3105" s="41"/>
    </row>
    <row r="3106" hidden="1">
      <c r="A3106" s="36" t="s">
        <v>3660</v>
      </c>
      <c r="B3106" s="42">
        <v>13.5</v>
      </c>
      <c r="C3106" s="65">
        <v>17.5</v>
      </c>
      <c r="D3106" s="66">
        <v>4.0</v>
      </c>
      <c r="E3106" s="45"/>
    </row>
    <row r="3107" hidden="1">
      <c r="A3107" s="39"/>
      <c r="B3107" s="60"/>
      <c r="C3107" s="67"/>
      <c r="D3107" s="61"/>
      <c r="E3107" s="68"/>
    </row>
    <row r="3108" hidden="1">
      <c r="A3108" s="39"/>
      <c r="B3108" s="60"/>
      <c r="C3108" s="67"/>
      <c r="D3108" s="61"/>
      <c r="E3108" s="68"/>
    </row>
    <row r="3109" hidden="1">
      <c r="A3109" s="5" t="s">
        <v>3663</v>
      </c>
      <c r="B3109" s="6"/>
      <c r="C3109" s="6"/>
      <c r="D3109" s="6"/>
      <c r="E3109" s="7"/>
    </row>
    <row r="3110" hidden="1">
      <c r="A3110" s="10"/>
      <c r="B3110" s="11"/>
      <c r="C3110" s="11"/>
      <c r="D3110" s="11"/>
      <c r="E3110" s="12"/>
    </row>
    <row r="3111" hidden="1">
      <c r="A3111" s="5" t="s">
        <v>3634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13">
        <v>46125.0</v>
      </c>
      <c r="B3113" s="6"/>
      <c r="C3113" s="54" t="s">
        <v>3635</v>
      </c>
      <c r="D3113" s="15">
        <v>46131.0</v>
      </c>
      <c r="E3113" s="7"/>
    </row>
    <row r="3114" hidden="1">
      <c r="A3114" s="10"/>
      <c r="B3114" s="11"/>
      <c r="C3114" s="16"/>
      <c r="D3114" s="11"/>
      <c r="E3114" s="12"/>
    </row>
    <row r="3115" hidden="1">
      <c r="A3115" s="55" t="s">
        <v>4824</v>
      </c>
      <c r="B3115" s="7"/>
      <c r="C3115" s="16"/>
      <c r="D3115" s="56" t="s">
        <v>4825</v>
      </c>
      <c r="E3115" s="7"/>
    </row>
    <row r="3116" hidden="1">
      <c r="A3116" s="10"/>
      <c r="B3116" s="12"/>
      <c r="C3116" s="16"/>
      <c r="D3116" s="11"/>
      <c r="E3116" s="12"/>
    </row>
    <row r="3117" hidden="1">
      <c r="A3117" s="19" t="s">
        <v>3636</v>
      </c>
      <c r="B3117" s="6"/>
      <c r="C3117" s="6"/>
      <c r="D3117" s="6"/>
      <c r="E3117" s="7"/>
    </row>
    <row r="3118" hidden="1">
      <c r="A3118" s="20" t="s">
        <v>3637</v>
      </c>
      <c r="B3118" s="21" t="s">
        <v>3638</v>
      </c>
      <c r="C3118" s="22" t="s">
        <v>3639</v>
      </c>
      <c r="D3118" s="21" t="s">
        <v>3640</v>
      </c>
      <c r="E3118" s="23" t="s">
        <v>13</v>
      </c>
    </row>
    <row r="3119" hidden="1">
      <c r="A3119" s="57" t="s">
        <v>3641</v>
      </c>
      <c r="B3119" s="25">
        <v>16224.0</v>
      </c>
      <c r="C3119" s="26">
        <v>21758.0</v>
      </c>
      <c r="D3119" s="27">
        <v>5534.0</v>
      </c>
      <c r="E3119" s="40"/>
    </row>
    <row r="3120" hidden="1">
      <c r="A3120" s="57" t="s">
        <v>3642</v>
      </c>
      <c r="B3120" s="29">
        <v>31495.0</v>
      </c>
      <c r="C3120" s="26">
        <v>31495.0</v>
      </c>
      <c r="D3120" s="27">
        <v>0.0</v>
      </c>
      <c r="E3120" s="28"/>
    </row>
    <row r="3121" hidden="1">
      <c r="A3121" s="57" t="s">
        <v>3643</v>
      </c>
      <c r="B3121" s="29">
        <v>6085.0</v>
      </c>
      <c r="C3121" s="26">
        <v>600.0</v>
      </c>
      <c r="D3121" s="27">
        <v>-5485.0</v>
      </c>
      <c r="E3121" s="41"/>
    </row>
    <row r="3122" hidden="1">
      <c r="A3122" s="57" t="s">
        <v>3644</v>
      </c>
      <c r="B3122" s="29">
        <v>2000.0</v>
      </c>
      <c r="C3122" s="26">
        <v>2000.0</v>
      </c>
      <c r="D3122" s="27">
        <v>0.0</v>
      </c>
      <c r="E3122" s="41"/>
    </row>
    <row r="3123" hidden="1">
      <c r="A3123" s="31" t="s">
        <v>3646</v>
      </c>
      <c r="B3123" s="29">
        <v>0.0</v>
      </c>
      <c r="C3123" s="26"/>
      <c r="D3123" s="27">
        <v>0.0</v>
      </c>
      <c r="E3123" s="40"/>
    </row>
    <row r="3124" hidden="1">
      <c r="A3124" s="31" t="s">
        <v>3647</v>
      </c>
      <c r="B3124" s="29">
        <v>2679.0</v>
      </c>
      <c r="C3124" s="26">
        <v>2679.0</v>
      </c>
      <c r="D3124" s="27">
        <v>0.0</v>
      </c>
      <c r="E3124" s="28" t="s">
        <v>5083</v>
      </c>
    </row>
    <row r="3125" hidden="1">
      <c r="A3125" s="31" t="s">
        <v>3649</v>
      </c>
      <c r="B3125" s="29">
        <v>90.0</v>
      </c>
      <c r="C3125" s="26"/>
      <c r="D3125" s="27">
        <v>-90.0</v>
      </c>
      <c r="E3125" s="28"/>
    </row>
    <row r="3126" hidden="1">
      <c r="A3126" s="31" t="s">
        <v>3651</v>
      </c>
      <c r="B3126" s="29">
        <v>6525.0</v>
      </c>
      <c r="C3126" s="26">
        <v>6570.0</v>
      </c>
      <c r="D3126" s="27">
        <v>45.0</v>
      </c>
      <c r="E3126" s="41"/>
    </row>
    <row r="3127" hidden="1">
      <c r="A3127" s="58" t="s">
        <v>3652</v>
      </c>
      <c r="B3127" s="29">
        <v>112674.0</v>
      </c>
      <c r="C3127" s="29">
        <v>112674.0</v>
      </c>
      <c r="D3127" s="27">
        <v>0.0</v>
      </c>
      <c r="E3127" s="41"/>
    </row>
    <row r="3128" hidden="1">
      <c r="A3128" s="58" t="s">
        <v>3653</v>
      </c>
      <c r="B3128" s="29">
        <v>53171.0</v>
      </c>
      <c r="C3128" s="59">
        <v>53171.0</v>
      </c>
      <c r="D3128" s="27">
        <v>0.0</v>
      </c>
      <c r="E3128" s="41"/>
    </row>
    <row r="3129" hidden="1">
      <c r="A3129" s="58" t="s">
        <v>3654</v>
      </c>
      <c r="B3129" s="29">
        <v>122253.0</v>
      </c>
      <c r="C3129" s="59">
        <v>122253.0</v>
      </c>
      <c r="D3129" s="27">
        <v>0.0</v>
      </c>
      <c r="E3129" s="41"/>
    </row>
    <row r="3130" hidden="1">
      <c r="A3130" s="58" t="s">
        <v>3655</v>
      </c>
      <c r="B3130" s="29">
        <v>109480.0</v>
      </c>
      <c r="C3130" s="59">
        <v>109480.0</v>
      </c>
      <c r="D3130" s="27">
        <v>0.0</v>
      </c>
      <c r="E3130" s="41"/>
    </row>
    <row r="3131" hidden="1">
      <c r="A3131" s="58" t="s">
        <v>3657</v>
      </c>
      <c r="B3131" s="29">
        <v>1468.0</v>
      </c>
      <c r="C3131" s="59">
        <v>1468.0</v>
      </c>
      <c r="D3131" s="27">
        <v>0.0</v>
      </c>
      <c r="E3131" s="41"/>
    </row>
    <row r="3132" hidden="1">
      <c r="A3132" s="58" t="s">
        <v>3658</v>
      </c>
      <c r="B3132" s="29">
        <v>14118.0</v>
      </c>
      <c r="C3132" s="59">
        <v>14118.0</v>
      </c>
      <c r="D3132" s="27">
        <v>0.0</v>
      </c>
      <c r="E3132" s="41"/>
    </row>
    <row r="3133" hidden="1">
      <c r="A3133" s="35" t="s">
        <v>3659</v>
      </c>
      <c r="B3133" s="29">
        <v>464130.5</v>
      </c>
      <c r="C3133" s="59">
        <v>464130.5</v>
      </c>
      <c r="D3133" s="27">
        <v>0.0</v>
      </c>
      <c r="E3133" s="41"/>
    </row>
    <row r="3134" hidden="1">
      <c r="A3134" s="36" t="s">
        <v>3660</v>
      </c>
      <c r="B3134" s="42">
        <v>13.5</v>
      </c>
      <c r="C3134" s="65">
        <v>17.5</v>
      </c>
      <c r="D3134" s="66">
        <v>4.0</v>
      </c>
      <c r="E3134" s="45"/>
    </row>
    <row r="3135" hidden="1">
      <c r="A3135" s="39"/>
      <c r="B3135" s="60"/>
      <c r="C3135" s="67"/>
      <c r="D3135" s="61"/>
      <c r="E3135" s="68"/>
    </row>
    <row r="3136" hidden="1">
      <c r="A3136" s="39"/>
      <c r="B3136" s="60"/>
      <c r="C3136" s="67"/>
      <c r="D3136" s="61"/>
      <c r="E3136" s="68"/>
    </row>
    <row r="3137" hidden="1">
      <c r="A3137" s="5" t="s">
        <v>3663</v>
      </c>
      <c r="B3137" s="6"/>
      <c r="C3137" s="6"/>
      <c r="D3137" s="6"/>
      <c r="E3137" s="7"/>
    </row>
    <row r="3138" hidden="1">
      <c r="A3138" s="10"/>
      <c r="B3138" s="11"/>
      <c r="C3138" s="11"/>
      <c r="D3138" s="11"/>
      <c r="E3138" s="12"/>
    </row>
    <row r="3139" hidden="1">
      <c r="A3139" s="5" t="s">
        <v>3634</v>
      </c>
      <c r="B3139" s="6"/>
      <c r="C3139" s="6"/>
      <c r="D3139" s="6"/>
      <c r="E3139" s="7"/>
    </row>
    <row r="3140" hidden="1">
      <c r="A3140" s="10"/>
      <c r="B3140" s="11"/>
      <c r="C3140" s="11"/>
      <c r="D3140" s="11"/>
      <c r="E3140" s="12"/>
    </row>
    <row r="3141" hidden="1">
      <c r="A3141" s="13">
        <v>46132.0</v>
      </c>
      <c r="B3141" s="6"/>
      <c r="C3141" s="54" t="s">
        <v>3635</v>
      </c>
      <c r="D3141" s="15">
        <v>46138.0</v>
      </c>
      <c r="E3141" s="7"/>
    </row>
    <row r="3142" hidden="1">
      <c r="A3142" s="10"/>
      <c r="B3142" s="11"/>
      <c r="C3142" s="16"/>
      <c r="D3142" s="11"/>
      <c r="E3142" s="12"/>
    </row>
    <row r="3143" hidden="1">
      <c r="A3143" s="55" t="s">
        <v>4824</v>
      </c>
      <c r="B3143" s="7"/>
      <c r="C3143" s="16"/>
      <c r="D3143" s="56" t="s">
        <v>4825</v>
      </c>
      <c r="E3143" s="7"/>
    </row>
    <row r="3144" hidden="1">
      <c r="A3144" s="10"/>
      <c r="B3144" s="12"/>
      <c r="C3144" s="16"/>
      <c r="D3144" s="11"/>
      <c r="E3144" s="12"/>
    </row>
    <row r="3145" hidden="1">
      <c r="A3145" s="19" t="s">
        <v>3636</v>
      </c>
      <c r="B3145" s="6"/>
      <c r="C3145" s="6"/>
      <c r="D3145" s="6"/>
      <c r="E3145" s="7"/>
    </row>
    <row r="3146" hidden="1">
      <c r="A3146" s="20" t="s">
        <v>3637</v>
      </c>
      <c r="B3146" s="21" t="s">
        <v>3638</v>
      </c>
      <c r="C3146" s="22" t="s">
        <v>3639</v>
      </c>
      <c r="D3146" s="21" t="s">
        <v>3640</v>
      </c>
      <c r="E3146" s="23" t="s">
        <v>13</v>
      </c>
    </row>
    <row r="3147" hidden="1">
      <c r="A3147" s="57" t="s">
        <v>3641</v>
      </c>
      <c r="B3147" s="25">
        <v>27836.0</v>
      </c>
      <c r="C3147" s="26">
        <v>27836.0</v>
      </c>
      <c r="D3147" s="27">
        <v>0.0</v>
      </c>
      <c r="E3147" s="40"/>
    </row>
    <row r="3148" hidden="1">
      <c r="A3148" s="57" t="s">
        <v>3642</v>
      </c>
      <c r="B3148" s="29">
        <v>37868.0</v>
      </c>
      <c r="C3148" s="26">
        <v>37868.0</v>
      </c>
      <c r="D3148" s="27">
        <v>0.0</v>
      </c>
      <c r="E3148" s="28"/>
    </row>
    <row r="3149" hidden="1">
      <c r="A3149" s="57" t="s">
        <v>3643</v>
      </c>
      <c r="B3149" s="29">
        <v>200.0</v>
      </c>
      <c r="C3149" s="26">
        <v>200.0</v>
      </c>
      <c r="D3149" s="27">
        <v>0.0</v>
      </c>
      <c r="E3149" s="41"/>
    </row>
    <row r="3150" hidden="1">
      <c r="A3150" s="57" t="s">
        <v>3644</v>
      </c>
      <c r="B3150" s="29">
        <v>1001.0</v>
      </c>
      <c r="C3150" s="26">
        <v>1001.0</v>
      </c>
      <c r="D3150" s="27">
        <v>0.0</v>
      </c>
      <c r="E3150" s="41"/>
    </row>
    <row r="3151" hidden="1">
      <c r="A3151" s="31" t="s">
        <v>3646</v>
      </c>
      <c r="B3151" s="29">
        <v>0.0</v>
      </c>
      <c r="C3151" s="26"/>
      <c r="D3151" s="27">
        <v>0.0</v>
      </c>
      <c r="E3151" s="40"/>
    </row>
    <row r="3152" hidden="1">
      <c r="A3152" s="31" t="s">
        <v>3647</v>
      </c>
      <c r="B3152" s="29">
        <v>0.0</v>
      </c>
      <c r="C3152" s="26"/>
      <c r="D3152" s="27">
        <v>0.0</v>
      </c>
      <c r="E3152" s="28"/>
    </row>
    <row r="3153" hidden="1">
      <c r="A3153" s="31" t="s">
        <v>3649</v>
      </c>
      <c r="B3153" s="29">
        <v>287.0</v>
      </c>
      <c r="C3153" s="26">
        <v>287.0</v>
      </c>
      <c r="D3153" s="27">
        <v>0.0</v>
      </c>
      <c r="E3153" s="28" t="s">
        <v>5084</v>
      </c>
    </row>
    <row r="3154" hidden="1">
      <c r="A3154" s="31" t="s">
        <v>3651</v>
      </c>
      <c r="B3154" s="29">
        <v>5895.0</v>
      </c>
      <c r="C3154" s="26">
        <v>5895.0</v>
      </c>
      <c r="D3154" s="27">
        <v>0.0</v>
      </c>
      <c r="E3154" s="41"/>
    </row>
    <row r="3155" hidden="1">
      <c r="A3155" s="58" t="s">
        <v>3652</v>
      </c>
      <c r="B3155" s="29">
        <v>98256.0</v>
      </c>
      <c r="C3155" s="29">
        <v>98602.0</v>
      </c>
      <c r="D3155" s="27">
        <v>346.0</v>
      </c>
      <c r="E3155" s="41"/>
    </row>
    <row r="3156" hidden="1">
      <c r="A3156" s="58" t="s">
        <v>3653</v>
      </c>
      <c r="B3156" s="29">
        <v>26913.0</v>
      </c>
      <c r="C3156" s="59">
        <v>27307.0</v>
      </c>
      <c r="D3156" s="27">
        <v>394.0</v>
      </c>
      <c r="E3156" s="41"/>
    </row>
    <row r="3157" hidden="1">
      <c r="A3157" s="58" t="s">
        <v>3654</v>
      </c>
      <c r="B3157" s="29">
        <v>101029.0</v>
      </c>
      <c r="C3157" s="59">
        <v>100445.0</v>
      </c>
      <c r="D3157" s="27">
        <v>-584.0</v>
      </c>
      <c r="E3157" s="41"/>
    </row>
    <row r="3158" hidden="1">
      <c r="A3158" s="58" t="s">
        <v>3655</v>
      </c>
      <c r="B3158" s="29">
        <v>108131.0</v>
      </c>
      <c r="C3158" s="59">
        <v>108131.0</v>
      </c>
      <c r="D3158" s="27">
        <v>0.0</v>
      </c>
      <c r="E3158" s="41"/>
    </row>
    <row r="3159" hidden="1">
      <c r="A3159" s="58" t="s">
        <v>3657</v>
      </c>
      <c r="B3159" s="29">
        <v>1492.0</v>
      </c>
      <c r="C3159" s="59">
        <v>1492.0</v>
      </c>
      <c r="D3159" s="27">
        <v>0.0</v>
      </c>
      <c r="E3159" s="41"/>
    </row>
    <row r="3160" hidden="1">
      <c r="A3160" s="58" t="s">
        <v>3658</v>
      </c>
      <c r="B3160" s="29">
        <v>11876.0</v>
      </c>
      <c r="C3160" s="59">
        <v>11876.0</v>
      </c>
      <c r="D3160" s="27">
        <v>0.0</v>
      </c>
      <c r="E3160" s="41"/>
    </row>
    <row r="3161" hidden="1">
      <c r="A3161" s="35" t="s">
        <v>3659</v>
      </c>
      <c r="B3161" s="29">
        <v>408893.4</v>
      </c>
      <c r="C3161" s="59">
        <v>409049.4</v>
      </c>
      <c r="D3161" s="27">
        <v>156.0</v>
      </c>
      <c r="E3161" s="41"/>
    </row>
    <row r="3162" hidden="1">
      <c r="A3162" s="36" t="s">
        <v>3660</v>
      </c>
      <c r="B3162" s="42">
        <v>14.599999999998545</v>
      </c>
      <c r="C3162" s="65">
        <v>14.599999999976717</v>
      </c>
      <c r="D3162" s="66">
        <v>-2.1827872842550278E-11</v>
      </c>
      <c r="E3162" s="45"/>
    </row>
    <row r="3163" hidden="1">
      <c r="A3163" s="39"/>
      <c r="B3163" s="60"/>
      <c r="C3163" s="67"/>
      <c r="D3163" s="61"/>
      <c r="E3163" s="68"/>
    </row>
    <row r="3164" hidden="1">
      <c r="A3164" s="39"/>
      <c r="B3164" s="60"/>
      <c r="C3164" s="67"/>
      <c r="D3164" s="61"/>
      <c r="E3164" s="68"/>
    </row>
    <row r="3165" hidden="1">
      <c r="A3165" s="5" t="s">
        <v>3663</v>
      </c>
      <c r="B3165" s="6"/>
      <c r="C3165" s="6"/>
      <c r="D3165" s="6"/>
      <c r="E3165" s="7"/>
    </row>
    <row r="3166" hidden="1">
      <c r="A3166" s="10"/>
      <c r="B3166" s="11"/>
      <c r="C3166" s="11"/>
      <c r="D3166" s="11"/>
      <c r="E3166" s="12"/>
    </row>
    <row r="3167" hidden="1">
      <c r="A3167" s="5" t="s">
        <v>3634</v>
      </c>
      <c r="B3167" s="6"/>
      <c r="C3167" s="6"/>
      <c r="D3167" s="6"/>
      <c r="E3167" s="7"/>
    </row>
    <row r="3168" hidden="1">
      <c r="A3168" s="10"/>
      <c r="B3168" s="11"/>
      <c r="C3168" s="11"/>
      <c r="D3168" s="11"/>
      <c r="E3168" s="12"/>
    </row>
    <row r="3169" hidden="1">
      <c r="A3169" s="13">
        <v>46139.0</v>
      </c>
      <c r="B3169" s="6"/>
      <c r="C3169" s="54" t="s">
        <v>3635</v>
      </c>
      <c r="D3169" s="15">
        <v>46142.0</v>
      </c>
      <c r="E3169" s="7"/>
    </row>
    <row r="3170" hidden="1">
      <c r="A3170" s="10"/>
      <c r="B3170" s="11"/>
      <c r="C3170" s="16"/>
      <c r="D3170" s="11"/>
      <c r="E3170" s="12"/>
    </row>
    <row r="3171" hidden="1">
      <c r="A3171" s="55" t="s">
        <v>4824</v>
      </c>
      <c r="B3171" s="7"/>
      <c r="C3171" s="16"/>
      <c r="D3171" s="56" t="s">
        <v>4839</v>
      </c>
      <c r="E3171" s="7"/>
    </row>
    <row r="3172" hidden="1">
      <c r="A3172" s="10"/>
      <c r="B3172" s="12"/>
      <c r="C3172" s="16"/>
      <c r="D3172" s="11"/>
      <c r="E3172" s="12"/>
    </row>
    <row r="3173" hidden="1">
      <c r="A3173" s="19" t="s">
        <v>3636</v>
      </c>
      <c r="B3173" s="6"/>
      <c r="C3173" s="6"/>
      <c r="D3173" s="6"/>
      <c r="E3173" s="7"/>
    </row>
    <row r="3174" hidden="1">
      <c r="A3174" s="20" t="s">
        <v>3637</v>
      </c>
      <c r="B3174" s="21" t="s">
        <v>3638</v>
      </c>
      <c r="C3174" s="22" t="s">
        <v>3639</v>
      </c>
      <c r="D3174" s="21" t="s">
        <v>3640</v>
      </c>
      <c r="E3174" s="23" t="s">
        <v>13</v>
      </c>
    </row>
    <row r="3175" hidden="1">
      <c r="A3175" s="57" t="s">
        <v>3641</v>
      </c>
      <c r="B3175" s="25">
        <v>11393.0</v>
      </c>
      <c r="C3175" s="26">
        <v>11393.0</v>
      </c>
      <c r="D3175" s="27">
        <v>0.0</v>
      </c>
      <c r="E3175" s="40"/>
    </row>
    <row r="3176" hidden="1">
      <c r="A3176" s="57" t="s">
        <v>3642</v>
      </c>
      <c r="B3176" s="29">
        <v>14901.0</v>
      </c>
      <c r="C3176" s="26">
        <v>14901.0</v>
      </c>
      <c r="D3176" s="27">
        <v>0.0</v>
      </c>
      <c r="E3176" s="28"/>
    </row>
    <row r="3177" hidden="1">
      <c r="A3177" s="57" t="s">
        <v>3643</v>
      </c>
      <c r="B3177" s="29">
        <v>100.0</v>
      </c>
      <c r="C3177" s="26">
        <v>100.0</v>
      </c>
      <c r="D3177" s="27">
        <v>0.0</v>
      </c>
      <c r="E3177" s="41"/>
    </row>
    <row r="3178" hidden="1">
      <c r="A3178" s="57" t="s">
        <v>3644</v>
      </c>
      <c r="B3178" s="29">
        <v>0.0</v>
      </c>
      <c r="C3178" s="26"/>
      <c r="D3178" s="27">
        <v>0.0</v>
      </c>
      <c r="E3178" s="41"/>
    </row>
    <row r="3179" hidden="1">
      <c r="A3179" s="31" t="s">
        <v>3646</v>
      </c>
      <c r="B3179" s="29">
        <v>0.0</v>
      </c>
      <c r="C3179" s="26"/>
      <c r="D3179" s="27">
        <v>0.0</v>
      </c>
      <c r="E3179" s="40"/>
    </row>
    <row r="3180" hidden="1">
      <c r="A3180" s="31" t="s">
        <v>3647</v>
      </c>
      <c r="B3180" s="29">
        <v>109.0</v>
      </c>
      <c r="C3180" s="26">
        <v>109.0</v>
      </c>
      <c r="D3180" s="27">
        <v>0.0</v>
      </c>
      <c r="E3180" s="28" t="s">
        <v>5009</v>
      </c>
    </row>
    <row r="3181" hidden="1">
      <c r="A3181" s="31" t="s">
        <v>3649</v>
      </c>
      <c r="B3181" s="29">
        <v>0.0</v>
      </c>
      <c r="C3181" s="26"/>
      <c r="D3181" s="27">
        <v>0.0</v>
      </c>
      <c r="E3181" s="28"/>
    </row>
    <row r="3182" hidden="1">
      <c r="A3182" s="31" t="s">
        <v>3651</v>
      </c>
      <c r="B3182" s="29">
        <v>3420.0</v>
      </c>
      <c r="C3182" s="26">
        <v>3420.0</v>
      </c>
      <c r="D3182" s="27">
        <v>0.0</v>
      </c>
      <c r="E3182" s="41"/>
    </row>
    <row r="3183" hidden="1">
      <c r="A3183" s="58" t="s">
        <v>3652</v>
      </c>
      <c r="B3183" s="29">
        <v>51054.0</v>
      </c>
      <c r="C3183" s="29">
        <v>51054.0</v>
      </c>
      <c r="D3183" s="27">
        <v>0.0</v>
      </c>
      <c r="E3183" s="41"/>
    </row>
    <row r="3184" hidden="1">
      <c r="A3184" s="58" t="s">
        <v>3653</v>
      </c>
      <c r="B3184" s="29">
        <v>18421.0</v>
      </c>
      <c r="C3184" s="59">
        <v>18421.0</v>
      </c>
      <c r="D3184" s="27">
        <v>0.0</v>
      </c>
      <c r="E3184" s="41"/>
    </row>
    <row r="3185" hidden="1">
      <c r="A3185" s="58" t="s">
        <v>3654</v>
      </c>
      <c r="B3185" s="29">
        <v>53127.0</v>
      </c>
      <c r="C3185" s="59">
        <v>53127.0</v>
      </c>
      <c r="D3185" s="27">
        <v>0.0</v>
      </c>
      <c r="E3185" s="41"/>
    </row>
    <row r="3186" hidden="1">
      <c r="A3186" s="58" t="s">
        <v>3655</v>
      </c>
      <c r="B3186" s="29">
        <v>52989.5</v>
      </c>
      <c r="C3186" s="59">
        <v>52989.5</v>
      </c>
      <c r="D3186" s="27">
        <v>0.0</v>
      </c>
      <c r="E3186" s="41"/>
    </row>
    <row r="3187" hidden="1">
      <c r="A3187" s="58" t="s">
        <v>3657</v>
      </c>
      <c r="B3187" s="29">
        <v>1734.0</v>
      </c>
      <c r="C3187" s="59">
        <v>1734.0</v>
      </c>
      <c r="D3187" s="27">
        <v>0.0</v>
      </c>
      <c r="E3187" s="41"/>
    </row>
    <row r="3188" hidden="1">
      <c r="A3188" s="58" t="s">
        <v>3658</v>
      </c>
      <c r="B3188" s="29">
        <v>4195.0</v>
      </c>
      <c r="C3188" s="59">
        <v>4195.0</v>
      </c>
      <c r="D3188" s="27">
        <v>0.0</v>
      </c>
      <c r="E3188" s="41"/>
    </row>
    <row r="3189" hidden="1">
      <c r="A3189" s="35" t="s">
        <v>3659</v>
      </c>
      <c r="B3189" s="29">
        <v>207239.0</v>
      </c>
      <c r="C3189" s="59">
        <v>207545.0</v>
      </c>
      <c r="D3189" s="27">
        <v>306.0</v>
      </c>
      <c r="E3189" s="41"/>
    </row>
    <row r="3190" hidden="1">
      <c r="A3190" s="36" t="s">
        <v>3660</v>
      </c>
      <c r="B3190" s="42">
        <v>9.5</v>
      </c>
      <c r="C3190" s="65">
        <v>-296.5</v>
      </c>
      <c r="D3190" s="66">
        <v>-306.0</v>
      </c>
      <c r="E3190" s="45"/>
    </row>
    <row r="3191" hidden="1">
      <c r="A3191" s="39"/>
      <c r="B3191" s="60"/>
      <c r="C3191" s="67"/>
      <c r="D3191" s="61"/>
      <c r="E3191" s="68"/>
    </row>
    <row r="3192" hidden="1">
      <c r="A3192" s="39"/>
      <c r="B3192" s="60"/>
      <c r="C3192" s="67"/>
      <c r="D3192" s="61"/>
      <c r="E3192" s="68"/>
    </row>
    <row r="3193">
      <c r="A3193" s="5" t="s">
        <v>3663</v>
      </c>
      <c r="B3193" s="6"/>
      <c r="C3193" s="6"/>
      <c r="D3193" s="6"/>
      <c r="E3193" s="7"/>
    </row>
    <row r="3194">
      <c r="A3194" s="10"/>
      <c r="B3194" s="11"/>
      <c r="C3194" s="11"/>
      <c r="D3194" s="11"/>
      <c r="E3194" s="12"/>
    </row>
    <row r="3195">
      <c r="A3195" s="5" t="s">
        <v>3634</v>
      </c>
      <c r="B3195" s="6"/>
      <c r="C3195" s="6"/>
      <c r="D3195" s="6"/>
      <c r="E3195" s="7"/>
    </row>
    <row r="3196">
      <c r="A3196" s="10"/>
      <c r="B3196" s="11"/>
      <c r="C3196" s="11"/>
      <c r="D3196" s="11"/>
      <c r="E3196" s="12"/>
    </row>
    <row r="3197">
      <c r="A3197" s="13">
        <v>46143.0</v>
      </c>
      <c r="B3197" s="6"/>
      <c r="C3197" s="54" t="s">
        <v>3635</v>
      </c>
      <c r="D3197" s="15">
        <v>46145.0</v>
      </c>
      <c r="E3197" s="7"/>
    </row>
    <row r="3198">
      <c r="A3198" s="10"/>
      <c r="B3198" s="11"/>
      <c r="C3198" s="16"/>
      <c r="D3198" s="11"/>
      <c r="E3198" s="12"/>
    </row>
    <row r="3199">
      <c r="A3199" s="55" t="s">
        <v>4831</v>
      </c>
      <c r="B3199" s="7"/>
      <c r="C3199" s="16"/>
      <c r="D3199" s="56" t="s">
        <v>4825</v>
      </c>
      <c r="E3199" s="7"/>
    </row>
    <row r="3200">
      <c r="A3200" s="10"/>
      <c r="B3200" s="12"/>
      <c r="C3200" s="16"/>
      <c r="D3200" s="11"/>
      <c r="E3200" s="12"/>
    </row>
    <row r="3201">
      <c r="A3201" s="19" t="s">
        <v>3636</v>
      </c>
      <c r="B3201" s="6"/>
      <c r="C3201" s="6"/>
      <c r="D3201" s="6"/>
      <c r="E3201" s="7"/>
    </row>
    <row r="3202">
      <c r="A3202" s="20" t="s">
        <v>3637</v>
      </c>
      <c r="B3202" s="21" t="s">
        <v>3638</v>
      </c>
      <c r="C3202" s="22" t="s">
        <v>3639</v>
      </c>
      <c r="D3202" s="21" t="s">
        <v>3640</v>
      </c>
      <c r="E3202" s="23" t="s">
        <v>13</v>
      </c>
    </row>
    <row r="3203">
      <c r="A3203" s="57" t="s">
        <v>3641</v>
      </c>
      <c r="B3203" s="25">
        <v>16644.0</v>
      </c>
      <c r="C3203" s="26">
        <v>16644.0</v>
      </c>
      <c r="D3203" s="27">
        <v>0.0</v>
      </c>
      <c r="E3203" s="40"/>
    </row>
    <row r="3204">
      <c r="A3204" s="57" t="s">
        <v>3642</v>
      </c>
      <c r="B3204" s="29">
        <v>16999.0</v>
      </c>
      <c r="C3204" s="26">
        <v>16999.0</v>
      </c>
      <c r="D3204" s="27">
        <v>0.0</v>
      </c>
      <c r="E3204" s="28"/>
    </row>
    <row r="3205">
      <c r="A3205" s="57" t="s">
        <v>3643</v>
      </c>
      <c r="B3205" s="29">
        <v>0.0</v>
      </c>
      <c r="C3205" s="26"/>
      <c r="D3205" s="27">
        <v>0.0</v>
      </c>
      <c r="E3205" s="41"/>
    </row>
    <row r="3206">
      <c r="A3206" s="57" t="s">
        <v>3644</v>
      </c>
      <c r="B3206" s="29">
        <v>0.0</v>
      </c>
      <c r="C3206" s="26"/>
      <c r="D3206" s="27">
        <v>0.0</v>
      </c>
      <c r="E3206" s="41"/>
    </row>
    <row r="3207">
      <c r="A3207" s="31" t="s">
        <v>3646</v>
      </c>
      <c r="B3207" s="29">
        <v>0.0</v>
      </c>
      <c r="C3207" s="26"/>
      <c r="D3207" s="27">
        <v>0.0</v>
      </c>
      <c r="E3207" s="40"/>
    </row>
    <row r="3208">
      <c r="A3208" s="31" t="s">
        <v>3647</v>
      </c>
      <c r="B3208" s="29">
        <v>0.0</v>
      </c>
      <c r="C3208" s="26">
        <v>240.0</v>
      </c>
      <c r="D3208" s="27">
        <v>240.0</v>
      </c>
      <c r="E3208" s="28" t="s">
        <v>5085</v>
      </c>
    </row>
    <row r="3209">
      <c r="A3209" s="31" t="s">
        <v>3649</v>
      </c>
      <c r="B3209" s="29">
        <v>1338.0</v>
      </c>
      <c r="C3209" s="26">
        <v>1043.0</v>
      </c>
      <c r="D3209" s="27">
        <v>-295.0</v>
      </c>
      <c r="E3209" s="28" t="s">
        <v>5086</v>
      </c>
    </row>
    <row r="3210">
      <c r="A3210" s="31" t="s">
        <v>3651</v>
      </c>
      <c r="B3210" s="29">
        <v>3420.0</v>
      </c>
      <c r="C3210" s="26">
        <v>3510.0</v>
      </c>
      <c r="D3210" s="27">
        <v>90.0</v>
      </c>
      <c r="E3210" s="41"/>
    </row>
    <row r="3211">
      <c r="A3211" s="58" t="s">
        <v>3652</v>
      </c>
      <c r="B3211" s="29">
        <v>42915.0</v>
      </c>
      <c r="C3211" s="29">
        <v>42915.0</v>
      </c>
      <c r="D3211" s="27">
        <v>0.0</v>
      </c>
      <c r="E3211" s="41"/>
    </row>
    <row r="3212">
      <c r="A3212" s="58" t="s">
        <v>3653</v>
      </c>
      <c r="B3212" s="29">
        <v>14825.0</v>
      </c>
      <c r="C3212" s="59">
        <v>14825.0</v>
      </c>
      <c r="D3212" s="27">
        <v>0.0</v>
      </c>
      <c r="E3212" s="41"/>
    </row>
    <row r="3213">
      <c r="A3213" s="58" t="s">
        <v>3654</v>
      </c>
      <c r="B3213" s="29">
        <v>53220.0</v>
      </c>
      <c r="C3213" s="59">
        <v>53220.0</v>
      </c>
      <c r="D3213" s="27">
        <v>0.0</v>
      </c>
      <c r="E3213" s="41"/>
    </row>
    <row r="3214">
      <c r="A3214" s="58" t="s">
        <v>3655</v>
      </c>
      <c r="B3214" s="29">
        <v>46919.0</v>
      </c>
      <c r="C3214" s="59">
        <v>46919.0</v>
      </c>
      <c r="D3214" s="27">
        <v>0.0</v>
      </c>
      <c r="E3214" s="41"/>
    </row>
    <row r="3215">
      <c r="A3215" s="58" t="s">
        <v>3657</v>
      </c>
      <c r="B3215" s="29">
        <v>349.0</v>
      </c>
      <c r="C3215" s="59">
        <v>349.0</v>
      </c>
      <c r="D3215" s="27">
        <v>0.0</v>
      </c>
      <c r="E3215" s="41"/>
    </row>
    <row r="3216">
      <c r="A3216" s="58" t="s">
        <v>3658</v>
      </c>
      <c r="B3216" s="29">
        <v>7914.0</v>
      </c>
      <c r="C3216" s="59">
        <v>7914.0</v>
      </c>
      <c r="D3216" s="27">
        <v>0.0</v>
      </c>
      <c r="E3216" s="41"/>
    </row>
    <row r="3217">
      <c r="A3217" s="35" t="s">
        <v>3659</v>
      </c>
      <c r="B3217" s="29">
        <v>196622.5</v>
      </c>
      <c r="C3217" s="59">
        <v>196622.5</v>
      </c>
      <c r="D3217" s="27">
        <v>0.0</v>
      </c>
      <c r="E3217" s="41"/>
    </row>
    <row r="3218">
      <c r="A3218" s="36" t="s">
        <v>3660</v>
      </c>
      <c r="B3218" s="42">
        <v>6.5</v>
      </c>
      <c r="C3218" s="65">
        <v>41.5</v>
      </c>
      <c r="D3218" s="66">
        <v>35.0</v>
      </c>
      <c r="E3218" s="45"/>
    </row>
    <row r="3219">
      <c r="A3219" s="39"/>
      <c r="B3219" s="60"/>
      <c r="C3219" s="67"/>
      <c r="D3219" s="61"/>
      <c r="E3219" s="68"/>
    </row>
    <row r="3220">
      <c r="A3220" s="39"/>
      <c r="B3220" s="60"/>
      <c r="C3220" s="67"/>
      <c r="D3220" s="61"/>
      <c r="E3220" s="68"/>
    </row>
    <row r="3221">
      <c r="A3221" s="5" t="s">
        <v>3663</v>
      </c>
      <c r="B3221" s="6"/>
      <c r="C3221" s="6"/>
      <c r="D3221" s="6"/>
      <c r="E3221" s="7"/>
    </row>
    <row r="3222">
      <c r="A3222" s="10"/>
      <c r="B3222" s="11"/>
      <c r="C3222" s="11"/>
      <c r="D3222" s="11"/>
      <c r="E3222" s="12"/>
    </row>
    <row r="3223">
      <c r="A3223" s="5" t="s">
        <v>3634</v>
      </c>
      <c r="B3223" s="6"/>
      <c r="C3223" s="6"/>
      <c r="D3223" s="6"/>
      <c r="E3223" s="7"/>
    </row>
    <row r="3224">
      <c r="A3224" s="10"/>
      <c r="B3224" s="11"/>
      <c r="C3224" s="11"/>
      <c r="D3224" s="11"/>
      <c r="E3224" s="12"/>
    </row>
    <row r="3225">
      <c r="A3225" s="13">
        <v>46146.0</v>
      </c>
      <c r="B3225" s="6"/>
      <c r="C3225" s="54" t="s">
        <v>3635</v>
      </c>
      <c r="D3225" s="15">
        <v>46152.0</v>
      </c>
      <c r="E3225" s="7"/>
    </row>
    <row r="3226">
      <c r="A3226" s="10"/>
      <c r="B3226" s="11"/>
      <c r="C3226" s="16"/>
      <c r="D3226" s="11"/>
      <c r="E3226" s="12"/>
    </row>
    <row r="3227">
      <c r="A3227" s="55" t="s">
        <v>4824</v>
      </c>
      <c r="B3227" s="7"/>
      <c r="C3227" s="16"/>
      <c r="D3227" s="56" t="s">
        <v>4825</v>
      </c>
      <c r="E3227" s="7"/>
    </row>
    <row r="3228">
      <c r="A3228" s="10"/>
      <c r="B3228" s="12"/>
      <c r="C3228" s="16"/>
      <c r="D3228" s="11"/>
      <c r="E3228" s="12"/>
    </row>
    <row r="3229">
      <c r="A3229" s="19" t="s">
        <v>3636</v>
      </c>
      <c r="B3229" s="6"/>
      <c r="C3229" s="6"/>
      <c r="D3229" s="6"/>
      <c r="E3229" s="7"/>
    </row>
    <row r="3230">
      <c r="A3230" s="20" t="s">
        <v>3637</v>
      </c>
      <c r="B3230" s="21" t="s">
        <v>3638</v>
      </c>
      <c r="C3230" s="22" t="s">
        <v>3639</v>
      </c>
      <c r="D3230" s="21" t="s">
        <v>3640</v>
      </c>
      <c r="E3230" s="23" t="s">
        <v>13</v>
      </c>
    </row>
    <row r="3231">
      <c r="A3231" s="57" t="s">
        <v>3641</v>
      </c>
      <c r="B3231" s="25">
        <v>25406.0</v>
      </c>
      <c r="C3231" s="26">
        <v>25406.0</v>
      </c>
      <c r="D3231" s="27">
        <v>0.0</v>
      </c>
      <c r="E3231" s="40"/>
    </row>
    <row r="3232">
      <c r="A3232" s="57" t="s">
        <v>3642</v>
      </c>
      <c r="B3232" s="29">
        <v>26044.0</v>
      </c>
      <c r="C3232" s="26">
        <v>26044.0</v>
      </c>
      <c r="D3232" s="27">
        <v>0.0</v>
      </c>
      <c r="E3232" s="28"/>
    </row>
    <row r="3233">
      <c r="A3233" s="57" t="s">
        <v>3643</v>
      </c>
      <c r="B3233" s="29">
        <v>360.0</v>
      </c>
      <c r="C3233" s="26">
        <v>360.0</v>
      </c>
      <c r="D3233" s="27">
        <v>0.0</v>
      </c>
      <c r="E3233" s="41"/>
    </row>
    <row r="3234">
      <c r="A3234" s="57" t="s">
        <v>3644</v>
      </c>
      <c r="B3234" s="29">
        <v>0.0</v>
      </c>
      <c r="C3234" s="26"/>
      <c r="D3234" s="27">
        <v>0.0</v>
      </c>
      <c r="E3234" s="41"/>
    </row>
    <row r="3235">
      <c r="A3235" s="31" t="s">
        <v>3646</v>
      </c>
      <c r="B3235" s="29">
        <v>0.0</v>
      </c>
      <c r="C3235" s="26"/>
      <c r="D3235" s="27">
        <v>0.0</v>
      </c>
      <c r="E3235" s="40"/>
    </row>
    <row r="3236">
      <c r="A3236" s="31" t="s">
        <v>3647</v>
      </c>
      <c r="B3236" s="29">
        <v>0.0</v>
      </c>
      <c r="C3236" s="26"/>
      <c r="D3236" s="27">
        <v>0.0</v>
      </c>
      <c r="E3236" s="28"/>
    </row>
    <row r="3237">
      <c r="A3237" s="31" t="s">
        <v>3649</v>
      </c>
      <c r="B3237" s="29">
        <v>317.0</v>
      </c>
      <c r="C3237" s="26">
        <v>317.0</v>
      </c>
      <c r="D3237" s="27">
        <v>0.0</v>
      </c>
      <c r="E3237" s="28" t="s">
        <v>5087</v>
      </c>
    </row>
    <row r="3238">
      <c r="A3238" s="31" t="s">
        <v>3651</v>
      </c>
      <c r="B3238" s="29">
        <v>6885.0</v>
      </c>
      <c r="C3238" s="26">
        <v>6840.0</v>
      </c>
      <c r="D3238" s="27">
        <v>-45.0</v>
      </c>
      <c r="E3238" s="41"/>
    </row>
    <row r="3239">
      <c r="A3239" s="58" t="s">
        <v>3652</v>
      </c>
      <c r="B3239" s="29">
        <v>105746.0</v>
      </c>
      <c r="C3239" s="29">
        <v>105746.0</v>
      </c>
      <c r="D3239" s="27">
        <v>0.0</v>
      </c>
      <c r="E3239" s="41"/>
    </row>
    <row r="3240">
      <c r="A3240" s="58" t="s">
        <v>3653</v>
      </c>
      <c r="B3240" s="29">
        <v>30646.0</v>
      </c>
      <c r="C3240" s="59">
        <v>30646.0</v>
      </c>
      <c r="D3240" s="27">
        <v>0.0</v>
      </c>
      <c r="E3240" s="41"/>
    </row>
    <row r="3241">
      <c r="A3241" s="58" t="s">
        <v>3654</v>
      </c>
      <c r="B3241" s="29">
        <v>94654.0</v>
      </c>
      <c r="C3241" s="59">
        <v>94255.0</v>
      </c>
      <c r="D3241" s="27">
        <v>-399.0</v>
      </c>
      <c r="E3241" s="41"/>
    </row>
    <row r="3242">
      <c r="A3242" s="58" t="s">
        <v>3655</v>
      </c>
      <c r="B3242" s="29">
        <v>96667.0</v>
      </c>
      <c r="C3242" s="59">
        <v>96667.0</v>
      </c>
      <c r="D3242" s="27">
        <v>0.0</v>
      </c>
      <c r="E3242" s="41"/>
    </row>
    <row r="3243">
      <c r="A3243" s="58" t="s">
        <v>3657</v>
      </c>
      <c r="B3243" s="29">
        <v>617.0</v>
      </c>
      <c r="C3243" s="59">
        <v>617.0</v>
      </c>
      <c r="D3243" s="27">
        <v>0.0</v>
      </c>
      <c r="E3243" s="41"/>
    </row>
    <row r="3244">
      <c r="A3244" s="58" t="s">
        <v>3658</v>
      </c>
      <c r="B3244" s="29">
        <v>13204.0</v>
      </c>
      <c r="C3244" s="59">
        <v>13204.0</v>
      </c>
      <c r="D3244" s="27">
        <v>0.0</v>
      </c>
      <c r="E3244" s="41"/>
    </row>
    <row r="3245">
      <c r="A3245" s="35" t="s">
        <v>3659</v>
      </c>
      <c r="B3245" s="29">
        <v>387335.5</v>
      </c>
      <c r="C3245" s="59">
        <v>386936.5</v>
      </c>
      <c r="D3245" s="27">
        <v>-399.0</v>
      </c>
      <c r="E3245" s="41"/>
    </row>
    <row r="3246">
      <c r="A3246" s="36" t="s">
        <v>3660</v>
      </c>
      <c r="B3246" s="42">
        <v>6.5</v>
      </c>
      <c r="C3246" s="65">
        <v>-38.5</v>
      </c>
      <c r="D3246" s="66">
        <v>-45.0</v>
      </c>
      <c r="E3246" s="45"/>
    </row>
    <row r="3247">
      <c r="A3247" s="39"/>
      <c r="B3247" s="60"/>
      <c r="C3247" s="67"/>
      <c r="D3247" s="61"/>
      <c r="E3247" s="68"/>
    </row>
    <row r="3248">
      <c r="A3248" s="39"/>
      <c r="B3248" s="60"/>
      <c r="C3248" s="67"/>
      <c r="D3248" s="61"/>
      <c r="E3248" s="68"/>
    </row>
    <row r="3249">
      <c r="A3249" s="5" t="s">
        <v>3663</v>
      </c>
      <c r="B3249" s="6"/>
      <c r="C3249" s="6"/>
      <c r="D3249" s="6"/>
      <c r="E3249" s="7"/>
    </row>
    <row r="3250">
      <c r="A3250" s="10"/>
      <c r="B3250" s="11"/>
      <c r="C3250" s="11"/>
      <c r="D3250" s="11"/>
      <c r="E3250" s="12"/>
    </row>
    <row r="3251">
      <c r="A3251" s="5" t="s">
        <v>3634</v>
      </c>
      <c r="B3251" s="6"/>
      <c r="C3251" s="6"/>
      <c r="D3251" s="6"/>
      <c r="E3251" s="7"/>
    </row>
    <row r="3252">
      <c r="A3252" s="10"/>
      <c r="B3252" s="11"/>
      <c r="C3252" s="11"/>
      <c r="D3252" s="11"/>
      <c r="E3252" s="12"/>
    </row>
    <row r="3253">
      <c r="A3253" s="13">
        <v>46153.0</v>
      </c>
      <c r="B3253" s="6"/>
      <c r="C3253" s="54" t="s">
        <v>3635</v>
      </c>
      <c r="D3253" s="15">
        <v>46159.0</v>
      </c>
      <c r="E3253" s="7"/>
    </row>
    <row r="3254">
      <c r="A3254" s="10"/>
      <c r="B3254" s="11"/>
      <c r="C3254" s="16"/>
      <c r="D3254" s="11"/>
      <c r="E3254" s="12"/>
    </row>
    <row r="3255">
      <c r="A3255" s="55" t="s">
        <v>4824</v>
      </c>
      <c r="B3255" s="7"/>
      <c r="C3255" s="16"/>
      <c r="D3255" s="56" t="s">
        <v>4825</v>
      </c>
      <c r="E3255" s="7"/>
    </row>
    <row r="3256">
      <c r="A3256" s="10"/>
      <c r="B3256" s="12"/>
      <c r="C3256" s="16"/>
      <c r="D3256" s="11"/>
      <c r="E3256" s="12"/>
    </row>
    <row r="3257">
      <c r="A3257" s="19" t="s">
        <v>3636</v>
      </c>
      <c r="B3257" s="6"/>
      <c r="C3257" s="6"/>
      <c r="D3257" s="6"/>
      <c r="E3257" s="7"/>
    </row>
    <row r="3258">
      <c r="A3258" s="20" t="s">
        <v>3637</v>
      </c>
      <c r="B3258" s="21" t="s">
        <v>3638</v>
      </c>
      <c r="C3258" s="22" t="s">
        <v>3639</v>
      </c>
      <c r="D3258" s="21" t="s">
        <v>3640</v>
      </c>
      <c r="E3258" s="23" t="s">
        <v>13</v>
      </c>
    </row>
    <row r="3259">
      <c r="A3259" s="57" t="s">
        <v>3641</v>
      </c>
      <c r="B3259" s="25">
        <v>38674.0</v>
      </c>
      <c r="C3259" s="26">
        <v>38674.0</v>
      </c>
      <c r="D3259" s="27">
        <v>0.0</v>
      </c>
      <c r="E3259" s="40"/>
    </row>
    <row r="3260">
      <c r="A3260" s="57" t="s">
        <v>3642</v>
      </c>
      <c r="B3260" s="29">
        <v>28626.0</v>
      </c>
      <c r="C3260" s="26">
        <v>28626.0</v>
      </c>
      <c r="D3260" s="27">
        <v>0.0</v>
      </c>
      <c r="E3260" s="28"/>
    </row>
    <row r="3261">
      <c r="A3261" s="57" t="s">
        <v>3643</v>
      </c>
      <c r="B3261" s="29">
        <v>800.0</v>
      </c>
      <c r="C3261" s="26">
        <v>800.0</v>
      </c>
      <c r="D3261" s="27">
        <v>0.0</v>
      </c>
      <c r="E3261" s="41"/>
    </row>
    <row r="3262">
      <c r="A3262" s="57" t="s">
        <v>3644</v>
      </c>
      <c r="B3262" s="29">
        <v>0.0</v>
      </c>
      <c r="C3262" s="26"/>
      <c r="D3262" s="27">
        <v>0.0</v>
      </c>
      <c r="E3262" s="41"/>
    </row>
    <row r="3263">
      <c r="A3263" s="31" t="s">
        <v>3646</v>
      </c>
      <c r="B3263" s="29">
        <v>0.0</v>
      </c>
      <c r="C3263" s="26"/>
      <c r="D3263" s="27">
        <v>0.0</v>
      </c>
      <c r="E3263" s="40"/>
    </row>
    <row r="3264">
      <c r="A3264" s="31" t="s">
        <v>3647</v>
      </c>
      <c r="B3264" s="29">
        <v>0.0</v>
      </c>
      <c r="C3264" s="26"/>
      <c r="D3264" s="27">
        <v>0.0</v>
      </c>
      <c r="E3264" s="28"/>
    </row>
    <row r="3265">
      <c r="A3265" s="31" t="s">
        <v>3649</v>
      </c>
      <c r="B3265" s="29">
        <v>315.0</v>
      </c>
      <c r="C3265" s="26"/>
      <c r="D3265" s="27">
        <v>-315.0</v>
      </c>
      <c r="E3265" s="28"/>
    </row>
    <row r="3266">
      <c r="A3266" s="31" t="s">
        <v>3651</v>
      </c>
      <c r="B3266" s="29">
        <v>7785.0</v>
      </c>
      <c r="C3266" s="26">
        <v>8095.0</v>
      </c>
      <c r="D3266" s="27">
        <v>310.0</v>
      </c>
      <c r="E3266" s="41"/>
    </row>
    <row r="3267">
      <c r="A3267" s="58" t="s">
        <v>3652</v>
      </c>
      <c r="B3267" s="29">
        <v>100758.0</v>
      </c>
      <c r="C3267" s="29">
        <v>100758.0</v>
      </c>
      <c r="D3267" s="27">
        <v>0.0</v>
      </c>
      <c r="E3267" s="41"/>
    </row>
    <row r="3268">
      <c r="A3268" s="58" t="s">
        <v>3653</v>
      </c>
      <c r="B3268" s="29">
        <v>33859.0</v>
      </c>
      <c r="C3268" s="59">
        <v>33859.0</v>
      </c>
      <c r="D3268" s="27">
        <v>0.0</v>
      </c>
      <c r="E3268" s="41"/>
    </row>
    <row r="3269">
      <c r="A3269" s="58" t="s">
        <v>3654</v>
      </c>
      <c r="B3269" s="29">
        <v>122289.0</v>
      </c>
      <c r="C3269" s="59">
        <v>121960.0</v>
      </c>
      <c r="D3269" s="27">
        <v>-329.0</v>
      </c>
      <c r="E3269" s="41"/>
    </row>
    <row r="3270">
      <c r="A3270" s="58" t="s">
        <v>3655</v>
      </c>
      <c r="B3270" s="29">
        <v>116789.5</v>
      </c>
      <c r="C3270" s="59">
        <v>117058.5</v>
      </c>
      <c r="D3270" s="27">
        <v>269.0</v>
      </c>
      <c r="E3270" s="41"/>
    </row>
    <row r="3271">
      <c r="A3271" s="58" t="s">
        <v>3657</v>
      </c>
      <c r="B3271" s="29">
        <v>2344.0</v>
      </c>
      <c r="C3271" s="59">
        <v>2344.0</v>
      </c>
      <c r="D3271" s="27">
        <v>0.0</v>
      </c>
      <c r="E3271" s="41"/>
    </row>
    <row r="3272">
      <c r="A3272" s="58" t="s">
        <v>3658</v>
      </c>
      <c r="B3272" s="29">
        <v>12089.0</v>
      </c>
      <c r="C3272" s="59">
        <v>12089.0</v>
      </c>
      <c r="D3272" s="27">
        <v>0.0</v>
      </c>
      <c r="E3272" s="41"/>
    </row>
    <row r="3273">
      <c r="A3273" s="35" t="s">
        <v>3659</v>
      </c>
      <c r="B3273" s="29">
        <v>452204.0</v>
      </c>
      <c r="C3273" s="59">
        <v>452144.0</v>
      </c>
      <c r="D3273" s="27">
        <v>-60.0</v>
      </c>
      <c r="E3273" s="41"/>
    </row>
    <row r="3274">
      <c r="A3274" s="36" t="s">
        <v>3660</v>
      </c>
      <c r="B3274" s="42">
        <v>35.5</v>
      </c>
      <c r="C3274" s="65">
        <v>30.5</v>
      </c>
      <c r="D3274" s="66">
        <v>-5.0</v>
      </c>
      <c r="E3274" s="45"/>
    </row>
    <row r="3275">
      <c r="A3275" s="39"/>
      <c r="B3275" s="60"/>
      <c r="C3275" s="67"/>
      <c r="D3275" s="61"/>
      <c r="E3275" s="68"/>
    </row>
    <row r="3276">
      <c r="A3276" s="39"/>
      <c r="B3276" s="60"/>
      <c r="C3276" s="67"/>
      <c r="D3276" s="61"/>
      <c r="E3276" s="68"/>
    </row>
    <row r="3277">
      <c r="A3277" s="39"/>
      <c r="B3277" s="60"/>
      <c r="C3277" s="67"/>
      <c r="D3277" s="61"/>
      <c r="E3277" s="68"/>
    </row>
    <row r="3278">
      <c r="A3278" s="39"/>
      <c r="B3278" s="60"/>
      <c r="C3278" s="67"/>
      <c r="D3278" s="61"/>
      <c r="E3278" s="68"/>
    </row>
    <row r="3279">
      <c r="A3279" s="39"/>
      <c r="B3279" s="60"/>
      <c r="C3279" s="67"/>
      <c r="D3279" s="61"/>
      <c r="E3279" s="68"/>
    </row>
    <row r="3280">
      <c r="A3280" s="39"/>
      <c r="B3280" s="60"/>
      <c r="C3280" s="67"/>
      <c r="D3280" s="61"/>
      <c r="E3280" s="68"/>
    </row>
    <row r="3281">
      <c r="A3281" s="39"/>
      <c r="B3281" s="60"/>
      <c r="C3281" s="67"/>
      <c r="D3281" s="61"/>
      <c r="E3281" s="68"/>
    </row>
    <row r="3282">
      <c r="A3282" s="39"/>
      <c r="B3282" s="60"/>
      <c r="C3282" s="67"/>
      <c r="D3282" s="61"/>
      <c r="E3282" s="68"/>
    </row>
    <row r="3283">
      <c r="A3283" s="39"/>
      <c r="B3283" s="60"/>
      <c r="C3283" s="67"/>
      <c r="D3283" s="61"/>
      <c r="E3283" s="68"/>
    </row>
    <row r="3284">
      <c r="A3284" s="39"/>
      <c r="B3284" s="60"/>
      <c r="C3284" s="67"/>
      <c r="D3284" s="61"/>
      <c r="E3284" s="68"/>
    </row>
  </sheetData>
  <mergeCells count="936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A3201:E3201"/>
    <mergeCell ref="A3221:E3222"/>
    <mergeCell ref="A3223:E3224"/>
    <mergeCell ref="A3225:B3226"/>
    <mergeCell ref="C3225:C3228"/>
    <mergeCell ref="D3225:E3226"/>
    <mergeCell ref="A3227:B3228"/>
    <mergeCell ref="D3253:E3254"/>
    <mergeCell ref="D3255:E3256"/>
    <mergeCell ref="D3227:E3228"/>
    <mergeCell ref="A3229:E3229"/>
    <mergeCell ref="A3249:E3250"/>
    <mergeCell ref="A3251:E3252"/>
    <mergeCell ref="A3253:B3254"/>
    <mergeCell ref="C3253:C3256"/>
    <mergeCell ref="A3255:B3256"/>
    <mergeCell ref="A3257:E3257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60 B3062:D3080 C3085:D3088 B3090:D3108 C3113:D3116 B3118:D3136 C3141:D3144 B3146:D3164 C3169:D3172 B3174:D3192 C3197:D3200 B3202:D3220 C3225:D3228 B3230:D3248 C3253:D3254 C3255:D3256 B3258:D3284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 A3255:B3256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 D3255:E3256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25</v>
      </c>
      <c r="B2" s="1" t="s">
        <v>88</v>
      </c>
      <c r="C2" s="1">
        <v>294.0</v>
      </c>
      <c r="D2" s="1">
        <v>0.0</v>
      </c>
      <c r="E2" s="2"/>
      <c r="F2" s="1" t="s">
        <v>19</v>
      </c>
      <c r="G2" s="1" t="s">
        <v>20</v>
      </c>
      <c r="H2" s="1" t="s">
        <v>5088</v>
      </c>
      <c r="I2" s="1" t="s">
        <v>5089</v>
      </c>
      <c r="J2" s="1" t="s">
        <v>5089</v>
      </c>
      <c r="K2" s="2"/>
      <c r="L2" s="1">
        <v>-7.0</v>
      </c>
      <c r="M2" s="1"/>
      <c r="N2" s="1">
        <v>7.158366666666667</v>
      </c>
      <c r="O2" s="1" t="s">
        <v>5090</v>
      </c>
      <c r="P2" s="1" t="s">
        <v>5091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25</v>
      </c>
      <c r="B3" s="1" t="s">
        <v>88</v>
      </c>
      <c r="C3" s="1">
        <v>264.0</v>
      </c>
      <c r="D3" s="1">
        <v>0.0</v>
      </c>
      <c r="E3" s="2"/>
      <c r="F3" s="1" t="s">
        <v>19</v>
      </c>
      <c r="G3" s="1" t="s">
        <v>20</v>
      </c>
      <c r="H3" s="1" t="s">
        <v>5092</v>
      </c>
      <c r="I3" s="1" t="s">
        <v>5093</v>
      </c>
      <c r="J3" s="1" t="s">
        <v>5093</v>
      </c>
      <c r="K3" s="2"/>
      <c r="L3" s="1">
        <v>-8.0</v>
      </c>
      <c r="M3" s="1"/>
      <c r="N3" s="1">
        <v>6.71625</v>
      </c>
      <c r="O3" s="1" t="s">
        <v>5090</v>
      </c>
      <c r="P3" s="1" t="s">
        <v>5094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80</v>
      </c>
      <c r="B4" s="1" t="s">
        <v>17</v>
      </c>
      <c r="C4" s="1">
        <v>368.0</v>
      </c>
      <c r="D4" s="1">
        <v>0.0</v>
      </c>
      <c r="E4" s="1" t="s">
        <v>5095</v>
      </c>
      <c r="F4" s="1" t="s">
        <v>81</v>
      </c>
      <c r="G4" s="1" t="s">
        <v>20</v>
      </c>
      <c r="H4" s="1" t="s">
        <v>5096</v>
      </c>
      <c r="I4" s="1" t="s">
        <v>5097</v>
      </c>
      <c r="J4" s="1" t="s">
        <v>5098</v>
      </c>
      <c r="K4" s="1" t="s">
        <v>5099</v>
      </c>
      <c r="L4" s="1">
        <v>-10.0</v>
      </c>
      <c r="M4" s="1">
        <v>0.011566666666666666</v>
      </c>
      <c r="N4" s="1">
        <v>9.676066666666667</v>
      </c>
      <c r="O4" s="1" t="s">
        <v>5100</v>
      </c>
      <c r="P4" s="1" t="s">
        <v>5101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80</v>
      </c>
      <c r="B5" s="1" t="s">
        <v>17</v>
      </c>
      <c r="C5" s="1">
        <v>199.0</v>
      </c>
      <c r="D5" s="1">
        <v>50.0</v>
      </c>
      <c r="E5" s="2"/>
      <c r="F5" s="1" t="s">
        <v>38</v>
      </c>
      <c r="G5" s="1" t="s">
        <v>39</v>
      </c>
      <c r="H5" s="1" t="s">
        <v>5102</v>
      </c>
      <c r="I5" s="1" t="s">
        <v>5103</v>
      </c>
      <c r="J5" s="1" t="s">
        <v>5104</v>
      </c>
      <c r="K5" s="2"/>
      <c r="L5" s="1">
        <v>382.0</v>
      </c>
      <c r="M5" s="1"/>
      <c r="N5" s="1">
        <v>10.646033333333333</v>
      </c>
      <c r="O5" s="1" t="s">
        <v>5100</v>
      </c>
      <c r="P5" s="1" t="s">
        <v>5105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25</v>
      </c>
      <c r="B6" s="1" t="s">
        <v>88</v>
      </c>
      <c r="C6" s="3">
        <v>323.0</v>
      </c>
      <c r="D6" s="1">
        <v>0.0</v>
      </c>
      <c r="E6" s="2"/>
      <c r="F6" s="1" t="s">
        <v>19</v>
      </c>
      <c r="G6" s="1" t="s">
        <v>39</v>
      </c>
      <c r="H6" s="1" t="s">
        <v>5106</v>
      </c>
      <c r="I6" s="1" t="s">
        <v>5107</v>
      </c>
      <c r="J6" s="1" t="s">
        <v>5107</v>
      </c>
      <c r="K6" s="2"/>
      <c r="L6" s="1">
        <v>-7.0</v>
      </c>
      <c r="M6" s="1"/>
      <c r="N6" s="1">
        <v>7.873283333333333</v>
      </c>
      <c r="O6" s="1" t="s">
        <v>5090</v>
      </c>
      <c r="P6" s="1" t="s">
        <v>5108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25</v>
      </c>
      <c r="B7" s="1" t="s">
        <v>88</v>
      </c>
      <c r="C7" s="1">
        <v>264.0</v>
      </c>
      <c r="D7" s="1">
        <v>0.0</v>
      </c>
      <c r="E7" s="2"/>
      <c r="F7" s="1" t="s">
        <v>19</v>
      </c>
      <c r="G7" s="1" t="s">
        <v>39</v>
      </c>
      <c r="H7" s="1" t="s">
        <v>5109</v>
      </c>
      <c r="I7" s="1" t="s">
        <v>5110</v>
      </c>
      <c r="J7" s="1" t="s">
        <v>5110</v>
      </c>
      <c r="K7" s="2"/>
      <c r="L7" s="1">
        <v>-7.0</v>
      </c>
      <c r="M7" s="1"/>
      <c r="N7" s="1">
        <v>7.955183333333333</v>
      </c>
      <c r="O7" s="1" t="s">
        <v>5090</v>
      </c>
      <c r="P7" s="1" t="s">
        <v>5094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25</v>
      </c>
      <c r="B8" s="1" t="s">
        <v>88</v>
      </c>
      <c r="C8" s="1">
        <v>602.0</v>
      </c>
      <c r="D8" s="1">
        <v>0.0</v>
      </c>
      <c r="E8" s="2"/>
      <c r="F8" s="1" t="s">
        <v>19</v>
      </c>
      <c r="G8" s="1" t="s">
        <v>20</v>
      </c>
      <c r="H8" s="1" t="s">
        <v>5111</v>
      </c>
      <c r="I8" s="1" t="s">
        <v>5112</v>
      </c>
      <c r="J8" s="1" t="s">
        <v>5112</v>
      </c>
      <c r="K8" s="2"/>
      <c r="L8" s="1">
        <v>-2.0</v>
      </c>
      <c r="M8" s="1"/>
      <c r="N8" s="1">
        <v>17.598366666666667</v>
      </c>
      <c r="O8" s="1" t="s">
        <v>5090</v>
      </c>
      <c r="P8" s="1" t="s">
        <v>5113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80</v>
      </c>
      <c r="B9" s="1" t="s">
        <v>17</v>
      </c>
      <c r="C9" s="1">
        <v>236.0</v>
      </c>
      <c r="D9" s="1">
        <v>73.0</v>
      </c>
      <c r="E9" s="2"/>
      <c r="F9" s="1" t="s">
        <v>38</v>
      </c>
      <c r="G9" s="1" t="s">
        <v>20</v>
      </c>
      <c r="H9" s="1" t="s">
        <v>5114</v>
      </c>
      <c r="I9" s="1" t="s">
        <v>5115</v>
      </c>
      <c r="J9" s="1" t="s">
        <v>5104</v>
      </c>
      <c r="K9" s="2"/>
      <c r="L9" s="1">
        <v>412.0</v>
      </c>
      <c r="M9" s="1"/>
      <c r="N9" s="1">
        <v>5.460833333333333</v>
      </c>
      <c r="O9" s="1" t="s">
        <v>5100</v>
      </c>
      <c r="P9" s="1" t="s">
        <v>5116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25</v>
      </c>
      <c r="B10" s="1" t="s">
        <v>88</v>
      </c>
      <c r="C10" s="1">
        <v>224.0</v>
      </c>
      <c r="D10" s="1">
        <v>0.0</v>
      </c>
      <c r="E10" s="2"/>
      <c r="F10" s="1" t="s">
        <v>19</v>
      </c>
      <c r="G10" s="1" t="s">
        <v>39</v>
      </c>
      <c r="H10" s="1" t="s">
        <v>5117</v>
      </c>
      <c r="I10" s="1" t="s">
        <v>5118</v>
      </c>
      <c r="J10" s="1" t="s">
        <v>5118</v>
      </c>
      <c r="K10" s="2"/>
      <c r="L10" s="1">
        <v>-8.0</v>
      </c>
      <c r="M10" s="1"/>
      <c r="N10" s="1">
        <v>6.263483333333333</v>
      </c>
      <c r="O10" s="1" t="s">
        <v>5090</v>
      </c>
      <c r="P10" s="1" t="s">
        <v>5119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25</v>
      </c>
      <c r="B11" s="1" t="s">
        <v>88</v>
      </c>
      <c r="C11" s="1">
        <v>329.0</v>
      </c>
      <c r="D11" s="1">
        <v>0.0</v>
      </c>
      <c r="E11" s="2"/>
      <c r="F11" s="1" t="s">
        <v>19</v>
      </c>
      <c r="G11" s="1" t="s">
        <v>20</v>
      </c>
      <c r="H11" s="1" t="s">
        <v>5120</v>
      </c>
      <c r="I11" s="1" t="s">
        <v>5121</v>
      </c>
      <c r="J11" s="1" t="s">
        <v>5121</v>
      </c>
      <c r="K11" s="2"/>
      <c r="L11" s="1">
        <v>-9.0</v>
      </c>
      <c r="M11" s="1"/>
      <c r="N11" s="1">
        <v>5.1989</v>
      </c>
      <c r="O11" s="1" t="s">
        <v>5090</v>
      </c>
      <c r="P11" s="1" t="s">
        <v>5122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29</v>
      </c>
      <c r="B12" s="1" t="s">
        <v>88</v>
      </c>
      <c r="C12" s="1">
        <v>658.0</v>
      </c>
      <c r="D12" s="1">
        <v>0.0</v>
      </c>
      <c r="E12" s="1" t="s">
        <v>5123</v>
      </c>
      <c r="F12" s="1" t="s">
        <v>19</v>
      </c>
      <c r="G12" s="1" t="s">
        <v>20</v>
      </c>
      <c r="H12" s="1" t="s">
        <v>5124</v>
      </c>
      <c r="I12" s="1" t="s">
        <v>5125</v>
      </c>
      <c r="J12" s="1" t="s">
        <v>5125</v>
      </c>
      <c r="K12" s="2"/>
      <c r="L12" s="1">
        <v>-12.0</v>
      </c>
      <c r="M12" s="1"/>
      <c r="N12" s="1">
        <v>7.1825</v>
      </c>
      <c r="O12" s="1" t="s">
        <v>5090</v>
      </c>
      <c r="P12" s="1" t="s">
        <v>5126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80</v>
      </c>
      <c r="B13" s="1" t="s">
        <v>17</v>
      </c>
      <c r="C13" s="3">
        <v>243.0</v>
      </c>
      <c r="D13" s="1">
        <v>61.0</v>
      </c>
      <c r="E13" s="2"/>
      <c r="F13" s="1" t="s">
        <v>38</v>
      </c>
      <c r="G13" s="1" t="s">
        <v>20</v>
      </c>
      <c r="H13" s="1" t="s">
        <v>5127</v>
      </c>
      <c r="I13" s="1" t="s">
        <v>5128</v>
      </c>
      <c r="J13" s="1" t="s">
        <v>5104</v>
      </c>
      <c r="K13" s="2"/>
      <c r="L13" s="1">
        <v>419.0</v>
      </c>
      <c r="M13" s="1"/>
      <c r="N13" s="1">
        <v>6.47905</v>
      </c>
      <c r="O13" s="1" t="s">
        <v>5100</v>
      </c>
      <c r="P13" s="1" t="s">
        <v>5129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16</v>
      </c>
      <c r="B14" s="1" t="s">
        <v>17</v>
      </c>
      <c r="C14" s="1">
        <v>264.0</v>
      </c>
      <c r="D14" s="1">
        <v>0.0</v>
      </c>
      <c r="E14" s="1" t="s">
        <v>18</v>
      </c>
      <c r="F14" s="1" t="s">
        <v>19</v>
      </c>
      <c r="G14" s="1" t="s">
        <v>20</v>
      </c>
      <c r="H14" s="1" t="s">
        <v>5130</v>
      </c>
      <c r="I14" s="1" t="s">
        <v>5131</v>
      </c>
      <c r="J14" s="1" t="s">
        <v>5131</v>
      </c>
      <c r="K14" s="2"/>
      <c r="L14" s="1">
        <v>-13.0</v>
      </c>
      <c r="M14" s="1"/>
      <c r="N14" s="1">
        <v>6.8873</v>
      </c>
      <c r="O14" s="1" t="s">
        <v>5132</v>
      </c>
      <c r="P14" s="1" t="s">
        <v>5133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1">
        <v>224.0</v>
      </c>
      <c r="D15" s="1">
        <v>0.0</v>
      </c>
      <c r="E15" s="1" t="s">
        <v>18</v>
      </c>
      <c r="F15" s="1" t="s">
        <v>19</v>
      </c>
      <c r="G15" s="1" t="s">
        <v>20</v>
      </c>
      <c r="H15" s="1" t="s">
        <v>5134</v>
      </c>
      <c r="I15" s="1" t="s">
        <v>5135</v>
      </c>
      <c r="J15" s="1" t="s">
        <v>5135</v>
      </c>
      <c r="K15" s="2"/>
      <c r="L15" s="1">
        <v>-5.0</v>
      </c>
      <c r="M15" s="1"/>
      <c r="N15" s="1">
        <v>9.88145</v>
      </c>
      <c r="O15" s="1" t="s">
        <v>5132</v>
      </c>
      <c r="P15" s="1" t="s">
        <v>5136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25</v>
      </c>
      <c r="B16" s="1" t="s">
        <v>88</v>
      </c>
      <c r="C16" s="1">
        <v>364.0</v>
      </c>
      <c r="D16" s="1">
        <v>0.0</v>
      </c>
      <c r="E16" s="2"/>
      <c r="F16" s="1" t="s">
        <v>19</v>
      </c>
      <c r="G16" s="1" t="s">
        <v>20</v>
      </c>
      <c r="H16" s="1" t="s">
        <v>5137</v>
      </c>
      <c r="I16" s="1" t="s">
        <v>5138</v>
      </c>
      <c r="J16" s="1" t="s">
        <v>5138</v>
      </c>
      <c r="K16" s="2"/>
      <c r="L16" s="1">
        <v>-6.0</v>
      </c>
      <c r="M16" s="1"/>
      <c r="N16" s="1">
        <v>8.471616666666666</v>
      </c>
      <c r="O16" s="1" t="s">
        <v>5090</v>
      </c>
      <c r="P16" s="1" t="s">
        <v>5139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80</v>
      </c>
      <c r="B17" s="1" t="s">
        <v>17</v>
      </c>
      <c r="C17" s="1">
        <v>354.0</v>
      </c>
      <c r="D17" s="1">
        <v>69.0</v>
      </c>
      <c r="E17" s="2"/>
      <c r="F17" s="1" t="s">
        <v>38</v>
      </c>
      <c r="G17" s="1" t="s">
        <v>39</v>
      </c>
      <c r="H17" s="1" t="s">
        <v>5140</v>
      </c>
      <c r="I17" s="1" t="s">
        <v>5141</v>
      </c>
      <c r="J17" s="1" t="s">
        <v>5104</v>
      </c>
      <c r="K17" s="2"/>
      <c r="L17" s="1">
        <v>435.0</v>
      </c>
      <c r="M17" s="1"/>
      <c r="N17" s="1">
        <v>16.079716666666666</v>
      </c>
      <c r="O17" s="1" t="s">
        <v>5100</v>
      </c>
      <c r="P17" s="1" t="s">
        <v>5142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80</v>
      </c>
      <c r="B18" s="1" t="s">
        <v>17</v>
      </c>
      <c r="C18" s="1">
        <v>568.0</v>
      </c>
      <c r="D18" s="1">
        <v>0.0</v>
      </c>
      <c r="E18" s="1" t="s">
        <v>18</v>
      </c>
      <c r="F18" s="1" t="s">
        <v>81</v>
      </c>
      <c r="G18" s="1" t="s">
        <v>20</v>
      </c>
      <c r="H18" s="1" t="s">
        <v>5143</v>
      </c>
      <c r="I18" s="1" t="s">
        <v>5144</v>
      </c>
      <c r="J18" s="1" t="s">
        <v>5145</v>
      </c>
      <c r="K18" s="1" t="s">
        <v>5146</v>
      </c>
      <c r="L18" s="1">
        <v>-1.0</v>
      </c>
      <c r="M18" s="1">
        <v>15.139716666666667</v>
      </c>
      <c r="N18" s="1">
        <v>21.006416666666667</v>
      </c>
      <c r="O18" s="1" t="s">
        <v>5100</v>
      </c>
      <c r="P18" s="1" t="s">
        <v>5147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80</v>
      </c>
      <c r="B19" s="1" t="s">
        <v>17</v>
      </c>
      <c r="C19" s="1">
        <v>374.0</v>
      </c>
      <c r="D19" s="1">
        <v>0.0</v>
      </c>
      <c r="E19" s="1" t="s">
        <v>5095</v>
      </c>
      <c r="F19" s="1" t="s">
        <v>81</v>
      </c>
      <c r="G19" s="1" t="s">
        <v>39</v>
      </c>
      <c r="H19" s="1" t="s">
        <v>5148</v>
      </c>
      <c r="I19" s="1" t="s">
        <v>5149</v>
      </c>
      <c r="J19" s="1" t="s">
        <v>5150</v>
      </c>
      <c r="K19" s="1" t="s">
        <v>5151</v>
      </c>
      <c r="L19" s="1">
        <v>4.0</v>
      </c>
      <c r="M19" s="1">
        <v>0.01065</v>
      </c>
      <c r="N19" s="1">
        <v>14.125</v>
      </c>
      <c r="O19" s="1" t="s">
        <v>5100</v>
      </c>
      <c r="P19" s="1" t="s">
        <v>5152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80</v>
      </c>
      <c r="B20" s="1" t="s">
        <v>17</v>
      </c>
      <c r="C20" s="3">
        <v>1141.0</v>
      </c>
      <c r="D20" s="1">
        <v>0.0</v>
      </c>
      <c r="E20" s="1" t="s">
        <v>5095</v>
      </c>
      <c r="F20" s="1" t="s">
        <v>81</v>
      </c>
      <c r="G20" s="1" t="s">
        <v>20</v>
      </c>
      <c r="H20" s="1" t="s">
        <v>5153</v>
      </c>
      <c r="I20" s="1" t="s">
        <v>5154</v>
      </c>
      <c r="J20" s="1" t="s">
        <v>5155</v>
      </c>
      <c r="K20" s="1" t="s">
        <v>5156</v>
      </c>
      <c r="L20" s="1">
        <v>-4.0</v>
      </c>
      <c r="M20" s="1">
        <v>0.016</v>
      </c>
      <c r="N20" s="1">
        <v>9.047783333333333</v>
      </c>
      <c r="O20" s="1" t="s">
        <v>5100</v>
      </c>
      <c r="P20" s="1" t="s">
        <v>5157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80</v>
      </c>
      <c r="B21" s="1" t="s">
        <v>17</v>
      </c>
      <c r="C21" s="1">
        <v>595.0</v>
      </c>
      <c r="D21" s="1">
        <v>0.0</v>
      </c>
      <c r="E21" s="1" t="s">
        <v>5095</v>
      </c>
      <c r="F21" s="1" t="s">
        <v>81</v>
      </c>
      <c r="G21" s="1" t="s">
        <v>20</v>
      </c>
      <c r="H21" s="1" t="s">
        <v>5158</v>
      </c>
      <c r="I21" s="1" t="s">
        <v>5159</v>
      </c>
      <c r="J21" s="1" t="s">
        <v>5160</v>
      </c>
      <c r="K21" s="1" t="s">
        <v>5161</v>
      </c>
      <c r="L21" s="1">
        <v>-1.0</v>
      </c>
      <c r="M21" s="1">
        <v>0.01815</v>
      </c>
      <c r="N21" s="1">
        <v>10.780733333333334</v>
      </c>
      <c r="O21" s="1" t="s">
        <v>5100</v>
      </c>
      <c r="P21" s="1" t="s">
        <v>5162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29</v>
      </c>
      <c r="B22" s="1" t="s">
        <v>88</v>
      </c>
      <c r="C22" s="1">
        <v>528.0</v>
      </c>
      <c r="D22" s="1">
        <v>0.0</v>
      </c>
      <c r="E22" s="1" t="s">
        <v>5163</v>
      </c>
      <c r="F22" s="1" t="s">
        <v>19</v>
      </c>
      <c r="G22" s="1" t="s">
        <v>20</v>
      </c>
      <c r="H22" s="1" t="s">
        <v>5164</v>
      </c>
      <c r="I22" s="1" t="s">
        <v>5165</v>
      </c>
      <c r="J22" s="1" t="s">
        <v>5165</v>
      </c>
      <c r="K22" s="2"/>
      <c r="L22" s="1">
        <v>-13.0</v>
      </c>
      <c r="M22" s="1"/>
      <c r="N22" s="1">
        <v>6.164416666666667</v>
      </c>
      <c r="O22" s="1" t="s">
        <v>5090</v>
      </c>
      <c r="P22" s="1" t="s">
        <v>5166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25</v>
      </c>
      <c r="B23" s="1" t="s">
        <v>88</v>
      </c>
      <c r="C23" s="1">
        <v>311.0</v>
      </c>
      <c r="D23" s="1">
        <v>0.0</v>
      </c>
      <c r="E23" s="2"/>
      <c r="F23" s="1" t="s">
        <v>19</v>
      </c>
      <c r="G23" s="1" t="s">
        <v>20</v>
      </c>
      <c r="H23" s="1" t="s">
        <v>5167</v>
      </c>
      <c r="I23" s="1" t="s">
        <v>5168</v>
      </c>
      <c r="J23" s="1" t="s">
        <v>5168</v>
      </c>
      <c r="K23" s="2"/>
      <c r="L23" s="1">
        <v>-8.0</v>
      </c>
      <c r="M23" s="1"/>
      <c r="N23" s="1">
        <v>6.582516666666667</v>
      </c>
      <c r="O23" s="1" t="s">
        <v>5090</v>
      </c>
      <c r="P23" s="1" t="s">
        <v>5169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80</v>
      </c>
      <c r="B24" s="1" t="s">
        <v>17</v>
      </c>
      <c r="C24" s="1">
        <v>598.0</v>
      </c>
      <c r="D24" s="1">
        <v>0.0</v>
      </c>
      <c r="E24" s="1" t="s">
        <v>5095</v>
      </c>
      <c r="F24" s="1" t="s">
        <v>81</v>
      </c>
      <c r="G24" s="1" t="s">
        <v>39</v>
      </c>
      <c r="H24" s="1" t="s">
        <v>5170</v>
      </c>
      <c r="I24" s="1" t="s">
        <v>5171</v>
      </c>
      <c r="J24" s="1" t="s">
        <v>5172</v>
      </c>
      <c r="K24" s="1" t="s">
        <v>5173</v>
      </c>
      <c r="L24" s="1">
        <v>-12.0</v>
      </c>
      <c r="M24" s="1">
        <v>0.010933333333333333</v>
      </c>
      <c r="N24" s="1">
        <v>7.441066666666667</v>
      </c>
      <c r="O24" s="1" t="s">
        <v>5100</v>
      </c>
      <c r="P24" s="1" t="s">
        <v>5174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16</v>
      </c>
      <c r="B25" s="1" t="s">
        <v>17</v>
      </c>
      <c r="C25" s="1">
        <v>539.0</v>
      </c>
      <c r="D25" s="1">
        <v>0.0</v>
      </c>
      <c r="E25" s="1" t="s">
        <v>18</v>
      </c>
      <c r="F25" s="1" t="s">
        <v>19</v>
      </c>
      <c r="G25" s="1" t="s">
        <v>20</v>
      </c>
      <c r="H25" s="1" t="s">
        <v>5175</v>
      </c>
      <c r="I25" s="1" t="s">
        <v>5176</v>
      </c>
      <c r="J25" s="1" t="s">
        <v>5176</v>
      </c>
      <c r="K25" s="2"/>
      <c r="L25" s="1">
        <v>-12.0</v>
      </c>
      <c r="M25" s="1"/>
      <c r="N25" s="1">
        <v>7.536533333333334</v>
      </c>
      <c r="O25" s="1" t="s">
        <v>5132</v>
      </c>
      <c r="P25" s="1" t="s">
        <v>5177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29</v>
      </c>
      <c r="B26" s="1" t="s">
        <v>88</v>
      </c>
      <c r="C26" s="1">
        <v>610.0</v>
      </c>
      <c r="D26" s="1">
        <v>0.0</v>
      </c>
      <c r="E26" s="1" t="s">
        <v>5178</v>
      </c>
      <c r="F26" s="1" t="s">
        <v>19</v>
      </c>
      <c r="G26" s="1" t="s">
        <v>20</v>
      </c>
      <c r="H26" s="1" t="s">
        <v>5179</v>
      </c>
      <c r="I26" s="1" t="s">
        <v>5180</v>
      </c>
      <c r="J26" s="1" t="s">
        <v>5180</v>
      </c>
      <c r="K26" s="2"/>
      <c r="L26" s="1">
        <v>-5.0</v>
      </c>
      <c r="M26" s="1"/>
      <c r="N26" s="1">
        <v>14.651066666666667</v>
      </c>
      <c r="O26" s="1" t="s">
        <v>5090</v>
      </c>
      <c r="P26" s="1" t="s">
        <v>5181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25</v>
      </c>
      <c r="B27" s="1" t="s">
        <v>88</v>
      </c>
      <c r="C27" s="1">
        <v>388.0</v>
      </c>
      <c r="D27" s="1">
        <v>0.0</v>
      </c>
      <c r="E27" s="2"/>
      <c r="F27" s="1" t="s">
        <v>19</v>
      </c>
      <c r="G27" s="1" t="s">
        <v>20</v>
      </c>
      <c r="H27" s="1" t="s">
        <v>5182</v>
      </c>
      <c r="I27" s="1" t="s">
        <v>5183</v>
      </c>
      <c r="J27" s="1" t="s">
        <v>5183</v>
      </c>
      <c r="K27" s="2"/>
      <c r="L27" s="1">
        <v>0.0</v>
      </c>
      <c r="M27" s="1"/>
      <c r="N27" s="1">
        <v>14.630433333333333</v>
      </c>
      <c r="O27" s="1" t="s">
        <v>5090</v>
      </c>
      <c r="P27" s="1" t="s">
        <v>5184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16</v>
      </c>
      <c r="B28" s="1" t="s">
        <v>17</v>
      </c>
      <c r="C28" s="3">
        <v>264.0</v>
      </c>
      <c r="D28" s="1">
        <v>0.0</v>
      </c>
      <c r="E28" s="1" t="s">
        <v>18</v>
      </c>
      <c r="F28" s="1" t="s">
        <v>19</v>
      </c>
      <c r="G28" s="1" t="s">
        <v>20</v>
      </c>
      <c r="H28" s="1" t="s">
        <v>5185</v>
      </c>
      <c r="I28" s="1" t="s">
        <v>5186</v>
      </c>
      <c r="J28" s="1" t="s">
        <v>5186</v>
      </c>
      <c r="K28" s="2"/>
      <c r="L28" s="1">
        <v>-3.0</v>
      </c>
      <c r="M28" s="1"/>
      <c r="N28" s="1">
        <v>11.0631</v>
      </c>
      <c r="O28" s="1" t="s">
        <v>5132</v>
      </c>
      <c r="P28" s="1" t="s">
        <v>5187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25</v>
      </c>
      <c r="B29" s="1" t="s">
        <v>88</v>
      </c>
      <c r="C29" s="1">
        <v>418.0</v>
      </c>
      <c r="D29" s="1">
        <v>0.0</v>
      </c>
      <c r="E29" s="2"/>
      <c r="F29" s="1" t="s">
        <v>19</v>
      </c>
      <c r="G29" s="1" t="s">
        <v>20</v>
      </c>
      <c r="H29" s="1" t="s">
        <v>5188</v>
      </c>
      <c r="I29" s="1" t="s">
        <v>5189</v>
      </c>
      <c r="J29" s="1" t="s">
        <v>5189</v>
      </c>
      <c r="K29" s="2"/>
      <c r="L29" s="1">
        <v>-4.0</v>
      </c>
      <c r="M29" s="1"/>
      <c r="N29" s="1">
        <v>10.253583333333333</v>
      </c>
      <c r="O29" s="1" t="s">
        <v>5090</v>
      </c>
      <c r="P29" s="1" t="s">
        <v>5190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37</v>
      </c>
      <c r="B30" s="1" t="s">
        <v>17</v>
      </c>
      <c r="C30" s="1">
        <v>309.0</v>
      </c>
      <c r="D30" s="1">
        <v>0.0</v>
      </c>
      <c r="E30" s="2"/>
      <c r="F30" s="1" t="s">
        <v>38</v>
      </c>
      <c r="G30" s="1" t="s">
        <v>39</v>
      </c>
      <c r="H30" s="1" t="s">
        <v>5191</v>
      </c>
      <c r="I30" s="1" t="s">
        <v>5192</v>
      </c>
      <c r="J30" s="1" t="s">
        <v>5104</v>
      </c>
      <c r="K30" s="2"/>
      <c r="L30" s="1">
        <v>508.0</v>
      </c>
      <c r="M30" s="1"/>
      <c r="N30" s="1">
        <v>5.031066666666667</v>
      </c>
      <c r="O30" s="1" t="s">
        <v>42</v>
      </c>
      <c r="P30" s="1" t="s">
        <v>5193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25</v>
      </c>
      <c r="B31" s="1" t="s">
        <v>88</v>
      </c>
      <c r="C31" s="1">
        <v>283.0</v>
      </c>
      <c r="D31" s="1">
        <v>0.0</v>
      </c>
      <c r="E31" s="2"/>
      <c r="F31" s="1" t="s">
        <v>19</v>
      </c>
      <c r="G31" s="1" t="s">
        <v>39</v>
      </c>
      <c r="H31" s="1" t="s">
        <v>5194</v>
      </c>
      <c r="I31" s="1" t="s">
        <v>5195</v>
      </c>
      <c r="J31" s="1" t="s">
        <v>5195</v>
      </c>
      <c r="K31" s="2"/>
      <c r="L31" s="1">
        <v>-2.0</v>
      </c>
      <c r="M31" s="1"/>
      <c r="N31" s="1">
        <v>12.3185</v>
      </c>
      <c r="O31" s="1" t="s">
        <v>5090</v>
      </c>
      <c r="P31" s="1" t="s">
        <v>5196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25</v>
      </c>
      <c r="B32" s="1" t="s">
        <v>88</v>
      </c>
      <c r="C32" s="1">
        <v>717.0</v>
      </c>
      <c r="D32" s="1">
        <v>0.0</v>
      </c>
      <c r="E32" s="2"/>
      <c r="F32" s="1" t="s">
        <v>19</v>
      </c>
      <c r="G32" s="1" t="s">
        <v>20</v>
      </c>
      <c r="H32" s="1" t="s">
        <v>5197</v>
      </c>
      <c r="I32" s="1" t="s">
        <v>5198</v>
      </c>
      <c r="J32" s="1" t="s">
        <v>5198</v>
      </c>
      <c r="K32" s="2"/>
      <c r="L32" s="1">
        <v>0.0</v>
      </c>
      <c r="M32" s="1"/>
      <c r="N32" s="1">
        <v>19.217633333333332</v>
      </c>
      <c r="O32" s="1" t="s">
        <v>5090</v>
      </c>
      <c r="P32" s="1" t="s">
        <v>5199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25</v>
      </c>
      <c r="B33" s="1" t="s">
        <v>88</v>
      </c>
      <c r="C33" s="3">
        <v>329.0</v>
      </c>
      <c r="D33" s="1">
        <v>0.0</v>
      </c>
      <c r="E33" s="2"/>
      <c r="F33" s="1" t="s">
        <v>19</v>
      </c>
      <c r="G33" s="1" t="s">
        <v>20</v>
      </c>
      <c r="H33" s="1" t="s">
        <v>5200</v>
      </c>
      <c r="I33" s="1" t="s">
        <v>5201</v>
      </c>
      <c r="J33" s="1" t="s">
        <v>5201</v>
      </c>
      <c r="K33" s="2"/>
      <c r="L33" s="1">
        <v>-6.0</v>
      </c>
      <c r="M33" s="1"/>
      <c r="N33" s="1">
        <v>8.184983333333333</v>
      </c>
      <c r="O33" s="1" t="s">
        <v>5090</v>
      </c>
      <c r="P33" s="1" t="s">
        <v>5202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16</v>
      </c>
      <c r="B34" s="1" t="s">
        <v>17</v>
      </c>
      <c r="C34" s="1">
        <v>224.0</v>
      </c>
      <c r="D34" s="1">
        <v>0.0</v>
      </c>
      <c r="E34" s="1" t="s">
        <v>18</v>
      </c>
      <c r="F34" s="1" t="s">
        <v>19</v>
      </c>
      <c r="G34" s="1" t="s">
        <v>20</v>
      </c>
      <c r="H34" s="1" t="s">
        <v>5203</v>
      </c>
      <c r="I34" s="1" t="s">
        <v>5204</v>
      </c>
      <c r="J34" s="1" t="s">
        <v>5204</v>
      </c>
      <c r="K34" s="2"/>
      <c r="L34" s="1">
        <v>-5.0</v>
      </c>
      <c r="M34" s="1"/>
      <c r="N34" s="1">
        <v>9.5223</v>
      </c>
      <c r="O34" s="1" t="s">
        <v>5132</v>
      </c>
      <c r="P34" s="1" t="s">
        <v>5136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16</v>
      </c>
      <c r="B35" s="1" t="s">
        <v>17</v>
      </c>
      <c r="C35" s="3">
        <v>364.0</v>
      </c>
      <c r="D35" s="1">
        <v>0.0</v>
      </c>
      <c r="E35" s="1" t="s">
        <v>18</v>
      </c>
      <c r="F35" s="1" t="s">
        <v>19</v>
      </c>
      <c r="G35" s="1" t="s">
        <v>20</v>
      </c>
      <c r="H35" s="1" t="s">
        <v>5205</v>
      </c>
      <c r="I35" s="1" t="s">
        <v>5206</v>
      </c>
      <c r="J35" s="1" t="s">
        <v>5206</v>
      </c>
      <c r="K35" s="2"/>
      <c r="L35" s="1">
        <v>-6.0</v>
      </c>
      <c r="M35" s="1"/>
      <c r="N35" s="1">
        <v>14.642583333333333</v>
      </c>
      <c r="O35" s="1" t="s">
        <v>5132</v>
      </c>
      <c r="P35" s="1" t="s">
        <v>5207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25</v>
      </c>
      <c r="B36" s="1" t="s">
        <v>88</v>
      </c>
      <c r="C36" s="1">
        <v>429.0</v>
      </c>
      <c r="D36" s="1">
        <v>0.0</v>
      </c>
      <c r="E36" s="2"/>
      <c r="F36" s="1" t="s">
        <v>19</v>
      </c>
      <c r="G36" s="1" t="s">
        <v>20</v>
      </c>
      <c r="H36" s="1" t="s">
        <v>5208</v>
      </c>
      <c r="I36" s="1" t="s">
        <v>5209</v>
      </c>
      <c r="J36" s="1" t="s">
        <v>5209</v>
      </c>
      <c r="K36" s="2"/>
      <c r="L36" s="1">
        <v>-7.0</v>
      </c>
      <c r="M36" s="1"/>
      <c r="N36" s="1">
        <v>7.2286</v>
      </c>
      <c r="O36" s="1" t="s">
        <v>5090</v>
      </c>
      <c r="P36" s="1" t="s">
        <v>5210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16</v>
      </c>
      <c r="B37" s="1" t="s">
        <v>17</v>
      </c>
      <c r="C37" s="1">
        <v>892.0</v>
      </c>
      <c r="D37" s="1">
        <v>0.0</v>
      </c>
      <c r="E37" s="1" t="s">
        <v>18</v>
      </c>
      <c r="F37" s="1" t="s">
        <v>19</v>
      </c>
      <c r="G37" s="1" t="s">
        <v>20</v>
      </c>
      <c r="H37" s="1" t="s">
        <v>5211</v>
      </c>
      <c r="I37" s="1" t="s">
        <v>5212</v>
      </c>
      <c r="J37" s="1" t="s">
        <v>5212</v>
      </c>
      <c r="K37" s="2"/>
      <c r="L37" s="1">
        <v>-1.0</v>
      </c>
      <c r="M37" s="1"/>
      <c r="N37" s="1">
        <v>18.877766666666666</v>
      </c>
      <c r="O37" s="1" t="s">
        <v>5132</v>
      </c>
      <c r="P37" s="1" t="s">
        <v>5213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80</v>
      </c>
      <c r="B38" s="1" t="s">
        <v>17</v>
      </c>
      <c r="C38" s="1">
        <v>247.0</v>
      </c>
      <c r="D38" s="1">
        <v>62.0</v>
      </c>
      <c r="E38" s="2"/>
      <c r="F38" s="1" t="s">
        <v>38</v>
      </c>
      <c r="G38" s="1" t="s">
        <v>162</v>
      </c>
      <c r="H38" s="1" t="s">
        <v>5214</v>
      </c>
      <c r="I38" s="1" t="s">
        <v>5215</v>
      </c>
      <c r="J38" s="1" t="s">
        <v>5104</v>
      </c>
      <c r="K38" s="2"/>
      <c r="L38" s="1">
        <v>524.0</v>
      </c>
      <c r="M38" s="1"/>
      <c r="N38" s="1">
        <v>10.967733333333333</v>
      </c>
      <c r="O38" s="1" t="s">
        <v>5100</v>
      </c>
      <c r="P38" s="1" t="s">
        <v>5101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25</v>
      </c>
      <c r="B39" s="1" t="s">
        <v>88</v>
      </c>
      <c r="C39" s="1">
        <v>264.0</v>
      </c>
      <c r="D39" s="1">
        <v>0.0</v>
      </c>
      <c r="E39" s="2"/>
      <c r="F39" s="1" t="s">
        <v>19</v>
      </c>
      <c r="G39" s="1" t="s">
        <v>20</v>
      </c>
      <c r="H39" s="1" t="s">
        <v>5216</v>
      </c>
      <c r="I39" s="1" t="s">
        <v>5217</v>
      </c>
      <c r="J39" s="1" t="s">
        <v>5217</v>
      </c>
      <c r="K39" s="2"/>
      <c r="L39" s="1">
        <v>-4.0</v>
      </c>
      <c r="M39" s="1"/>
      <c r="N39" s="1">
        <v>10.808066666666667</v>
      </c>
      <c r="O39" s="1" t="s">
        <v>5090</v>
      </c>
      <c r="P39" s="1" t="s">
        <v>5218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25</v>
      </c>
      <c r="B40" s="1" t="s">
        <v>88</v>
      </c>
      <c r="C40" s="1">
        <v>264.0</v>
      </c>
      <c r="D40" s="1">
        <v>0.0</v>
      </c>
      <c r="E40" s="2"/>
      <c r="F40" s="1" t="s">
        <v>19</v>
      </c>
      <c r="G40" s="1" t="s">
        <v>20</v>
      </c>
      <c r="H40" s="1" t="s">
        <v>5219</v>
      </c>
      <c r="I40" s="1" t="s">
        <v>5220</v>
      </c>
      <c r="J40" s="1" t="s">
        <v>5220</v>
      </c>
      <c r="K40" s="2"/>
      <c r="L40" s="1">
        <v>-2.0</v>
      </c>
      <c r="M40" s="1"/>
      <c r="N40" s="1">
        <v>12.478133333333334</v>
      </c>
      <c r="O40" s="1" t="s">
        <v>5090</v>
      </c>
      <c r="P40" s="1" t="s">
        <v>5094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25</v>
      </c>
      <c r="B41" s="1" t="s">
        <v>88</v>
      </c>
      <c r="C41" s="1">
        <v>464.0</v>
      </c>
      <c r="D41" s="1">
        <v>0.0</v>
      </c>
      <c r="E41" s="2"/>
      <c r="F41" s="1" t="s">
        <v>19</v>
      </c>
      <c r="G41" s="1" t="s">
        <v>39</v>
      </c>
      <c r="H41" s="1" t="s">
        <v>5221</v>
      </c>
      <c r="I41" s="1" t="s">
        <v>5222</v>
      </c>
      <c r="J41" s="1" t="s">
        <v>5222</v>
      </c>
      <c r="K41" s="2"/>
      <c r="L41" s="1">
        <v>-1.0</v>
      </c>
      <c r="M41" s="1"/>
      <c r="N41" s="1">
        <v>13.249416666666667</v>
      </c>
      <c r="O41" s="1" t="s">
        <v>5090</v>
      </c>
      <c r="P41" s="1" t="s">
        <v>5223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16</v>
      </c>
      <c r="B42" s="1" t="s">
        <v>17</v>
      </c>
      <c r="C42" s="1">
        <v>321.0</v>
      </c>
      <c r="D42" s="1">
        <v>0.0</v>
      </c>
      <c r="E42" s="1" t="s">
        <v>18</v>
      </c>
      <c r="F42" s="1" t="s">
        <v>19</v>
      </c>
      <c r="G42" s="1" t="s">
        <v>20</v>
      </c>
      <c r="H42" s="1" t="s">
        <v>5224</v>
      </c>
      <c r="I42" s="1" t="s">
        <v>5225</v>
      </c>
      <c r="J42" s="1" t="s">
        <v>5225</v>
      </c>
      <c r="K42" s="2"/>
      <c r="L42" s="1">
        <v>-5.0</v>
      </c>
      <c r="M42" s="1"/>
      <c r="N42" s="1">
        <v>9.557033333333333</v>
      </c>
      <c r="O42" s="1" t="s">
        <v>5132</v>
      </c>
      <c r="P42" s="1" t="s">
        <v>5226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29</v>
      </c>
      <c r="B43" s="1" t="s">
        <v>88</v>
      </c>
      <c r="C43" s="1">
        <v>329.0</v>
      </c>
      <c r="D43" s="1">
        <v>0.0</v>
      </c>
      <c r="E43" s="1" t="s">
        <v>5227</v>
      </c>
      <c r="F43" s="1" t="s">
        <v>19</v>
      </c>
      <c r="G43" s="1" t="s">
        <v>20</v>
      </c>
      <c r="H43" s="1" t="s">
        <v>5228</v>
      </c>
      <c r="I43" s="1" t="s">
        <v>5229</v>
      </c>
      <c r="J43" s="1" t="s">
        <v>5229</v>
      </c>
      <c r="K43" s="2"/>
      <c r="L43" s="1">
        <v>-6.0</v>
      </c>
      <c r="M43" s="1"/>
      <c r="N43" s="1">
        <v>8.949716666666667</v>
      </c>
      <c r="O43" s="1" t="s">
        <v>5090</v>
      </c>
      <c r="P43" s="1" t="s">
        <v>5230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25</v>
      </c>
      <c r="B44" s="1" t="s">
        <v>88</v>
      </c>
      <c r="C44" s="1">
        <v>329.0</v>
      </c>
      <c r="D44" s="1">
        <v>0.0</v>
      </c>
      <c r="E44" s="2"/>
      <c r="F44" s="1" t="s">
        <v>19</v>
      </c>
      <c r="G44" s="1" t="s">
        <v>20</v>
      </c>
      <c r="H44" s="1" t="s">
        <v>5231</v>
      </c>
      <c r="I44" s="1" t="s">
        <v>5232</v>
      </c>
      <c r="J44" s="1" t="s">
        <v>5232</v>
      </c>
      <c r="K44" s="2"/>
      <c r="L44" s="1">
        <v>-4.0</v>
      </c>
      <c r="M44" s="1"/>
      <c r="N44" s="1">
        <v>10.114966666666668</v>
      </c>
      <c r="O44" s="1" t="s">
        <v>5090</v>
      </c>
      <c r="P44" s="1" t="s">
        <v>5233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25</v>
      </c>
      <c r="B45" s="1" t="s">
        <v>88</v>
      </c>
      <c r="C45" s="1">
        <v>593.0</v>
      </c>
      <c r="D45" s="1">
        <v>0.0</v>
      </c>
      <c r="E45" s="2"/>
      <c r="F45" s="1" t="s">
        <v>19</v>
      </c>
      <c r="G45" s="1" t="s">
        <v>20</v>
      </c>
      <c r="H45" s="1" t="s">
        <v>5234</v>
      </c>
      <c r="I45" s="1" t="s">
        <v>5235</v>
      </c>
      <c r="J45" s="1" t="s">
        <v>5235</v>
      </c>
      <c r="K45" s="2"/>
      <c r="L45" s="1">
        <v>-6.0</v>
      </c>
      <c r="M45" s="1"/>
      <c r="N45" s="1">
        <v>13.36585</v>
      </c>
      <c r="O45" s="1" t="s">
        <v>5090</v>
      </c>
      <c r="P45" s="1" t="s">
        <v>5236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29</v>
      </c>
      <c r="B46" s="1" t="s">
        <v>88</v>
      </c>
      <c r="C46" s="1">
        <v>492.0</v>
      </c>
      <c r="D46" s="1">
        <v>0.0</v>
      </c>
      <c r="E46" s="1" t="s">
        <v>5227</v>
      </c>
      <c r="F46" s="1" t="s">
        <v>19</v>
      </c>
      <c r="G46" s="1" t="s">
        <v>20</v>
      </c>
      <c r="H46" s="1" t="s">
        <v>5237</v>
      </c>
      <c r="I46" s="1" t="s">
        <v>5238</v>
      </c>
      <c r="J46" s="1" t="s">
        <v>5238</v>
      </c>
      <c r="K46" s="2"/>
      <c r="L46" s="1">
        <v>-6.0</v>
      </c>
      <c r="M46" s="1"/>
      <c r="N46" s="1">
        <v>8.28665</v>
      </c>
      <c r="O46" s="1" t="s">
        <v>5090</v>
      </c>
      <c r="P46" s="1" t="s">
        <v>5239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25</v>
      </c>
      <c r="B47" s="1" t="s">
        <v>88</v>
      </c>
      <c r="C47" s="1">
        <v>394.0</v>
      </c>
      <c r="D47" s="1">
        <v>0.0</v>
      </c>
      <c r="E47" s="2"/>
      <c r="F47" s="1" t="s">
        <v>19</v>
      </c>
      <c r="G47" s="1" t="s">
        <v>20</v>
      </c>
      <c r="H47" s="1" t="s">
        <v>5240</v>
      </c>
      <c r="I47" s="1" t="s">
        <v>5241</v>
      </c>
      <c r="J47" s="1" t="s">
        <v>5241</v>
      </c>
      <c r="K47" s="2"/>
      <c r="L47" s="1">
        <v>-7.0</v>
      </c>
      <c r="M47" s="1"/>
      <c r="N47" s="1">
        <v>7.594333333333333</v>
      </c>
      <c r="O47" s="1" t="s">
        <v>5090</v>
      </c>
      <c r="P47" s="1" t="s">
        <v>5242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25</v>
      </c>
      <c r="B48" s="1" t="s">
        <v>88</v>
      </c>
      <c r="C48" s="1">
        <v>299.0</v>
      </c>
      <c r="D48" s="1">
        <v>0.0</v>
      </c>
      <c r="E48" s="2"/>
      <c r="F48" s="1" t="s">
        <v>19</v>
      </c>
      <c r="G48" s="1" t="s">
        <v>20</v>
      </c>
      <c r="H48" s="1" t="s">
        <v>5243</v>
      </c>
      <c r="I48" s="1" t="s">
        <v>5244</v>
      </c>
      <c r="J48" s="1" t="s">
        <v>5244</v>
      </c>
      <c r="K48" s="2"/>
      <c r="L48" s="1">
        <v>-9.0</v>
      </c>
      <c r="M48" s="1"/>
      <c r="N48" s="1">
        <v>5.0189</v>
      </c>
      <c r="O48" s="1" t="s">
        <v>5090</v>
      </c>
      <c r="P48" s="1" t="s">
        <v>5245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80</v>
      </c>
      <c r="B49" s="1" t="s">
        <v>17</v>
      </c>
      <c r="C49" s="1">
        <v>677.0</v>
      </c>
      <c r="D49" s="1">
        <v>0.0</v>
      </c>
      <c r="E49" s="1" t="s">
        <v>5095</v>
      </c>
      <c r="F49" s="1" t="s">
        <v>81</v>
      </c>
      <c r="G49" s="1" t="s">
        <v>39</v>
      </c>
      <c r="H49" s="1" t="s">
        <v>5246</v>
      </c>
      <c r="I49" s="1" t="s">
        <v>5247</v>
      </c>
      <c r="J49" s="1" t="s">
        <v>5248</v>
      </c>
      <c r="K49" s="1" t="s">
        <v>5249</v>
      </c>
      <c r="L49" s="1">
        <v>-1.0</v>
      </c>
      <c r="M49" s="1">
        <v>0.010933333333333333</v>
      </c>
      <c r="N49" s="1">
        <v>8.165866666666666</v>
      </c>
      <c r="O49" s="1" t="s">
        <v>5100</v>
      </c>
      <c r="P49" s="1" t="s">
        <v>5250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25</v>
      </c>
      <c r="B50" s="1" t="s">
        <v>88</v>
      </c>
      <c r="C50" s="1">
        <v>539.0</v>
      </c>
      <c r="D50" s="1">
        <v>0.0</v>
      </c>
      <c r="E50" s="2"/>
      <c r="F50" s="1" t="s">
        <v>19</v>
      </c>
      <c r="G50" s="1" t="s">
        <v>20</v>
      </c>
      <c r="H50" s="1" t="s">
        <v>5251</v>
      </c>
      <c r="I50" s="1" t="s">
        <v>5252</v>
      </c>
      <c r="J50" s="1" t="s">
        <v>5252</v>
      </c>
      <c r="K50" s="2"/>
      <c r="L50" s="1">
        <v>-6.0</v>
      </c>
      <c r="M50" s="1"/>
      <c r="N50" s="1">
        <v>13.112116666666667</v>
      </c>
      <c r="O50" s="1" t="s">
        <v>5090</v>
      </c>
      <c r="P50" s="1" t="s">
        <v>5253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25</v>
      </c>
      <c r="B51" s="1" t="s">
        <v>88</v>
      </c>
      <c r="C51" s="1">
        <v>618.0</v>
      </c>
      <c r="D51" s="1">
        <v>0.0</v>
      </c>
      <c r="E51" s="2"/>
      <c r="F51" s="1" t="s">
        <v>19</v>
      </c>
      <c r="G51" s="1" t="s">
        <v>39</v>
      </c>
      <c r="H51" s="1" t="s">
        <v>5254</v>
      </c>
      <c r="I51" s="1" t="s">
        <v>5255</v>
      </c>
      <c r="J51" s="1" t="s">
        <v>5255</v>
      </c>
      <c r="K51" s="2"/>
      <c r="L51" s="1">
        <v>-11.0</v>
      </c>
      <c r="M51" s="1"/>
      <c r="N51" s="1">
        <v>8.434366666666667</v>
      </c>
      <c r="O51" s="1" t="s">
        <v>5090</v>
      </c>
      <c r="P51" s="1" t="s">
        <v>5256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80</v>
      </c>
      <c r="B52" s="1" t="s">
        <v>17</v>
      </c>
      <c r="C52" s="1">
        <v>458.0</v>
      </c>
      <c r="D52" s="1">
        <v>0.0</v>
      </c>
      <c r="E52" s="1" t="s">
        <v>5095</v>
      </c>
      <c r="F52" s="1" t="s">
        <v>81</v>
      </c>
      <c r="G52" s="1" t="s">
        <v>20</v>
      </c>
      <c r="H52" s="1" t="s">
        <v>5257</v>
      </c>
      <c r="I52" s="1" t="s">
        <v>5258</v>
      </c>
      <c r="J52" s="1" t="s">
        <v>5259</v>
      </c>
      <c r="K52" s="1" t="s">
        <v>5260</v>
      </c>
      <c r="L52" s="1">
        <v>-1.0</v>
      </c>
      <c r="M52" s="1">
        <v>0.01545</v>
      </c>
      <c r="N52" s="1">
        <v>9.362933333333334</v>
      </c>
      <c r="O52" s="1" t="s">
        <v>5100</v>
      </c>
      <c r="P52" s="1" t="s">
        <v>5261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80</v>
      </c>
      <c r="B53" s="1" t="s">
        <v>17</v>
      </c>
      <c r="C53" s="1">
        <v>247.0</v>
      </c>
      <c r="D53" s="1">
        <v>62.0</v>
      </c>
      <c r="E53" s="2"/>
      <c r="F53" s="1" t="s">
        <v>38</v>
      </c>
      <c r="G53" s="1" t="s">
        <v>20</v>
      </c>
      <c r="H53" s="1" t="s">
        <v>5262</v>
      </c>
      <c r="I53" s="1" t="s">
        <v>5263</v>
      </c>
      <c r="J53" s="1" t="s">
        <v>5104</v>
      </c>
      <c r="K53" s="2"/>
      <c r="L53" s="1">
        <v>555.0</v>
      </c>
      <c r="M53" s="1"/>
      <c r="N53" s="1">
        <v>7.479333333333333</v>
      </c>
      <c r="O53" s="1" t="s">
        <v>5100</v>
      </c>
      <c r="P53" s="1" t="s">
        <v>5264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80</v>
      </c>
      <c r="B54" s="1" t="s">
        <v>17</v>
      </c>
      <c r="C54" s="1">
        <v>523.0</v>
      </c>
      <c r="D54" s="1">
        <v>0.0</v>
      </c>
      <c r="E54" s="1" t="s">
        <v>5095</v>
      </c>
      <c r="F54" s="1" t="s">
        <v>81</v>
      </c>
      <c r="G54" s="1" t="s">
        <v>20</v>
      </c>
      <c r="H54" s="1" t="s">
        <v>5265</v>
      </c>
      <c r="I54" s="1" t="s">
        <v>5266</v>
      </c>
      <c r="J54" s="1" t="s">
        <v>5267</v>
      </c>
      <c r="K54" s="1" t="s">
        <v>5268</v>
      </c>
      <c r="L54" s="1">
        <v>-1.0</v>
      </c>
      <c r="M54" s="1">
        <v>0.009666666666666667</v>
      </c>
      <c r="N54" s="1">
        <v>9.861566666666667</v>
      </c>
      <c r="O54" s="1" t="s">
        <v>5100</v>
      </c>
      <c r="P54" s="1" t="s">
        <v>5269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80</v>
      </c>
      <c r="B55" s="1" t="s">
        <v>17</v>
      </c>
      <c r="C55" s="1">
        <v>299.0</v>
      </c>
      <c r="D55" s="1">
        <v>75.0</v>
      </c>
      <c r="E55" s="2"/>
      <c r="F55" s="1" t="s">
        <v>38</v>
      </c>
      <c r="G55" s="1" t="s">
        <v>39</v>
      </c>
      <c r="H55" s="1" t="s">
        <v>5270</v>
      </c>
      <c r="I55" s="1" t="s">
        <v>5271</v>
      </c>
      <c r="J55" s="1" t="s">
        <v>5104</v>
      </c>
      <c r="K55" s="2"/>
      <c r="L55" s="1">
        <v>566.0</v>
      </c>
      <c r="M55" s="1"/>
      <c r="N55" s="1">
        <v>11.205316666666667</v>
      </c>
      <c r="O55" s="1" t="s">
        <v>5100</v>
      </c>
      <c r="P55" s="1" t="s">
        <v>5272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37</v>
      </c>
      <c r="B56" s="1" t="s">
        <v>17</v>
      </c>
      <c r="C56" s="1">
        <v>249.0</v>
      </c>
      <c r="D56" s="1">
        <v>0.0</v>
      </c>
      <c r="E56" s="2"/>
      <c r="F56" s="1" t="s">
        <v>38</v>
      </c>
      <c r="G56" s="1" t="s">
        <v>39</v>
      </c>
      <c r="H56" s="1" t="s">
        <v>5273</v>
      </c>
      <c r="I56" s="1" t="s">
        <v>5274</v>
      </c>
      <c r="J56" s="1" t="s">
        <v>5104</v>
      </c>
      <c r="K56" s="2"/>
      <c r="L56" s="1">
        <v>582.0</v>
      </c>
      <c r="M56" s="1"/>
      <c r="N56" s="1">
        <v>6.196816666666667</v>
      </c>
      <c r="O56" s="1" t="s">
        <v>42</v>
      </c>
      <c r="P56" s="1" t="s">
        <v>5275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80</v>
      </c>
      <c r="B57" s="1" t="s">
        <v>17</v>
      </c>
      <c r="C57" s="1">
        <v>188.0</v>
      </c>
      <c r="D57" s="1">
        <v>61.0</v>
      </c>
      <c r="E57" s="2"/>
      <c r="F57" s="1" t="s">
        <v>38</v>
      </c>
      <c r="G57" s="1" t="s">
        <v>20</v>
      </c>
      <c r="H57" s="1" t="s">
        <v>5276</v>
      </c>
      <c r="I57" s="1" t="s">
        <v>5277</v>
      </c>
      <c r="J57" s="1" t="s">
        <v>5104</v>
      </c>
      <c r="K57" s="2"/>
      <c r="L57" s="1">
        <v>573.0</v>
      </c>
      <c r="M57" s="1"/>
      <c r="N57" s="1">
        <v>10.628033333333333</v>
      </c>
      <c r="O57" s="1" t="s">
        <v>5100</v>
      </c>
      <c r="P57" s="1" t="s">
        <v>5278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80</v>
      </c>
      <c r="B58" s="1" t="s">
        <v>17</v>
      </c>
      <c r="C58" s="1">
        <v>607.0</v>
      </c>
      <c r="D58" s="1">
        <v>0.0</v>
      </c>
      <c r="E58" s="1" t="s">
        <v>18</v>
      </c>
      <c r="F58" s="1" t="s">
        <v>81</v>
      </c>
      <c r="G58" s="1" t="s">
        <v>20</v>
      </c>
      <c r="H58" s="1" t="s">
        <v>5279</v>
      </c>
      <c r="I58" s="1" t="s">
        <v>5280</v>
      </c>
      <c r="J58" s="1" t="s">
        <v>5281</v>
      </c>
      <c r="K58" s="1" t="s">
        <v>5282</v>
      </c>
      <c r="L58" s="1">
        <v>-1.0</v>
      </c>
      <c r="M58" s="1">
        <v>2.3262833333333335</v>
      </c>
      <c r="N58" s="1">
        <v>14.278783333333333</v>
      </c>
      <c r="O58" s="1" t="s">
        <v>5100</v>
      </c>
      <c r="P58" s="1" t="s">
        <v>5283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25</v>
      </c>
      <c r="B59" s="1" t="s">
        <v>88</v>
      </c>
      <c r="C59" s="1">
        <v>314.0</v>
      </c>
      <c r="D59" s="1">
        <v>0.0</v>
      </c>
      <c r="E59" s="2"/>
      <c r="F59" s="1" t="s">
        <v>19</v>
      </c>
      <c r="G59" s="1" t="s">
        <v>20</v>
      </c>
      <c r="H59" s="1" t="s">
        <v>5284</v>
      </c>
      <c r="I59" s="1" t="s">
        <v>5285</v>
      </c>
      <c r="J59" s="1" t="s">
        <v>5285</v>
      </c>
      <c r="K59" s="2"/>
      <c r="L59" s="1">
        <v>-2.0</v>
      </c>
      <c r="M59" s="1"/>
      <c r="N59" s="1">
        <v>12.597166666666666</v>
      </c>
      <c r="O59" s="1" t="s">
        <v>5090</v>
      </c>
      <c r="P59" s="1" t="s">
        <v>5286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37</v>
      </c>
      <c r="B60" s="1" t="s">
        <v>17</v>
      </c>
      <c r="C60" s="1">
        <v>309.0</v>
      </c>
      <c r="D60" s="1">
        <v>0.0</v>
      </c>
      <c r="E60" s="2"/>
      <c r="F60" s="1" t="s">
        <v>38</v>
      </c>
      <c r="G60" s="1" t="s">
        <v>39</v>
      </c>
      <c r="H60" s="1" t="s">
        <v>5287</v>
      </c>
      <c r="I60" s="1" t="s">
        <v>5288</v>
      </c>
      <c r="J60" s="1" t="s">
        <v>5104</v>
      </c>
      <c r="K60" s="2"/>
      <c r="L60" s="1">
        <v>600.0</v>
      </c>
      <c r="M60" s="1"/>
      <c r="N60" s="1">
        <v>15.234683333333333</v>
      </c>
      <c r="O60" s="1" t="s">
        <v>42</v>
      </c>
      <c r="P60" s="1" t="s">
        <v>5289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16</v>
      </c>
      <c r="B61" s="1" t="s">
        <v>17</v>
      </c>
      <c r="C61" s="1">
        <v>329.0</v>
      </c>
      <c r="D61" s="1">
        <v>0.0</v>
      </c>
      <c r="E61" s="1" t="s">
        <v>18</v>
      </c>
      <c r="F61" s="1" t="s">
        <v>19</v>
      </c>
      <c r="G61" s="1" t="s">
        <v>20</v>
      </c>
      <c r="H61" s="1" t="s">
        <v>5290</v>
      </c>
      <c r="I61" s="1" t="s">
        <v>5291</v>
      </c>
      <c r="J61" s="1" t="s">
        <v>5291</v>
      </c>
      <c r="K61" s="2"/>
      <c r="L61" s="1">
        <v>1.0</v>
      </c>
      <c r="M61" s="1"/>
      <c r="N61" s="1">
        <v>16.8522</v>
      </c>
      <c r="O61" s="1" t="s">
        <v>5132</v>
      </c>
      <c r="P61" s="1" t="s">
        <v>5292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25</v>
      </c>
      <c r="B62" s="1" t="s">
        <v>88</v>
      </c>
      <c r="C62" s="1">
        <v>399.0</v>
      </c>
      <c r="D62" s="1">
        <v>0.0</v>
      </c>
      <c r="E62" s="2"/>
      <c r="F62" s="1" t="s">
        <v>19</v>
      </c>
      <c r="G62" s="1" t="s">
        <v>20</v>
      </c>
      <c r="H62" s="1" t="s">
        <v>5293</v>
      </c>
      <c r="I62" s="1" t="s">
        <v>5294</v>
      </c>
      <c r="J62" s="1" t="s">
        <v>5294</v>
      </c>
      <c r="K62" s="2"/>
      <c r="L62" s="1">
        <v>-7.0</v>
      </c>
      <c r="M62" s="1"/>
      <c r="N62" s="1">
        <v>7.036366666666667</v>
      </c>
      <c r="O62" s="1" t="s">
        <v>5090</v>
      </c>
      <c r="P62" s="1" t="s">
        <v>5295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25</v>
      </c>
      <c r="B63" s="1" t="s">
        <v>88</v>
      </c>
      <c r="C63" s="1">
        <v>618.0</v>
      </c>
      <c r="D63" s="1">
        <v>0.0</v>
      </c>
      <c r="E63" s="2"/>
      <c r="F63" s="1" t="s">
        <v>19</v>
      </c>
      <c r="G63" s="1" t="s">
        <v>20</v>
      </c>
      <c r="H63" s="1" t="s">
        <v>5296</v>
      </c>
      <c r="I63" s="1" t="s">
        <v>5297</v>
      </c>
      <c r="J63" s="1" t="s">
        <v>5297</v>
      </c>
      <c r="K63" s="2"/>
      <c r="L63" s="1">
        <v>-11.0</v>
      </c>
      <c r="M63" s="1"/>
      <c r="N63" s="1">
        <v>8.93025</v>
      </c>
      <c r="O63" s="1" t="s">
        <v>5090</v>
      </c>
      <c r="P63" s="1" t="s">
        <v>5298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29</v>
      </c>
      <c r="B64" s="1" t="s">
        <v>88</v>
      </c>
      <c r="C64" s="1">
        <v>329.0</v>
      </c>
      <c r="D64" s="1">
        <v>0.0</v>
      </c>
      <c r="E64" s="1" t="s">
        <v>5299</v>
      </c>
      <c r="F64" s="1" t="s">
        <v>19</v>
      </c>
      <c r="G64" s="1" t="s">
        <v>20</v>
      </c>
      <c r="H64" s="1" t="s">
        <v>5300</v>
      </c>
      <c r="I64" s="1" t="s">
        <v>5301</v>
      </c>
      <c r="J64" s="1" t="s">
        <v>5301</v>
      </c>
      <c r="K64" s="2"/>
      <c r="L64" s="1">
        <v>-6.0</v>
      </c>
      <c r="M64" s="1"/>
      <c r="N64" s="1">
        <v>8.21705</v>
      </c>
      <c r="O64" s="1" t="s">
        <v>5090</v>
      </c>
      <c r="P64" s="1" t="s">
        <v>5302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37</v>
      </c>
      <c r="B65" s="1" t="s">
        <v>17</v>
      </c>
      <c r="C65" s="1">
        <v>618.0</v>
      </c>
      <c r="D65" s="1">
        <v>0.0</v>
      </c>
      <c r="E65" s="1" t="s">
        <v>5095</v>
      </c>
      <c r="F65" s="1" t="s">
        <v>81</v>
      </c>
      <c r="G65" s="1" t="s">
        <v>39</v>
      </c>
      <c r="H65" s="1" t="s">
        <v>5303</v>
      </c>
      <c r="I65" s="1" t="s">
        <v>5304</v>
      </c>
      <c r="J65" s="1" t="s">
        <v>5305</v>
      </c>
      <c r="K65" s="1" t="s">
        <v>5306</v>
      </c>
      <c r="L65" s="1">
        <v>2.0</v>
      </c>
      <c r="M65" s="1">
        <v>0.011</v>
      </c>
      <c r="N65" s="1">
        <v>21.345216666666666</v>
      </c>
      <c r="O65" s="1" t="s">
        <v>42</v>
      </c>
      <c r="P65" s="1" t="s">
        <v>5307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29</v>
      </c>
      <c r="B66" s="1" t="s">
        <v>88</v>
      </c>
      <c r="C66" s="1">
        <v>329.0</v>
      </c>
      <c r="D66" s="1">
        <v>0.0</v>
      </c>
      <c r="E66" s="1" t="s">
        <v>5308</v>
      </c>
      <c r="F66" s="1" t="s">
        <v>19</v>
      </c>
      <c r="G66" s="1" t="s">
        <v>20</v>
      </c>
      <c r="H66" s="1" t="s">
        <v>5309</v>
      </c>
      <c r="I66" s="1" t="s">
        <v>5310</v>
      </c>
      <c r="J66" s="1" t="s">
        <v>5310</v>
      </c>
      <c r="K66" s="2"/>
      <c r="L66" s="1">
        <v>-5.0</v>
      </c>
      <c r="M66" s="1"/>
      <c r="N66" s="1">
        <v>9.013933333333334</v>
      </c>
      <c r="O66" s="1" t="s">
        <v>5090</v>
      </c>
      <c r="P66" s="1" t="s">
        <v>5311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25</v>
      </c>
      <c r="B67" s="1" t="s">
        <v>88</v>
      </c>
      <c r="C67" s="1">
        <v>329.0</v>
      </c>
      <c r="D67" s="1">
        <v>0.0</v>
      </c>
      <c r="E67" s="2"/>
      <c r="F67" s="1" t="s">
        <v>19</v>
      </c>
      <c r="G67" s="1" t="s">
        <v>20</v>
      </c>
      <c r="H67" s="1" t="s">
        <v>5312</v>
      </c>
      <c r="I67" s="1" t="s">
        <v>5313</v>
      </c>
      <c r="J67" s="1" t="s">
        <v>5313</v>
      </c>
      <c r="K67" s="2"/>
      <c r="L67" s="1">
        <v>-5.0</v>
      </c>
      <c r="M67" s="1"/>
      <c r="N67" s="1">
        <v>9.111633333333334</v>
      </c>
      <c r="O67" s="1" t="s">
        <v>5090</v>
      </c>
      <c r="P67" s="1" t="s">
        <v>5314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80</v>
      </c>
      <c r="B68" s="1" t="s">
        <v>17</v>
      </c>
      <c r="C68" s="1">
        <v>394.0</v>
      </c>
      <c r="D68" s="1">
        <v>0.0</v>
      </c>
      <c r="E68" s="1" t="s">
        <v>5095</v>
      </c>
      <c r="F68" s="1" t="s">
        <v>81</v>
      </c>
      <c r="G68" s="1" t="s">
        <v>20</v>
      </c>
      <c r="H68" s="1" t="s">
        <v>5315</v>
      </c>
      <c r="I68" s="1" t="s">
        <v>5316</v>
      </c>
      <c r="J68" s="1" t="s">
        <v>5317</v>
      </c>
      <c r="K68" s="1" t="s">
        <v>5318</v>
      </c>
      <c r="L68" s="1">
        <v>3.0</v>
      </c>
      <c r="M68" s="1">
        <v>0.010216666666666667</v>
      </c>
      <c r="N68" s="1">
        <v>17.95381666666667</v>
      </c>
      <c r="O68" s="1" t="s">
        <v>5100</v>
      </c>
      <c r="P68" s="1" t="s">
        <v>5319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25</v>
      </c>
      <c r="B69" s="1" t="s">
        <v>88</v>
      </c>
      <c r="C69" s="3">
        <v>433.0</v>
      </c>
      <c r="D69" s="1">
        <v>0.0</v>
      </c>
      <c r="E69" s="2"/>
      <c r="F69" s="1" t="s">
        <v>19</v>
      </c>
      <c r="G69" s="1" t="s">
        <v>20</v>
      </c>
      <c r="H69" s="1" t="s">
        <v>5320</v>
      </c>
      <c r="I69" s="1" t="s">
        <v>5321</v>
      </c>
      <c r="J69" s="1" t="s">
        <v>5321</v>
      </c>
      <c r="K69" s="2"/>
      <c r="L69" s="1">
        <v>-7.0</v>
      </c>
      <c r="M69" s="1"/>
      <c r="N69" s="1">
        <v>7.964816666666667</v>
      </c>
      <c r="O69" s="1" t="s">
        <v>5090</v>
      </c>
      <c r="P69" s="1" t="s">
        <v>5322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16</v>
      </c>
      <c r="B70" s="1" t="s">
        <v>17</v>
      </c>
      <c r="C70" s="1">
        <v>289.0</v>
      </c>
      <c r="D70" s="1">
        <v>0.0</v>
      </c>
      <c r="E70" s="1" t="s">
        <v>18</v>
      </c>
      <c r="F70" s="1" t="s">
        <v>19</v>
      </c>
      <c r="G70" s="1" t="s">
        <v>20</v>
      </c>
      <c r="H70" s="1" t="s">
        <v>5323</v>
      </c>
      <c r="I70" s="1" t="s">
        <v>5324</v>
      </c>
      <c r="J70" s="1" t="s">
        <v>5324</v>
      </c>
      <c r="K70" s="2"/>
      <c r="L70" s="1">
        <v>-9.0</v>
      </c>
      <c r="M70" s="1"/>
      <c r="N70" s="1">
        <v>5.594133333333334</v>
      </c>
      <c r="O70" s="1" t="s">
        <v>5132</v>
      </c>
      <c r="P70" s="1" t="s">
        <v>5325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80</v>
      </c>
      <c r="B71" s="1" t="s">
        <v>17</v>
      </c>
      <c r="C71" s="1">
        <v>532.0</v>
      </c>
      <c r="D71" s="1">
        <v>0.0</v>
      </c>
      <c r="E71" s="1" t="s">
        <v>18</v>
      </c>
      <c r="F71" s="1" t="s">
        <v>81</v>
      </c>
      <c r="G71" s="1" t="s">
        <v>20</v>
      </c>
      <c r="H71" s="1" t="s">
        <v>5326</v>
      </c>
      <c r="I71" s="1" t="s">
        <v>5327</v>
      </c>
      <c r="J71" s="1" t="s">
        <v>5328</v>
      </c>
      <c r="K71" s="1" t="s">
        <v>5329</v>
      </c>
      <c r="L71" s="1">
        <v>0.0</v>
      </c>
      <c r="M71" s="1">
        <v>8.55615</v>
      </c>
      <c r="N71" s="1">
        <v>25.152933333333333</v>
      </c>
      <c r="O71" s="1" t="s">
        <v>5100</v>
      </c>
      <c r="P71" s="1" t="s">
        <v>5330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80</v>
      </c>
      <c r="B72" s="1" t="s">
        <v>17</v>
      </c>
      <c r="C72" s="1">
        <v>443.0</v>
      </c>
      <c r="D72" s="1">
        <v>0.0</v>
      </c>
      <c r="E72" s="1" t="s">
        <v>18</v>
      </c>
      <c r="F72" s="1" t="s">
        <v>81</v>
      </c>
      <c r="G72" s="1" t="s">
        <v>39</v>
      </c>
      <c r="H72" s="1" t="s">
        <v>5331</v>
      </c>
      <c r="I72" s="1" t="s">
        <v>5332</v>
      </c>
      <c r="J72" s="1" t="s">
        <v>5333</v>
      </c>
      <c r="K72" s="1" t="s">
        <v>5334</v>
      </c>
      <c r="L72" s="1">
        <v>12.0</v>
      </c>
      <c r="M72" s="1">
        <v>9.434816666666666</v>
      </c>
      <c r="N72" s="1">
        <v>16.489866666666668</v>
      </c>
      <c r="O72" s="1" t="s">
        <v>5100</v>
      </c>
      <c r="P72" s="1" t="s">
        <v>5335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80</v>
      </c>
      <c r="B73" s="1" t="s">
        <v>17</v>
      </c>
      <c r="C73" s="3">
        <v>199.0</v>
      </c>
      <c r="D73" s="1">
        <v>50.0</v>
      </c>
      <c r="E73" s="2"/>
      <c r="F73" s="1" t="s">
        <v>38</v>
      </c>
      <c r="G73" s="1" t="s">
        <v>20</v>
      </c>
      <c r="H73" s="1" t="s">
        <v>5336</v>
      </c>
      <c r="I73" s="1" t="s">
        <v>5337</v>
      </c>
      <c r="J73" s="1" t="s">
        <v>5104</v>
      </c>
      <c r="K73" s="2"/>
      <c r="L73" s="1">
        <v>607.0</v>
      </c>
      <c r="M73" s="1"/>
      <c r="N73" s="1">
        <v>10.8879</v>
      </c>
      <c r="O73" s="1" t="s">
        <v>5100</v>
      </c>
      <c r="P73" s="1" t="s">
        <v>5338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80</v>
      </c>
      <c r="B74" s="1" t="s">
        <v>17</v>
      </c>
      <c r="C74" s="1">
        <v>410.0</v>
      </c>
      <c r="D74" s="1">
        <v>103.0</v>
      </c>
      <c r="E74" s="1" t="s">
        <v>18</v>
      </c>
      <c r="F74" s="1" t="s">
        <v>81</v>
      </c>
      <c r="G74" s="1" t="s">
        <v>20</v>
      </c>
      <c r="H74" s="1" t="s">
        <v>5339</v>
      </c>
      <c r="I74" s="1" t="s">
        <v>5340</v>
      </c>
      <c r="J74" s="1" t="s">
        <v>5341</v>
      </c>
      <c r="K74" s="1" t="s">
        <v>5342</v>
      </c>
      <c r="L74" s="1">
        <v>9.0</v>
      </c>
      <c r="M74" s="1">
        <v>6.7973333333333334</v>
      </c>
      <c r="N74" s="1">
        <v>15.808366666666666</v>
      </c>
      <c r="O74" s="1" t="s">
        <v>5100</v>
      </c>
      <c r="P74" s="1" t="s">
        <v>5343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29</v>
      </c>
      <c r="B75" s="1" t="s">
        <v>88</v>
      </c>
      <c r="C75" s="1">
        <v>289.0</v>
      </c>
      <c r="D75" s="1">
        <v>0.0</v>
      </c>
      <c r="E75" s="1" t="s">
        <v>5344</v>
      </c>
      <c r="F75" s="1" t="s">
        <v>19</v>
      </c>
      <c r="G75" s="1" t="s">
        <v>20</v>
      </c>
      <c r="H75" s="1" t="s">
        <v>5345</v>
      </c>
      <c r="I75" s="1" t="s">
        <v>5346</v>
      </c>
      <c r="J75" s="1" t="s">
        <v>5346</v>
      </c>
      <c r="K75" s="2"/>
      <c r="L75" s="1">
        <v>-2.0</v>
      </c>
      <c r="M75" s="1"/>
      <c r="N75" s="1">
        <v>12.0504</v>
      </c>
      <c r="O75" s="1" t="s">
        <v>5090</v>
      </c>
      <c r="P75" s="1" t="s">
        <v>5347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25</v>
      </c>
      <c r="B76" s="1" t="s">
        <v>88</v>
      </c>
      <c r="C76" s="1">
        <v>555.0</v>
      </c>
      <c r="D76" s="1">
        <v>0.0</v>
      </c>
      <c r="E76" s="2"/>
      <c r="F76" s="1" t="s">
        <v>19</v>
      </c>
      <c r="G76" s="1" t="s">
        <v>20</v>
      </c>
      <c r="H76" s="1" t="s">
        <v>5348</v>
      </c>
      <c r="I76" s="1" t="s">
        <v>5349</v>
      </c>
      <c r="J76" s="1" t="s">
        <v>5349</v>
      </c>
      <c r="K76" s="2"/>
      <c r="L76" s="1">
        <v>-10.0</v>
      </c>
      <c r="M76" s="1"/>
      <c r="N76" s="1">
        <v>9.185216666666667</v>
      </c>
      <c r="O76" s="1" t="s">
        <v>5090</v>
      </c>
      <c r="P76" s="1" t="s">
        <v>5350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80</v>
      </c>
      <c r="B77" s="3" t="s">
        <v>17</v>
      </c>
      <c r="C77" s="1">
        <v>668.0</v>
      </c>
      <c r="D77" s="1">
        <v>0.0</v>
      </c>
      <c r="E77" s="1" t="s">
        <v>5095</v>
      </c>
      <c r="F77" s="1" t="s">
        <v>81</v>
      </c>
      <c r="G77" s="1" t="s">
        <v>20</v>
      </c>
      <c r="H77" s="1" t="s">
        <v>5351</v>
      </c>
      <c r="I77" s="1" t="s">
        <v>5352</v>
      </c>
      <c r="J77" s="1" t="s">
        <v>5353</v>
      </c>
      <c r="K77" s="1" t="s">
        <v>5354</v>
      </c>
      <c r="L77" s="1">
        <v>0.0</v>
      </c>
      <c r="M77" s="1">
        <v>0.007966666666666667</v>
      </c>
      <c r="N77" s="1">
        <v>11.929583333333333</v>
      </c>
      <c r="O77" s="1" t="s">
        <v>5100</v>
      </c>
      <c r="P77" s="1" t="s">
        <v>5355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80</v>
      </c>
      <c r="B78" s="1" t="s">
        <v>17</v>
      </c>
      <c r="C78" s="1">
        <v>358.0</v>
      </c>
      <c r="D78" s="1">
        <v>0.0</v>
      </c>
      <c r="E78" s="1" t="s">
        <v>5095</v>
      </c>
      <c r="F78" s="1" t="s">
        <v>81</v>
      </c>
      <c r="G78" s="1" t="s">
        <v>20</v>
      </c>
      <c r="H78" s="1" t="s">
        <v>5356</v>
      </c>
      <c r="I78" s="1" t="s">
        <v>5357</v>
      </c>
      <c r="J78" s="1" t="s">
        <v>5358</v>
      </c>
      <c r="K78" s="1" t="s">
        <v>5359</v>
      </c>
      <c r="L78" s="1">
        <v>0.0</v>
      </c>
      <c r="M78" s="1">
        <v>0.008816666666666667</v>
      </c>
      <c r="N78" s="1">
        <v>10.132033333333334</v>
      </c>
      <c r="O78" s="1" t="s">
        <v>5100</v>
      </c>
      <c r="P78" s="1" t="s">
        <v>5360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25</v>
      </c>
      <c r="B79" s="1" t="s">
        <v>88</v>
      </c>
      <c r="C79" s="1">
        <v>329.0</v>
      </c>
      <c r="D79" s="1">
        <v>0.0</v>
      </c>
      <c r="E79" s="2"/>
      <c r="F79" s="1" t="s">
        <v>19</v>
      </c>
      <c r="G79" s="1" t="s">
        <v>39</v>
      </c>
      <c r="H79" s="1" t="s">
        <v>5361</v>
      </c>
      <c r="I79" s="1" t="s">
        <v>5362</v>
      </c>
      <c r="J79" s="1" t="s">
        <v>5362</v>
      </c>
      <c r="K79" s="2"/>
      <c r="L79" s="1">
        <v>-9.0</v>
      </c>
      <c r="M79" s="1"/>
      <c r="N79" s="1">
        <v>5.607616666666667</v>
      </c>
      <c r="O79" s="1" t="s">
        <v>5090</v>
      </c>
      <c r="P79" s="1" t="s">
        <v>5363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16</v>
      </c>
      <c r="B80" s="1" t="s">
        <v>17</v>
      </c>
      <c r="C80" s="1">
        <v>940.0</v>
      </c>
      <c r="D80" s="1">
        <v>0.0</v>
      </c>
      <c r="E80" s="1" t="s">
        <v>18</v>
      </c>
      <c r="F80" s="1" t="s">
        <v>19</v>
      </c>
      <c r="G80" s="1" t="s">
        <v>20</v>
      </c>
      <c r="H80" s="1" t="s">
        <v>5364</v>
      </c>
      <c r="I80" s="1" t="s">
        <v>5365</v>
      </c>
      <c r="J80" s="1" t="s">
        <v>5365</v>
      </c>
      <c r="K80" s="2"/>
      <c r="L80" s="1">
        <v>-8.0</v>
      </c>
      <c r="M80" s="1"/>
      <c r="N80" s="1">
        <v>12.96025</v>
      </c>
      <c r="O80" s="1" t="s">
        <v>5132</v>
      </c>
      <c r="P80" s="1" t="s">
        <v>5366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25</v>
      </c>
      <c r="B81" s="1" t="s">
        <v>88</v>
      </c>
      <c r="C81" s="1">
        <v>378.0</v>
      </c>
      <c r="D81" s="1">
        <v>0.0</v>
      </c>
      <c r="E81" s="2"/>
      <c r="F81" s="1" t="s">
        <v>19</v>
      </c>
      <c r="G81" s="1" t="s">
        <v>20</v>
      </c>
      <c r="H81" s="1" t="s">
        <v>5367</v>
      </c>
      <c r="I81" s="1" t="s">
        <v>5368</v>
      </c>
      <c r="J81" s="1" t="s">
        <v>5368</v>
      </c>
      <c r="K81" s="2"/>
      <c r="L81" s="1">
        <v>-4.0</v>
      </c>
      <c r="M81" s="1"/>
      <c r="N81" s="1">
        <v>10.5091</v>
      </c>
      <c r="O81" s="1" t="s">
        <v>5090</v>
      </c>
      <c r="P81" s="1" t="s">
        <v>5369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80</v>
      </c>
      <c r="B82" s="1" t="s">
        <v>17</v>
      </c>
      <c r="C82" s="1">
        <v>309.0</v>
      </c>
      <c r="D82" s="1">
        <v>0.0</v>
      </c>
      <c r="E82" s="1" t="s">
        <v>18</v>
      </c>
      <c r="F82" s="1" t="s">
        <v>81</v>
      </c>
      <c r="G82" s="1" t="s">
        <v>20</v>
      </c>
      <c r="H82" s="1" t="s">
        <v>5370</v>
      </c>
      <c r="I82" s="1" t="s">
        <v>5371</v>
      </c>
      <c r="J82" s="1" t="s">
        <v>5372</v>
      </c>
      <c r="K82" s="1" t="s">
        <v>5373</v>
      </c>
      <c r="L82" s="1">
        <v>-6.0</v>
      </c>
      <c r="M82" s="1">
        <v>0.7875</v>
      </c>
      <c r="N82" s="1">
        <v>9.607533333333333</v>
      </c>
      <c r="O82" s="1" t="s">
        <v>5100</v>
      </c>
      <c r="P82" s="1" t="s">
        <v>5101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16</v>
      </c>
      <c r="B83" s="1" t="s">
        <v>17</v>
      </c>
      <c r="C83" s="1">
        <v>583.0</v>
      </c>
      <c r="D83" s="1">
        <v>0.0</v>
      </c>
      <c r="E83" s="1" t="s">
        <v>18</v>
      </c>
      <c r="F83" s="1" t="s">
        <v>19</v>
      </c>
      <c r="G83" s="1" t="s">
        <v>20</v>
      </c>
      <c r="H83" s="1" t="s">
        <v>5374</v>
      </c>
      <c r="I83" s="1" t="s">
        <v>5375</v>
      </c>
      <c r="J83" s="1" t="s">
        <v>5375</v>
      </c>
      <c r="K83" s="2"/>
      <c r="L83" s="1">
        <v>-6.0</v>
      </c>
      <c r="M83" s="1"/>
      <c r="N83" s="1">
        <v>13.602816666666667</v>
      </c>
      <c r="O83" s="1" t="s">
        <v>5132</v>
      </c>
      <c r="P83" s="1" t="s">
        <v>5376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25</v>
      </c>
      <c r="B84" s="1" t="s">
        <v>88</v>
      </c>
      <c r="C84" s="1">
        <v>549.0</v>
      </c>
      <c r="D84" s="1">
        <v>0.0</v>
      </c>
      <c r="E84" s="2"/>
      <c r="F84" s="1" t="s">
        <v>19</v>
      </c>
      <c r="G84" s="1" t="s">
        <v>20</v>
      </c>
      <c r="H84" s="1" t="s">
        <v>5377</v>
      </c>
      <c r="I84" s="1" t="s">
        <v>5378</v>
      </c>
      <c r="J84" s="1" t="s">
        <v>5378</v>
      </c>
      <c r="K84" s="2"/>
      <c r="L84" s="1">
        <v>-6.0</v>
      </c>
      <c r="M84" s="1"/>
      <c r="N84" s="1">
        <v>13.193433333333333</v>
      </c>
      <c r="O84" s="1" t="s">
        <v>5090</v>
      </c>
      <c r="P84" s="1" t="s">
        <v>5379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80</v>
      </c>
      <c r="B85" s="1" t="s">
        <v>17</v>
      </c>
      <c r="C85" s="3">
        <v>1000.0</v>
      </c>
      <c r="D85" s="1">
        <v>100.0</v>
      </c>
      <c r="E85" s="1" t="s">
        <v>18</v>
      </c>
      <c r="F85" s="1" t="s">
        <v>81</v>
      </c>
      <c r="G85" s="1" t="s">
        <v>20</v>
      </c>
      <c r="H85" s="1" t="s">
        <v>5380</v>
      </c>
      <c r="I85" s="1" t="s">
        <v>5381</v>
      </c>
      <c r="J85" s="1" t="s">
        <v>5382</v>
      </c>
      <c r="K85" s="1" t="s">
        <v>5383</v>
      </c>
      <c r="L85" s="1">
        <v>14.0</v>
      </c>
      <c r="M85" s="1">
        <v>1.74025</v>
      </c>
      <c r="N85" s="1">
        <v>15.283133333333334</v>
      </c>
      <c r="O85" s="1" t="s">
        <v>5100</v>
      </c>
      <c r="P85" s="1" t="s">
        <v>5384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25</v>
      </c>
      <c r="B86" s="1" t="s">
        <v>88</v>
      </c>
      <c r="C86" s="1">
        <v>279.0</v>
      </c>
      <c r="D86" s="1">
        <v>0.0</v>
      </c>
      <c r="E86" s="2"/>
      <c r="F86" s="1" t="s">
        <v>19</v>
      </c>
      <c r="G86" s="1" t="s">
        <v>20</v>
      </c>
      <c r="H86" s="1" t="s">
        <v>5385</v>
      </c>
      <c r="I86" s="1" t="s">
        <v>5386</v>
      </c>
      <c r="J86" s="1" t="s">
        <v>5386</v>
      </c>
      <c r="K86" s="2"/>
      <c r="L86" s="1">
        <v>-7.0</v>
      </c>
      <c r="M86" s="1"/>
      <c r="N86" s="1">
        <v>7.22775</v>
      </c>
      <c r="O86" s="1" t="s">
        <v>5090</v>
      </c>
      <c r="P86" s="1" t="s">
        <v>5387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80</v>
      </c>
      <c r="B87" s="1" t="s">
        <v>17</v>
      </c>
      <c r="C87" s="1">
        <v>449.0</v>
      </c>
      <c r="D87" s="1">
        <v>0.0</v>
      </c>
      <c r="E87" s="1" t="s">
        <v>5095</v>
      </c>
      <c r="F87" s="1" t="s">
        <v>81</v>
      </c>
      <c r="G87" s="1" t="s">
        <v>20</v>
      </c>
      <c r="H87" s="1" t="s">
        <v>5388</v>
      </c>
      <c r="I87" s="1" t="s">
        <v>5389</v>
      </c>
      <c r="J87" s="1" t="s">
        <v>5390</v>
      </c>
      <c r="K87" s="1" t="s">
        <v>5391</v>
      </c>
      <c r="L87" s="1">
        <v>-7.0</v>
      </c>
      <c r="M87" s="1">
        <v>0.011466666666666667</v>
      </c>
      <c r="N87" s="1">
        <v>7.466316666666667</v>
      </c>
      <c r="O87" s="1" t="s">
        <v>5100</v>
      </c>
      <c r="P87" s="1" t="s">
        <v>5392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80</v>
      </c>
      <c r="B88" s="1" t="s">
        <v>17</v>
      </c>
      <c r="C88" s="3">
        <v>575.0</v>
      </c>
      <c r="D88" s="1">
        <v>0.0</v>
      </c>
      <c r="E88" s="1" t="s">
        <v>5095</v>
      </c>
      <c r="F88" s="1" t="s">
        <v>81</v>
      </c>
      <c r="G88" s="1" t="s">
        <v>39</v>
      </c>
      <c r="H88" s="1" t="s">
        <v>5393</v>
      </c>
      <c r="I88" s="1" t="s">
        <v>5394</v>
      </c>
      <c r="J88" s="1" t="s">
        <v>5395</v>
      </c>
      <c r="K88" s="1" t="s">
        <v>5396</v>
      </c>
      <c r="L88" s="1">
        <v>-1.0</v>
      </c>
      <c r="M88" s="1">
        <v>0.011383333333333334</v>
      </c>
      <c r="N88" s="1">
        <v>7.2437</v>
      </c>
      <c r="O88" s="1" t="s">
        <v>5100</v>
      </c>
      <c r="P88" s="1" t="s">
        <v>5397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29</v>
      </c>
      <c r="B89" s="1" t="s">
        <v>88</v>
      </c>
      <c r="C89" s="1">
        <v>658.0</v>
      </c>
      <c r="D89" s="1">
        <v>0.0</v>
      </c>
      <c r="E89" s="1" t="s">
        <v>5398</v>
      </c>
      <c r="F89" s="1" t="s">
        <v>19</v>
      </c>
      <c r="G89" s="1" t="s">
        <v>20</v>
      </c>
      <c r="H89" s="1" t="s">
        <v>5399</v>
      </c>
      <c r="I89" s="1" t="s">
        <v>5400</v>
      </c>
      <c r="J89" s="1" t="s">
        <v>5400</v>
      </c>
      <c r="K89" s="2"/>
      <c r="L89" s="1">
        <v>-8.0</v>
      </c>
      <c r="M89" s="1"/>
      <c r="N89" s="1">
        <v>11.659683333333334</v>
      </c>
      <c r="O89" s="1" t="s">
        <v>5090</v>
      </c>
      <c r="P89" s="1" t="s">
        <v>1377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16</v>
      </c>
      <c r="B90" s="1" t="s">
        <v>17</v>
      </c>
      <c r="C90" s="1">
        <v>264.0</v>
      </c>
      <c r="D90" s="1">
        <v>0.0</v>
      </c>
      <c r="E90" s="1" t="s">
        <v>18</v>
      </c>
      <c r="F90" s="1" t="s">
        <v>19</v>
      </c>
      <c r="G90" s="1" t="s">
        <v>20</v>
      </c>
      <c r="H90" s="1" t="s">
        <v>5401</v>
      </c>
      <c r="I90" s="1" t="s">
        <v>5402</v>
      </c>
      <c r="J90" s="1" t="s">
        <v>5402</v>
      </c>
      <c r="K90" s="2"/>
      <c r="L90" s="1">
        <v>-9.0</v>
      </c>
      <c r="M90" s="1"/>
      <c r="N90" s="1">
        <v>5.723566666666667</v>
      </c>
      <c r="O90" s="1" t="s">
        <v>5132</v>
      </c>
      <c r="P90" s="1" t="s">
        <v>5403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16</v>
      </c>
      <c r="B91" s="1" t="s">
        <v>17</v>
      </c>
      <c r="C91" s="1">
        <v>264.0</v>
      </c>
      <c r="D91" s="1">
        <v>0.0</v>
      </c>
      <c r="E91" s="1" t="s">
        <v>18</v>
      </c>
      <c r="F91" s="1" t="s">
        <v>19</v>
      </c>
      <c r="G91" s="1" t="s">
        <v>20</v>
      </c>
      <c r="H91" s="1" t="s">
        <v>5404</v>
      </c>
      <c r="I91" s="1" t="s">
        <v>5405</v>
      </c>
      <c r="J91" s="1" t="s">
        <v>5405</v>
      </c>
      <c r="K91" s="2"/>
      <c r="L91" s="1">
        <v>-15.0</v>
      </c>
      <c r="M91" s="1"/>
      <c r="N91" s="1">
        <v>7.336383333333333</v>
      </c>
      <c r="O91" s="1" t="s">
        <v>5132</v>
      </c>
      <c r="P91" s="1" t="s">
        <v>5406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80</v>
      </c>
      <c r="B92" s="1" t="s">
        <v>17</v>
      </c>
      <c r="C92" s="1">
        <v>253.0</v>
      </c>
      <c r="D92" s="1">
        <v>0.0</v>
      </c>
      <c r="E92" s="2"/>
      <c r="F92" s="1" t="s">
        <v>38</v>
      </c>
      <c r="G92" s="1" t="s">
        <v>20</v>
      </c>
      <c r="H92" s="1" t="s">
        <v>5407</v>
      </c>
      <c r="I92" s="1" t="s">
        <v>5408</v>
      </c>
      <c r="J92" s="1" t="s">
        <v>5104</v>
      </c>
      <c r="K92" s="2"/>
      <c r="L92" s="1">
        <v>677.0</v>
      </c>
      <c r="M92" s="1"/>
      <c r="N92" s="1">
        <v>6.668783333333334</v>
      </c>
      <c r="O92" s="1" t="s">
        <v>5100</v>
      </c>
      <c r="P92" s="1" t="s">
        <v>5409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80</v>
      </c>
      <c r="B93" s="1" t="s">
        <v>17</v>
      </c>
      <c r="C93" s="3">
        <v>243.0</v>
      </c>
      <c r="D93" s="1">
        <v>61.0</v>
      </c>
      <c r="E93" s="2"/>
      <c r="F93" s="1" t="s">
        <v>38</v>
      </c>
      <c r="G93" s="1" t="s">
        <v>39</v>
      </c>
      <c r="H93" s="1" t="s">
        <v>5410</v>
      </c>
      <c r="I93" s="1" t="s">
        <v>5411</v>
      </c>
      <c r="J93" s="1" t="s">
        <v>5104</v>
      </c>
      <c r="K93" s="2"/>
      <c r="L93" s="1">
        <v>682.0</v>
      </c>
      <c r="M93" s="1"/>
      <c r="N93" s="1">
        <v>3.9320166666666667</v>
      </c>
      <c r="O93" s="1" t="s">
        <v>5100</v>
      </c>
      <c r="P93" s="1" t="s">
        <v>5412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16</v>
      </c>
      <c r="B94" s="1" t="s">
        <v>17</v>
      </c>
      <c r="C94" s="1">
        <v>329.0</v>
      </c>
      <c r="D94" s="1">
        <v>0.0</v>
      </c>
      <c r="E94" s="1" t="s">
        <v>18</v>
      </c>
      <c r="F94" s="1" t="s">
        <v>19</v>
      </c>
      <c r="G94" s="1" t="s">
        <v>20</v>
      </c>
      <c r="H94" s="1" t="s">
        <v>5413</v>
      </c>
      <c r="I94" s="1" t="s">
        <v>5414</v>
      </c>
      <c r="J94" s="1" t="s">
        <v>5414</v>
      </c>
      <c r="K94" s="2"/>
      <c r="L94" s="1">
        <v>-14.0</v>
      </c>
      <c r="M94" s="1"/>
      <c r="N94" s="1">
        <v>11.8254</v>
      </c>
      <c r="O94" s="1" t="s">
        <v>5132</v>
      </c>
      <c r="P94" s="1" t="s">
        <v>5415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25</v>
      </c>
      <c r="B95" s="1" t="s">
        <v>471</v>
      </c>
      <c r="C95" s="1">
        <v>329.0</v>
      </c>
      <c r="D95" s="1">
        <v>0.0</v>
      </c>
      <c r="E95" s="2"/>
      <c r="F95" s="1" t="s">
        <v>19</v>
      </c>
      <c r="G95" s="1" t="s">
        <v>20</v>
      </c>
      <c r="H95" s="1" t="s">
        <v>5416</v>
      </c>
      <c r="I95" s="1" t="s">
        <v>5417</v>
      </c>
      <c r="J95" s="1" t="s">
        <v>5417</v>
      </c>
      <c r="K95" s="2"/>
      <c r="L95" s="1">
        <v>-8.0</v>
      </c>
      <c r="M95" s="1"/>
      <c r="N95" s="1">
        <v>6.962566666666667</v>
      </c>
      <c r="O95" s="1" t="s">
        <v>5090</v>
      </c>
      <c r="P95" s="1" t="s">
        <v>5418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37</v>
      </c>
      <c r="B96" s="1" t="s">
        <v>17</v>
      </c>
      <c r="C96" s="1">
        <v>119.0</v>
      </c>
      <c r="D96" s="1">
        <v>0.0</v>
      </c>
      <c r="E96" s="2"/>
      <c r="F96" s="1" t="s">
        <v>38</v>
      </c>
      <c r="G96" s="1" t="s">
        <v>39</v>
      </c>
      <c r="H96" s="1" t="s">
        <v>5419</v>
      </c>
      <c r="I96" s="1" t="s">
        <v>5420</v>
      </c>
      <c r="J96" s="1" t="s">
        <v>5104</v>
      </c>
      <c r="K96" s="2"/>
      <c r="L96" s="1">
        <v>710.0</v>
      </c>
      <c r="M96" s="1"/>
      <c r="N96" s="1">
        <v>7.71575</v>
      </c>
      <c r="O96" s="1" t="s">
        <v>42</v>
      </c>
      <c r="P96" s="1" t="s">
        <v>5421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80</v>
      </c>
      <c r="B97" s="1" t="s">
        <v>17</v>
      </c>
      <c r="C97" s="3">
        <v>308.0</v>
      </c>
      <c r="D97" s="1">
        <v>0.0</v>
      </c>
      <c r="E97" s="1" t="s">
        <v>5095</v>
      </c>
      <c r="F97" s="1" t="s">
        <v>81</v>
      </c>
      <c r="G97" s="1" t="s">
        <v>20</v>
      </c>
      <c r="H97" s="1" t="s">
        <v>5422</v>
      </c>
      <c r="I97" s="1" t="s">
        <v>5423</v>
      </c>
      <c r="J97" s="1" t="s">
        <v>5424</v>
      </c>
      <c r="K97" s="1" t="s">
        <v>5425</v>
      </c>
      <c r="L97" s="1">
        <v>-6.0</v>
      </c>
      <c r="M97" s="1">
        <v>0.0122</v>
      </c>
      <c r="N97" s="1">
        <v>16.446466666666666</v>
      </c>
      <c r="O97" s="1" t="s">
        <v>5100</v>
      </c>
      <c r="P97" s="1" t="s">
        <v>5426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16</v>
      </c>
      <c r="B98" s="1" t="s">
        <v>17</v>
      </c>
      <c r="C98" s="1">
        <v>264.0</v>
      </c>
      <c r="D98" s="1">
        <v>0.0</v>
      </c>
      <c r="E98" s="1" t="s">
        <v>18</v>
      </c>
      <c r="F98" s="1" t="s">
        <v>19</v>
      </c>
      <c r="G98" s="1" t="s">
        <v>20</v>
      </c>
      <c r="H98" s="1" t="s">
        <v>5427</v>
      </c>
      <c r="I98" s="1" t="s">
        <v>5428</v>
      </c>
      <c r="J98" s="1" t="s">
        <v>5428</v>
      </c>
      <c r="K98" s="2"/>
      <c r="L98" s="1">
        <v>-11.0</v>
      </c>
      <c r="M98" s="1"/>
      <c r="N98" s="1">
        <v>11.422383333333334</v>
      </c>
      <c r="O98" s="1" t="s">
        <v>5132</v>
      </c>
      <c r="P98" s="1" t="s">
        <v>5403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80</v>
      </c>
      <c r="B99" s="1" t="s">
        <v>17</v>
      </c>
      <c r="C99" s="3">
        <v>514.0</v>
      </c>
      <c r="D99" s="1">
        <v>124.0</v>
      </c>
      <c r="E99" s="2"/>
      <c r="F99" s="1" t="s">
        <v>38</v>
      </c>
      <c r="G99" s="1" t="s">
        <v>20</v>
      </c>
      <c r="H99" s="1" t="s">
        <v>5429</v>
      </c>
      <c r="I99" s="1" t="s">
        <v>5430</v>
      </c>
      <c r="J99" s="1" t="s">
        <v>5104</v>
      </c>
      <c r="K99" s="2"/>
      <c r="L99" s="1">
        <v>699.0</v>
      </c>
      <c r="M99" s="1"/>
      <c r="N99" s="1">
        <v>8.98915</v>
      </c>
      <c r="O99" s="1" t="s">
        <v>5100</v>
      </c>
      <c r="P99" s="1" t="s">
        <v>5431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80</v>
      </c>
      <c r="B100" s="1" t="s">
        <v>17</v>
      </c>
      <c r="C100" s="3">
        <v>267.0</v>
      </c>
      <c r="D100" s="1">
        <v>62.0</v>
      </c>
      <c r="E100" s="2"/>
      <c r="F100" s="1" t="s">
        <v>38</v>
      </c>
      <c r="G100" s="1" t="s">
        <v>20</v>
      </c>
      <c r="H100" s="1" t="s">
        <v>5432</v>
      </c>
      <c r="I100" s="1" t="s">
        <v>5433</v>
      </c>
      <c r="J100" s="1" t="s">
        <v>5104</v>
      </c>
      <c r="K100" s="2"/>
      <c r="L100" s="1">
        <v>708.0</v>
      </c>
      <c r="M100" s="1"/>
      <c r="N100" s="1">
        <v>11.594316666666666</v>
      </c>
      <c r="O100" s="1" t="s">
        <v>5100</v>
      </c>
      <c r="P100" s="1" t="s">
        <v>5434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16</v>
      </c>
      <c r="B101" s="1" t="s">
        <v>17</v>
      </c>
      <c r="C101" s="1">
        <v>927.0</v>
      </c>
      <c r="D101" s="1">
        <v>0.0</v>
      </c>
      <c r="E101" s="1" t="s">
        <v>18</v>
      </c>
      <c r="F101" s="1" t="s">
        <v>19</v>
      </c>
      <c r="G101" s="1" t="s">
        <v>20</v>
      </c>
      <c r="H101" s="1" t="s">
        <v>5435</v>
      </c>
      <c r="I101" s="1" t="s">
        <v>5436</v>
      </c>
      <c r="J101" s="1" t="s">
        <v>5436</v>
      </c>
      <c r="K101" s="2"/>
      <c r="L101" s="1">
        <v>-9.0</v>
      </c>
      <c r="M101" s="1"/>
      <c r="N101" s="1">
        <v>10.5166</v>
      </c>
      <c r="O101" s="1" t="s">
        <v>5132</v>
      </c>
      <c r="P101" s="1" t="s">
        <v>5437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80</v>
      </c>
      <c r="B102" s="1" t="s">
        <v>17</v>
      </c>
      <c r="C102" s="1">
        <v>528.0</v>
      </c>
      <c r="D102" s="1">
        <v>0.0</v>
      </c>
      <c r="E102" s="1" t="s">
        <v>5095</v>
      </c>
      <c r="F102" s="1" t="s">
        <v>81</v>
      </c>
      <c r="G102" s="1" t="s">
        <v>39</v>
      </c>
      <c r="H102" s="1" t="s">
        <v>5438</v>
      </c>
      <c r="I102" s="1" t="s">
        <v>5439</v>
      </c>
      <c r="J102" s="1" t="s">
        <v>5440</v>
      </c>
      <c r="K102" s="1" t="s">
        <v>5441</v>
      </c>
      <c r="L102" s="1">
        <v>3.0</v>
      </c>
      <c r="M102" s="1">
        <v>0.0138</v>
      </c>
      <c r="N102" s="1">
        <v>28.973366666666667</v>
      </c>
      <c r="O102" s="1" t="s">
        <v>5100</v>
      </c>
      <c r="P102" s="1" t="s">
        <v>5442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80</v>
      </c>
      <c r="B103" s="1" t="s">
        <v>17</v>
      </c>
      <c r="C103" s="1">
        <v>142.0</v>
      </c>
      <c r="D103" s="1">
        <v>67.0</v>
      </c>
      <c r="E103" s="2"/>
      <c r="F103" s="1" t="s">
        <v>38</v>
      </c>
      <c r="G103" s="1" t="s">
        <v>162</v>
      </c>
      <c r="H103" s="1" t="s">
        <v>5443</v>
      </c>
      <c r="I103" s="1" t="s">
        <v>5444</v>
      </c>
      <c r="J103" s="1" t="s">
        <v>5104</v>
      </c>
      <c r="K103" s="2"/>
      <c r="L103" s="1">
        <v>711.0</v>
      </c>
      <c r="M103" s="1"/>
      <c r="N103" s="1">
        <v>12.577316666666666</v>
      </c>
      <c r="O103" s="1" t="s">
        <v>5100</v>
      </c>
      <c r="P103" s="1" t="s">
        <v>5445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16</v>
      </c>
      <c r="B104" s="1" t="s">
        <v>17</v>
      </c>
      <c r="C104" s="1">
        <v>588.0</v>
      </c>
      <c r="D104" s="1">
        <v>0.0</v>
      </c>
      <c r="E104" s="1" t="s">
        <v>18</v>
      </c>
      <c r="F104" s="1" t="s">
        <v>19</v>
      </c>
      <c r="G104" s="1" t="s">
        <v>20</v>
      </c>
      <c r="H104" s="1" t="s">
        <v>5446</v>
      </c>
      <c r="I104" s="1" t="s">
        <v>5447</v>
      </c>
      <c r="J104" s="1" t="s">
        <v>5447</v>
      </c>
      <c r="K104" s="2"/>
      <c r="L104" s="1">
        <v>-11.0</v>
      </c>
      <c r="M104" s="1"/>
      <c r="N104" s="1">
        <v>8.00785</v>
      </c>
      <c r="O104" s="1" t="s">
        <v>5132</v>
      </c>
      <c r="P104" s="1" t="s">
        <v>5448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16</v>
      </c>
      <c r="B105" s="1" t="s">
        <v>17</v>
      </c>
      <c r="C105" s="1">
        <v>583.0</v>
      </c>
      <c r="D105" s="1">
        <v>0.0</v>
      </c>
      <c r="E105" s="1" t="s">
        <v>18</v>
      </c>
      <c r="F105" s="1" t="s">
        <v>19</v>
      </c>
      <c r="G105" s="1" t="s">
        <v>20</v>
      </c>
      <c r="H105" s="1" t="s">
        <v>5449</v>
      </c>
      <c r="I105" s="1" t="s">
        <v>5450</v>
      </c>
      <c r="J105" s="1" t="s">
        <v>5450</v>
      </c>
      <c r="K105" s="2"/>
      <c r="L105" s="1">
        <v>-9.0</v>
      </c>
      <c r="M105" s="1"/>
      <c r="N105" s="1">
        <v>39.19675</v>
      </c>
      <c r="O105" s="1" t="s">
        <v>5132</v>
      </c>
      <c r="P105" s="1" t="s">
        <v>5451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25</v>
      </c>
      <c r="B106" s="1" t="s">
        <v>88</v>
      </c>
      <c r="C106" s="1">
        <v>618.0</v>
      </c>
      <c r="D106" s="1">
        <v>0.0</v>
      </c>
      <c r="E106" s="2"/>
      <c r="F106" s="1" t="s">
        <v>19</v>
      </c>
      <c r="G106" s="1" t="s">
        <v>20</v>
      </c>
      <c r="H106" s="1" t="s">
        <v>5452</v>
      </c>
      <c r="I106" s="1" t="s">
        <v>5453</v>
      </c>
      <c r="J106" s="1" t="s">
        <v>5453</v>
      </c>
      <c r="K106" s="2"/>
      <c r="L106" s="1">
        <v>-4.0</v>
      </c>
      <c r="M106" s="1"/>
      <c r="N106" s="1">
        <v>15.203166666666666</v>
      </c>
      <c r="O106" s="1" t="s">
        <v>5090</v>
      </c>
      <c r="P106" s="1" t="s">
        <v>5454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25</v>
      </c>
      <c r="B107" s="1" t="s">
        <v>88</v>
      </c>
      <c r="C107" s="1">
        <v>882.0</v>
      </c>
      <c r="D107" s="1">
        <v>0.0</v>
      </c>
      <c r="E107" s="2"/>
      <c r="F107" s="1" t="s">
        <v>19</v>
      </c>
      <c r="G107" s="1" t="s">
        <v>20</v>
      </c>
      <c r="H107" s="1" t="s">
        <v>5455</v>
      </c>
      <c r="I107" s="1" t="s">
        <v>5456</v>
      </c>
      <c r="J107" s="1" t="s">
        <v>5456</v>
      </c>
      <c r="K107" s="2"/>
      <c r="L107" s="1">
        <v>-7.0</v>
      </c>
      <c r="M107" s="1"/>
      <c r="N107" s="1">
        <v>12.350033333333334</v>
      </c>
      <c r="O107" s="1" t="s">
        <v>5090</v>
      </c>
      <c r="P107" s="1" t="s">
        <v>5457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16</v>
      </c>
      <c r="B108" s="1" t="s">
        <v>17</v>
      </c>
      <c r="C108" s="1">
        <v>1036.0</v>
      </c>
      <c r="D108" s="1">
        <v>0.0</v>
      </c>
      <c r="E108" s="1" t="s">
        <v>18</v>
      </c>
      <c r="F108" s="1" t="s">
        <v>19</v>
      </c>
      <c r="G108" s="1" t="s">
        <v>20</v>
      </c>
      <c r="H108" s="1" t="s">
        <v>5458</v>
      </c>
      <c r="I108" s="1" t="s">
        <v>5459</v>
      </c>
      <c r="J108" s="1" t="s">
        <v>5459</v>
      </c>
      <c r="K108" s="2"/>
      <c r="L108" s="1">
        <v>-8.0</v>
      </c>
      <c r="M108" s="1"/>
      <c r="N108" s="1">
        <v>13.435116666666667</v>
      </c>
      <c r="O108" s="1" t="s">
        <v>5132</v>
      </c>
      <c r="P108" s="1" t="s">
        <v>5460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80</v>
      </c>
      <c r="B109" s="1" t="s">
        <v>17</v>
      </c>
      <c r="C109" s="1">
        <v>243.0</v>
      </c>
      <c r="D109" s="1">
        <v>61.0</v>
      </c>
      <c r="E109" s="2"/>
      <c r="F109" s="1" t="s">
        <v>38</v>
      </c>
      <c r="G109" s="1" t="s">
        <v>162</v>
      </c>
      <c r="H109" s="1" t="s">
        <v>5461</v>
      </c>
      <c r="I109" s="1" t="s">
        <v>5462</v>
      </c>
      <c r="J109" s="1" t="s">
        <v>5104</v>
      </c>
      <c r="K109" s="2"/>
      <c r="L109" s="1">
        <v>735.0</v>
      </c>
      <c r="M109" s="1"/>
      <c r="N109" s="1">
        <v>8.524766666666666</v>
      </c>
      <c r="O109" s="1" t="s">
        <v>5100</v>
      </c>
      <c r="P109" s="1" t="s">
        <v>5463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25</v>
      </c>
      <c r="B110" s="1" t="s">
        <v>88</v>
      </c>
      <c r="C110" s="1">
        <v>329.0</v>
      </c>
      <c r="D110" s="1">
        <v>0.0</v>
      </c>
      <c r="E110" s="2"/>
      <c r="F110" s="1" t="s">
        <v>19</v>
      </c>
      <c r="G110" s="1" t="s">
        <v>20</v>
      </c>
      <c r="H110" s="1" t="s">
        <v>5464</v>
      </c>
      <c r="I110" s="1" t="s">
        <v>5465</v>
      </c>
      <c r="J110" s="1" t="s">
        <v>5465</v>
      </c>
      <c r="K110" s="2"/>
      <c r="L110" s="1">
        <v>-4.0</v>
      </c>
      <c r="M110" s="1"/>
      <c r="N110" s="1">
        <v>10.869833333333334</v>
      </c>
      <c r="O110" s="1" t="s">
        <v>5090</v>
      </c>
      <c r="P110" s="1" t="s">
        <v>5122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16</v>
      </c>
      <c r="B111" s="1" t="s">
        <v>17</v>
      </c>
      <c r="C111" s="1">
        <v>528.0</v>
      </c>
      <c r="D111" s="1">
        <v>0.0</v>
      </c>
      <c r="E111" s="1" t="s">
        <v>18</v>
      </c>
      <c r="F111" s="1" t="s">
        <v>19</v>
      </c>
      <c r="G111" s="1" t="s">
        <v>20</v>
      </c>
      <c r="H111" s="1" t="s">
        <v>5466</v>
      </c>
      <c r="I111" s="1" t="s">
        <v>5467</v>
      </c>
      <c r="J111" s="1" t="s">
        <v>5467</v>
      </c>
      <c r="K111" s="2"/>
      <c r="L111" s="1">
        <v>-8.0</v>
      </c>
      <c r="M111" s="1"/>
      <c r="N111" s="1">
        <v>11.012183333333333</v>
      </c>
      <c r="O111" s="1" t="s">
        <v>5132</v>
      </c>
      <c r="P111" s="1" t="s">
        <v>5468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37</v>
      </c>
      <c r="B112" s="1" t="s">
        <v>17</v>
      </c>
      <c r="C112" s="1">
        <v>249.0</v>
      </c>
      <c r="D112" s="1">
        <v>0.0</v>
      </c>
      <c r="E112" s="2"/>
      <c r="F112" s="1" t="s">
        <v>38</v>
      </c>
      <c r="G112" s="1" t="s">
        <v>39</v>
      </c>
      <c r="H112" s="1" t="s">
        <v>5469</v>
      </c>
      <c r="I112" s="1" t="s">
        <v>5470</v>
      </c>
      <c r="J112" s="1" t="s">
        <v>5104</v>
      </c>
      <c r="K112" s="2"/>
      <c r="L112" s="1">
        <v>766.0</v>
      </c>
      <c r="M112" s="1"/>
      <c r="N112" s="1">
        <v>9.00175</v>
      </c>
      <c r="O112" s="1" t="s">
        <v>42</v>
      </c>
      <c r="P112" s="1" t="s">
        <v>5471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80</v>
      </c>
      <c r="B113" s="1" t="s">
        <v>17</v>
      </c>
      <c r="C113" s="1">
        <v>574.0</v>
      </c>
      <c r="D113" s="1">
        <v>144.0</v>
      </c>
      <c r="E113" s="2"/>
      <c r="F113" s="1" t="s">
        <v>38</v>
      </c>
      <c r="G113" s="1" t="s">
        <v>162</v>
      </c>
      <c r="H113" s="1" t="s">
        <v>5472</v>
      </c>
      <c r="I113" s="1" t="s">
        <v>5473</v>
      </c>
      <c r="J113" s="1" t="s">
        <v>5104</v>
      </c>
      <c r="K113" s="2"/>
      <c r="L113" s="1">
        <v>763.0</v>
      </c>
      <c r="M113" s="1"/>
      <c r="N113" s="1">
        <v>14.796983333333333</v>
      </c>
      <c r="O113" s="1" t="s">
        <v>5100</v>
      </c>
      <c r="P113" s="1" t="s">
        <v>5474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80</v>
      </c>
      <c r="B114" s="1" t="s">
        <v>17</v>
      </c>
      <c r="C114" s="1">
        <v>443.0</v>
      </c>
      <c r="D114" s="1">
        <v>0.0</v>
      </c>
      <c r="E114" s="1" t="s">
        <v>5095</v>
      </c>
      <c r="F114" s="1" t="s">
        <v>81</v>
      </c>
      <c r="G114" s="1" t="s">
        <v>20</v>
      </c>
      <c r="H114" s="1" t="s">
        <v>5475</v>
      </c>
      <c r="I114" s="1" t="s">
        <v>5476</v>
      </c>
      <c r="J114" s="1" t="s">
        <v>5477</v>
      </c>
      <c r="K114" s="1" t="s">
        <v>5478</v>
      </c>
      <c r="L114" s="1">
        <v>19.0</v>
      </c>
      <c r="M114" s="1">
        <v>0.010183333333333334</v>
      </c>
      <c r="N114" s="1">
        <v>13.3536</v>
      </c>
      <c r="O114" s="1" t="s">
        <v>5100</v>
      </c>
      <c r="P114" s="1" t="s">
        <v>5479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25</v>
      </c>
      <c r="B115" s="1" t="s">
        <v>88</v>
      </c>
      <c r="C115" s="1">
        <v>329.0</v>
      </c>
      <c r="D115" s="1">
        <v>0.0</v>
      </c>
      <c r="E115" s="2"/>
      <c r="F115" s="1" t="s">
        <v>19</v>
      </c>
      <c r="G115" s="1" t="s">
        <v>20</v>
      </c>
      <c r="H115" s="1" t="s">
        <v>5480</v>
      </c>
      <c r="I115" s="1" t="s">
        <v>5481</v>
      </c>
      <c r="J115" s="1" t="s">
        <v>5481</v>
      </c>
      <c r="K115" s="2"/>
      <c r="L115" s="1">
        <v>-4.0</v>
      </c>
      <c r="M115" s="1"/>
      <c r="N115" s="1">
        <v>10.388283333333334</v>
      </c>
      <c r="O115" s="1" t="s">
        <v>5090</v>
      </c>
      <c r="P115" s="1" t="s">
        <v>5482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80</v>
      </c>
      <c r="B116" s="1" t="s">
        <v>17</v>
      </c>
      <c r="C116" s="1">
        <v>378.0</v>
      </c>
      <c r="D116" s="1">
        <v>0.0</v>
      </c>
      <c r="E116" s="1" t="s">
        <v>5095</v>
      </c>
      <c r="F116" s="1" t="s">
        <v>81</v>
      </c>
      <c r="G116" s="1" t="s">
        <v>39</v>
      </c>
      <c r="H116" s="1" t="s">
        <v>5483</v>
      </c>
      <c r="I116" s="1" t="s">
        <v>5484</v>
      </c>
      <c r="J116" s="1" t="s">
        <v>5485</v>
      </c>
      <c r="K116" s="1" t="s">
        <v>5486</v>
      </c>
      <c r="L116" s="1">
        <v>0.0</v>
      </c>
      <c r="M116" s="1">
        <v>0.01945</v>
      </c>
      <c r="N116" s="1">
        <v>14.7575</v>
      </c>
      <c r="O116" s="1" t="s">
        <v>5100</v>
      </c>
      <c r="P116" s="1" t="s">
        <v>5487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80</v>
      </c>
      <c r="B117" s="1" t="s">
        <v>17</v>
      </c>
      <c r="C117" s="3">
        <v>428.0</v>
      </c>
      <c r="D117" s="1">
        <v>100.0</v>
      </c>
      <c r="E117" s="2"/>
      <c r="F117" s="1" t="s">
        <v>38</v>
      </c>
      <c r="G117" s="1" t="s">
        <v>20</v>
      </c>
      <c r="H117" s="1" t="s">
        <v>5488</v>
      </c>
      <c r="I117" s="1" t="s">
        <v>5489</v>
      </c>
      <c r="J117" s="1" t="s">
        <v>5104</v>
      </c>
      <c r="K117" s="2"/>
      <c r="L117" s="1">
        <v>779.0</v>
      </c>
      <c r="M117" s="1"/>
      <c r="N117" s="1">
        <v>21.591066666666666</v>
      </c>
      <c r="O117" s="1" t="s">
        <v>5100</v>
      </c>
      <c r="P117" s="1" t="s">
        <v>5490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3">
        <v>379.0</v>
      </c>
      <c r="D118" s="1">
        <v>0.0</v>
      </c>
      <c r="E118" s="1" t="s">
        <v>18</v>
      </c>
      <c r="F118" s="1" t="s">
        <v>19</v>
      </c>
      <c r="G118" s="1" t="s">
        <v>20</v>
      </c>
      <c r="H118" s="1" t="s">
        <v>5491</v>
      </c>
      <c r="I118" s="1" t="s">
        <v>5492</v>
      </c>
      <c r="J118" s="1" t="s">
        <v>5492</v>
      </c>
      <c r="K118" s="2"/>
      <c r="L118" s="1">
        <v>-8.0</v>
      </c>
      <c r="M118" s="1"/>
      <c r="N118" s="1">
        <v>6.40465</v>
      </c>
      <c r="O118" s="1" t="s">
        <v>5132</v>
      </c>
      <c r="P118" s="1" t="s">
        <v>5493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80</v>
      </c>
      <c r="B119" s="1" t="s">
        <v>17</v>
      </c>
      <c r="C119" s="1">
        <v>288.0</v>
      </c>
      <c r="D119" s="1">
        <v>16.0</v>
      </c>
      <c r="E119" s="1" t="s">
        <v>5095</v>
      </c>
      <c r="F119" s="1" t="s">
        <v>81</v>
      </c>
      <c r="G119" s="1" t="s">
        <v>20</v>
      </c>
      <c r="H119" s="1" t="s">
        <v>5494</v>
      </c>
      <c r="I119" s="1" t="s">
        <v>5495</v>
      </c>
      <c r="J119" s="1" t="s">
        <v>5496</v>
      </c>
      <c r="K119" s="1" t="s">
        <v>5497</v>
      </c>
      <c r="L119" s="1">
        <v>-2.0</v>
      </c>
      <c r="M119" s="1">
        <v>0.007666666666666666</v>
      </c>
      <c r="N119" s="1">
        <v>11.4095</v>
      </c>
      <c r="O119" s="1" t="s">
        <v>5100</v>
      </c>
      <c r="P119" s="1" t="s">
        <v>5412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29</v>
      </c>
      <c r="B120" s="1" t="s">
        <v>88</v>
      </c>
      <c r="C120" s="1">
        <v>264.0</v>
      </c>
      <c r="D120" s="1">
        <v>0.0</v>
      </c>
      <c r="E120" s="1" t="s">
        <v>5498</v>
      </c>
      <c r="F120" s="1" t="s">
        <v>19</v>
      </c>
      <c r="G120" s="1" t="s">
        <v>20</v>
      </c>
      <c r="H120" s="1" t="s">
        <v>5499</v>
      </c>
      <c r="I120" s="1" t="s">
        <v>5500</v>
      </c>
      <c r="J120" s="1" t="s">
        <v>5500</v>
      </c>
      <c r="K120" s="2"/>
      <c r="L120" s="1">
        <v>-7.0</v>
      </c>
      <c r="M120" s="1"/>
      <c r="N120" s="1">
        <v>7.595183333333333</v>
      </c>
      <c r="O120" s="1" t="s">
        <v>5090</v>
      </c>
      <c r="P120" s="1" t="s">
        <v>2039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25</v>
      </c>
      <c r="B121" s="1" t="s">
        <v>88</v>
      </c>
      <c r="C121" s="1">
        <v>617.0</v>
      </c>
      <c r="D121" s="1">
        <v>0.0</v>
      </c>
      <c r="E121" s="2"/>
      <c r="F121" s="1" t="s">
        <v>19</v>
      </c>
      <c r="G121" s="1" t="s">
        <v>20</v>
      </c>
      <c r="H121" s="1" t="s">
        <v>5501</v>
      </c>
      <c r="I121" s="1" t="s">
        <v>5502</v>
      </c>
      <c r="J121" s="1" t="s">
        <v>5502</v>
      </c>
      <c r="K121" s="2"/>
      <c r="L121" s="1">
        <v>-8.0</v>
      </c>
      <c r="M121" s="1"/>
      <c r="N121" s="1">
        <v>11.9634</v>
      </c>
      <c r="O121" s="1" t="s">
        <v>5090</v>
      </c>
      <c r="P121" s="1" t="s">
        <v>5503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25</v>
      </c>
      <c r="B122" s="1" t="s">
        <v>88</v>
      </c>
      <c r="C122" s="1">
        <v>334.0</v>
      </c>
      <c r="D122" s="1">
        <v>0.0</v>
      </c>
      <c r="E122" s="2"/>
      <c r="F122" s="1" t="s">
        <v>19</v>
      </c>
      <c r="G122" s="1" t="s">
        <v>20</v>
      </c>
      <c r="H122" s="1" t="s">
        <v>5504</v>
      </c>
      <c r="I122" s="1" t="s">
        <v>5505</v>
      </c>
      <c r="J122" s="1" t="s">
        <v>5505</v>
      </c>
      <c r="K122" s="2"/>
      <c r="L122" s="1">
        <v>-6.0</v>
      </c>
      <c r="M122" s="1"/>
      <c r="N122" s="1">
        <v>8.33315</v>
      </c>
      <c r="O122" s="1" t="s">
        <v>5090</v>
      </c>
      <c r="P122" s="1" t="s">
        <v>5506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80</v>
      </c>
      <c r="B123" s="1" t="s">
        <v>17</v>
      </c>
      <c r="C123" s="1">
        <v>498.0</v>
      </c>
      <c r="D123" s="1">
        <v>0.0</v>
      </c>
      <c r="E123" s="1" t="s">
        <v>5095</v>
      </c>
      <c r="F123" s="1" t="s">
        <v>81</v>
      </c>
      <c r="G123" s="1" t="s">
        <v>20</v>
      </c>
      <c r="H123" s="1" t="s">
        <v>5507</v>
      </c>
      <c r="I123" s="1" t="s">
        <v>5508</v>
      </c>
      <c r="J123" s="1" t="s">
        <v>5509</v>
      </c>
      <c r="K123" s="1" t="s">
        <v>5510</v>
      </c>
      <c r="L123" s="1">
        <v>-1.0</v>
      </c>
      <c r="M123" s="1">
        <v>0.010233333333333334</v>
      </c>
      <c r="N123" s="1">
        <v>18.339266666666667</v>
      </c>
      <c r="O123" s="1" t="s">
        <v>5100</v>
      </c>
      <c r="P123" s="1" t="s">
        <v>5511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80</v>
      </c>
      <c r="B124" s="1" t="s">
        <v>17</v>
      </c>
      <c r="C124" s="1">
        <v>309.0</v>
      </c>
      <c r="D124" s="1">
        <v>0.0</v>
      </c>
      <c r="E124" s="1" t="s">
        <v>5095</v>
      </c>
      <c r="F124" s="1" t="s">
        <v>81</v>
      </c>
      <c r="G124" s="1" t="s">
        <v>20</v>
      </c>
      <c r="H124" s="1" t="s">
        <v>5512</v>
      </c>
      <c r="I124" s="1" t="s">
        <v>5513</v>
      </c>
      <c r="J124" s="1" t="s">
        <v>5514</v>
      </c>
      <c r="K124" s="1" t="s">
        <v>5515</v>
      </c>
      <c r="L124" s="1">
        <v>3.0</v>
      </c>
      <c r="M124" s="1">
        <v>0.012533333333333334</v>
      </c>
      <c r="N124" s="1">
        <v>21.467083333333335</v>
      </c>
      <c r="O124" s="1" t="s">
        <v>5100</v>
      </c>
      <c r="P124" s="1" t="s">
        <v>5116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16</v>
      </c>
      <c r="B125" s="1" t="s">
        <v>17</v>
      </c>
      <c r="C125" s="1">
        <v>528.0</v>
      </c>
      <c r="D125" s="1">
        <v>0.0</v>
      </c>
      <c r="E125" s="1" t="s">
        <v>18</v>
      </c>
      <c r="F125" s="1" t="s">
        <v>19</v>
      </c>
      <c r="G125" s="1" t="s">
        <v>20</v>
      </c>
      <c r="H125" s="1" t="s">
        <v>5516</v>
      </c>
      <c r="I125" s="1" t="s">
        <v>5517</v>
      </c>
      <c r="J125" s="1" t="s">
        <v>5517</v>
      </c>
      <c r="K125" s="2"/>
      <c r="L125" s="1">
        <v>-6.0</v>
      </c>
      <c r="M125" s="1"/>
      <c r="N125" s="1">
        <v>13.744916666666667</v>
      </c>
      <c r="O125" s="1" t="s">
        <v>5132</v>
      </c>
      <c r="P125" s="1" t="s">
        <v>5518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25</v>
      </c>
      <c r="B126" s="1" t="s">
        <v>88</v>
      </c>
      <c r="C126" s="1">
        <v>324.0</v>
      </c>
      <c r="D126" s="1">
        <v>0.0</v>
      </c>
      <c r="E126" s="2"/>
      <c r="F126" s="1" t="s">
        <v>19</v>
      </c>
      <c r="G126" s="1" t="s">
        <v>20</v>
      </c>
      <c r="H126" s="1" t="s">
        <v>5519</v>
      </c>
      <c r="I126" s="1" t="s">
        <v>5520</v>
      </c>
      <c r="J126" s="1" t="s">
        <v>5520</v>
      </c>
      <c r="K126" s="2"/>
      <c r="L126" s="1">
        <v>-8.0</v>
      </c>
      <c r="M126" s="1"/>
      <c r="N126" s="1">
        <v>6.992666666666667</v>
      </c>
      <c r="O126" s="1" t="s">
        <v>5090</v>
      </c>
      <c r="P126" s="1" t="s">
        <v>5521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17</v>
      </c>
      <c r="C127" s="1">
        <v>369.0</v>
      </c>
      <c r="D127" s="1">
        <v>0.0</v>
      </c>
      <c r="E127" s="1" t="s">
        <v>18</v>
      </c>
      <c r="F127" s="1" t="s">
        <v>19</v>
      </c>
      <c r="G127" s="1" t="s">
        <v>20</v>
      </c>
      <c r="H127" s="1" t="s">
        <v>5522</v>
      </c>
      <c r="I127" s="1" t="s">
        <v>5523</v>
      </c>
      <c r="J127" s="1" t="s">
        <v>5523</v>
      </c>
      <c r="K127" s="2"/>
      <c r="L127" s="1">
        <v>0.0</v>
      </c>
      <c r="M127" s="1"/>
      <c r="N127" s="1">
        <v>15.230516666666666</v>
      </c>
      <c r="O127" s="1" t="s">
        <v>5132</v>
      </c>
      <c r="P127" s="1" t="s">
        <v>5524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80</v>
      </c>
      <c r="B128" s="1" t="s">
        <v>17</v>
      </c>
      <c r="C128" s="1">
        <v>440.0</v>
      </c>
      <c r="D128" s="1">
        <v>0.0</v>
      </c>
      <c r="E128" s="1" t="s">
        <v>5095</v>
      </c>
      <c r="F128" s="1" t="s">
        <v>81</v>
      </c>
      <c r="G128" s="1" t="s">
        <v>20</v>
      </c>
      <c r="H128" s="1" t="s">
        <v>5525</v>
      </c>
      <c r="I128" s="1" t="s">
        <v>5526</v>
      </c>
      <c r="J128" s="1" t="s">
        <v>5527</v>
      </c>
      <c r="K128" s="1" t="s">
        <v>5528</v>
      </c>
      <c r="L128" s="1">
        <v>-5.0</v>
      </c>
      <c r="M128" s="1">
        <v>0.009966666666666667</v>
      </c>
      <c r="N128" s="1">
        <v>7.6013</v>
      </c>
      <c r="O128" s="1" t="s">
        <v>5100</v>
      </c>
      <c r="P128" s="1" t="s">
        <v>5529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16</v>
      </c>
      <c r="B129" s="1" t="s">
        <v>17</v>
      </c>
      <c r="C129" s="3">
        <v>329.0</v>
      </c>
      <c r="D129" s="1">
        <v>0.0</v>
      </c>
      <c r="E129" s="1" t="s">
        <v>18</v>
      </c>
      <c r="F129" s="1" t="s">
        <v>19</v>
      </c>
      <c r="G129" s="1" t="s">
        <v>20</v>
      </c>
      <c r="H129" s="1" t="s">
        <v>5530</v>
      </c>
      <c r="I129" s="1" t="s">
        <v>5531</v>
      </c>
      <c r="J129" s="1" t="s">
        <v>5531</v>
      </c>
      <c r="K129" s="2"/>
      <c r="L129" s="1">
        <v>-7.0</v>
      </c>
      <c r="M129" s="1"/>
      <c r="N129" s="1">
        <v>7.074916666666667</v>
      </c>
      <c r="O129" s="1" t="s">
        <v>5132</v>
      </c>
      <c r="P129" s="1" t="s">
        <v>5532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80</v>
      </c>
      <c r="B130" s="3" t="s">
        <v>17</v>
      </c>
      <c r="C130" s="3">
        <v>732.0</v>
      </c>
      <c r="D130" s="1">
        <v>0.0</v>
      </c>
      <c r="E130" s="1" t="s">
        <v>18</v>
      </c>
      <c r="F130" s="1" t="s">
        <v>81</v>
      </c>
      <c r="G130" s="1" t="s">
        <v>20</v>
      </c>
      <c r="H130" s="1" t="s">
        <v>5533</v>
      </c>
      <c r="I130" s="1" t="s">
        <v>5534</v>
      </c>
      <c r="J130" s="1" t="s">
        <v>5535</v>
      </c>
      <c r="K130" s="1" t="s">
        <v>5536</v>
      </c>
      <c r="L130" s="1">
        <v>-10.0</v>
      </c>
      <c r="M130" s="1">
        <v>9.252616666666666</v>
      </c>
      <c r="N130" s="1">
        <v>19.770733333333332</v>
      </c>
      <c r="O130" s="1" t="s">
        <v>5100</v>
      </c>
      <c r="P130" s="1" t="s">
        <v>5537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37</v>
      </c>
      <c r="B131" s="1" t="s">
        <v>17</v>
      </c>
      <c r="C131" s="1">
        <v>154.5</v>
      </c>
      <c r="D131" s="1">
        <v>154.5</v>
      </c>
      <c r="E131" s="2"/>
      <c r="F131" s="1" t="s">
        <v>38</v>
      </c>
      <c r="G131" s="1" t="s">
        <v>39</v>
      </c>
      <c r="H131" s="1" t="s">
        <v>5538</v>
      </c>
      <c r="I131" s="1" t="s">
        <v>5539</v>
      </c>
      <c r="J131" s="1" t="s">
        <v>5104</v>
      </c>
      <c r="K131" s="2"/>
      <c r="L131" s="1">
        <v>913.0</v>
      </c>
      <c r="M131" s="1"/>
      <c r="N131" s="1">
        <v>3.5514</v>
      </c>
      <c r="O131" s="1" t="s">
        <v>42</v>
      </c>
      <c r="P131" s="1" t="s">
        <v>5540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80</v>
      </c>
      <c r="B132" s="1" t="s">
        <v>17</v>
      </c>
      <c r="C132" s="1">
        <v>214.0</v>
      </c>
      <c r="D132" s="1">
        <v>95.0</v>
      </c>
      <c r="E132" s="2"/>
      <c r="F132" s="1" t="s">
        <v>38</v>
      </c>
      <c r="G132" s="1" t="s">
        <v>162</v>
      </c>
      <c r="H132" s="1" t="s">
        <v>5541</v>
      </c>
      <c r="I132" s="1" t="s">
        <v>5542</v>
      </c>
      <c r="J132" s="1" t="s">
        <v>5104</v>
      </c>
      <c r="K132" s="2"/>
      <c r="L132" s="1">
        <v>917.0</v>
      </c>
      <c r="M132" s="1"/>
      <c r="N132" s="1">
        <v>5.712766666666667</v>
      </c>
      <c r="O132" s="1" t="s">
        <v>5100</v>
      </c>
      <c r="P132" s="1" t="s">
        <v>5543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16</v>
      </c>
      <c r="B133" s="1" t="s">
        <v>17</v>
      </c>
      <c r="C133" s="1">
        <v>632.0</v>
      </c>
      <c r="D133" s="1">
        <v>0.0</v>
      </c>
      <c r="E133" s="1" t="s">
        <v>18</v>
      </c>
      <c r="F133" s="1" t="s">
        <v>19</v>
      </c>
      <c r="G133" s="1" t="s">
        <v>20</v>
      </c>
      <c r="H133" s="1" t="s">
        <v>5544</v>
      </c>
      <c r="I133" s="1" t="s">
        <v>5545</v>
      </c>
      <c r="J133" s="1" t="s">
        <v>5545</v>
      </c>
      <c r="K133" s="2"/>
      <c r="L133" s="1">
        <v>-12.0</v>
      </c>
      <c r="M133" s="1"/>
      <c r="N133" s="1">
        <v>7.3408</v>
      </c>
      <c r="O133" s="1" t="s">
        <v>5132</v>
      </c>
      <c r="P133" s="1" t="s">
        <v>5546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37</v>
      </c>
      <c r="B134" s="1" t="s">
        <v>17</v>
      </c>
      <c r="C134" s="1">
        <v>59.0</v>
      </c>
      <c r="D134" s="1">
        <v>0.0</v>
      </c>
      <c r="E134" s="2"/>
      <c r="F134" s="1" t="s">
        <v>38</v>
      </c>
      <c r="G134" s="1" t="s">
        <v>39</v>
      </c>
      <c r="H134" s="1" t="s">
        <v>5547</v>
      </c>
      <c r="I134" s="1" t="s">
        <v>5548</v>
      </c>
      <c r="J134" s="1" t="s">
        <v>5104</v>
      </c>
      <c r="K134" s="2"/>
      <c r="L134" s="1">
        <v>944.0</v>
      </c>
      <c r="M134" s="1"/>
      <c r="N134" s="1">
        <v>0.08431666666666666</v>
      </c>
      <c r="O134" s="1" t="s">
        <v>42</v>
      </c>
      <c r="P134" s="1" t="s">
        <v>5549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25</v>
      </c>
      <c r="B135" s="1" t="s">
        <v>88</v>
      </c>
      <c r="C135" s="1">
        <v>792.0</v>
      </c>
      <c r="D135" s="1">
        <v>0.0</v>
      </c>
      <c r="E135" s="2"/>
      <c r="F135" s="1" t="s">
        <v>19</v>
      </c>
      <c r="G135" s="1" t="s">
        <v>20</v>
      </c>
      <c r="H135" s="1" t="s">
        <v>5550</v>
      </c>
      <c r="I135" s="1" t="s">
        <v>5551</v>
      </c>
      <c r="J135" s="1" t="s">
        <v>5551</v>
      </c>
      <c r="K135" s="2"/>
      <c r="L135" s="1">
        <v>-7.0</v>
      </c>
      <c r="M135" s="1"/>
      <c r="N135" s="1">
        <v>12.645366666666666</v>
      </c>
      <c r="O135" s="1" t="s">
        <v>5090</v>
      </c>
      <c r="P135" s="1" t="s">
        <v>5552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25</v>
      </c>
      <c r="B136" s="1" t="s">
        <v>88</v>
      </c>
      <c r="C136" s="1">
        <v>642.0</v>
      </c>
      <c r="D136" s="1">
        <v>0.0</v>
      </c>
      <c r="E136" s="2"/>
      <c r="F136" s="1" t="s">
        <v>19</v>
      </c>
      <c r="G136" s="1" t="s">
        <v>20</v>
      </c>
      <c r="H136" s="1" t="s">
        <v>5553</v>
      </c>
      <c r="I136" s="1" t="s">
        <v>5554</v>
      </c>
      <c r="J136" s="1" t="s">
        <v>5554</v>
      </c>
      <c r="K136" s="2"/>
      <c r="L136" s="1">
        <v>-12.0</v>
      </c>
      <c r="M136" s="1"/>
      <c r="N136" s="1">
        <v>7.1632</v>
      </c>
      <c r="O136" s="1" t="s">
        <v>5090</v>
      </c>
      <c r="P136" s="1" t="s">
        <v>5555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29</v>
      </c>
      <c r="B137" s="1" t="s">
        <v>88</v>
      </c>
      <c r="C137" s="1">
        <v>294.0</v>
      </c>
      <c r="D137" s="1">
        <v>0.0</v>
      </c>
      <c r="E137" s="1" t="s">
        <v>5498</v>
      </c>
      <c r="F137" s="1" t="s">
        <v>19</v>
      </c>
      <c r="G137" s="1" t="s">
        <v>20</v>
      </c>
      <c r="H137" s="1" t="s">
        <v>5556</v>
      </c>
      <c r="I137" s="1" t="s">
        <v>5557</v>
      </c>
      <c r="J137" s="1" t="s">
        <v>5557</v>
      </c>
      <c r="K137" s="2"/>
      <c r="L137" s="1">
        <v>-6.0</v>
      </c>
      <c r="M137" s="1"/>
      <c r="N137" s="1">
        <v>8.395283333333333</v>
      </c>
      <c r="O137" s="1" t="s">
        <v>5090</v>
      </c>
      <c r="P137" s="1" t="s">
        <v>5558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25</v>
      </c>
      <c r="B138" s="1" t="s">
        <v>88</v>
      </c>
      <c r="C138" s="1">
        <v>224.0</v>
      </c>
      <c r="D138" s="1">
        <v>0.0</v>
      </c>
      <c r="E138" s="2"/>
      <c r="F138" s="1" t="s">
        <v>19</v>
      </c>
      <c r="G138" s="1" t="s">
        <v>20</v>
      </c>
      <c r="H138" s="1" t="s">
        <v>5559</v>
      </c>
      <c r="I138" s="1" t="s">
        <v>5560</v>
      </c>
      <c r="J138" s="1" t="s">
        <v>5560</v>
      </c>
      <c r="K138" s="2"/>
      <c r="L138" s="1">
        <v>-8.0</v>
      </c>
      <c r="M138" s="1"/>
      <c r="N138" s="1">
        <v>6.4666</v>
      </c>
      <c r="O138" s="1" t="s">
        <v>5090</v>
      </c>
      <c r="P138" s="1" t="s">
        <v>5561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25</v>
      </c>
      <c r="B139" s="1" t="s">
        <v>88</v>
      </c>
      <c r="C139" s="1">
        <v>528.0</v>
      </c>
      <c r="D139" s="1">
        <v>0.0</v>
      </c>
      <c r="E139" s="2"/>
      <c r="F139" s="1" t="s">
        <v>19</v>
      </c>
      <c r="G139" s="1" t="s">
        <v>20</v>
      </c>
      <c r="H139" s="1" t="s">
        <v>5562</v>
      </c>
      <c r="I139" s="1" t="s">
        <v>5563</v>
      </c>
      <c r="J139" s="1" t="s">
        <v>5563</v>
      </c>
      <c r="K139" s="2"/>
      <c r="L139" s="1">
        <v>-12.0</v>
      </c>
      <c r="M139" s="1"/>
      <c r="N139" s="1">
        <v>6.5148166666666665</v>
      </c>
      <c r="O139" s="1" t="s">
        <v>5090</v>
      </c>
      <c r="P139" s="1" t="s">
        <v>5564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80</v>
      </c>
      <c r="B140" s="1" t="s">
        <v>17</v>
      </c>
      <c r="C140" s="1">
        <v>250.0</v>
      </c>
      <c r="D140" s="1">
        <v>0.0</v>
      </c>
      <c r="E140" s="1" t="s">
        <v>5095</v>
      </c>
      <c r="F140" s="1" t="s">
        <v>81</v>
      </c>
      <c r="G140" s="1" t="s">
        <v>39</v>
      </c>
      <c r="H140" s="1" t="s">
        <v>5565</v>
      </c>
      <c r="I140" s="1" t="s">
        <v>5566</v>
      </c>
      <c r="J140" s="1" t="s">
        <v>5567</v>
      </c>
      <c r="K140" s="1" t="s">
        <v>5568</v>
      </c>
      <c r="L140" s="1">
        <v>-7.0</v>
      </c>
      <c r="M140" s="1">
        <v>0.014333333333333333</v>
      </c>
      <c r="N140" s="1">
        <v>7.309716666666667</v>
      </c>
      <c r="O140" s="1" t="s">
        <v>5100</v>
      </c>
      <c r="P140" s="1" t="s">
        <v>5569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37</v>
      </c>
      <c r="B141" s="1" t="s">
        <v>17</v>
      </c>
      <c r="C141" s="1">
        <v>124.5</v>
      </c>
      <c r="D141" s="1">
        <v>124.5</v>
      </c>
      <c r="E141" s="2"/>
      <c r="F141" s="1" t="s">
        <v>38</v>
      </c>
      <c r="G141" s="1" t="s">
        <v>39</v>
      </c>
      <c r="H141" s="1" t="s">
        <v>5570</v>
      </c>
      <c r="I141" s="1" t="s">
        <v>5571</v>
      </c>
      <c r="J141" s="1" t="s">
        <v>5104</v>
      </c>
      <c r="K141" s="2"/>
      <c r="L141" s="1">
        <v>981.0</v>
      </c>
      <c r="M141" s="1"/>
      <c r="N141" s="1">
        <v>5.8208</v>
      </c>
      <c r="O141" s="1" t="s">
        <v>42</v>
      </c>
      <c r="P141" s="1" t="s">
        <v>5572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80</v>
      </c>
      <c r="B142" s="1" t="s">
        <v>17</v>
      </c>
      <c r="C142" s="1">
        <v>219.0</v>
      </c>
      <c r="D142" s="1">
        <v>55.0</v>
      </c>
      <c r="E142" s="2"/>
      <c r="F142" s="1" t="s">
        <v>38</v>
      </c>
      <c r="G142" s="1" t="s">
        <v>162</v>
      </c>
      <c r="H142" s="1" t="s">
        <v>5573</v>
      </c>
      <c r="I142" s="1" t="s">
        <v>5574</v>
      </c>
      <c r="J142" s="1" t="s">
        <v>5104</v>
      </c>
      <c r="K142" s="2"/>
      <c r="L142" s="1">
        <v>929.0</v>
      </c>
      <c r="M142" s="1"/>
      <c r="N142" s="1">
        <v>47.95101666666667</v>
      </c>
      <c r="O142" s="1" t="s">
        <v>5100</v>
      </c>
      <c r="P142" s="1" t="s">
        <v>5575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16</v>
      </c>
      <c r="B143" s="1" t="s">
        <v>17</v>
      </c>
      <c r="C143" s="1">
        <v>563.0</v>
      </c>
      <c r="D143" s="1">
        <v>0.0</v>
      </c>
      <c r="E143" s="1" t="s">
        <v>18</v>
      </c>
      <c r="F143" s="1" t="s">
        <v>19</v>
      </c>
      <c r="G143" s="1" t="s">
        <v>20</v>
      </c>
      <c r="H143" s="1" t="s">
        <v>5576</v>
      </c>
      <c r="I143" s="1" t="s">
        <v>5577</v>
      </c>
      <c r="J143" s="1" t="s">
        <v>5577</v>
      </c>
      <c r="K143" s="2"/>
      <c r="L143" s="1">
        <v>-13.0</v>
      </c>
      <c r="M143" s="1"/>
      <c r="N143" s="1">
        <v>6.37935</v>
      </c>
      <c r="O143" s="1" t="s">
        <v>5132</v>
      </c>
      <c r="P143" s="1" t="s">
        <v>5578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37</v>
      </c>
      <c r="B144" s="1" t="s">
        <v>471</v>
      </c>
      <c r="C144" s="1">
        <v>249.0</v>
      </c>
      <c r="D144" s="1">
        <v>0.0</v>
      </c>
      <c r="E144" s="2"/>
      <c r="F144" s="1" t="s">
        <v>38</v>
      </c>
      <c r="G144" s="1" t="s">
        <v>39</v>
      </c>
      <c r="H144" s="1" t="s">
        <v>5579</v>
      </c>
      <c r="I144" s="1" t="s">
        <v>5580</v>
      </c>
      <c r="J144" s="1" t="s">
        <v>5580</v>
      </c>
      <c r="K144" s="2"/>
      <c r="L144" s="1">
        <v>-1.0</v>
      </c>
      <c r="M144" s="1"/>
      <c r="N144" s="1">
        <v>3.9309666666666665</v>
      </c>
      <c r="O144" s="1" t="s">
        <v>42</v>
      </c>
      <c r="P144" s="1" t="s">
        <v>5581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29</v>
      </c>
      <c r="B145" s="1" t="s">
        <v>88</v>
      </c>
      <c r="C145" s="1">
        <v>763.0</v>
      </c>
      <c r="D145" s="1">
        <v>0.0</v>
      </c>
      <c r="E145" s="1" t="s">
        <v>5344</v>
      </c>
      <c r="F145" s="1" t="s">
        <v>19</v>
      </c>
      <c r="G145" s="1" t="s">
        <v>20</v>
      </c>
      <c r="H145" s="1" t="s">
        <v>5582</v>
      </c>
      <c r="I145" s="1" t="s">
        <v>5583</v>
      </c>
      <c r="J145" s="1" t="s">
        <v>5583</v>
      </c>
      <c r="K145" s="2"/>
      <c r="L145" s="1">
        <v>-10.0</v>
      </c>
      <c r="M145" s="1"/>
      <c r="N145" s="1">
        <v>9.431216666666666</v>
      </c>
      <c r="O145" s="1" t="s">
        <v>5090</v>
      </c>
      <c r="P145" s="1" t="s">
        <v>5584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25</v>
      </c>
      <c r="B146" s="1" t="s">
        <v>88</v>
      </c>
      <c r="C146" s="1">
        <v>323.0</v>
      </c>
      <c r="D146" s="1">
        <v>0.0</v>
      </c>
      <c r="E146" s="2"/>
      <c r="F146" s="1" t="s">
        <v>19</v>
      </c>
      <c r="G146" s="1" t="s">
        <v>20</v>
      </c>
      <c r="H146" s="1" t="s">
        <v>5585</v>
      </c>
      <c r="I146" s="1" t="s">
        <v>5586</v>
      </c>
      <c r="J146" s="1" t="s">
        <v>5586</v>
      </c>
      <c r="K146" s="2"/>
      <c r="L146" s="1">
        <v>-6.0</v>
      </c>
      <c r="M146" s="1"/>
      <c r="N146" s="1">
        <v>8.199266666666666</v>
      </c>
      <c r="O146" s="1" t="s">
        <v>5090</v>
      </c>
      <c r="P146" s="1" t="s">
        <v>5587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37</v>
      </c>
      <c r="B147" s="1" t="s">
        <v>17</v>
      </c>
      <c r="C147" s="1">
        <v>249.0</v>
      </c>
      <c r="D147" s="1">
        <v>249.0</v>
      </c>
      <c r="E147" s="2"/>
      <c r="F147" s="1" t="s">
        <v>38</v>
      </c>
      <c r="G147" s="1" t="s">
        <v>39</v>
      </c>
      <c r="H147" s="1" t="s">
        <v>5588</v>
      </c>
      <c r="I147" s="1" t="s">
        <v>5589</v>
      </c>
      <c r="J147" s="1" t="s">
        <v>5104</v>
      </c>
      <c r="K147" s="2"/>
      <c r="L147" s="1">
        <v>999.0</v>
      </c>
      <c r="M147" s="1"/>
      <c r="N147" s="1">
        <v>11.24425</v>
      </c>
      <c r="O147" s="1" t="s">
        <v>42</v>
      </c>
      <c r="P147" s="1" t="s">
        <v>5590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80</v>
      </c>
      <c r="B148" s="1" t="s">
        <v>17</v>
      </c>
      <c r="C148" s="1">
        <v>482.0</v>
      </c>
      <c r="D148" s="1">
        <v>76.0</v>
      </c>
      <c r="E148" s="1" t="s">
        <v>5095</v>
      </c>
      <c r="F148" s="1" t="s">
        <v>81</v>
      </c>
      <c r="G148" s="1" t="s">
        <v>20</v>
      </c>
      <c r="H148" s="1" t="s">
        <v>5591</v>
      </c>
      <c r="I148" s="1" t="s">
        <v>5592</v>
      </c>
      <c r="J148" s="1" t="s">
        <v>5593</v>
      </c>
      <c r="K148" s="1" t="s">
        <v>5594</v>
      </c>
      <c r="L148" s="1">
        <v>-6.0</v>
      </c>
      <c r="M148" s="1">
        <v>0.011433333333333334</v>
      </c>
      <c r="N148" s="1">
        <v>15.676616666666666</v>
      </c>
      <c r="O148" s="1" t="s">
        <v>5100</v>
      </c>
      <c r="P148" s="1" t="s">
        <v>5595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25</v>
      </c>
      <c r="B149" s="1" t="s">
        <v>88</v>
      </c>
      <c r="C149" s="1">
        <v>329.0</v>
      </c>
      <c r="D149" s="1">
        <v>0.0</v>
      </c>
      <c r="E149" s="2"/>
      <c r="F149" s="1" t="s">
        <v>19</v>
      </c>
      <c r="G149" s="1" t="s">
        <v>39</v>
      </c>
      <c r="H149" s="1" t="s">
        <v>5596</v>
      </c>
      <c r="I149" s="1" t="s">
        <v>5597</v>
      </c>
      <c r="J149" s="1" t="s">
        <v>5597</v>
      </c>
      <c r="K149" s="2"/>
      <c r="L149" s="1">
        <v>-6.0</v>
      </c>
      <c r="M149" s="1"/>
      <c r="N149" s="1">
        <v>8.994833333333334</v>
      </c>
      <c r="O149" s="1" t="s">
        <v>5090</v>
      </c>
      <c r="P149" s="1" t="s">
        <v>5598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25</v>
      </c>
      <c r="B150" s="1" t="s">
        <v>88</v>
      </c>
      <c r="C150" s="1">
        <v>1394.0</v>
      </c>
      <c r="D150" s="1">
        <v>0.0</v>
      </c>
      <c r="E150" s="2"/>
      <c r="F150" s="1" t="s">
        <v>19</v>
      </c>
      <c r="G150" s="1" t="s">
        <v>20</v>
      </c>
      <c r="H150" s="1" t="s">
        <v>5599</v>
      </c>
      <c r="I150" s="1" t="s">
        <v>5600</v>
      </c>
      <c r="J150" s="1" t="s">
        <v>5600</v>
      </c>
      <c r="K150" s="2"/>
      <c r="L150" s="1">
        <v>-5.0</v>
      </c>
      <c r="M150" s="1"/>
      <c r="N150" s="1">
        <v>14.390366666666667</v>
      </c>
      <c r="O150" s="1" t="s">
        <v>5090</v>
      </c>
      <c r="P150" s="1" t="s">
        <v>5601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25</v>
      </c>
      <c r="B151" s="1" t="s">
        <v>88</v>
      </c>
      <c r="C151" s="1">
        <v>693.0</v>
      </c>
      <c r="D151" s="1">
        <v>0.0</v>
      </c>
      <c r="E151" s="2"/>
      <c r="F151" s="1" t="s">
        <v>19</v>
      </c>
      <c r="G151" s="1" t="s">
        <v>20</v>
      </c>
      <c r="H151" s="1" t="s">
        <v>5602</v>
      </c>
      <c r="I151" s="1" t="s">
        <v>5603</v>
      </c>
      <c r="J151" s="1" t="s">
        <v>5603</v>
      </c>
      <c r="K151" s="2"/>
      <c r="L151" s="1">
        <v>-13.0</v>
      </c>
      <c r="M151" s="1"/>
      <c r="N151" s="1">
        <v>6.530866666666666</v>
      </c>
      <c r="O151" s="1" t="s">
        <v>5090</v>
      </c>
      <c r="P151" s="1" t="s">
        <v>5604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80</v>
      </c>
      <c r="B152" s="1" t="s">
        <v>17</v>
      </c>
      <c r="C152" s="1">
        <v>398.0</v>
      </c>
      <c r="D152" s="1">
        <v>100.0</v>
      </c>
      <c r="E152" s="2"/>
      <c r="F152" s="1" t="s">
        <v>38</v>
      </c>
      <c r="G152" s="1" t="s">
        <v>162</v>
      </c>
      <c r="H152" s="1" t="s">
        <v>5605</v>
      </c>
      <c r="I152" s="1" t="s">
        <v>5606</v>
      </c>
      <c r="J152" s="1" t="s">
        <v>5104</v>
      </c>
      <c r="K152" s="2"/>
      <c r="L152" s="1">
        <v>1004.0</v>
      </c>
      <c r="M152" s="1"/>
      <c r="N152" s="1">
        <v>9.7053</v>
      </c>
      <c r="O152" s="1" t="s">
        <v>5100</v>
      </c>
      <c r="P152" s="1" t="s">
        <v>5607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80</v>
      </c>
      <c r="B153" s="1" t="s">
        <v>17</v>
      </c>
      <c r="C153" s="1">
        <v>463.0</v>
      </c>
      <c r="D153" s="1">
        <v>0.0</v>
      </c>
      <c r="E153" s="1" t="s">
        <v>5095</v>
      </c>
      <c r="F153" s="1" t="s">
        <v>81</v>
      </c>
      <c r="G153" s="1" t="s">
        <v>20</v>
      </c>
      <c r="H153" s="1" t="s">
        <v>5608</v>
      </c>
      <c r="I153" s="1" t="s">
        <v>5609</v>
      </c>
      <c r="J153" s="1" t="s">
        <v>5610</v>
      </c>
      <c r="K153" s="1" t="s">
        <v>5611</v>
      </c>
      <c r="L153" s="1">
        <v>0.0</v>
      </c>
      <c r="M153" s="1">
        <v>0.007966666666666667</v>
      </c>
      <c r="N153" s="1">
        <v>13.077666666666667</v>
      </c>
      <c r="O153" s="1" t="s">
        <v>5100</v>
      </c>
      <c r="P153" s="1" t="s">
        <v>5612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25</v>
      </c>
      <c r="B154" s="1" t="s">
        <v>88</v>
      </c>
      <c r="C154" s="1">
        <v>368.0</v>
      </c>
      <c r="D154" s="1">
        <v>0.0</v>
      </c>
      <c r="E154" s="2"/>
      <c r="F154" s="1" t="s">
        <v>19</v>
      </c>
      <c r="G154" s="1" t="s">
        <v>20</v>
      </c>
      <c r="H154" s="1" t="s">
        <v>5613</v>
      </c>
      <c r="I154" s="1" t="s">
        <v>5614</v>
      </c>
      <c r="J154" s="1" t="s">
        <v>5614</v>
      </c>
      <c r="K154" s="2"/>
      <c r="L154" s="1">
        <v>-5.0</v>
      </c>
      <c r="M154" s="1"/>
      <c r="N154" s="1">
        <v>9.860333333333333</v>
      </c>
      <c r="O154" s="1" t="s">
        <v>5090</v>
      </c>
      <c r="P154" s="1" t="s">
        <v>5615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25</v>
      </c>
      <c r="B155" s="1" t="s">
        <v>88</v>
      </c>
      <c r="C155" s="1">
        <v>478.0</v>
      </c>
      <c r="D155" s="1">
        <v>0.0</v>
      </c>
      <c r="E155" s="2"/>
      <c r="F155" s="1" t="s">
        <v>19</v>
      </c>
      <c r="G155" s="1" t="s">
        <v>20</v>
      </c>
      <c r="H155" s="1" t="s">
        <v>5616</v>
      </c>
      <c r="I155" s="1" t="s">
        <v>5617</v>
      </c>
      <c r="J155" s="1" t="s">
        <v>5617</v>
      </c>
      <c r="K155" s="2"/>
      <c r="L155" s="1">
        <v>-5.0</v>
      </c>
      <c r="M155" s="1"/>
      <c r="N155" s="1">
        <v>9.971233333333334</v>
      </c>
      <c r="O155" s="1" t="s">
        <v>5090</v>
      </c>
      <c r="P155" s="1" t="s">
        <v>5618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37</v>
      </c>
      <c r="B156" s="1" t="s">
        <v>17</v>
      </c>
      <c r="C156" s="1">
        <v>249.0</v>
      </c>
      <c r="D156" s="1">
        <v>0.0</v>
      </c>
      <c r="E156" s="2"/>
      <c r="F156" s="1" t="s">
        <v>38</v>
      </c>
      <c r="G156" s="1" t="s">
        <v>39</v>
      </c>
      <c r="H156" s="1" t="s">
        <v>5619</v>
      </c>
      <c r="I156" s="1" t="s">
        <v>5620</v>
      </c>
      <c r="J156" s="1" t="s">
        <v>5104</v>
      </c>
      <c r="K156" s="2"/>
      <c r="L156" s="1">
        <v>1042.0</v>
      </c>
      <c r="M156" s="1"/>
      <c r="N156" s="1">
        <v>4.394383333333334</v>
      </c>
      <c r="O156" s="1" t="s">
        <v>42</v>
      </c>
      <c r="P156" s="1" t="s">
        <v>5621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80</v>
      </c>
      <c r="B157" s="1" t="s">
        <v>17</v>
      </c>
      <c r="C157" s="1">
        <v>47.0</v>
      </c>
      <c r="D157" s="1">
        <v>500.0</v>
      </c>
      <c r="E157" s="1" t="s">
        <v>5095</v>
      </c>
      <c r="F157" s="1" t="s">
        <v>81</v>
      </c>
      <c r="G157" s="1" t="s">
        <v>20</v>
      </c>
      <c r="H157" s="1" t="s">
        <v>5622</v>
      </c>
      <c r="I157" s="1" t="s">
        <v>5623</v>
      </c>
      <c r="J157" s="1" t="s">
        <v>5624</v>
      </c>
      <c r="K157" s="1" t="s">
        <v>5625</v>
      </c>
      <c r="L157" s="1">
        <v>0.0</v>
      </c>
      <c r="M157" s="1">
        <v>0.008</v>
      </c>
      <c r="N157" s="1">
        <v>8.36975</v>
      </c>
      <c r="O157" s="1" t="s">
        <v>5100</v>
      </c>
      <c r="P157" s="1" t="s">
        <v>5626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16</v>
      </c>
      <c r="B158" s="1" t="s">
        <v>17</v>
      </c>
      <c r="C158" s="1">
        <v>371.0</v>
      </c>
      <c r="D158" s="1">
        <v>0.0</v>
      </c>
      <c r="E158" s="1" t="s">
        <v>18</v>
      </c>
      <c r="F158" s="1" t="s">
        <v>19</v>
      </c>
      <c r="G158" s="1" t="s">
        <v>20</v>
      </c>
      <c r="H158" s="1" t="s">
        <v>5627</v>
      </c>
      <c r="I158" s="1" t="s">
        <v>5628</v>
      </c>
      <c r="J158" s="1" t="s">
        <v>5628</v>
      </c>
      <c r="K158" s="2"/>
      <c r="L158" s="1">
        <v>-10.0</v>
      </c>
      <c r="M158" s="1"/>
      <c r="N158" s="1">
        <v>13.182433333333334</v>
      </c>
      <c r="O158" s="1" t="s">
        <v>5132</v>
      </c>
      <c r="P158" s="1" t="s">
        <v>5629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37</v>
      </c>
      <c r="B159" s="1" t="s">
        <v>17</v>
      </c>
      <c r="C159" s="1">
        <v>124.5</v>
      </c>
      <c r="D159" s="1">
        <v>124.5</v>
      </c>
      <c r="E159" s="2"/>
      <c r="F159" s="1" t="s">
        <v>38</v>
      </c>
      <c r="G159" s="1" t="s">
        <v>39</v>
      </c>
      <c r="H159" s="1" t="s">
        <v>5630</v>
      </c>
      <c r="I159" s="1" t="s">
        <v>5631</v>
      </c>
      <c r="J159" s="1" t="s">
        <v>5104</v>
      </c>
      <c r="K159" s="2"/>
      <c r="L159" s="1">
        <v>1056.0</v>
      </c>
      <c r="M159" s="1"/>
      <c r="N159" s="1">
        <v>11.692333333333334</v>
      </c>
      <c r="O159" s="1" t="s">
        <v>42</v>
      </c>
      <c r="P159" s="1" t="s">
        <v>5632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37</v>
      </c>
      <c r="B160" s="1" t="s">
        <v>17</v>
      </c>
      <c r="C160" s="1">
        <v>124.5</v>
      </c>
      <c r="D160" s="1">
        <v>124.5</v>
      </c>
      <c r="E160" s="2"/>
      <c r="F160" s="1" t="s">
        <v>38</v>
      </c>
      <c r="G160" s="1" t="s">
        <v>39</v>
      </c>
      <c r="H160" s="1" t="s">
        <v>5633</v>
      </c>
      <c r="I160" s="1" t="s">
        <v>5634</v>
      </c>
      <c r="J160" s="1" t="s">
        <v>5104</v>
      </c>
      <c r="K160" s="2"/>
      <c r="L160" s="1">
        <v>1057.0</v>
      </c>
      <c r="M160" s="1"/>
      <c r="N160" s="1">
        <v>10.606166666666667</v>
      </c>
      <c r="O160" s="1" t="s">
        <v>42</v>
      </c>
      <c r="P160" s="1" t="s">
        <v>5635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80</v>
      </c>
      <c r="B161" s="1" t="s">
        <v>17</v>
      </c>
      <c r="C161" s="1">
        <v>2012.0</v>
      </c>
      <c r="D161" s="1">
        <v>0.0</v>
      </c>
      <c r="E161" s="1" t="s">
        <v>5095</v>
      </c>
      <c r="F161" s="1" t="s">
        <v>81</v>
      </c>
      <c r="G161" s="1" t="s">
        <v>20</v>
      </c>
      <c r="H161" s="1" t="s">
        <v>5636</v>
      </c>
      <c r="I161" s="1" t="s">
        <v>5637</v>
      </c>
      <c r="J161" s="1" t="s">
        <v>5638</v>
      </c>
      <c r="K161" s="1" t="s">
        <v>5639</v>
      </c>
      <c r="L161" s="1">
        <v>-1.0</v>
      </c>
      <c r="M161" s="1">
        <v>0.00985</v>
      </c>
      <c r="N161" s="1">
        <v>18.236883333333335</v>
      </c>
      <c r="O161" s="1" t="s">
        <v>5100</v>
      </c>
      <c r="P161" s="1" t="s">
        <v>5640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80</v>
      </c>
      <c r="B162" s="1" t="s">
        <v>17</v>
      </c>
      <c r="C162" s="1">
        <v>350.0</v>
      </c>
      <c r="D162" s="1">
        <v>75.0</v>
      </c>
      <c r="E162" s="2"/>
      <c r="F162" s="1" t="s">
        <v>38</v>
      </c>
      <c r="G162" s="1" t="s">
        <v>162</v>
      </c>
      <c r="H162" s="1" t="s">
        <v>5641</v>
      </c>
      <c r="I162" s="1" t="s">
        <v>5642</v>
      </c>
      <c r="J162" s="1" t="s">
        <v>5104</v>
      </c>
      <c r="K162" s="2"/>
      <c r="L162" s="1">
        <v>1054.0</v>
      </c>
      <c r="M162" s="1"/>
      <c r="N162" s="1">
        <v>7.315283333333333</v>
      </c>
      <c r="O162" s="1" t="s">
        <v>5100</v>
      </c>
      <c r="P162" s="1" t="s">
        <v>5643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80</v>
      </c>
      <c r="B163" s="1" t="s">
        <v>17</v>
      </c>
      <c r="C163" s="1">
        <v>468.0</v>
      </c>
      <c r="D163" s="1">
        <v>0.0</v>
      </c>
      <c r="E163" s="1" t="s">
        <v>5095</v>
      </c>
      <c r="F163" s="1" t="s">
        <v>81</v>
      </c>
      <c r="G163" s="1" t="s">
        <v>20</v>
      </c>
      <c r="H163" s="1" t="s">
        <v>5644</v>
      </c>
      <c r="I163" s="1" t="s">
        <v>5645</v>
      </c>
      <c r="J163" s="1" t="s">
        <v>5646</v>
      </c>
      <c r="K163" s="1" t="s">
        <v>5647</v>
      </c>
      <c r="L163" s="1">
        <v>-8.0</v>
      </c>
      <c r="M163" s="1">
        <v>0.01555</v>
      </c>
      <c r="N163" s="1">
        <v>6.828483333333334</v>
      </c>
      <c r="O163" s="1" t="s">
        <v>5100</v>
      </c>
      <c r="P163" s="1" t="s">
        <v>5648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25</v>
      </c>
      <c r="B164" s="1" t="s">
        <v>88</v>
      </c>
      <c r="C164" s="3">
        <v>558.0</v>
      </c>
      <c r="D164" s="1">
        <v>0.0</v>
      </c>
      <c r="E164" s="2"/>
      <c r="F164" s="1" t="s">
        <v>19</v>
      </c>
      <c r="G164" s="1" t="s">
        <v>39</v>
      </c>
      <c r="H164" s="1" t="s">
        <v>5649</v>
      </c>
      <c r="I164" s="1" t="s">
        <v>5650</v>
      </c>
      <c r="J164" s="1" t="s">
        <v>5650</v>
      </c>
      <c r="K164" s="2"/>
      <c r="L164" s="1">
        <v>-13.0</v>
      </c>
      <c r="M164" s="1"/>
      <c r="N164" s="1">
        <v>6.487233333333333</v>
      </c>
      <c r="O164" s="1" t="s">
        <v>5090</v>
      </c>
      <c r="P164" s="1" t="s">
        <v>5651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37</v>
      </c>
      <c r="B165" s="1" t="s">
        <v>17</v>
      </c>
      <c r="C165" s="1">
        <v>154.5</v>
      </c>
      <c r="D165" s="1">
        <v>154.5</v>
      </c>
      <c r="E165" s="2"/>
      <c r="F165" s="1" t="s">
        <v>38</v>
      </c>
      <c r="G165" s="1" t="s">
        <v>39</v>
      </c>
      <c r="H165" s="1" t="s">
        <v>5652</v>
      </c>
      <c r="I165" s="1" t="s">
        <v>5653</v>
      </c>
      <c r="J165" s="1" t="s">
        <v>5104</v>
      </c>
      <c r="K165" s="2"/>
      <c r="L165" s="1">
        <v>1076.0</v>
      </c>
      <c r="M165" s="1"/>
      <c r="N165" s="1">
        <v>5.301583333333333</v>
      </c>
      <c r="O165" s="1" t="s">
        <v>42</v>
      </c>
      <c r="P165" s="1" t="s">
        <v>5654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16</v>
      </c>
      <c r="B166" s="1" t="s">
        <v>17</v>
      </c>
      <c r="C166" s="1">
        <v>264.0</v>
      </c>
      <c r="D166" s="1">
        <v>0.0</v>
      </c>
      <c r="E166" s="1" t="s">
        <v>18</v>
      </c>
      <c r="F166" s="1" t="s">
        <v>19</v>
      </c>
      <c r="G166" s="1" t="s">
        <v>20</v>
      </c>
      <c r="H166" s="1" t="s">
        <v>5655</v>
      </c>
      <c r="I166" s="1" t="s">
        <v>5656</v>
      </c>
      <c r="J166" s="1" t="s">
        <v>5656</v>
      </c>
      <c r="K166" s="2"/>
      <c r="L166" s="1">
        <v>-7.0</v>
      </c>
      <c r="M166" s="1"/>
      <c r="N166" s="1">
        <v>7.455633333333333</v>
      </c>
      <c r="O166" s="1" t="s">
        <v>5132</v>
      </c>
      <c r="P166" s="1" t="s">
        <v>5657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80</v>
      </c>
      <c r="B167" s="1" t="s">
        <v>17</v>
      </c>
      <c r="C167" s="1">
        <v>165.0</v>
      </c>
      <c r="D167" s="1">
        <v>84.0</v>
      </c>
      <c r="E167" s="2"/>
      <c r="F167" s="1" t="s">
        <v>38</v>
      </c>
      <c r="G167" s="1" t="s">
        <v>20</v>
      </c>
      <c r="H167" s="1" t="s">
        <v>5658</v>
      </c>
      <c r="I167" s="1" t="s">
        <v>5659</v>
      </c>
      <c r="J167" s="1" t="s">
        <v>5104</v>
      </c>
      <c r="K167" s="2"/>
      <c r="L167" s="1">
        <v>1049.0</v>
      </c>
      <c r="M167" s="1"/>
      <c r="N167" s="1">
        <v>23.2467</v>
      </c>
      <c r="O167" s="1" t="s">
        <v>5100</v>
      </c>
      <c r="P167" s="1" t="s">
        <v>5660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80</v>
      </c>
      <c r="B168" s="1" t="s">
        <v>17</v>
      </c>
      <c r="C168" s="1">
        <v>787.0</v>
      </c>
      <c r="D168" s="1">
        <v>0.0</v>
      </c>
      <c r="E168" s="1" t="s">
        <v>5095</v>
      </c>
      <c r="F168" s="1" t="s">
        <v>81</v>
      </c>
      <c r="G168" s="1" t="s">
        <v>20</v>
      </c>
      <c r="H168" s="1" t="s">
        <v>5661</v>
      </c>
      <c r="I168" s="1" t="s">
        <v>5662</v>
      </c>
      <c r="J168" s="1" t="s">
        <v>5663</v>
      </c>
      <c r="K168" s="1" t="s">
        <v>5664</v>
      </c>
      <c r="L168" s="1">
        <v>0.0</v>
      </c>
      <c r="M168" s="1">
        <v>0.00835</v>
      </c>
      <c r="N168" s="1">
        <v>7.638283333333334</v>
      </c>
      <c r="O168" s="1" t="s">
        <v>5100</v>
      </c>
      <c r="P168" s="1" t="s">
        <v>5665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25</v>
      </c>
      <c r="B169" s="1" t="s">
        <v>88</v>
      </c>
      <c r="C169" s="1">
        <v>529.0</v>
      </c>
      <c r="D169" s="1">
        <v>0.0</v>
      </c>
      <c r="E169" s="2"/>
      <c r="F169" s="1" t="s">
        <v>19</v>
      </c>
      <c r="G169" s="1" t="s">
        <v>20</v>
      </c>
      <c r="H169" s="1" t="s">
        <v>5666</v>
      </c>
      <c r="I169" s="1" t="s">
        <v>5667</v>
      </c>
      <c r="J169" s="1" t="s">
        <v>5667</v>
      </c>
      <c r="K169" s="2"/>
      <c r="L169" s="1">
        <v>-11.0</v>
      </c>
      <c r="M169" s="1"/>
      <c r="N169" s="1">
        <v>8.195966666666667</v>
      </c>
      <c r="O169" s="1" t="s">
        <v>5090</v>
      </c>
      <c r="P169" s="1" t="s">
        <v>5668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37</v>
      </c>
      <c r="B170" s="1" t="s">
        <v>17</v>
      </c>
      <c r="C170" s="1">
        <v>309.0</v>
      </c>
      <c r="D170" s="1">
        <v>0.0</v>
      </c>
      <c r="E170" s="1" t="s">
        <v>5095</v>
      </c>
      <c r="F170" s="1" t="s">
        <v>81</v>
      </c>
      <c r="G170" s="1" t="s">
        <v>39</v>
      </c>
      <c r="H170" s="1" t="s">
        <v>5669</v>
      </c>
      <c r="I170" s="1" t="s">
        <v>5670</v>
      </c>
      <c r="J170" s="1" t="s">
        <v>5671</v>
      </c>
      <c r="K170" s="1" t="s">
        <v>5672</v>
      </c>
      <c r="L170" s="1">
        <v>-11.0</v>
      </c>
      <c r="M170" s="1">
        <v>0.0099</v>
      </c>
      <c r="N170" s="1">
        <v>4.755483333333333</v>
      </c>
      <c r="O170" s="1" t="s">
        <v>42</v>
      </c>
      <c r="P170" s="1" t="s">
        <v>5673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25</v>
      </c>
      <c r="B171" s="1" t="s">
        <v>88</v>
      </c>
      <c r="C171" s="1">
        <v>652.0</v>
      </c>
      <c r="D171" s="1">
        <v>0.0</v>
      </c>
      <c r="E171" s="2"/>
      <c r="F171" s="1" t="s">
        <v>19</v>
      </c>
      <c r="G171" s="1" t="s">
        <v>20</v>
      </c>
      <c r="H171" s="1" t="s">
        <v>5674</v>
      </c>
      <c r="I171" s="1" t="s">
        <v>5675</v>
      </c>
      <c r="J171" s="1" t="s">
        <v>5675</v>
      </c>
      <c r="K171" s="2"/>
      <c r="L171" s="1">
        <v>-12.0</v>
      </c>
      <c r="M171" s="1"/>
      <c r="N171" s="1">
        <v>7.0235666666666665</v>
      </c>
      <c r="O171" s="1" t="s">
        <v>5090</v>
      </c>
      <c r="P171" s="1" t="s">
        <v>5676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80</v>
      </c>
      <c r="B172" s="1" t="s">
        <v>17</v>
      </c>
      <c r="C172" s="1">
        <v>758.0</v>
      </c>
      <c r="D172" s="1">
        <v>0.0</v>
      </c>
      <c r="E172" s="1" t="s">
        <v>5095</v>
      </c>
      <c r="F172" s="1" t="s">
        <v>81</v>
      </c>
      <c r="G172" s="1" t="s">
        <v>20</v>
      </c>
      <c r="H172" s="1" t="s">
        <v>5677</v>
      </c>
      <c r="I172" s="1" t="s">
        <v>5678</v>
      </c>
      <c r="J172" s="1" t="s">
        <v>5679</v>
      </c>
      <c r="K172" s="1" t="s">
        <v>5680</v>
      </c>
      <c r="L172" s="1">
        <v>-7.0</v>
      </c>
      <c r="M172" s="1">
        <v>0.013233333333333333</v>
      </c>
      <c r="N172" s="1">
        <v>8.710966666666666</v>
      </c>
      <c r="O172" s="1" t="s">
        <v>5100</v>
      </c>
      <c r="P172" s="1" t="s">
        <v>5681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16</v>
      </c>
      <c r="B173" s="1" t="s">
        <v>17</v>
      </c>
      <c r="C173" s="1">
        <v>321.0</v>
      </c>
      <c r="D173" s="1">
        <v>0.0</v>
      </c>
      <c r="E173" s="1" t="s">
        <v>18</v>
      </c>
      <c r="F173" s="1" t="s">
        <v>19</v>
      </c>
      <c r="G173" s="1" t="s">
        <v>20</v>
      </c>
      <c r="H173" s="1" t="s">
        <v>5682</v>
      </c>
      <c r="I173" s="1" t="s">
        <v>5683</v>
      </c>
      <c r="J173" s="1" t="s">
        <v>5683</v>
      </c>
      <c r="K173" s="2"/>
      <c r="L173" s="1">
        <v>-10.0</v>
      </c>
      <c r="M173" s="1"/>
      <c r="N173" s="1">
        <v>6.2062</v>
      </c>
      <c r="O173" s="1" t="s">
        <v>5132</v>
      </c>
      <c r="P173" s="1" t="s">
        <v>5684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25</v>
      </c>
      <c r="B174" s="1" t="s">
        <v>17</v>
      </c>
      <c r="C174" s="1">
        <v>762.0</v>
      </c>
      <c r="D174" s="1">
        <v>0.0</v>
      </c>
      <c r="E174" s="2"/>
      <c r="F174" s="1" t="s">
        <v>19</v>
      </c>
      <c r="G174" s="1" t="s">
        <v>20</v>
      </c>
      <c r="H174" s="1" t="s">
        <v>5685</v>
      </c>
      <c r="I174" s="1" t="s">
        <v>5686</v>
      </c>
      <c r="J174" s="1" t="s">
        <v>5686</v>
      </c>
      <c r="K174" s="2"/>
      <c r="L174" s="1">
        <v>-12.0</v>
      </c>
      <c r="M174" s="1"/>
      <c r="N174" s="1">
        <v>7.735533333333334</v>
      </c>
      <c r="O174" s="1" t="s">
        <v>5090</v>
      </c>
      <c r="P174" s="1" t="s">
        <v>5687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25</v>
      </c>
      <c r="B175" s="1" t="s">
        <v>17</v>
      </c>
      <c r="C175" s="1">
        <v>329.0</v>
      </c>
      <c r="D175" s="1">
        <v>0.0</v>
      </c>
      <c r="E175" s="2"/>
      <c r="F175" s="1" t="s">
        <v>19</v>
      </c>
      <c r="G175" s="1" t="s">
        <v>20</v>
      </c>
      <c r="H175" s="1" t="s">
        <v>5688</v>
      </c>
      <c r="I175" s="1" t="s">
        <v>5689</v>
      </c>
      <c r="J175" s="1" t="s">
        <v>5689</v>
      </c>
      <c r="K175" s="2"/>
      <c r="L175" s="1">
        <v>-9.0</v>
      </c>
      <c r="M175" s="1"/>
      <c r="N175" s="1">
        <v>5.161083333333333</v>
      </c>
      <c r="O175" s="1" t="s">
        <v>5090</v>
      </c>
      <c r="P175" s="1" t="s">
        <v>5690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80</v>
      </c>
      <c r="B176" s="1" t="s">
        <v>17</v>
      </c>
      <c r="C176" s="1">
        <v>443.0</v>
      </c>
      <c r="D176" s="1">
        <v>0.0</v>
      </c>
      <c r="E176" s="1" t="s">
        <v>5095</v>
      </c>
      <c r="F176" s="1" t="s">
        <v>81</v>
      </c>
      <c r="G176" s="1" t="s">
        <v>20</v>
      </c>
      <c r="H176" s="1" t="s">
        <v>5691</v>
      </c>
      <c r="I176" s="1" t="s">
        <v>5692</v>
      </c>
      <c r="J176" s="1" t="s">
        <v>5693</v>
      </c>
      <c r="K176" s="1" t="s">
        <v>5694</v>
      </c>
      <c r="L176" s="1">
        <v>3.0</v>
      </c>
      <c r="M176" s="1">
        <v>0.010316666666666667</v>
      </c>
      <c r="N176" s="1">
        <v>20.440816666666667</v>
      </c>
      <c r="O176" s="1" t="s">
        <v>5100</v>
      </c>
      <c r="P176" s="1" t="s">
        <v>5695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80</v>
      </c>
      <c r="B177" s="1" t="s">
        <v>17</v>
      </c>
      <c r="C177" s="1">
        <v>258.0</v>
      </c>
      <c r="D177" s="1">
        <v>0.0</v>
      </c>
      <c r="E177" s="2"/>
      <c r="F177" s="1" t="s">
        <v>38</v>
      </c>
      <c r="G177" s="1" t="s">
        <v>162</v>
      </c>
      <c r="H177" s="1" t="s">
        <v>5696</v>
      </c>
      <c r="I177" s="1" t="s">
        <v>5697</v>
      </c>
      <c r="J177" s="1" t="s">
        <v>5697</v>
      </c>
      <c r="K177" s="2"/>
      <c r="L177" s="1">
        <v>-8.0</v>
      </c>
      <c r="M177" s="1"/>
      <c r="N177" s="1">
        <v>80.47425</v>
      </c>
      <c r="O177" s="1" t="s">
        <v>5100</v>
      </c>
      <c r="P177" s="1" t="s">
        <v>5698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25</v>
      </c>
      <c r="B178" s="1" t="s">
        <v>88</v>
      </c>
      <c r="C178" s="1">
        <v>329.0</v>
      </c>
      <c r="D178" s="1">
        <v>0.0</v>
      </c>
      <c r="E178" s="2"/>
      <c r="F178" s="1" t="s">
        <v>19</v>
      </c>
      <c r="G178" s="1" t="s">
        <v>20</v>
      </c>
      <c r="H178" s="1" t="s">
        <v>5699</v>
      </c>
      <c r="I178" s="1" t="s">
        <v>5700</v>
      </c>
      <c r="J178" s="1" t="s">
        <v>5700</v>
      </c>
      <c r="K178" s="2"/>
      <c r="L178" s="1">
        <v>-9.0</v>
      </c>
      <c r="M178" s="1"/>
      <c r="N178" s="1">
        <v>5.637</v>
      </c>
      <c r="O178" s="1" t="s">
        <v>5090</v>
      </c>
      <c r="P178" s="1" t="s">
        <v>5690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16</v>
      </c>
      <c r="B179" s="1" t="s">
        <v>17</v>
      </c>
      <c r="C179" s="1">
        <v>364.0</v>
      </c>
      <c r="D179" s="1">
        <v>0.0</v>
      </c>
      <c r="E179" s="1" t="s">
        <v>18</v>
      </c>
      <c r="F179" s="1" t="s">
        <v>19</v>
      </c>
      <c r="G179" s="1" t="s">
        <v>20</v>
      </c>
      <c r="H179" s="1" t="s">
        <v>5701</v>
      </c>
      <c r="I179" s="1" t="s">
        <v>5702</v>
      </c>
      <c r="J179" s="1" t="s">
        <v>5702</v>
      </c>
      <c r="K179" s="2"/>
      <c r="L179" s="1">
        <v>-5.0</v>
      </c>
      <c r="M179" s="1"/>
      <c r="N179" s="1">
        <v>9.577666666666667</v>
      </c>
      <c r="O179" s="1" t="s">
        <v>5132</v>
      </c>
      <c r="P179" s="1" t="s">
        <v>5703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25</v>
      </c>
      <c r="B180" s="1" t="s">
        <v>88</v>
      </c>
      <c r="C180" s="1">
        <v>947.0</v>
      </c>
      <c r="D180" s="1">
        <v>0.0</v>
      </c>
      <c r="E180" s="2"/>
      <c r="F180" s="1" t="s">
        <v>19</v>
      </c>
      <c r="G180" s="1" t="s">
        <v>20</v>
      </c>
      <c r="H180" s="1" t="s">
        <v>5704</v>
      </c>
      <c r="I180" s="1" t="s">
        <v>5705</v>
      </c>
      <c r="J180" s="1" t="s">
        <v>5705</v>
      </c>
      <c r="K180" s="2"/>
      <c r="L180" s="1">
        <v>-3.0</v>
      </c>
      <c r="M180" s="1"/>
      <c r="N180" s="1">
        <v>9.664616666666667</v>
      </c>
      <c r="O180" s="1" t="s">
        <v>5090</v>
      </c>
      <c r="P180" s="1" t="s">
        <v>5706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80</v>
      </c>
      <c r="B181" s="1" t="s">
        <v>17</v>
      </c>
      <c r="C181" s="3">
        <v>318.0</v>
      </c>
      <c r="D181" s="1">
        <v>50.0</v>
      </c>
      <c r="E181" s="2"/>
      <c r="F181" s="1" t="s">
        <v>38</v>
      </c>
      <c r="G181" s="1" t="s">
        <v>162</v>
      </c>
      <c r="H181" s="1" t="s">
        <v>5707</v>
      </c>
      <c r="I181" s="1" t="s">
        <v>5708</v>
      </c>
      <c r="J181" s="1" t="s">
        <v>653</v>
      </c>
      <c r="K181" s="2"/>
      <c r="L181" s="1">
        <v>339.0</v>
      </c>
      <c r="M181" s="1"/>
      <c r="N181" s="1">
        <v>16.349083333333333</v>
      </c>
      <c r="O181" s="1" t="s">
        <v>5100</v>
      </c>
      <c r="P181" s="1" t="s">
        <v>5709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16</v>
      </c>
      <c r="B182" s="1" t="s">
        <v>17</v>
      </c>
      <c r="C182" s="1">
        <v>289.0</v>
      </c>
      <c r="D182" s="1">
        <v>0.0</v>
      </c>
      <c r="E182" s="1" t="s">
        <v>18</v>
      </c>
      <c r="F182" s="1" t="s">
        <v>19</v>
      </c>
      <c r="G182" s="1" t="s">
        <v>20</v>
      </c>
      <c r="H182" s="1" t="s">
        <v>5710</v>
      </c>
      <c r="I182" s="1" t="s">
        <v>5711</v>
      </c>
      <c r="J182" s="1" t="s">
        <v>5711</v>
      </c>
      <c r="K182" s="2"/>
      <c r="L182" s="1">
        <v>-9.0</v>
      </c>
      <c r="M182" s="1"/>
      <c r="N182" s="1">
        <v>5.766016666666666</v>
      </c>
      <c r="O182" s="1" t="s">
        <v>5132</v>
      </c>
      <c r="P182" s="1" t="s">
        <v>5325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80</v>
      </c>
      <c r="B183" s="1" t="s">
        <v>17</v>
      </c>
      <c r="C183" s="1">
        <v>319.0</v>
      </c>
      <c r="D183" s="1">
        <v>75.0</v>
      </c>
      <c r="E183" s="2"/>
      <c r="F183" s="1" t="s">
        <v>38</v>
      </c>
      <c r="G183" s="1" t="s">
        <v>20</v>
      </c>
      <c r="H183" s="1" t="s">
        <v>5712</v>
      </c>
      <c r="I183" s="1" t="s">
        <v>5713</v>
      </c>
      <c r="J183" s="1" t="s">
        <v>653</v>
      </c>
      <c r="K183" s="2"/>
      <c r="L183" s="1">
        <v>363.0</v>
      </c>
      <c r="M183" s="1"/>
      <c r="N183" s="1">
        <v>10.377933333333333</v>
      </c>
      <c r="O183" s="1" t="s">
        <v>5100</v>
      </c>
      <c r="P183" s="1" t="s">
        <v>5479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80</v>
      </c>
      <c r="B184" s="1" t="s">
        <v>17</v>
      </c>
      <c r="C184" s="3">
        <v>245.0</v>
      </c>
      <c r="D184" s="1">
        <v>61.0</v>
      </c>
      <c r="E184" s="2"/>
      <c r="F184" s="1" t="s">
        <v>38</v>
      </c>
      <c r="G184" s="1" t="s">
        <v>20</v>
      </c>
      <c r="H184" s="1" t="s">
        <v>5714</v>
      </c>
      <c r="I184" s="1" t="s">
        <v>5715</v>
      </c>
      <c r="J184" s="1" t="s">
        <v>653</v>
      </c>
      <c r="K184" s="2"/>
      <c r="L184" s="1">
        <v>329.0</v>
      </c>
      <c r="M184" s="1"/>
      <c r="N184" s="1">
        <v>44.197766666666666</v>
      </c>
      <c r="O184" s="1" t="s">
        <v>5100</v>
      </c>
      <c r="P184" s="1" t="s">
        <v>5716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25</v>
      </c>
      <c r="B185" s="1" t="s">
        <v>88</v>
      </c>
      <c r="C185" s="3">
        <v>812.0</v>
      </c>
      <c r="D185" s="1">
        <v>0.0</v>
      </c>
      <c r="E185" s="2"/>
      <c r="F185" s="1" t="s">
        <v>19</v>
      </c>
      <c r="G185" s="1" t="s">
        <v>39</v>
      </c>
      <c r="H185" s="1" t="s">
        <v>5717</v>
      </c>
      <c r="I185" s="1" t="s">
        <v>5718</v>
      </c>
      <c r="J185" s="1" t="s">
        <v>5718</v>
      </c>
      <c r="K185" s="2"/>
      <c r="L185" s="1">
        <v>-12.0</v>
      </c>
      <c r="M185" s="1"/>
      <c r="N185" s="1">
        <v>7.154316666666666</v>
      </c>
      <c r="O185" s="1" t="s">
        <v>5090</v>
      </c>
      <c r="P185" s="1" t="s">
        <v>5719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16</v>
      </c>
      <c r="B186" s="1" t="s">
        <v>17</v>
      </c>
      <c r="C186" s="1">
        <v>264.0</v>
      </c>
      <c r="D186" s="1">
        <v>0.0</v>
      </c>
      <c r="E186" s="1" t="s">
        <v>18</v>
      </c>
      <c r="F186" s="1" t="s">
        <v>19</v>
      </c>
      <c r="G186" s="1" t="s">
        <v>20</v>
      </c>
      <c r="H186" s="1" t="s">
        <v>5720</v>
      </c>
      <c r="I186" s="1" t="s">
        <v>5721</v>
      </c>
      <c r="J186" s="1" t="s">
        <v>5721</v>
      </c>
      <c r="K186" s="2"/>
      <c r="L186" s="1">
        <v>-7.0</v>
      </c>
      <c r="M186" s="1"/>
      <c r="N186" s="1">
        <v>7.63745</v>
      </c>
      <c r="O186" s="1" t="s">
        <v>5132</v>
      </c>
      <c r="P186" s="1" t="s">
        <v>5657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29</v>
      </c>
      <c r="B187" s="1" t="s">
        <v>88</v>
      </c>
      <c r="C187" s="1">
        <v>329.0</v>
      </c>
      <c r="D187" s="1">
        <v>0.0</v>
      </c>
      <c r="E187" s="1" t="s">
        <v>5123</v>
      </c>
      <c r="F187" s="1" t="s">
        <v>19</v>
      </c>
      <c r="G187" s="1" t="s">
        <v>20</v>
      </c>
      <c r="H187" s="1" t="s">
        <v>5722</v>
      </c>
      <c r="I187" s="1" t="s">
        <v>5723</v>
      </c>
      <c r="J187" s="1" t="s">
        <v>5723</v>
      </c>
      <c r="K187" s="2"/>
      <c r="L187" s="1">
        <v>-8.0</v>
      </c>
      <c r="M187" s="1"/>
      <c r="N187" s="1">
        <v>6.973766666666666</v>
      </c>
      <c r="O187" s="1" t="s">
        <v>5090</v>
      </c>
      <c r="P187" s="1" t="s">
        <v>5724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29</v>
      </c>
      <c r="B188" s="1" t="s">
        <v>88</v>
      </c>
      <c r="C188" s="1">
        <v>857.0</v>
      </c>
      <c r="D188" s="1">
        <v>0.0</v>
      </c>
      <c r="E188" s="1" t="s">
        <v>5725</v>
      </c>
      <c r="F188" s="1" t="s">
        <v>19</v>
      </c>
      <c r="G188" s="1" t="s">
        <v>20</v>
      </c>
      <c r="H188" s="1" t="s">
        <v>5726</v>
      </c>
      <c r="I188" s="1" t="s">
        <v>5727</v>
      </c>
      <c r="J188" s="1" t="s">
        <v>5727</v>
      </c>
      <c r="K188" s="2"/>
      <c r="L188" s="1">
        <v>-6.0</v>
      </c>
      <c r="M188" s="1"/>
      <c r="N188" s="1">
        <v>13.958</v>
      </c>
      <c r="O188" s="1" t="s">
        <v>5090</v>
      </c>
      <c r="P188" s="1" t="s">
        <v>5728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16</v>
      </c>
      <c r="B189" s="1" t="s">
        <v>17</v>
      </c>
      <c r="C189" s="1">
        <v>224.0</v>
      </c>
      <c r="D189" s="1">
        <v>0.0</v>
      </c>
      <c r="E189" s="1" t="s">
        <v>18</v>
      </c>
      <c r="F189" s="1" t="s">
        <v>19</v>
      </c>
      <c r="G189" s="1" t="s">
        <v>20</v>
      </c>
      <c r="H189" s="1" t="s">
        <v>5729</v>
      </c>
      <c r="I189" s="1" t="s">
        <v>5730</v>
      </c>
      <c r="J189" s="1" t="s">
        <v>5730</v>
      </c>
      <c r="K189" s="2"/>
      <c r="L189" s="1">
        <v>-8.0</v>
      </c>
      <c r="M189" s="1"/>
      <c r="N189" s="1">
        <v>6.62975</v>
      </c>
      <c r="O189" s="1" t="s">
        <v>5132</v>
      </c>
      <c r="P189" s="1" t="s">
        <v>5136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80</v>
      </c>
      <c r="B190" s="1" t="s">
        <v>17</v>
      </c>
      <c r="C190" s="1">
        <v>199.0</v>
      </c>
      <c r="D190" s="1">
        <v>50.0</v>
      </c>
      <c r="E190" s="2"/>
      <c r="F190" s="1" t="s">
        <v>38</v>
      </c>
      <c r="G190" s="1" t="s">
        <v>39</v>
      </c>
      <c r="H190" s="1" t="s">
        <v>5731</v>
      </c>
      <c r="I190" s="1" t="s">
        <v>5732</v>
      </c>
      <c r="J190" s="1" t="s">
        <v>653</v>
      </c>
      <c r="K190" s="2"/>
      <c r="L190" s="1">
        <v>395.0</v>
      </c>
      <c r="M190" s="1"/>
      <c r="N190" s="1">
        <v>8.978416666666666</v>
      </c>
      <c r="O190" s="1" t="s">
        <v>5100</v>
      </c>
      <c r="P190" s="1" t="s">
        <v>5733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1">
        <v>380.0</v>
      </c>
      <c r="D191" s="1">
        <v>0.0</v>
      </c>
      <c r="E191" s="1" t="s">
        <v>18</v>
      </c>
      <c r="F191" s="1" t="s">
        <v>19</v>
      </c>
      <c r="G191" s="1" t="s">
        <v>20</v>
      </c>
      <c r="H191" s="1" t="s">
        <v>5734</v>
      </c>
      <c r="I191" s="1" t="s">
        <v>5735</v>
      </c>
      <c r="J191" s="1" t="s">
        <v>5735</v>
      </c>
      <c r="K191" s="2"/>
      <c r="L191" s="1">
        <v>-7.0</v>
      </c>
      <c r="M191" s="1"/>
      <c r="N191" s="1">
        <v>7.48785</v>
      </c>
      <c r="O191" s="1" t="s">
        <v>5132</v>
      </c>
      <c r="P191" s="1" t="s">
        <v>5736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29</v>
      </c>
      <c r="B192" s="1" t="s">
        <v>88</v>
      </c>
      <c r="C192" s="1">
        <v>528.0</v>
      </c>
      <c r="D192" s="1">
        <v>0.0</v>
      </c>
      <c r="E192" s="1" t="s">
        <v>5498</v>
      </c>
      <c r="F192" s="1" t="s">
        <v>19</v>
      </c>
      <c r="G192" s="1" t="s">
        <v>20</v>
      </c>
      <c r="H192" s="1" t="s">
        <v>5737</v>
      </c>
      <c r="I192" s="1" t="s">
        <v>5738</v>
      </c>
      <c r="J192" s="1" t="s">
        <v>5738</v>
      </c>
      <c r="K192" s="2"/>
      <c r="L192" s="1">
        <v>-6.0</v>
      </c>
      <c r="M192" s="1"/>
      <c r="N192" s="1">
        <v>13.8338</v>
      </c>
      <c r="O192" s="1" t="s">
        <v>5090</v>
      </c>
      <c r="P192" s="1" t="s">
        <v>5739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80</v>
      </c>
      <c r="B193" s="1" t="s">
        <v>17</v>
      </c>
      <c r="C193" s="1">
        <v>299.0</v>
      </c>
      <c r="D193" s="1">
        <v>75.0</v>
      </c>
      <c r="E193" s="2"/>
      <c r="F193" s="1" t="s">
        <v>38</v>
      </c>
      <c r="G193" s="1" t="s">
        <v>20</v>
      </c>
      <c r="H193" s="1" t="s">
        <v>5740</v>
      </c>
      <c r="I193" s="1" t="s">
        <v>5741</v>
      </c>
      <c r="J193" s="1" t="s">
        <v>653</v>
      </c>
      <c r="K193" s="2"/>
      <c r="L193" s="1">
        <v>404.0</v>
      </c>
      <c r="M193" s="1"/>
      <c r="N193" s="1">
        <v>12.816766666666666</v>
      </c>
      <c r="O193" s="1" t="s">
        <v>5100</v>
      </c>
      <c r="P193" s="1" t="s">
        <v>5742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29</v>
      </c>
      <c r="B194" s="1" t="s">
        <v>88</v>
      </c>
      <c r="C194" s="1">
        <v>329.0</v>
      </c>
      <c r="D194" s="1">
        <v>0.0</v>
      </c>
      <c r="E194" s="1" t="s">
        <v>5498</v>
      </c>
      <c r="F194" s="1" t="s">
        <v>19</v>
      </c>
      <c r="G194" s="1" t="s">
        <v>20</v>
      </c>
      <c r="H194" s="1" t="s">
        <v>5743</v>
      </c>
      <c r="I194" s="1" t="s">
        <v>5744</v>
      </c>
      <c r="J194" s="1" t="s">
        <v>5744</v>
      </c>
      <c r="K194" s="2"/>
      <c r="L194" s="1">
        <v>-7.0</v>
      </c>
      <c r="M194" s="1"/>
      <c r="N194" s="1">
        <v>7.96175</v>
      </c>
      <c r="O194" s="1" t="s">
        <v>5090</v>
      </c>
      <c r="P194" s="1" t="s">
        <v>5745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16</v>
      </c>
      <c r="B195" s="1" t="s">
        <v>17</v>
      </c>
      <c r="C195" s="1">
        <v>428.0</v>
      </c>
      <c r="D195" s="1">
        <v>0.0</v>
      </c>
      <c r="E195" s="1" t="s">
        <v>18</v>
      </c>
      <c r="F195" s="1" t="s">
        <v>19</v>
      </c>
      <c r="G195" s="1" t="s">
        <v>20</v>
      </c>
      <c r="H195" s="1" t="s">
        <v>5746</v>
      </c>
      <c r="I195" s="1" t="s">
        <v>5747</v>
      </c>
      <c r="J195" s="1" t="s">
        <v>5747</v>
      </c>
      <c r="K195" s="2"/>
      <c r="L195" s="1">
        <v>-1.0</v>
      </c>
      <c r="M195" s="1"/>
      <c r="N195" s="1">
        <v>15.137</v>
      </c>
      <c r="O195" s="1" t="s">
        <v>5132</v>
      </c>
      <c r="P195" s="1" t="s">
        <v>5748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17</v>
      </c>
      <c r="C196" s="3">
        <v>394.0</v>
      </c>
      <c r="D196" s="1">
        <v>0.0</v>
      </c>
      <c r="E196" s="1" t="s">
        <v>18</v>
      </c>
      <c r="F196" s="1" t="s">
        <v>19</v>
      </c>
      <c r="G196" s="1" t="s">
        <v>20</v>
      </c>
      <c r="H196" s="1" t="s">
        <v>5749</v>
      </c>
      <c r="I196" s="1" t="s">
        <v>5750</v>
      </c>
      <c r="J196" s="1" t="s">
        <v>5750</v>
      </c>
      <c r="K196" s="2"/>
      <c r="L196" s="1">
        <v>-2.0</v>
      </c>
      <c r="M196" s="1"/>
      <c r="N196" s="1">
        <v>12.778183333333333</v>
      </c>
      <c r="O196" s="1" t="s">
        <v>5132</v>
      </c>
      <c r="P196" s="1" t="s">
        <v>5751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16</v>
      </c>
      <c r="B197" s="1" t="s">
        <v>17</v>
      </c>
      <c r="C197" s="1">
        <v>264.0</v>
      </c>
      <c r="D197" s="1">
        <v>0.0</v>
      </c>
      <c r="E197" s="1" t="s">
        <v>18</v>
      </c>
      <c r="F197" s="1" t="s">
        <v>19</v>
      </c>
      <c r="G197" s="1" t="s">
        <v>20</v>
      </c>
      <c r="H197" s="1" t="s">
        <v>5752</v>
      </c>
      <c r="I197" s="1" t="s">
        <v>5753</v>
      </c>
      <c r="J197" s="1" t="s">
        <v>5753</v>
      </c>
      <c r="K197" s="2"/>
      <c r="L197" s="1">
        <v>-2.0</v>
      </c>
      <c r="M197" s="1"/>
      <c r="N197" s="1">
        <v>12.5418</v>
      </c>
      <c r="O197" s="1" t="s">
        <v>5132</v>
      </c>
      <c r="P197" s="1" t="s">
        <v>5754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25</v>
      </c>
      <c r="B198" s="1" t="s">
        <v>88</v>
      </c>
      <c r="C198" s="1">
        <v>429.0</v>
      </c>
      <c r="D198" s="1">
        <v>0.0</v>
      </c>
      <c r="E198" s="2"/>
      <c r="F198" s="1" t="s">
        <v>19</v>
      </c>
      <c r="G198" s="1" t="s">
        <v>20</v>
      </c>
      <c r="H198" s="1" t="s">
        <v>5755</v>
      </c>
      <c r="I198" s="1" t="s">
        <v>5756</v>
      </c>
      <c r="J198" s="1" t="s">
        <v>5756</v>
      </c>
      <c r="K198" s="2"/>
      <c r="L198" s="1">
        <v>-3.0</v>
      </c>
      <c r="M198" s="1"/>
      <c r="N198" s="1">
        <v>11.572566666666667</v>
      </c>
      <c r="O198" s="1" t="s">
        <v>5090</v>
      </c>
      <c r="P198" s="1" t="s">
        <v>5757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25</v>
      </c>
      <c r="B199" s="1" t="s">
        <v>88</v>
      </c>
      <c r="C199" s="1">
        <v>264.0</v>
      </c>
      <c r="D199" s="1">
        <v>0.0</v>
      </c>
      <c r="E199" s="2"/>
      <c r="F199" s="1" t="s">
        <v>19</v>
      </c>
      <c r="G199" s="1" t="s">
        <v>20</v>
      </c>
      <c r="H199" s="1" t="s">
        <v>5758</v>
      </c>
      <c r="I199" s="1" t="s">
        <v>5759</v>
      </c>
      <c r="J199" s="1" t="s">
        <v>5759</v>
      </c>
      <c r="K199" s="2"/>
      <c r="L199" s="1">
        <v>-4.0</v>
      </c>
      <c r="M199" s="1"/>
      <c r="N199" s="1">
        <v>10.721833333333333</v>
      </c>
      <c r="O199" s="1" t="s">
        <v>5090</v>
      </c>
      <c r="P199" s="1" t="s">
        <v>5760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364.0</v>
      </c>
      <c r="D200" s="1">
        <v>0.0</v>
      </c>
      <c r="E200" s="1" t="s">
        <v>18</v>
      </c>
      <c r="F200" s="1" t="s">
        <v>19</v>
      </c>
      <c r="G200" s="1" t="s">
        <v>20</v>
      </c>
      <c r="H200" s="1" t="s">
        <v>5761</v>
      </c>
      <c r="I200" s="1" t="s">
        <v>5762</v>
      </c>
      <c r="J200" s="1" t="s">
        <v>5762</v>
      </c>
      <c r="K200" s="2"/>
      <c r="L200" s="1">
        <v>-5.0</v>
      </c>
      <c r="M200" s="1"/>
      <c r="N200" s="1">
        <v>9.9561</v>
      </c>
      <c r="O200" s="1" t="s">
        <v>5132</v>
      </c>
      <c r="P200" s="1" t="s">
        <v>5763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80</v>
      </c>
      <c r="B201" s="1" t="s">
        <v>17</v>
      </c>
      <c r="C201" s="1">
        <v>494.0</v>
      </c>
      <c r="D201" s="1">
        <v>124.0</v>
      </c>
      <c r="E201" s="2"/>
      <c r="F201" s="1" t="s">
        <v>38</v>
      </c>
      <c r="G201" s="1" t="s">
        <v>162</v>
      </c>
      <c r="H201" s="1" t="s">
        <v>5764</v>
      </c>
      <c r="I201" s="1" t="s">
        <v>5765</v>
      </c>
      <c r="J201" s="1" t="s">
        <v>653</v>
      </c>
      <c r="K201" s="2"/>
      <c r="L201" s="1">
        <v>431.0</v>
      </c>
      <c r="M201" s="1"/>
      <c r="N201" s="1">
        <v>11.824933333333334</v>
      </c>
      <c r="O201" s="1" t="s">
        <v>5100</v>
      </c>
      <c r="P201" s="1" t="s">
        <v>5766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17</v>
      </c>
      <c r="C202" s="1">
        <v>264.0</v>
      </c>
      <c r="D202" s="1">
        <v>0.0</v>
      </c>
      <c r="E202" s="1" t="s">
        <v>18</v>
      </c>
      <c r="F202" s="1" t="s">
        <v>19</v>
      </c>
      <c r="G202" s="1" t="s">
        <v>20</v>
      </c>
      <c r="H202" s="1" t="s">
        <v>5767</v>
      </c>
      <c r="I202" s="1" t="s">
        <v>5768</v>
      </c>
      <c r="J202" s="1" t="s">
        <v>5768</v>
      </c>
      <c r="K202" s="2"/>
      <c r="L202" s="1">
        <v>-3.0</v>
      </c>
      <c r="M202" s="1"/>
      <c r="N202" s="1">
        <v>11.4057</v>
      </c>
      <c r="O202" s="1" t="s">
        <v>5132</v>
      </c>
      <c r="P202" s="1" t="s">
        <v>5133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16</v>
      </c>
      <c r="B203" s="1" t="s">
        <v>17</v>
      </c>
      <c r="C203" s="3">
        <v>628.0</v>
      </c>
      <c r="D203" s="1">
        <v>0.0</v>
      </c>
      <c r="E203" s="1" t="s">
        <v>18</v>
      </c>
      <c r="F203" s="1" t="s">
        <v>19</v>
      </c>
      <c r="G203" s="1" t="s">
        <v>20</v>
      </c>
      <c r="H203" s="1" t="s">
        <v>5769</v>
      </c>
      <c r="I203" s="1" t="s">
        <v>5770</v>
      </c>
      <c r="J203" s="1" t="s">
        <v>5770</v>
      </c>
      <c r="K203" s="2"/>
      <c r="L203" s="1">
        <v>-6.0</v>
      </c>
      <c r="M203" s="1"/>
      <c r="N203" s="1">
        <v>13.1328</v>
      </c>
      <c r="O203" s="1" t="s">
        <v>5132</v>
      </c>
      <c r="P203" s="1" t="s">
        <v>5771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25</v>
      </c>
      <c r="B204" s="1" t="s">
        <v>88</v>
      </c>
      <c r="C204" s="1">
        <v>394.0</v>
      </c>
      <c r="D204" s="1">
        <v>0.0</v>
      </c>
      <c r="E204" s="2"/>
      <c r="F204" s="1" t="s">
        <v>19</v>
      </c>
      <c r="G204" s="1" t="s">
        <v>20</v>
      </c>
      <c r="H204" s="1" t="s">
        <v>5772</v>
      </c>
      <c r="I204" s="1" t="s">
        <v>5773</v>
      </c>
      <c r="J204" s="1" t="s">
        <v>5773</v>
      </c>
      <c r="K204" s="2"/>
      <c r="L204" s="1">
        <v>10.0</v>
      </c>
      <c r="M204" s="1"/>
      <c r="N204" s="1">
        <v>25.06983333333333</v>
      </c>
      <c r="O204" s="1" t="s">
        <v>5090</v>
      </c>
      <c r="P204" s="1" t="s">
        <v>5774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16</v>
      </c>
      <c r="B205" s="1" t="s">
        <v>17</v>
      </c>
      <c r="C205" s="1">
        <v>429.0</v>
      </c>
      <c r="D205" s="1">
        <v>0.0</v>
      </c>
      <c r="E205" s="1" t="s">
        <v>18</v>
      </c>
      <c r="F205" s="1" t="s">
        <v>19</v>
      </c>
      <c r="G205" s="1" t="s">
        <v>20</v>
      </c>
      <c r="H205" s="1" t="s">
        <v>5775</v>
      </c>
      <c r="I205" s="1" t="s">
        <v>5776</v>
      </c>
      <c r="J205" s="1" t="s">
        <v>5776</v>
      </c>
      <c r="K205" s="2"/>
      <c r="L205" s="1">
        <v>2.0</v>
      </c>
      <c r="M205" s="1"/>
      <c r="N205" s="1">
        <v>17.263233333333332</v>
      </c>
      <c r="O205" s="1" t="s">
        <v>5132</v>
      </c>
      <c r="P205" s="1" t="s">
        <v>5777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29</v>
      </c>
      <c r="B206" s="1" t="s">
        <v>88</v>
      </c>
      <c r="C206" s="1">
        <v>329.0</v>
      </c>
      <c r="D206" s="1">
        <v>0.0</v>
      </c>
      <c r="E206" s="1" t="s">
        <v>5498</v>
      </c>
      <c r="F206" s="1" t="s">
        <v>19</v>
      </c>
      <c r="G206" s="1" t="s">
        <v>20</v>
      </c>
      <c r="H206" s="1" t="s">
        <v>5778</v>
      </c>
      <c r="I206" s="1" t="s">
        <v>5779</v>
      </c>
      <c r="J206" s="1" t="s">
        <v>5779</v>
      </c>
      <c r="K206" s="2"/>
      <c r="L206" s="1">
        <v>-5.0</v>
      </c>
      <c r="M206" s="1"/>
      <c r="N206" s="1">
        <v>9.754583333333333</v>
      </c>
      <c r="O206" s="1" t="s">
        <v>5090</v>
      </c>
      <c r="P206" s="1" t="s">
        <v>5780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25</v>
      </c>
      <c r="B207" s="1" t="s">
        <v>88</v>
      </c>
      <c r="C207" s="1">
        <v>762.0</v>
      </c>
      <c r="D207" s="1">
        <v>0.0</v>
      </c>
      <c r="E207" s="2"/>
      <c r="F207" s="1" t="s">
        <v>19</v>
      </c>
      <c r="G207" s="1" t="s">
        <v>20</v>
      </c>
      <c r="H207" s="1" t="s">
        <v>5781</v>
      </c>
      <c r="I207" s="1" t="s">
        <v>5782</v>
      </c>
      <c r="J207" s="1" t="s">
        <v>5782</v>
      </c>
      <c r="K207" s="2"/>
      <c r="L207" s="1">
        <v>-4.0</v>
      </c>
      <c r="M207" s="1"/>
      <c r="N207" s="1">
        <v>15.8042</v>
      </c>
      <c r="O207" s="1" t="s">
        <v>5090</v>
      </c>
      <c r="P207" s="1" t="s">
        <v>5783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80</v>
      </c>
      <c r="B208" s="1" t="s">
        <v>17</v>
      </c>
      <c r="C208" s="1">
        <v>611.0</v>
      </c>
      <c r="D208" s="1">
        <v>131.0</v>
      </c>
      <c r="E208" s="2"/>
      <c r="F208" s="1" t="s">
        <v>38</v>
      </c>
      <c r="G208" s="1" t="s">
        <v>20</v>
      </c>
      <c r="H208" s="1" t="s">
        <v>5784</v>
      </c>
      <c r="I208" s="1" t="s">
        <v>5785</v>
      </c>
      <c r="J208" s="1" t="s">
        <v>653</v>
      </c>
      <c r="K208" s="2"/>
      <c r="L208" s="1">
        <v>452.0</v>
      </c>
      <c r="M208" s="1"/>
      <c r="N208" s="1">
        <v>22.707833333333333</v>
      </c>
      <c r="O208" s="1" t="s">
        <v>5100</v>
      </c>
      <c r="P208" s="1" t="s">
        <v>5786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1">
        <v>394.0</v>
      </c>
      <c r="D209" s="1">
        <v>0.0</v>
      </c>
      <c r="E209" s="1" t="s">
        <v>18</v>
      </c>
      <c r="F209" s="1" t="s">
        <v>19</v>
      </c>
      <c r="G209" s="1" t="s">
        <v>20</v>
      </c>
      <c r="H209" s="1" t="s">
        <v>5787</v>
      </c>
      <c r="I209" s="1" t="s">
        <v>5788</v>
      </c>
      <c r="J209" s="1" t="s">
        <v>5788</v>
      </c>
      <c r="K209" s="2"/>
      <c r="L209" s="1">
        <v>0.0</v>
      </c>
      <c r="M209" s="1"/>
      <c r="N209" s="1">
        <v>14.850533333333333</v>
      </c>
      <c r="O209" s="1" t="s">
        <v>5132</v>
      </c>
      <c r="P209" s="1" t="s">
        <v>5789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16</v>
      </c>
      <c r="B210" s="1" t="s">
        <v>17</v>
      </c>
      <c r="C210" s="3">
        <v>391.0</v>
      </c>
      <c r="D210" s="1">
        <v>0.0</v>
      </c>
      <c r="E210" s="1" t="s">
        <v>18</v>
      </c>
      <c r="F210" s="1" t="s">
        <v>19</v>
      </c>
      <c r="G210" s="1" t="s">
        <v>20</v>
      </c>
      <c r="H210" s="1" t="s">
        <v>5790</v>
      </c>
      <c r="I210" s="1" t="s">
        <v>5791</v>
      </c>
      <c r="J210" s="1" t="s">
        <v>5791</v>
      </c>
      <c r="K210" s="2"/>
      <c r="L210" s="1">
        <v>3.0</v>
      </c>
      <c r="M210" s="1"/>
      <c r="N210" s="1">
        <v>25.8753</v>
      </c>
      <c r="O210" s="1" t="s">
        <v>5132</v>
      </c>
      <c r="P210" s="1" t="s">
        <v>5792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37</v>
      </c>
      <c r="B211" s="1" t="s">
        <v>17</v>
      </c>
      <c r="C211" s="1">
        <v>618.0</v>
      </c>
      <c r="D211" s="1">
        <v>0.0</v>
      </c>
      <c r="E211" s="2"/>
      <c r="F211" s="1" t="s">
        <v>38</v>
      </c>
      <c r="G211" s="1" t="s">
        <v>39</v>
      </c>
      <c r="H211" s="1" t="s">
        <v>5793</v>
      </c>
      <c r="I211" s="1" t="s">
        <v>5794</v>
      </c>
      <c r="J211" s="1" t="s">
        <v>653</v>
      </c>
      <c r="K211" s="2"/>
      <c r="L211" s="1">
        <v>478.0</v>
      </c>
      <c r="M211" s="1"/>
      <c r="N211" s="1">
        <v>23.844116666666668</v>
      </c>
      <c r="O211" s="1" t="s">
        <v>42</v>
      </c>
      <c r="P211" s="1" t="s">
        <v>5795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25</v>
      </c>
      <c r="B212" s="1" t="s">
        <v>88</v>
      </c>
      <c r="C212" s="1">
        <v>314.0</v>
      </c>
      <c r="D212" s="1">
        <v>0.0</v>
      </c>
      <c r="E212" s="2"/>
      <c r="F212" s="1" t="s">
        <v>19</v>
      </c>
      <c r="G212" s="1" t="s">
        <v>20</v>
      </c>
      <c r="H212" s="1" t="s">
        <v>5796</v>
      </c>
      <c r="I212" s="1" t="s">
        <v>5797</v>
      </c>
      <c r="J212" s="1" t="s">
        <v>5797</v>
      </c>
      <c r="K212" s="2"/>
      <c r="L212" s="1">
        <v>-8.0</v>
      </c>
      <c r="M212" s="1"/>
      <c r="N212" s="1">
        <v>6.295633333333333</v>
      </c>
      <c r="O212" s="1" t="s">
        <v>5090</v>
      </c>
      <c r="P212" s="1" t="s">
        <v>5286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25</v>
      </c>
      <c r="B213" s="1" t="s">
        <v>88</v>
      </c>
      <c r="C213" s="1">
        <v>642.0</v>
      </c>
      <c r="D213" s="1">
        <v>0.0</v>
      </c>
      <c r="E213" s="2"/>
      <c r="F213" s="1" t="s">
        <v>19</v>
      </c>
      <c r="G213" s="1" t="s">
        <v>20</v>
      </c>
      <c r="H213" s="1" t="s">
        <v>5798</v>
      </c>
      <c r="I213" s="1" t="s">
        <v>5799</v>
      </c>
      <c r="J213" s="1" t="s">
        <v>5799</v>
      </c>
      <c r="K213" s="2"/>
      <c r="L213" s="1">
        <v>0.0</v>
      </c>
      <c r="M213" s="1"/>
      <c r="N213" s="1">
        <v>20.5055</v>
      </c>
      <c r="O213" s="1" t="s">
        <v>5090</v>
      </c>
      <c r="P213" s="1" t="s">
        <v>5800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16</v>
      </c>
      <c r="B214" s="1" t="s">
        <v>17</v>
      </c>
      <c r="C214" s="1">
        <v>658.0</v>
      </c>
      <c r="D214" s="1">
        <v>0.0</v>
      </c>
      <c r="E214" s="1" t="s">
        <v>18</v>
      </c>
      <c r="F214" s="1" t="s">
        <v>19</v>
      </c>
      <c r="G214" s="1" t="s">
        <v>20</v>
      </c>
      <c r="H214" s="1" t="s">
        <v>5801</v>
      </c>
      <c r="I214" s="1" t="s">
        <v>5802</v>
      </c>
      <c r="J214" s="1" t="s">
        <v>5802</v>
      </c>
      <c r="K214" s="2"/>
      <c r="L214" s="1">
        <v>1.0</v>
      </c>
      <c r="M214" s="1"/>
      <c r="N214" s="1">
        <v>22.770333333333333</v>
      </c>
      <c r="O214" s="1" t="s">
        <v>5132</v>
      </c>
      <c r="P214" s="1" t="s">
        <v>5803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16</v>
      </c>
      <c r="B215" s="1" t="s">
        <v>17</v>
      </c>
      <c r="C215" s="1">
        <v>642.0</v>
      </c>
      <c r="D215" s="1">
        <v>0.0</v>
      </c>
      <c r="E215" s="1" t="s">
        <v>18</v>
      </c>
      <c r="F215" s="1" t="s">
        <v>19</v>
      </c>
      <c r="G215" s="1" t="s">
        <v>20</v>
      </c>
      <c r="H215" s="1" t="s">
        <v>5804</v>
      </c>
      <c r="I215" s="1" t="s">
        <v>5805</v>
      </c>
      <c r="J215" s="1" t="s">
        <v>5805</v>
      </c>
      <c r="K215" s="2"/>
      <c r="L215" s="1">
        <v>2.0</v>
      </c>
      <c r="M215" s="1"/>
      <c r="N215" s="1">
        <v>22.724316666666667</v>
      </c>
      <c r="O215" s="1" t="s">
        <v>5132</v>
      </c>
      <c r="P215" s="1" t="s">
        <v>5806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29</v>
      </c>
      <c r="B216" s="1" t="s">
        <v>88</v>
      </c>
      <c r="C216" s="1">
        <v>1433.0</v>
      </c>
      <c r="D216" s="1">
        <v>0.0</v>
      </c>
      <c r="E216" s="1" t="s">
        <v>5807</v>
      </c>
      <c r="F216" s="1" t="s">
        <v>19</v>
      </c>
      <c r="G216" s="1" t="s">
        <v>20</v>
      </c>
      <c r="H216" s="1" t="s">
        <v>5808</v>
      </c>
      <c r="I216" s="1" t="s">
        <v>5809</v>
      </c>
      <c r="J216" s="1" t="s">
        <v>5809</v>
      </c>
      <c r="K216" s="2"/>
      <c r="L216" s="1">
        <v>-2.0</v>
      </c>
      <c r="M216" s="1"/>
      <c r="N216" s="1">
        <v>17.168333333333333</v>
      </c>
      <c r="O216" s="1" t="s">
        <v>5090</v>
      </c>
      <c r="P216" s="1" t="s">
        <v>5810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80</v>
      </c>
      <c r="B217" s="1" t="s">
        <v>17</v>
      </c>
      <c r="C217" s="1">
        <v>418.0</v>
      </c>
      <c r="D217" s="1">
        <v>0.0</v>
      </c>
      <c r="E217" s="1" t="s">
        <v>18</v>
      </c>
      <c r="F217" s="1" t="s">
        <v>81</v>
      </c>
      <c r="G217" s="1" t="s">
        <v>20</v>
      </c>
      <c r="H217" s="1" t="s">
        <v>5811</v>
      </c>
      <c r="I217" s="1" t="s">
        <v>5812</v>
      </c>
      <c r="J217" s="1" t="s">
        <v>5813</v>
      </c>
      <c r="K217" s="1" t="s">
        <v>5814</v>
      </c>
      <c r="L217" s="1">
        <v>6.0</v>
      </c>
      <c r="M217" s="1">
        <v>2.2187166666666664</v>
      </c>
      <c r="N217" s="1">
        <v>6.87945</v>
      </c>
      <c r="O217" s="1" t="s">
        <v>5100</v>
      </c>
      <c r="P217" s="1" t="s">
        <v>5815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80</v>
      </c>
      <c r="B218" s="1" t="s">
        <v>17</v>
      </c>
      <c r="C218" s="1">
        <v>474.0</v>
      </c>
      <c r="D218" s="1">
        <v>144.0</v>
      </c>
      <c r="E218" s="2"/>
      <c r="F218" s="1" t="s">
        <v>38</v>
      </c>
      <c r="G218" s="1" t="s">
        <v>162</v>
      </c>
      <c r="H218" s="1" t="s">
        <v>5816</v>
      </c>
      <c r="I218" s="1" t="s">
        <v>5817</v>
      </c>
      <c r="J218" s="1" t="s">
        <v>653</v>
      </c>
      <c r="K218" s="2"/>
      <c r="L218" s="1">
        <v>479.0</v>
      </c>
      <c r="M218" s="1"/>
      <c r="N218" s="1">
        <v>8.021733333333334</v>
      </c>
      <c r="O218" s="1" t="s">
        <v>5100</v>
      </c>
      <c r="P218" s="1" t="s">
        <v>5818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37</v>
      </c>
      <c r="B219" s="1" t="s">
        <v>17</v>
      </c>
      <c r="C219" s="3">
        <v>309.0</v>
      </c>
      <c r="D219" s="1">
        <v>0.0</v>
      </c>
      <c r="E219" s="2"/>
      <c r="F219" s="1" t="s">
        <v>38</v>
      </c>
      <c r="G219" s="1" t="s">
        <v>39</v>
      </c>
      <c r="H219" s="1" t="s">
        <v>5819</v>
      </c>
      <c r="I219" s="1" t="s">
        <v>5820</v>
      </c>
      <c r="J219" s="1" t="s">
        <v>653</v>
      </c>
      <c r="K219" s="2"/>
      <c r="L219" s="1">
        <v>497.0</v>
      </c>
      <c r="M219" s="1"/>
      <c r="N219" s="1">
        <v>1.3616166666666667</v>
      </c>
      <c r="O219" s="1" t="s">
        <v>42</v>
      </c>
      <c r="P219" s="1" t="s">
        <v>5821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16</v>
      </c>
      <c r="B220" s="1" t="s">
        <v>17</v>
      </c>
      <c r="C220" s="1">
        <v>348.0</v>
      </c>
      <c r="D220" s="1">
        <v>0.0</v>
      </c>
      <c r="E220" s="1" t="s">
        <v>18</v>
      </c>
      <c r="F220" s="1" t="s">
        <v>19</v>
      </c>
      <c r="G220" s="1" t="s">
        <v>20</v>
      </c>
      <c r="H220" s="1" t="s">
        <v>5822</v>
      </c>
      <c r="I220" s="1" t="s">
        <v>5823</v>
      </c>
      <c r="J220" s="1" t="s">
        <v>5823</v>
      </c>
      <c r="K220" s="2"/>
      <c r="L220" s="1">
        <v>-27.0</v>
      </c>
      <c r="M220" s="1"/>
      <c r="N220" s="1">
        <v>9.892016666666667</v>
      </c>
      <c r="O220" s="1" t="s">
        <v>5132</v>
      </c>
      <c r="P220" s="1" t="s">
        <v>5824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80</v>
      </c>
      <c r="B221" s="1" t="s">
        <v>17</v>
      </c>
      <c r="C221" s="1">
        <v>539.0</v>
      </c>
      <c r="D221" s="1">
        <v>0.0</v>
      </c>
      <c r="E221" s="1" t="s">
        <v>18</v>
      </c>
      <c r="F221" s="1" t="s">
        <v>81</v>
      </c>
      <c r="G221" s="1" t="s">
        <v>20</v>
      </c>
      <c r="H221" s="1" t="s">
        <v>5825</v>
      </c>
      <c r="I221" s="1" t="s">
        <v>5826</v>
      </c>
      <c r="J221" s="1" t="s">
        <v>5827</v>
      </c>
      <c r="K221" s="1" t="s">
        <v>5828</v>
      </c>
      <c r="L221" s="1">
        <v>0.0</v>
      </c>
      <c r="M221" s="1">
        <v>1.7521833333333334</v>
      </c>
      <c r="N221" s="1">
        <v>11.6105</v>
      </c>
      <c r="O221" s="1" t="s">
        <v>5100</v>
      </c>
      <c r="P221" s="1" t="s">
        <v>5829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16</v>
      </c>
      <c r="B222" s="1" t="s">
        <v>17</v>
      </c>
      <c r="C222" s="1">
        <v>299.0</v>
      </c>
      <c r="D222" s="1">
        <v>0.0</v>
      </c>
      <c r="E222" s="1" t="s">
        <v>18</v>
      </c>
      <c r="F222" s="1" t="s">
        <v>19</v>
      </c>
      <c r="G222" s="1" t="s">
        <v>20</v>
      </c>
      <c r="H222" s="1" t="s">
        <v>5830</v>
      </c>
      <c r="I222" s="1" t="s">
        <v>5831</v>
      </c>
      <c r="J222" s="1" t="s">
        <v>5831</v>
      </c>
      <c r="K222" s="2"/>
      <c r="L222" s="1">
        <v>-5.0</v>
      </c>
      <c r="M222" s="1"/>
      <c r="N222" s="1">
        <v>9.911666666666667</v>
      </c>
      <c r="O222" s="1" t="s">
        <v>5132</v>
      </c>
      <c r="P222" s="1" t="s">
        <v>5832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25</v>
      </c>
      <c r="B223" s="1" t="s">
        <v>88</v>
      </c>
      <c r="C223" s="1">
        <v>653.0</v>
      </c>
      <c r="D223" s="1">
        <v>0.0</v>
      </c>
      <c r="E223" s="2"/>
      <c r="F223" s="1" t="s">
        <v>19</v>
      </c>
      <c r="G223" s="1" t="s">
        <v>20</v>
      </c>
      <c r="H223" s="1" t="s">
        <v>5833</v>
      </c>
      <c r="I223" s="1" t="s">
        <v>5834</v>
      </c>
      <c r="J223" s="1" t="s">
        <v>5834</v>
      </c>
      <c r="K223" s="2"/>
      <c r="L223" s="1">
        <v>-1.0</v>
      </c>
      <c r="M223" s="1"/>
      <c r="N223" s="1">
        <v>18.18455</v>
      </c>
      <c r="O223" s="1" t="s">
        <v>5090</v>
      </c>
      <c r="P223" s="1" t="s">
        <v>5835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25</v>
      </c>
      <c r="B224" s="1" t="s">
        <v>88</v>
      </c>
      <c r="C224" s="1">
        <v>528.0</v>
      </c>
      <c r="D224" s="1">
        <v>0.0</v>
      </c>
      <c r="E224" s="2"/>
      <c r="F224" s="1" t="s">
        <v>19</v>
      </c>
      <c r="G224" s="1" t="s">
        <v>20</v>
      </c>
      <c r="H224" s="1" t="s">
        <v>5836</v>
      </c>
      <c r="I224" s="1" t="s">
        <v>5837</v>
      </c>
      <c r="J224" s="1" t="s">
        <v>5837</v>
      </c>
      <c r="K224" s="2"/>
      <c r="L224" s="1">
        <v>-3.0</v>
      </c>
      <c r="M224" s="1"/>
      <c r="N224" s="1">
        <v>16.5343</v>
      </c>
      <c r="O224" s="1" t="s">
        <v>5090</v>
      </c>
      <c r="P224" s="1" t="s">
        <v>5838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16</v>
      </c>
      <c r="B225" s="1" t="s">
        <v>17</v>
      </c>
      <c r="C225" s="1">
        <v>1026.0</v>
      </c>
      <c r="D225" s="1">
        <v>0.0</v>
      </c>
      <c r="E225" s="1" t="s">
        <v>18</v>
      </c>
      <c r="F225" s="1" t="s">
        <v>19</v>
      </c>
      <c r="G225" s="1" t="s">
        <v>20</v>
      </c>
      <c r="H225" s="1" t="s">
        <v>5839</v>
      </c>
      <c r="I225" s="1" t="s">
        <v>5840</v>
      </c>
      <c r="J225" s="1" t="s">
        <v>5840</v>
      </c>
      <c r="K225" s="2"/>
      <c r="L225" s="1">
        <v>-5.0</v>
      </c>
      <c r="M225" s="1"/>
      <c r="N225" s="1">
        <v>14.49305</v>
      </c>
      <c r="O225" s="1" t="s">
        <v>5132</v>
      </c>
      <c r="P225" s="1" t="s">
        <v>5841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80</v>
      </c>
      <c r="B226" s="1" t="s">
        <v>17</v>
      </c>
      <c r="C226" s="1">
        <v>319.0</v>
      </c>
      <c r="D226" s="1">
        <v>75.0</v>
      </c>
      <c r="E226" s="2"/>
      <c r="F226" s="1" t="s">
        <v>38</v>
      </c>
      <c r="G226" s="1" t="s">
        <v>39</v>
      </c>
      <c r="H226" s="1" t="s">
        <v>5842</v>
      </c>
      <c r="I226" s="1" t="s">
        <v>5843</v>
      </c>
      <c r="J226" s="1" t="s">
        <v>653</v>
      </c>
      <c r="K226" s="2"/>
      <c r="L226" s="1">
        <v>510.0</v>
      </c>
      <c r="M226" s="1"/>
      <c r="N226" s="1">
        <v>9.73365</v>
      </c>
      <c r="O226" s="1" t="s">
        <v>5100</v>
      </c>
      <c r="P226" s="1" t="s">
        <v>5844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25</v>
      </c>
      <c r="B227" s="1" t="s">
        <v>88</v>
      </c>
      <c r="C227" s="1">
        <v>792.0</v>
      </c>
      <c r="D227" s="1">
        <v>0.0</v>
      </c>
      <c r="E227" s="2"/>
      <c r="F227" s="1" t="s">
        <v>19</v>
      </c>
      <c r="G227" s="1" t="s">
        <v>20</v>
      </c>
      <c r="H227" s="1" t="s">
        <v>5845</v>
      </c>
      <c r="I227" s="1" t="s">
        <v>5846</v>
      </c>
      <c r="J227" s="1" t="s">
        <v>5846</v>
      </c>
      <c r="K227" s="2"/>
      <c r="L227" s="1">
        <v>-7.0</v>
      </c>
      <c r="M227" s="1"/>
      <c r="N227" s="1">
        <v>12.29475</v>
      </c>
      <c r="O227" s="1" t="s">
        <v>5090</v>
      </c>
      <c r="P227" s="1" t="s">
        <v>5847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29</v>
      </c>
      <c r="B228" s="1" t="s">
        <v>88</v>
      </c>
      <c r="C228" s="1">
        <v>329.0</v>
      </c>
      <c r="D228" s="1">
        <v>0.0</v>
      </c>
      <c r="E228" s="1" t="s">
        <v>5848</v>
      </c>
      <c r="F228" s="1" t="s">
        <v>19</v>
      </c>
      <c r="G228" s="1" t="s">
        <v>20</v>
      </c>
      <c r="H228" s="1" t="s">
        <v>5849</v>
      </c>
      <c r="I228" s="1" t="s">
        <v>5850</v>
      </c>
      <c r="J228" s="1" t="s">
        <v>5850</v>
      </c>
      <c r="K228" s="2"/>
      <c r="L228" s="1">
        <v>-5.0</v>
      </c>
      <c r="M228" s="1"/>
      <c r="N228" s="1">
        <v>9.108583333333334</v>
      </c>
      <c r="O228" s="1" t="s">
        <v>5090</v>
      </c>
      <c r="P228" s="1" t="s">
        <v>5851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80</v>
      </c>
      <c r="B229" s="1" t="s">
        <v>17</v>
      </c>
      <c r="C229" s="1">
        <v>526.0</v>
      </c>
      <c r="D229" s="1">
        <v>71.0</v>
      </c>
      <c r="E229" s="1" t="s">
        <v>18</v>
      </c>
      <c r="F229" s="1" t="s">
        <v>81</v>
      </c>
      <c r="G229" s="1" t="s">
        <v>20</v>
      </c>
      <c r="H229" s="1" t="s">
        <v>5852</v>
      </c>
      <c r="I229" s="1" t="s">
        <v>5853</v>
      </c>
      <c r="J229" s="1" t="s">
        <v>5854</v>
      </c>
      <c r="K229" s="1" t="s">
        <v>5855</v>
      </c>
      <c r="L229" s="1">
        <v>-8.0</v>
      </c>
      <c r="M229" s="1">
        <v>3.0860666666666665</v>
      </c>
      <c r="N229" s="1">
        <v>16.832616666666667</v>
      </c>
      <c r="O229" s="1" t="s">
        <v>5100</v>
      </c>
      <c r="P229" s="1" t="s">
        <v>5856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80</v>
      </c>
      <c r="B230" s="1" t="s">
        <v>17</v>
      </c>
      <c r="C230" s="1">
        <v>309.0</v>
      </c>
      <c r="D230" s="1">
        <v>0.0</v>
      </c>
      <c r="E230" s="1" t="s">
        <v>5095</v>
      </c>
      <c r="F230" s="1" t="s">
        <v>81</v>
      </c>
      <c r="G230" s="1" t="s">
        <v>39</v>
      </c>
      <c r="H230" s="1" t="s">
        <v>5857</v>
      </c>
      <c r="I230" s="1" t="s">
        <v>5858</v>
      </c>
      <c r="J230" s="1" t="s">
        <v>5859</v>
      </c>
      <c r="K230" s="1" t="s">
        <v>5860</v>
      </c>
      <c r="L230" s="1">
        <v>-1.0</v>
      </c>
      <c r="M230" s="1">
        <v>0.012066666666666667</v>
      </c>
      <c r="N230" s="1">
        <v>18.697316666666666</v>
      </c>
      <c r="O230" s="1" t="s">
        <v>5100</v>
      </c>
      <c r="P230" s="1" t="s">
        <v>5264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16</v>
      </c>
      <c r="B231" s="1" t="s">
        <v>17</v>
      </c>
      <c r="C231" s="1">
        <v>329.0</v>
      </c>
      <c r="D231" s="1">
        <v>0.0</v>
      </c>
      <c r="E231" s="1" t="s">
        <v>18</v>
      </c>
      <c r="F231" s="1" t="s">
        <v>19</v>
      </c>
      <c r="G231" s="1" t="s">
        <v>20</v>
      </c>
      <c r="H231" s="1" t="s">
        <v>5861</v>
      </c>
      <c r="I231" s="1" t="s">
        <v>5862</v>
      </c>
      <c r="J231" s="1" t="s">
        <v>5862</v>
      </c>
      <c r="K231" s="2"/>
      <c r="L231" s="1">
        <v>3.0</v>
      </c>
      <c r="M231" s="1"/>
      <c r="N231" s="1">
        <v>18.35086666666667</v>
      </c>
      <c r="O231" s="1" t="s">
        <v>5132</v>
      </c>
      <c r="P231" s="1" t="s">
        <v>5863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17</v>
      </c>
      <c r="C232" s="1">
        <v>364.0</v>
      </c>
      <c r="D232" s="1">
        <v>0.0</v>
      </c>
      <c r="E232" s="1" t="s">
        <v>18</v>
      </c>
      <c r="F232" s="1" t="s">
        <v>19</v>
      </c>
      <c r="G232" s="1" t="s">
        <v>20</v>
      </c>
      <c r="H232" s="1" t="s">
        <v>5864</v>
      </c>
      <c r="I232" s="1" t="s">
        <v>5865</v>
      </c>
      <c r="J232" s="1" t="s">
        <v>5865</v>
      </c>
      <c r="K232" s="2"/>
      <c r="L232" s="1">
        <v>-6.0</v>
      </c>
      <c r="M232" s="1"/>
      <c r="N232" s="1">
        <v>8.10085</v>
      </c>
      <c r="O232" s="1" t="s">
        <v>5132</v>
      </c>
      <c r="P232" s="1" t="s">
        <v>5866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16</v>
      </c>
      <c r="B233" s="1" t="s">
        <v>17</v>
      </c>
      <c r="C233" s="1">
        <v>528.0</v>
      </c>
      <c r="D233" s="1">
        <v>0.0</v>
      </c>
      <c r="E233" s="1" t="s">
        <v>18</v>
      </c>
      <c r="F233" s="1" t="s">
        <v>19</v>
      </c>
      <c r="G233" s="1" t="s">
        <v>20</v>
      </c>
      <c r="H233" s="1" t="s">
        <v>5867</v>
      </c>
      <c r="I233" s="1" t="s">
        <v>5868</v>
      </c>
      <c r="J233" s="1" t="s">
        <v>5868</v>
      </c>
      <c r="K233" s="2"/>
      <c r="L233" s="1">
        <v>-7.0</v>
      </c>
      <c r="M233" s="1"/>
      <c r="N233" s="1">
        <v>12.123666666666667</v>
      </c>
      <c r="O233" s="1" t="s">
        <v>5132</v>
      </c>
      <c r="P233" s="1" t="s">
        <v>5869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25</v>
      </c>
      <c r="B234" s="1" t="s">
        <v>88</v>
      </c>
      <c r="C234" s="1">
        <v>348.0</v>
      </c>
      <c r="D234" s="1">
        <v>0.0</v>
      </c>
      <c r="E234" s="2"/>
      <c r="F234" s="1" t="s">
        <v>19</v>
      </c>
      <c r="G234" s="1" t="s">
        <v>39</v>
      </c>
      <c r="H234" s="1" t="s">
        <v>5870</v>
      </c>
      <c r="I234" s="1" t="s">
        <v>5871</v>
      </c>
      <c r="J234" s="1" t="s">
        <v>5871</v>
      </c>
      <c r="K234" s="2"/>
      <c r="L234" s="1">
        <v>-8.0</v>
      </c>
      <c r="M234" s="1"/>
      <c r="N234" s="1">
        <v>6.787316666666666</v>
      </c>
      <c r="O234" s="1" t="s">
        <v>5090</v>
      </c>
      <c r="P234" s="1" t="s">
        <v>5872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80</v>
      </c>
      <c r="B235" s="1" t="s">
        <v>17</v>
      </c>
      <c r="C235" s="1">
        <v>404.0</v>
      </c>
      <c r="D235" s="1">
        <v>0.0</v>
      </c>
      <c r="E235" s="1" t="s">
        <v>5095</v>
      </c>
      <c r="F235" s="1" t="s">
        <v>81</v>
      </c>
      <c r="G235" s="1" t="s">
        <v>20</v>
      </c>
      <c r="H235" s="1" t="s">
        <v>5873</v>
      </c>
      <c r="I235" s="1" t="s">
        <v>5874</v>
      </c>
      <c r="J235" s="1" t="s">
        <v>5875</v>
      </c>
      <c r="K235" s="1" t="s">
        <v>5876</v>
      </c>
      <c r="L235" s="1">
        <v>1.0</v>
      </c>
      <c r="M235" s="1">
        <v>0.0141</v>
      </c>
      <c r="N235" s="1">
        <v>13.695216666666667</v>
      </c>
      <c r="O235" s="1" t="s">
        <v>5100</v>
      </c>
      <c r="P235" s="1" t="s">
        <v>5877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25</v>
      </c>
      <c r="B236" s="1" t="s">
        <v>88</v>
      </c>
      <c r="C236" s="1">
        <v>528.0</v>
      </c>
      <c r="D236" s="1">
        <v>0.0</v>
      </c>
      <c r="E236" s="2"/>
      <c r="F236" s="1" t="s">
        <v>19</v>
      </c>
      <c r="G236" s="1" t="s">
        <v>20</v>
      </c>
      <c r="H236" s="1" t="s">
        <v>5878</v>
      </c>
      <c r="I236" s="1" t="s">
        <v>5879</v>
      </c>
      <c r="J236" s="1" t="s">
        <v>5879</v>
      </c>
      <c r="K236" s="2"/>
      <c r="L236" s="1">
        <v>-6.0</v>
      </c>
      <c r="M236" s="1"/>
      <c r="N236" s="1">
        <v>12.3439</v>
      </c>
      <c r="O236" s="1" t="s">
        <v>5090</v>
      </c>
      <c r="P236" s="1" t="s">
        <v>5880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25</v>
      </c>
      <c r="B237" s="1" t="s">
        <v>88</v>
      </c>
      <c r="C237" s="1">
        <v>653.0</v>
      </c>
      <c r="D237" s="1">
        <v>0.0</v>
      </c>
      <c r="E237" s="2"/>
      <c r="F237" s="1" t="s">
        <v>19</v>
      </c>
      <c r="G237" s="1" t="s">
        <v>20</v>
      </c>
      <c r="H237" s="1" t="s">
        <v>5881</v>
      </c>
      <c r="I237" s="1" t="s">
        <v>5882</v>
      </c>
      <c r="J237" s="1" t="s">
        <v>5882</v>
      </c>
      <c r="K237" s="2"/>
      <c r="L237" s="1">
        <v>-8.0</v>
      </c>
      <c r="M237" s="1"/>
      <c r="N237" s="1">
        <v>11.3636</v>
      </c>
      <c r="O237" s="1" t="s">
        <v>5090</v>
      </c>
      <c r="P237" s="1" t="s">
        <v>5883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80</v>
      </c>
      <c r="B238" s="1" t="s">
        <v>17</v>
      </c>
      <c r="C238" s="1">
        <v>199.0</v>
      </c>
      <c r="D238" s="1">
        <v>50.0</v>
      </c>
      <c r="E238" s="2"/>
      <c r="F238" s="1" t="s">
        <v>38</v>
      </c>
      <c r="G238" s="1" t="s">
        <v>162</v>
      </c>
      <c r="H238" s="1" t="s">
        <v>5884</v>
      </c>
      <c r="I238" s="1" t="s">
        <v>5885</v>
      </c>
      <c r="J238" s="1" t="s">
        <v>653</v>
      </c>
      <c r="K238" s="2"/>
      <c r="L238" s="1">
        <v>551.0</v>
      </c>
      <c r="M238" s="1"/>
      <c r="N238" s="1">
        <v>9.458383333333334</v>
      </c>
      <c r="O238" s="1" t="s">
        <v>5100</v>
      </c>
      <c r="P238" s="1" t="s">
        <v>5886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25</v>
      </c>
      <c r="B239" s="1" t="s">
        <v>88</v>
      </c>
      <c r="C239" s="1">
        <v>785.0</v>
      </c>
      <c r="D239" s="1">
        <v>0.0</v>
      </c>
      <c r="E239" s="2"/>
      <c r="F239" s="1" t="s">
        <v>19</v>
      </c>
      <c r="G239" s="1" t="s">
        <v>20</v>
      </c>
      <c r="H239" s="1" t="s">
        <v>5887</v>
      </c>
      <c r="I239" s="1" t="s">
        <v>5888</v>
      </c>
      <c r="J239" s="1" t="s">
        <v>5888</v>
      </c>
      <c r="K239" s="2"/>
      <c r="L239" s="1">
        <v>-5.0</v>
      </c>
      <c r="M239" s="1"/>
      <c r="N239" s="1">
        <v>14.150033333333333</v>
      </c>
      <c r="O239" s="1" t="s">
        <v>5090</v>
      </c>
      <c r="P239" s="1" t="s">
        <v>5889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37</v>
      </c>
      <c r="B240" s="1" t="s">
        <v>17</v>
      </c>
      <c r="C240" s="1">
        <v>678.0</v>
      </c>
      <c r="D240" s="1">
        <v>0.0</v>
      </c>
      <c r="E240" s="2"/>
      <c r="F240" s="1" t="s">
        <v>38</v>
      </c>
      <c r="G240" s="1" t="s">
        <v>39</v>
      </c>
      <c r="H240" s="1" t="s">
        <v>5890</v>
      </c>
      <c r="I240" s="1" t="s">
        <v>5891</v>
      </c>
      <c r="J240" s="1" t="s">
        <v>653</v>
      </c>
      <c r="K240" s="2"/>
      <c r="L240" s="1">
        <v>571.0</v>
      </c>
      <c r="M240" s="1"/>
      <c r="N240" s="1">
        <v>17.23885</v>
      </c>
      <c r="O240" s="1" t="s">
        <v>42</v>
      </c>
      <c r="P240" s="1" t="s">
        <v>5892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80</v>
      </c>
      <c r="B241" s="1" t="s">
        <v>17</v>
      </c>
      <c r="C241" s="1">
        <v>334.0</v>
      </c>
      <c r="D241" s="1">
        <v>84.0</v>
      </c>
      <c r="E241" s="2"/>
      <c r="F241" s="1" t="s">
        <v>38</v>
      </c>
      <c r="G241" s="1" t="s">
        <v>20</v>
      </c>
      <c r="H241" s="1" t="s">
        <v>5893</v>
      </c>
      <c r="I241" s="1" t="s">
        <v>5894</v>
      </c>
      <c r="J241" s="1" t="s">
        <v>653</v>
      </c>
      <c r="K241" s="2"/>
      <c r="L241" s="1">
        <v>564.0</v>
      </c>
      <c r="M241" s="1"/>
      <c r="N241" s="1">
        <v>10.0348</v>
      </c>
      <c r="O241" s="1" t="s">
        <v>5100</v>
      </c>
      <c r="P241" s="1" t="s">
        <v>5895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80</v>
      </c>
      <c r="B242" s="1" t="s">
        <v>17</v>
      </c>
      <c r="C242" s="1">
        <v>489.0</v>
      </c>
      <c r="D242" s="1">
        <v>0.0</v>
      </c>
      <c r="E242" s="1" t="s">
        <v>5095</v>
      </c>
      <c r="F242" s="1" t="s">
        <v>81</v>
      </c>
      <c r="G242" s="1" t="s">
        <v>20</v>
      </c>
      <c r="H242" s="1" t="s">
        <v>5896</v>
      </c>
      <c r="I242" s="1" t="s">
        <v>5897</v>
      </c>
      <c r="J242" s="1" t="s">
        <v>5898</v>
      </c>
      <c r="K242" s="1" t="s">
        <v>5899</v>
      </c>
      <c r="L242" s="1">
        <v>-3.0</v>
      </c>
      <c r="M242" s="1">
        <v>0.015116666666666667</v>
      </c>
      <c r="N242" s="1">
        <v>14.291716666666666</v>
      </c>
      <c r="O242" s="1" t="s">
        <v>5100</v>
      </c>
      <c r="P242" s="1" t="s">
        <v>5900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16</v>
      </c>
      <c r="B243" s="1" t="s">
        <v>17</v>
      </c>
      <c r="C243" s="1">
        <v>283.0</v>
      </c>
      <c r="D243" s="1">
        <v>0.0</v>
      </c>
      <c r="E243" s="1" t="s">
        <v>18</v>
      </c>
      <c r="F243" s="1" t="s">
        <v>19</v>
      </c>
      <c r="G243" s="1" t="s">
        <v>20</v>
      </c>
      <c r="H243" s="1" t="s">
        <v>5901</v>
      </c>
      <c r="I243" s="1" t="s">
        <v>5902</v>
      </c>
      <c r="J243" s="1" t="s">
        <v>5902</v>
      </c>
      <c r="K243" s="2"/>
      <c r="L243" s="1">
        <v>-2.0</v>
      </c>
      <c r="M243" s="1"/>
      <c r="N243" s="1">
        <v>12.256166666666667</v>
      </c>
      <c r="O243" s="1" t="s">
        <v>5132</v>
      </c>
      <c r="P243" s="1" t="s">
        <v>5903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16</v>
      </c>
      <c r="B244" s="1" t="s">
        <v>17</v>
      </c>
      <c r="C244" s="1">
        <v>329.0</v>
      </c>
      <c r="D244" s="1">
        <v>0.0</v>
      </c>
      <c r="E244" s="1" t="s">
        <v>18</v>
      </c>
      <c r="F244" s="1" t="s">
        <v>19</v>
      </c>
      <c r="G244" s="1" t="s">
        <v>20</v>
      </c>
      <c r="H244" s="1" t="s">
        <v>5904</v>
      </c>
      <c r="I244" s="1" t="s">
        <v>5905</v>
      </c>
      <c r="J244" s="1" t="s">
        <v>5905</v>
      </c>
      <c r="K244" s="2"/>
      <c r="L244" s="1">
        <v>0.0</v>
      </c>
      <c r="M244" s="1"/>
      <c r="N244" s="1">
        <v>15.5496</v>
      </c>
      <c r="O244" s="1" t="s">
        <v>5132</v>
      </c>
      <c r="P244" s="1" t="s">
        <v>5415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80</v>
      </c>
      <c r="B245" s="1" t="s">
        <v>17</v>
      </c>
      <c r="C245" s="1">
        <v>294.0</v>
      </c>
      <c r="D245" s="1">
        <v>0.0</v>
      </c>
      <c r="E245" s="1" t="s">
        <v>5095</v>
      </c>
      <c r="F245" s="1" t="s">
        <v>81</v>
      </c>
      <c r="G245" s="1" t="s">
        <v>20</v>
      </c>
      <c r="H245" s="1" t="s">
        <v>5906</v>
      </c>
      <c r="I245" s="1" t="s">
        <v>5907</v>
      </c>
      <c r="J245" s="1" t="s">
        <v>5908</v>
      </c>
      <c r="K245" s="1" t="s">
        <v>5909</v>
      </c>
      <c r="L245" s="1">
        <v>-4.0</v>
      </c>
      <c r="M245" s="1">
        <v>0.01905</v>
      </c>
      <c r="N245" s="1">
        <v>16.4702</v>
      </c>
      <c r="O245" s="1" t="s">
        <v>5100</v>
      </c>
      <c r="P245" s="1" t="s">
        <v>5910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25</v>
      </c>
      <c r="B246" s="1" t="s">
        <v>88</v>
      </c>
      <c r="C246" s="1">
        <v>399.0</v>
      </c>
      <c r="D246" s="1">
        <v>0.0</v>
      </c>
      <c r="E246" s="2"/>
      <c r="F246" s="1" t="s">
        <v>19</v>
      </c>
      <c r="G246" s="1" t="s">
        <v>20</v>
      </c>
      <c r="H246" s="1" t="s">
        <v>5911</v>
      </c>
      <c r="I246" s="1" t="s">
        <v>5912</v>
      </c>
      <c r="J246" s="1" t="s">
        <v>5912</v>
      </c>
      <c r="K246" s="2"/>
      <c r="L246" s="1">
        <v>-8.0</v>
      </c>
      <c r="M246" s="1"/>
      <c r="N246" s="1">
        <v>6.315933333333334</v>
      </c>
      <c r="O246" s="1" t="s">
        <v>5090</v>
      </c>
      <c r="P246" s="1" t="s">
        <v>5913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80</v>
      </c>
      <c r="B247" s="1" t="s">
        <v>17</v>
      </c>
      <c r="C247" s="1">
        <v>418.0</v>
      </c>
      <c r="D247" s="1">
        <v>100.0</v>
      </c>
      <c r="E247" s="2"/>
      <c r="F247" s="1" t="s">
        <v>38</v>
      </c>
      <c r="G247" s="1" t="s">
        <v>20</v>
      </c>
      <c r="H247" s="1" t="s">
        <v>5914</v>
      </c>
      <c r="I247" s="1" t="s">
        <v>5915</v>
      </c>
      <c r="J247" s="1" t="s">
        <v>653</v>
      </c>
      <c r="K247" s="2"/>
      <c r="L247" s="1">
        <v>592.0</v>
      </c>
      <c r="M247" s="1"/>
      <c r="N247" s="1">
        <v>11.370616666666667</v>
      </c>
      <c r="O247" s="1" t="s">
        <v>5100</v>
      </c>
      <c r="P247" s="1" t="s">
        <v>5916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16</v>
      </c>
      <c r="B248" s="1" t="s">
        <v>17</v>
      </c>
      <c r="C248" s="1">
        <v>364.0</v>
      </c>
      <c r="D248" s="1">
        <v>0.0</v>
      </c>
      <c r="E248" s="1" t="s">
        <v>18</v>
      </c>
      <c r="F248" s="1" t="s">
        <v>19</v>
      </c>
      <c r="G248" s="1" t="s">
        <v>20</v>
      </c>
      <c r="H248" s="1" t="s">
        <v>5917</v>
      </c>
      <c r="I248" s="1" t="s">
        <v>5918</v>
      </c>
      <c r="J248" s="1" t="s">
        <v>5918</v>
      </c>
      <c r="K248" s="2"/>
      <c r="L248" s="1">
        <v>-6.0</v>
      </c>
      <c r="M248" s="1"/>
      <c r="N248" s="1">
        <v>8.250666666666667</v>
      </c>
      <c r="O248" s="1" t="s">
        <v>5132</v>
      </c>
      <c r="P248" s="1" t="s">
        <v>5919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25</v>
      </c>
      <c r="B249" s="1" t="s">
        <v>88</v>
      </c>
      <c r="C249" s="3">
        <v>264.0</v>
      </c>
      <c r="D249" s="1">
        <v>0.0</v>
      </c>
      <c r="E249" s="2"/>
      <c r="F249" s="1" t="s">
        <v>19</v>
      </c>
      <c r="G249" s="1" t="s">
        <v>20</v>
      </c>
      <c r="H249" s="1" t="s">
        <v>5920</v>
      </c>
      <c r="I249" s="1" t="s">
        <v>5921</v>
      </c>
      <c r="J249" s="1" t="s">
        <v>5921</v>
      </c>
      <c r="K249" s="2"/>
      <c r="L249" s="1">
        <v>-3.0</v>
      </c>
      <c r="M249" s="1"/>
      <c r="N249" s="1">
        <v>11.426166666666667</v>
      </c>
      <c r="O249" s="1" t="s">
        <v>5090</v>
      </c>
      <c r="P249" s="1" t="s">
        <v>5922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25</v>
      </c>
      <c r="B250" s="1" t="s">
        <v>88</v>
      </c>
      <c r="C250" s="1">
        <v>329.0</v>
      </c>
      <c r="D250" s="1">
        <v>0.0</v>
      </c>
      <c r="E250" s="2"/>
      <c r="F250" s="1" t="s">
        <v>19</v>
      </c>
      <c r="G250" s="1" t="s">
        <v>20</v>
      </c>
      <c r="H250" s="1" t="s">
        <v>5923</v>
      </c>
      <c r="I250" s="1" t="s">
        <v>5924</v>
      </c>
      <c r="J250" s="1" t="s">
        <v>5924</v>
      </c>
      <c r="K250" s="2"/>
      <c r="L250" s="1">
        <v>-3.0</v>
      </c>
      <c r="M250" s="1"/>
      <c r="N250" s="1">
        <v>11.3323</v>
      </c>
      <c r="O250" s="1" t="s">
        <v>5090</v>
      </c>
      <c r="P250" s="1" t="s">
        <v>5482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80</v>
      </c>
      <c r="B251" s="1" t="s">
        <v>17</v>
      </c>
      <c r="C251" s="1">
        <v>253.0</v>
      </c>
      <c r="D251" s="1">
        <v>11.0</v>
      </c>
      <c r="E251" s="1" t="s">
        <v>5095</v>
      </c>
      <c r="F251" s="1" t="s">
        <v>81</v>
      </c>
      <c r="G251" s="1" t="s">
        <v>20</v>
      </c>
      <c r="H251" s="1" t="s">
        <v>5925</v>
      </c>
      <c r="I251" s="1" t="s">
        <v>5926</v>
      </c>
      <c r="J251" s="1" t="s">
        <v>5927</v>
      </c>
      <c r="K251" s="1" t="s">
        <v>5928</v>
      </c>
      <c r="L251" s="1">
        <v>0.0</v>
      </c>
      <c r="M251" s="1">
        <v>0.017366666666666666</v>
      </c>
      <c r="N251" s="1">
        <v>17.075483333333334</v>
      </c>
      <c r="O251" s="1" t="s">
        <v>5100</v>
      </c>
      <c r="P251" s="1" t="s">
        <v>5929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29</v>
      </c>
      <c r="B252" s="1" t="s">
        <v>88</v>
      </c>
      <c r="C252" s="1">
        <v>264.0</v>
      </c>
      <c r="D252" s="1">
        <v>0.0</v>
      </c>
      <c r="E252" s="1" t="s">
        <v>5930</v>
      </c>
      <c r="F252" s="1" t="s">
        <v>19</v>
      </c>
      <c r="G252" s="1" t="s">
        <v>20</v>
      </c>
      <c r="H252" s="1" t="s">
        <v>5931</v>
      </c>
      <c r="I252" s="1" t="s">
        <v>5932</v>
      </c>
      <c r="J252" s="1" t="s">
        <v>5932</v>
      </c>
      <c r="K252" s="2"/>
      <c r="L252" s="1">
        <v>-7.0</v>
      </c>
      <c r="M252" s="1"/>
      <c r="N252" s="1">
        <v>7.0845666666666665</v>
      </c>
      <c r="O252" s="1" t="s">
        <v>5090</v>
      </c>
      <c r="P252" s="1" t="s">
        <v>5933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80</v>
      </c>
      <c r="B253" s="1" t="s">
        <v>17</v>
      </c>
      <c r="C253" s="1">
        <v>504.0</v>
      </c>
      <c r="D253" s="1">
        <v>124.0</v>
      </c>
      <c r="E253" s="2"/>
      <c r="F253" s="1" t="s">
        <v>38</v>
      </c>
      <c r="G253" s="1" t="s">
        <v>20</v>
      </c>
      <c r="H253" s="1" t="s">
        <v>5934</v>
      </c>
      <c r="I253" s="1" t="s">
        <v>5935</v>
      </c>
      <c r="J253" s="1" t="s">
        <v>653</v>
      </c>
      <c r="K253" s="2"/>
      <c r="L253" s="1">
        <v>599.0</v>
      </c>
      <c r="M253" s="1"/>
      <c r="N253" s="1">
        <v>24.950666666666667</v>
      </c>
      <c r="O253" s="1" t="s">
        <v>5100</v>
      </c>
      <c r="P253" s="1" t="s">
        <v>5936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80</v>
      </c>
      <c r="B254" s="1" t="s">
        <v>17</v>
      </c>
      <c r="C254" s="1">
        <v>827.0</v>
      </c>
      <c r="D254" s="1">
        <v>0.0</v>
      </c>
      <c r="E254" s="1" t="s">
        <v>18</v>
      </c>
      <c r="F254" s="1" t="s">
        <v>81</v>
      </c>
      <c r="G254" s="1" t="s">
        <v>20</v>
      </c>
      <c r="H254" s="1" t="s">
        <v>5937</v>
      </c>
      <c r="I254" s="1" t="s">
        <v>5938</v>
      </c>
      <c r="J254" s="1" t="s">
        <v>5939</v>
      </c>
      <c r="K254" s="1" t="s">
        <v>5940</v>
      </c>
      <c r="L254" s="1">
        <v>-6.0</v>
      </c>
      <c r="M254" s="1">
        <v>6.720233333333334</v>
      </c>
      <c r="N254" s="1">
        <v>16.502816666666668</v>
      </c>
      <c r="O254" s="1" t="s">
        <v>5100</v>
      </c>
      <c r="P254" s="1" t="s">
        <v>5941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16</v>
      </c>
      <c r="B255" s="1" t="s">
        <v>17</v>
      </c>
      <c r="C255" s="1">
        <v>957.0</v>
      </c>
      <c r="D255" s="1">
        <v>0.0</v>
      </c>
      <c r="E255" s="1" t="s">
        <v>18</v>
      </c>
      <c r="F255" s="1" t="s">
        <v>19</v>
      </c>
      <c r="G255" s="1" t="s">
        <v>20</v>
      </c>
      <c r="H255" s="1" t="s">
        <v>5942</v>
      </c>
      <c r="I255" s="1" t="s">
        <v>5943</v>
      </c>
      <c r="J255" s="1" t="s">
        <v>5943</v>
      </c>
      <c r="K255" s="2"/>
      <c r="L255" s="1">
        <v>-6.0</v>
      </c>
      <c r="M255" s="1"/>
      <c r="N255" s="1">
        <v>43.359633333333335</v>
      </c>
      <c r="O255" s="1" t="s">
        <v>5132</v>
      </c>
      <c r="P255" s="1" t="s">
        <v>5944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25</v>
      </c>
      <c r="B256" s="1" t="s">
        <v>88</v>
      </c>
      <c r="C256" s="3">
        <v>1605.0</v>
      </c>
      <c r="D256" s="1">
        <v>0.0</v>
      </c>
      <c r="E256" s="2"/>
      <c r="F256" s="1" t="s">
        <v>19</v>
      </c>
      <c r="G256" s="1" t="s">
        <v>20</v>
      </c>
      <c r="H256" s="1" t="s">
        <v>5945</v>
      </c>
      <c r="I256" s="1" t="s">
        <v>5946</v>
      </c>
      <c r="J256" s="1" t="s">
        <v>5946</v>
      </c>
      <c r="K256" s="2"/>
      <c r="L256" s="1">
        <v>-1.0</v>
      </c>
      <c r="M256" s="1"/>
      <c r="N256" s="1">
        <v>18.82985</v>
      </c>
      <c r="O256" s="1" t="s">
        <v>5090</v>
      </c>
      <c r="P256" s="1" t="s">
        <v>5947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80</v>
      </c>
      <c r="B257" s="1" t="s">
        <v>17</v>
      </c>
      <c r="C257" s="1">
        <v>418.0</v>
      </c>
      <c r="D257" s="1">
        <v>100.0</v>
      </c>
      <c r="E257" s="2"/>
      <c r="F257" s="1" t="s">
        <v>38</v>
      </c>
      <c r="G257" s="1" t="s">
        <v>162</v>
      </c>
      <c r="H257" s="1" t="s">
        <v>5948</v>
      </c>
      <c r="I257" s="1" t="s">
        <v>5949</v>
      </c>
      <c r="J257" s="1" t="s">
        <v>653</v>
      </c>
      <c r="K257" s="2"/>
      <c r="L257" s="1">
        <v>629.0</v>
      </c>
      <c r="M257" s="1"/>
      <c r="N257" s="1">
        <v>22.4482</v>
      </c>
      <c r="O257" s="1" t="s">
        <v>5100</v>
      </c>
      <c r="P257" s="1" t="s">
        <v>5950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25</v>
      </c>
      <c r="B258" s="1" t="s">
        <v>88</v>
      </c>
      <c r="C258" s="1">
        <v>1316.0</v>
      </c>
      <c r="D258" s="1">
        <v>0.0</v>
      </c>
      <c r="E258" s="2"/>
      <c r="F258" s="1" t="s">
        <v>19</v>
      </c>
      <c r="G258" s="1" t="s">
        <v>20</v>
      </c>
      <c r="H258" s="1" t="s">
        <v>5951</v>
      </c>
      <c r="I258" s="1" t="s">
        <v>5952</v>
      </c>
      <c r="J258" s="1" t="s">
        <v>5952</v>
      </c>
      <c r="K258" s="2"/>
      <c r="L258" s="1">
        <v>8.0</v>
      </c>
      <c r="M258" s="1"/>
      <c r="N258" s="1">
        <v>28.425433333333334</v>
      </c>
      <c r="O258" s="1" t="s">
        <v>5090</v>
      </c>
      <c r="P258" s="1" t="s">
        <v>5953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25</v>
      </c>
      <c r="B259" s="1" t="s">
        <v>88</v>
      </c>
      <c r="C259" s="1">
        <v>528.0</v>
      </c>
      <c r="D259" s="1">
        <v>0.0</v>
      </c>
      <c r="E259" s="2"/>
      <c r="F259" s="1" t="s">
        <v>19</v>
      </c>
      <c r="G259" s="1" t="s">
        <v>20</v>
      </c>
      <c r="H259" s="1" t="s">
        <v>5954</v>
      </c>
      <c r="I259" s="1" t="s">
        <v>5955</v>
      </c>
      <c r="J259" s="1" t="s">
        <v>5955</v>
      </c>
      <c r="K259" s="2"/>
      <c r="L259" s="1">
        <v>2.0</v>
      </c>
      <c r="M259" s="1"/>
      <c r="N259" s="1">
        <v>22.889266666666668</v>
      </c>
      <c r="O259" s="1" t="s">
        <v>5090</v>
      </c>
      <c r="P259" s="1" t="s">
        <v>5956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80</v>
      </c>
      <c r="B260" s="1" t="s">
        <v>17</v>
      </c>
      <c r="C260" s="1">
        <v>398.0</v>
      </c>
      <c r="D260" s="1">
        <v>0.0</v>
      </c>
      <c r="E260" s="1" t="s">
        <v>5095</v>
      </c>
      <c r="F260" s="1" t="s">
        <v>81</v>
      </c>
      <c r="G260" s="1" t="s">
        <v>20</v>
      </c>
      <c r="H260" s="1" t="s">
        <v>5957</v>
      </c>
      <c r="I260" s="1" t="s">
        <v>5958</v>
      </c>
      <c r="J260" s="1" t="s">
        <v>5959</v>
      </c>
      <c r="K260" s="1" t="s">
        <v>5960</v>
      </c>
      <c r="L260" s="1">
        <v>11.0</v>
      </c>
      <c r="M260" s="1">
        <v>0.0096</v>
      </c>
      <c r="N260" s="1">
        <v>25.56983333333333</v>
      </c>
      <c r="O260" s="1" t="s">
        <v>5100</v>
      </c>
      <c r="P260" s="1" t="s">
        <v>5961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16</v>
      </c>
      <c r="B261" s="1" t="s">
        <v>17</v>
      </c>
      <c r="C261" s="3">
        <v>264.0</v>
      </c>
      <c r="D261" s="1">
        <v>0.0</v>
      </c>
      <c r="E261" s="1" t="s">
        <v>18</v>
      </c>
      <c r="F261" s="1" t="s">
        <v>19</v>
      </c>
      <c r="G261" s="1" t="s">
        <v>20</v>
      </c>
      <c r="H261" s="1" t="s">
        <v>5962</v>
      </c>
      <c r="I261" s="1" t="s">
        <v>5963</v>
      </c>
      <c r="J261" s="1" t="s">
        <v>5963</v>
      </c>
      <c r="K261" s="2"/>
      <c r="L261" s="1">
        <v>1.0</v>
      </c>
      <c r="M261" s="1"/>
      <c r="N261" s="1">
        <v>16.081616666666665</v>
      </c>
      <c r="O261" s="1" t="s">
        <v>5132</v>
      </c>
      <c r="P261" s="1" t="s">
        <v>5964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80</v>
      </c>
      <c r="B262" s="1" t="s">
        <v>17</v>
      </c>
      <c r="C262" s="1">
        <v>507.0</v>
      </c>
      <c r="D262" s="1">
        <v>0.0</v>
      </c>
      <c r="E262" s="1" t="s">
        <v>18</v>
      </c>
      <c r="F262" s="1" t="s">
        <v>81</v>
      </c>
      <c r="G262" s="1" t="s">
        <v>39</v>
      </c>
      <c r="H262" s="1" t="s">
        <v>5965</v>
      </c>
      <c r="I262" s="1" t="s">
        <v>5966</v>
      </c>
      <c r="J262" s="1" t="s">
        <v>5967</v>
      </c>
      <c r="K262" s="1" t="s">
        <v>5968</v>
      </c>
      <c r="L262" s="1">
        <v>2.0</v>
      </c>
      <c r="M262" s="1">
        <v>5.455583333333333</v>
      </c>
      <c r="N262" s="1">
        <v>21.19395</v>
      </c>
      <c r="O262" s="1" t="s">
        <v>5100</v>
      </c>
      <c r="P262" s="1" t="s">
        <v>5969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16</v>
      </c>
      <c r="B263" s="1" t="s">
        <v>17</v>
      </c>
      <c r="C263" s="1">
        <v>406.0</v>
      </c>
      <c r="D263" s="1">
        <v>0.0</v>
      </c>
      <c r="E263" s="1" t="s">
        <v>18</v>
      </c>
      <c r="F263" s="1" t="s">
        <v>19</v>
      </c>
      <c r="G263" s="1" t="s">
        <v>20</v>
      </c>
      <c r="H263" s="1" t="s">
        <v>5970</v>
      </c>
      <c r="I263" s="1" t="s">
        <v>5971</v>
      </c>
      <c r="J263" s="1" t="s">
        <v>5971</v>
      </c>
      <c r="K263" s="2"/>
      <c r="L263" s="1">
        <v>-3.0</v>
      </c>
      <c r="M263" s="1"/>
      <c r="N263" s="1">
        <v>11.382516666666668</v>
      </c>
      <c r="O263" s="1" t="s">
        <v>5132</v>
      </c>
      <c r="P263" s="1" t="s">
        <v>5972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16</v>
      </c>
      <c r="B264" s="1" t="s">
        <v>17</v>
      </c>
      <c r="C264" s="1">
        <v>404.0</v>
      </c>
      <c r="D264" s="1">
        <v>0.0</v>
      </c>
      <c r="E264" s="1" t="s">
        <v>18</v>
      </c>
      <c r="F264" s="1" t="s">
        <v>19</v>
      </c>
      <c r="G264" s="1" t="s">
        <v>20</v>
      </c>
      <c r="H264" s="1" t="s">
        <v>5973</v>
      </c>
      <c r="I264" s="1" t="s">
        <v>5974</v>
      </c>
      <c r="J264" s="1" t="s">
        <v>5974</v>
      </c>
      <c r="K264" s="2"/>
      <c r="L264" s="1">
        <v>-4.0</v>
      </c>
      <c r="M264" s="1"/>
      <c r="N264" s="1">
        <v>10.407133333333332</v>
      </c>
      <c r="O264" s="1" t="s">
        <v>5132</v>
      </c>
      <c r="P264" s="1" t="s">
        <v>5975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80</v>
      </c>
      <c r="B265" s="1" t="s">
        <v>17</v>
      </c>
      <c r="C265" s="3">
        <v>678.0</v>
      </c>
      <c r="D265" s="1">
        <v>0.0</v>
      </c>
      <c r="E265" s="1" t="s">
        <v>18</v>
      </c>
      <c r="F265" s="1" t="s">
        <v>81</v>
      </c>
      <c r="G265" s="1" t="s">
        <v>39</v>
      </c>
      <c r="H265" s="1" t="s">
        <v>5976</v>
      </c>
      <c r="I265" s="1" t="s">
        <v>5977</v>
      </c>
      <c r="J265" s="1" t="s">
        <v>5978</v>
      </c>
      <c r="K265" s="1" t="s">
        <v>5979</v>
      </c>
      <c r="L265" s="1">
        <v>0.0</v>
      </c>
      <c r="M265" s="1">
        <v>7.74565</v>
      </c>
      <c r="N265" s="1">
        <v>17.73175</v>
      </c>
      <c r="O265" s="1" t="s">
        <v>5100</v>
      </c>
      <c r="P265" s="1" t="s">
        <v>5980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80</v>
      </c>
      <c r="B266" s="1" t="s">
        <v>17</v>
      </c>
      <c r="C266" s="1">
        <v>724.0</v>
      </c>
      <c r="D266" s="1">
        <v>38.0</v>
      </c>
      <c r="E266" s="1" t="s">
        <v>5095</v>
      </c>
      <c r="F266" s="1" t="s">
        <v>81</v>
      </c>
      <c r="G266" s="1" t="s">
        <v>20</v>
      </c>
      <c r="H266" s="1" t="s">
        <v>5981</v>
      </c>
      <c r="I266" s="1" t="s">
        <v>5982</v>
      </c>
      <c r="J266" s="1" t="s">
        <v>5983</v>
      </c>
      <c r="K266" s="1" t="s">
        <v>5984</v>
      </c>
      <c r="L266" s="1">
        <v>0.0</v>
      </c>
      <c r="M266" s="1">
        <v>0.02121666666666667</v>
      </c>
      <c r="N266" s="1">
        <v>27.305583333333335</v>
      </c>
      <c r="O266" s="1" t="s">
        <v>5100</v>
      </c>
      <c r="P266" s="1" t="s">
        <v>5985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25</v>
      </c>
      <c r="B267" s="1" t="s">
        <v>88</v>
      </c>
      <c r="C267" s="1">
        <v>673.0</v>
      </c>
      <c r="D267" s="1">
        <v>0.0</v>
      </c>
      <c r="E267" s="2"/>
      <c r="F267" s="1" t="s">
        <v>19</v>
      </c>
      <c r="G267" s="1" t="s">
        <v>20</v>
      </c>
      <c r="H267" s="1" t="s">
        <v>5986</v>
      </c>
      <c r="I267" s="1" t="s">
        <v>5987</v>
      </c>
      <c r="J267" s="1" t="s">
        <v>5987</v>
      </c>
      <c r="K267" s="2"/>
      <c r="L267" s="1">
        <v>-3.0</v>
      </c>
      <c r="M267" s="1"/>
      <c r="N267" s="1">
        <v>16.336866666666666</v>
      </c>
      <c r="O267" s="1" t="s">
        <v>5090</v>
      </c>
      <c r="P267" s="1" t="s">
        <v>5988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37</v>
      </c>
      <c r="B268" s="1" t="s">
        <v>17</v>
      </c>
      <c r="C268" s="1">
        <v>209.0</v>
      </c>
      <c r="D268" s="1">
        <v>0.0</v>
      </c>
      <c r="E268" s="2"/>
      <c r="F268" s="1" t="s">
        <v>38</v>
      </c>
      <c r="G268" s="1" t="s">
        <v>39</v>
      </c>
      <c r="H268" s="1" t="s">
        <v>5989</v>
      </c>
      <c r="I268" s="1" t="s">
        <v>5990</v>
      </c>
      <c r="J268" s="1" t="s">
        <v>653</v>
      </c>
      <c r="K268" s="2"/>
      <c r="L268" s="1">
        <v>674.0</v>
      </c>
      <c r="M268" s="1"/>
      <c r="N268" s="1">
        <v>25.02328333333333</v>
      </c>
      <c r="O268" s="1" t="s">
        <v>42</v>
      </c>
      <c r="P268" s="1" t="s">
        <v>5991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80</v>
      </c>
      <c r="B269" s="1" t="s">
        <v>17</v>
      </c>
      <c r="C269" s="1">
        <v>737.0</v>
      </c>
      <c r="D269" s="1">
        <v>0.0</v>
      </c>
      <c r="E269" s="1" t="s">
        <v>18</v>
      </c>
      <c r="F269" s="1" t="s">
        <v>81</v>
      </c>
      <c r="G269" s="1" t="s">
        <v>20</v>
      </c>
      <c r="H269" s="1" t="s">
        <v>5992</v>
      </c>
      <c r="I269" s="1" t="s">
        <v>5993</v>
      </c>
      <c r="J269" s="1" t="s">
        <v>5994</v>
      </c>
      <c r="K269" s="1" t="s">
        <v>5995</v>
      </c>
      <c r="L269" s="1">
        <v>-7.0</v>
      </c>
      <c r="M269" s="1">
        <v>8.480816666666666</v>
      </c>
      <c r="N269" s="1">
        <v>17.96945</v>
      </c>
      <c r="O269" s="1" t="s">
        <v>5100</v>
      </c>
      <c r="P269" s="1" t="s">
        <v>5996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16</v>
      </c>
      <c r="B270" s="1" t="s">
        <v>17</v>
      </c>
      <c r="C270" s="1">
        <v>452.0</v>
      </c>
      <c r="D270" s="1">
        <v>0.0</v>
      </c>
      <c r="E270" s="1" t="s">
        <v>18</v>
      </c>
      <c r="F270" s="1" t="s">
        <v>19</v>
      </c>
      <c r="G270" s="1" t="s">
        <v>20</v>
      </c>
      <c r="H270" s="1" t="s">
        <v>5997</v>
      </c>
      <c r="I270" s="1" t="s">
        <v>5998</v>
      </c>
      <c r="J270" s="1" t="s">
        <v>5998</v>
      </c>
      <c r="K270" s="2"/>
      <c r="L270" s="1">
        <v>-1.0</v>
      </c>
      <c r="M270" s="1"/>
      <c r="N270" s="1">
        <v>13.870266666666666</v>
      </c>
      <c r="O270" s="1" t="s">
        <v>5132</v>
      </c>
      <c r="P270" s="1" t="s">
        <v>5999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80</v>
      </c>
      <c r="B271" s="1" t="s">
        <v>17</v>
      </c>
      <c r="C271" s="1">
        <v>498.0</v>
      </c>
      <c r="D271" s="1">
        <v>0.0</v>
      </c>
      <c r="E271" s="1" t="s">
        <v>5095</v>
      </c>
      <c r="F271" s="1" t="s">
        <v>81</v>
      </c>
      <c r="G271" s="1" t="s">
        <v>20</v>
      </c>
      <c r="H271" s="1" t="s">
        <v>6000</v>
      </c>
      <c r="I271" s="1" t="s">
        <v>6001</v>
      </c>
      <c r="J271" s="1" t="s">
        <v>6002</v>
      </c>
      <c r="K271" s="1" t="s">
        <v>6003</v>
      </c>
      <c r="L271" s="1">
        <v>0.0</v>
      </c>
      <c r="M271" s="1">
        <v>0.013466666666666667</v>
      </c>
      <c r="N271" s="1">
        <v>18.622666666666667</v>
      </c>
      <c r="O271" s="1" t="s">
        <v>5100</v>
      </c>
      <c r="P271" s="1" t="s">
        <v>6004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80</v>
      </c>
      <c r="B272" s="1" t="s">
        <v>17</v>
      </c>
      <c r="C272" s="3">
        <v>523.0</v>
      </c>
      <c r="D272" s="1">
        <v>0.0</v>
      </c>
      <c r="E272" s="1" t="s">
        <v>18</v>
      </c>
      <c r="F272" s="1" t="s">
        <v>81</v>
      </c>
      <c r="G272" s="1" t="s">
        <v>20</v>
      </c>
      <c r="H272" s="1" t="s">
        <v>6005</v>
      </c>
      <c r="I272" s="1" t="s">
        <v>6006</v>
      </c>
      <c r="J272" s="1" t="s">
        <v>6007</v>
      </c>
      <c r="K272" s="1" t="s">
        <v>6008</v>
      </c>
      <c r="L272" s="1">
        <v>2.0</v>
      </c>
      <c r="M272" s="1">
        <v>11.19675</v>
      </c>
      <c r="N272" s="1">
        <v>16.298266666666667</v>
      </c>
      <c r="O272" s="1" t="s">
        <v>5100</v>
      </c>
      <c r="P272" s="1" t="s">
        <v>6009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80</v>
      </c>
      <c r="B273" s="1" t="s">
        <v>17</v>
      </c>
      <c r="C273" s="1">
        <v>231.0</v>
      </c>
      <c r="D273" s="1">
        <v>39.0</v>
      </c>
      <c r="E273" s="1" t="s">
        <v>5095</v>
      </c>
      <c r="F273" s="1" t="s">
        <v>81</v>
      </c>
      <c r="G273" s="1" t="s">
        <v>20</v>
      </c>
      <c r="H273" s="1" t="s">
        <v>6010</v>
      </c>
      <c r="I273" s="1" t="s">
        <v>6011</v>
      </c>
      <c r="J273" s="1" t="s">
        <v>6012</v>
      </c>
      <c r="K273" s="1" t="s">
        <v>6013</v>
      </c>
      <c r="L273" s="1">
        <v>-2.0</v>
      </c>
      <c r="M273" s="1">
        <v>0.012716666666666666</v>
      </c>
      <c r="N273" s="1">
        <v>64.64456666666666</v>
      </c>
      <c r="O273" s="1" t="s">
        <v>5100</v>
      </c>
      <c r="P273" s="1" t="s">
        <v>6014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25</v>
      </c>
      <c r="B274" s="1" t="s">
        <v>88</v>
      </c>
      <c r="C274" s="1">
        <v>289.0</v>
      </c>
      <c r="D274" s="1">
        <v>0.0</v>
      </c>
      <c r="E274" s="2"/>
      <c r="F274" s="1" t="s">
        <v>19</v>
      </c>
      <c r="G274" s="1" t="s">
        <v>39</v>
      </c>
      <c r="H274" s="1" t="s">
        <v>6015</v>
      </c>
      <c r="I274" s="1" t="s">
        <v>6016</v>
      </c>
      <c r="J274" s="1" t="s">
        <v>6016</v>
      </c>
      <c r="K274" s="2"/>
      <c r="L274" s="1">
        <v>-1.0</v>
      </c>
      <c r="M274" s="1"/>
      <c r="N274" s="1">
        <v>13.982366666666667</v>
      </c>
      <c r="O274" s="1" t="s">
        <v>5090</v>
      </c>
      <c r="P274" s="1" t="s">
        <v>6017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16</v>
      </c>
      <c r="B275" s="1" t="s">
        <v>17</v>
      </c>
      <c r="C275" s="1">
        <v>369.0</v>
      </c>
      <c r="D275" s="1">
        <v>0.0</v>
      </c>
      <c r="E275" s="1" t="s">
        <v>18</v>
      </c>
      <c r="F275" s="1" t="s">
        <v>19</v>
      </c>
      <c r="G275" s="1" t="s">
        <v>20</v>
      </c>
      <c r="H275" s="1" t="s">
        <v>6018</v>
      </c>
      <c r="I275" s="1" t="s">
        <v>6019</v>
      </c>
      <c r="J275" s="1" t="s">
        <v>6019</v>
      </c>
      <c r="K275" s="2"/>
      <c r="L275" s="1">
        <v>0.0</v>
      </c>
      <c r="M275" s="1"/>
      <c r="N275" s="1">
        <v>15.296483333333333</v>
      </c>
      <c r="O275" s="1" t="s">
        <v>5132</v>
      </c>
      <c r="P275" s="1" t="s">
        <v>6020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16</v>
      </c>
      <c r="B276" s="1" t="s">
        <v>17</v>
      </c>
      <c r="C276" s="1">
        <v>593.0</v>
      </c>
      <c r="D276" s="1">
        <v>0.0</v>
      </c>
      <c r="E276" s="1" t="s">
        <v>18</v>
      </c>
      <c r="F276" s="1" t="s">
        <v>19</v>
      </c>
      <c r="G276" s="1" t="s">
        <v>20</v>
      </c>
      <c r="H276" s="1" t="s">
        <v>6021</v>
      </c>
      <c r="I276" s="1" t="s">
        <v>6022</v>
      </c>
      <c r="J276" s="1" t="s">
        <v>6022</v>
      </c>
      <c r="K276" s="2"/>
      <c r="L276" s="1">
        <v>0.0</v>
      </c>
      <c r="M276" s="1"/>
      <c r="N276" s="1">
        <v>19.739733333333334</v>
      </c>
      <c r="O276" s="1" t="s">
        <v>5132</v>
      </c>
      <c r="P276" s="1" t="s">
        <v>6023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80</v>
      </c>
      <c r="B277" s="1" t="s">
        <v>17</v>
      </c>
      <c r="C277" s="1">
        <v>986.0</v>
      </c>
      <c r="D277" s="1">
        <v>0.0</v>
      </c>
      <c r="E277" s="1" t="s">
        <v>18</v>
      </c>
      <c r="F277" s="1" t="s">
        <v>81</v>
      </c>
      <c r="G277" s="1" t="s">
        <v>20</v>
      </c>
      <c r="H277" s="1" t="s">
        <v>6024</v>
      </c>
      <c r="I277" s="1" t="s">
        <v>6025</v>
      </c>
      <c r="J277" s="1" t="s">
        <v>6026</v>
      </c>
      <c r="K277" s="1" t="s">
        <v>6027</v>
      </c>
      <c r="L277" s="1">
        <v>0.0</v>
      </c>
      <c r="M277" s="1">
        <v>13.6421</v>
      </c>
      <c r="N277" s="1">
        <v>25.0247</v>
      </c>
      <c r="O277" s="1" t="s">
        <v>5100</v>
      </c>
      <c r="P277" s="1" t="s">
        <v>6028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80</v>
      </c>
      <c r="B278" s="1" t="s">
        <v>17</v>
      </c>
      <c r="C278" s="1">
        <v>802.0</v>
      </c>
      <c r="D278" s="1">
        <v>0.0</v>
      </c>
      <c r="E278" s="1" t="s">
        <v>18</v>
      </c>
      <c r="F278" s="1" t="s">
        <v>81</v>
      </c>
      <c r="G278" s="1" t="s">
        <v>20</v>
      </c>
      <c r="H278" s="1" t="s">
        <v>6029</v>
      </c>
      <c r="I278" s="1" t="s">
        <v>6030</v>
      </c>
      <c r="J278" s="1" t="s">
        <v>6031</v>
      </c>
      <c r="K278" s="1" t="s">
        <v>6032</v>
      </c>
      <c r="L278" s="1">
        <v>-9.0</v>
      </c>
      <c r="M278" s="1">
        <v>6.085566666666667</v>
      </c>
      <c r="N278" s="1">
        <v>15.819816666666666</v>
      </c>
      <c r="O278" s="1" t="s">
        <v>5100</v>
      </c>
      <c r="P278" s="1" t="s">
        <v>6033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80</v>
      </c>
      <c r="B279" s="1" t="s">
        <v>17</v>
      </c>
      <c r="C279" s="1">
        <v>309.0</v>
      </c>
      <c r="D279" s="1">
        <v>0.0</v>
      </c>
      <c r="E279" s="1" t="s">
        <v>5095</v>
      </c>
      <c r="F279" s="1" t="s">
        <v>81</v>
      </c>
      <c r="G279" s="1" t="s">
        <v>39</v>
      </c>
      <c r="H279" s="1" t="s">
        <v>6034</v>
      </c>
      <c r="I279" s="1" t="s">
        <v>6035</v>
      </c>
      <c r="J279" s="1" t="s">
        <v>6036</v>
      </c>
      <c r="K279" s="1" t="s">
        <v>6037</v>
      </c>
      <c r="L279" s="1">
        <v>0.0</v>
      </c>
      <c r="M279" s="1">
        <v>0.0085</v>
      </c>
      <c r="N279" s="1">
        <v>7.48465</v>
      </c>
      <c r="O279" s="1" t="s">
        <v>5100</v>
      </c>
      <c r="P279" s="1" t="s">
        <v>5264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80</v>
      </c>
      <c r="B280" s="1" t="s">
        <v>17</v>
      </c>
      <c r="C280" s="1">
        <v>1006.0</v>
      </c>
      <c r="D280" s="1">
        <v>245.0</v>
      </c>
      <c r="E280" s="2"/>
      <c r="F280" s="1" t="s">
        <v>38</v>
      </c>
      <c r="G280" s="1" t="s">
        <v>162</v>
      </c>
      <c r="H280" s="1" t="s">
        <v>6038</v>
      </c>
      <c r="I280" s="1" t="s">
        <v>6039</v>
      </c>
      <c r="J280" s="1" t="s">
        <v>653</v>
      </c>
      <c r="K280" s="2"/>
      <c r="L280" s="1">
        <v>689.0</v>
      </c>
      <c r="M280" s="1"/>
      <c r="N280" s="1">
        <v>25.485683333333334</v>
      </c>
      <c r="O280" s="1" t="s">
        <v>5100</v>
      </c>
      <c r="P280" s="1" t="s">
        <v>6040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16</v>
      </c>
      <c r="B281" s="1" t="s">
        <v>17</v>
      </c>
      <c r="C281" s="1">
        <v>1022.0</v>
      </c>
      <c r="D281" s="1">
        <v>0.0</v>
      </c>
      <c r="E281" s="1" t="s">
        <v>18</v>
      </c>
      <c r="F281" s="1" t="s">
        <v>19</v>
      </c>
      <c r="G281" s="1" t="s">
        <v>20</v>
      </c>
      <c r="H281" s="1" t="s">
        <v>6041</v>
      </c>
      <c r="I281" s="1" t="s">
        <v>6042</v>
      </c>
      <c r="J281" s="1" t="s">
        <v>6042</v>
      </c>
      <c r="K281" s="2"/>
      <c r="L281" s="1">
        <v>-5.0</v>
      </c>
      <c r="M281" s="1"/>
      <c r="N281" s="1">
        <v>14.916133333333333</v>
      </c>
      <c r="O281" s="1" t="s">
        <v>5132</v>
      </c>
      <c r="P281" s="1" t="s">
        <v>6043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16</v>
      </c>
      <c r="B282" s="1" t="s">
        <v>17</v>
      </c>
      <c r="C282" s="1">
        <v>687.0</v>
      </c>
      <c r="D282" s="1">
        <v>0.0</v>
      </c>
      <c r="E282" s="1" t="s">
        <v>18</v>
      </c>
      <c r="F282" s="1" t="s">
        <v>19</v>
      </c>
      <c r="G282" s="1" t="s">
        <v>20</v>
      </c>
      <c r="H282" s="1" t="s">
        <v>6044</v>
      </c>
      <c r="I282" s="1" t="s">
        <v>6045</v>
      </c>
      <c r="J282" s="1" t="s">
        <v>6045</v>
      </c>
      <c r="K282" s="2"/>
      <c r="L282" s="1">
        <v>-6.0</v>
      </c>
      <c r="M282" s="1"/>
      <c r="N282" s="1">
        <v>13.84295</v>
      </c>
      <c r="O282" s="1" t="s">
        <v>5132</v>
      </c>
      <c r="P282" s="1" t="s">
        <v>6046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25</v>
      </c>
      <c r="B283" s="1" t="s">
        <v>88</v>
      </c>
      <c r="C283" s="1">
        <v>264.0</v>
      </c>
      <c r="D283" s="1">
        <v>0.0</v>
      </c>
      <c r="E283" s="2"/>
      <c r="F283" s="1" t="s">
        <v>19</v>
      </c>
      <c r="G283" s="1" t="s">
        <v>20</v>
      </c>
      <c r="H283" s="1" t="s">
        <v>6047</v>
      </c>
      <c r="I283" s="1" t="s">
        <v>6048</v>
      </c>
      <c r="J283" s="1" t="s">
        <v>6048</v>
      </c>
      <c r="K283" s="2"/>
      <c r="L283" s="1">
        <v>-8.0</v>
      </c>
      <c r="M283" s="1"/>
      <c r="N283" s="1">
        <v>6.229283333333333</v>
      </c>
      <c r="O283" s="1" t="s">
        <v>5090</v>
      </c>
      <c r="P283" s="1" t="s">
        <v>5094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25</v>
      </c>
      <c r="B284" s="1" t="s">
        <v>88</v>
      </c>
      <c r="C284" s="1">
        <v>613.0</v>
      </c>
      <c r="D284" s="1">
        <v>0.0</v>
      </c>
      <c r="E284" s="2"/>
      <c r="F284" s="1" t="s">
        <v>19</v>
      </c>
      <c r="G284" s="1" t="s">
        <v>20</v>
      </c>
      <c r="H284" s="1" t="s">
        <v>6049</v>
      </c>
      <c r="I284" s="1" t="s">
        <v>6050</v>
      </c>
      <c r="J284" s="1" t="s">
        <v>6050</v>
      </c>
      <c r="K284" s="2"/>
      <c r="L284" s="1">
        <v>-7.0</v>
      </c>
      <c r="M284" s="1"/>
      <c r="N284" s="1">
        <v>12.37065</v>
      </c>
      <c r="O284" s="1" t="s">
        <v>5090</v>
      </c>
      <c r="P284" s="1" t="s">
        <v>6051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16</v>
      </c>
      <c r="B285" s="3" t="s">
        <v>17</v>
      </c>
      <c r="C285" s="1">
        <v>428.0</v>
      </c>
      <c r="D285" s="1">
        <v>0.0</v>
      </c>
      <c r="E285" s="1" t="s">
        <v>18</v>
      </c>
      <c r="F285" s="1" t="s">
        <v>19</v>
      </c>
      <c r="G285" s="1" t="s">
        <v>20</v>
      </c>
      <c r="H285" s="1" t="s">
        <v>6052</v>
      </c>
      <c r="I285" s="1" t="s">
        <v>6053</v>
      </c>
      <c r="J285" s="1" t="s">
        <v>6053</v>
      </c>
      <c r="K285" s="2"/>
      <c r="L285" s="1">
        <v>-1.0</v>
      </c>
      <c r="M285" s="1"/>
      <c r="N285" s="1">
        <v>13.795333333333334</v>
      </c>
      <c r="O285" s="1" t="s">
        <v>5132</v>
      </c>
      <c r="P285" s="1" t="s">
        <v>6054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80</v>
      </c>
      <c r="B286" s="1" t="s">
        <v>17</v>
      </c>
      <c r="C286" s="1">
        <v>250.0</v>
      </c>
      <c r="D286" s="1">
        <v>0.0</v>
      </c>
      <c r="E286" s="1" t="s">
        <v>18</v>
      </c>
      <c r="F286" s="1" t="s">
        <v>81</v>
      </c>
      <c r="G286" s="1" t="s">
        <v>20</v>
      </c>
      <c r="H286" s="1" t="s">
        <v>6055</v>
      </c>
      <c r="I286" s="1" t="s">
        <v>6056</v>
      </c>
      <c r="J286" s="1" t="s">
        <v>6057</v>
      </c>
      <c r="K286" s="1" t="s">
        <v>6058</v>
      </c>
      <c r="L286" s="1">
        <v>-11.0</v>
      </c>
      <c r="M286" s="1">
        <v>1.5869</v>
      </c>
      <c r="N286" s="1">
        <v>10.301166666666667</v>
      </c>
      <c r="O286" s="1" t="s">
        <v>5100</v>
      </c>
      <c r="P286" s="1" t="s">
        <v>6059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25</v>
      </c>
      <c r="B287" s="1" t="s">
        <v>88</v>
      </c>
      <c r="C287" s="1">
        <v>364.0</v>
      </c>
      <c r="D287" s="1">
        <v>0.0</v>
      </c>
      <c r="E287" s="2"/>
      <c r="F287" s="1" t="s">
        <v>19</v>
      </c>
      <c r="G287" s="1" t="s">
        <v>39</v>
      </c>
      <c r="H287" s="1" t="s">
        <v>6060</v>
      </c>
      <c r="I287" s="1" t="s">
        <v>6061</v>
      </c>
      <c r="J287" s="1" t="s">
        <v>6061</v>
      </c>
      <c r="K287" s="2"/>
      <c r="L287" s="1">
        <v>-3.0</v>
      </c>
      <c r="M287" s="1"/>
      <c r="N287" s="1">
        <v>11.587616666666667</v>
      </c>
      <c r="O287" s="1" t="s">
        <v>5090</v>
      </c>
      <c r="P287" s="1" t="s">
        <v>6062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25</v>
      </c>
      <c r="B288" s="1" t="s">
        <v>88</v>
      </c>
      <c r="C288" s="1">
        <v>693.0</v>
      </c>
      <c r="D288" s="1">
        <v>0.0</v>
      </c>
      <c r="E288" s="2"/>
      <c r="F288" s="1" t="s">
        <v>19</v>
      </c>
      <c r="G288" s="1" t="s">
        <v>20</v>
      </c>
      <c r="H288" s="1" t="s">
        <v>6063</v>
      </c>
      <c r="I288" s="1" t="s">
        <v>6064</v>
      </c>
      <c r="J288" s="1" t="s">
        <v>6064</v>
      </c>
      <c r="K288" s="2"/>
      <c r="L288" s="1">
        <v>-5.0</v>
      </c>
      <c r="M288" s="1"/>
      <c r="N288" s="1">
        <v>14.625766666666667</v>
      </c>
      <c r="O288" s="1" t="s">
        <v>5090</v>
      </c>
      <c r="P288" s="1" t="s">
        <v>6065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80</v>
      </c>
      <c r="B289" s="1" t="s">
        <v>17</v>
      </c>
      <c r="C289" s="3">
        <v>187.0</v>
      </c>
      <c r="D289" s="1">
        <v>47.0</v>
      </c>
      <c r="E289" s="2"/>
      <c r="F289" s="1" t="s">
        <v>38</v>
      </c>
      <c r="G289" s="1" t="s">
        <v>39</v>
      </c>
      <c r="H289" s="1" t="s">
        <v>6066</v>
      </c>
      <c r="I289" s="1" t="s">
        <v>6067</v>
      </c>
      <c r="J289" s="1" t="s">
        <v>653</v>
      </c>
      <c r="K289" s="2"/>
      <c r="L289" s="1">
        <v>715.0</v>
      </c>
      <c r="M289" s="1"/>
      <c r="N289" s="1">
        <v>9.5548</v>
      </c>
      <c r="O289" s="1" t="s">
        <v>5100</v>
      </c>
      <c r="P289" s="1" t="s">
        <v>6068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80</v>
      </c>
      <c r="B290" s="1" t="s">
        <v>17</v>
      </c>
      <c r="C290" s="3">
        <v>456.0</v>
      </c>
      <c r="D290" s="1">
        <v>0.0</v>
      </c>
      <c r="E290" s="1" t="s">
        <v>5095</v>
      </c>
      <c r="F290" s="1" t="s">
        <v>81</v>
      </c>
      <c r="G290" s="1" t="s">
        <v>20</v>
      </c>
      <c r="H290" s="1" t="s">
        <v>6069</v>
      </c>
      <c r="I290" s="1" t="s">
        <v>6070</v>
      </c>
      <c r="J290" s="1" t="s">
        <v>6071</v>
      </c>
      <c r="K290" s="1" t="s">
        <v>6072</v>
      </c>
      <c r="L290" s="1">
        <v>-1.0</v>
      </c>
      <c r="M290" s="1">
        <v>0.008833333333333334</v>
      </c>
      <c r="N290" s="1">
        <v>11.771016666666666</v>
      </c>
      <c r="O290" s="1" t="s">
        <v>5100</v>
      </c>
      <c r="P290" s="1" t="s">
        <v>6073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80</v>
      </c>
      <c r="B291" s="1" t="s">
        <v>17</v>
      </c>
      <c r="C291" s="1">
        <v>357.0</v>
      </c>
      <c r="D291" s="1">
        <v>0.0</v>
      </c>
      <c r="E291" s="1" t="s">
        <v>18</v>
      </c>
      <c r="F291" s="1" t="s">
        <v>81</v>
      </c>
      <c r="G291" s="1" t="s">
        <v>20</v>
      </c>
      <c r="H291" s="1" t="s">
        <v>6074</v>
      </c>
      <c r="I291" s="1" t="s">
        <v>6075</v>
      </c>
      <c r="J291" s="1" t="s">
        <v>6076</v>
      </c>
      <c r="K291" s="1" t="s">
        <v>6077</v>
      </c>
      <c r="L291" s="1">
        <v>-5.0</v>
      </c>
      <c r="M291" s="1">
        <v>9.332083333333333</v>
      </c>
      <c r="N291" s="1">
        <v>9.893966666666667</v>
      </c>
      <c r="O291" s="1" t="s">
        <v>5100</v>
      </c>
      <c r="P291" s="1" t="s">
        <v>6078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16</v>
      </c>
      <c r="B292" s="1" t="s">
        <v>17</v>
      </c>
      <c r="C292" s="1">
        <v>646.0</v>
      </c>
      <c r="D292" s="1">
        <v>0.0</v>
      </c>
      <c r="E292" s="1" t="s">
        <v>18</v>
      </c>
      <c r="F292" s="1" t="s">
        <v>19</v>
      </c>
      <c r="G292" s="1" t="s">
        <v>20</v>
      </c>
      <c r="H292" s="1" t="s">
        <v>6079</v>
      </c>
      <c r="I292" s="1" t="s">
        <v>6080</v>
      </c>
      <c r="J292" s="1" t="s">
        <v>6080</v>
      </c>
      <c r="K292" s="2"/>
      <c r="L292" s="1">
        <v>-12.0</v>
      </c>
      <c r="M292" s="1"/>
      <c r="N292" s="1">
        <v>7.664416666666667</v>
      </c>
      <c r="O292" s="1" t="s">
        <v>5132</v>
      </c>
      <c r="P292" s="1" t="s">
        <v>6081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80</v>
      </c>
      <c r="B293" s="1" t="s">
        <v>17</v>
      </c>
      <c r="C293" s="1">
        <v>368.0</v>
      </c>
      <c r="D293" s="1">
        <v>0.0</v>
      </c>
      <c r="E293" s="1" t="s">
        <v>5095</v>
      </c>
      <c r="F293" s="1" t="s">
        <v>81</v>
      </c>
      <c r="G293" s="1" t="s">
        <v>20</v>
      </c>
      <c r="H293" s="1" t="s">
        <v>6082</v>
      </c>
      <c r="I293" s="1" t="s">
        <v>6083</v>
      </c>
      <c r="J293" s="1" t="s">
        <v>6084</v>
      </c>
      <c r="K293" s="1" t="s">
        <v>6085</v>
      </c>
      <c r="L293" s="1">
        <v>-9.0</v>
      </c>
      <c r="M293" s="1">
        <v>0.012783333333333334</v>
      </c>
      <c r="N293" s="1">
        <v>8.106883333333334</v>
      </c>
      <c r="O293" s="1" t="s">
        <v>5100</v>
      </c>
      <c r="P293" s="1" t="s">
        <v>6086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25</v>
      </c>
      <c r="B294" s="1" t="s">
        <v>88</v>
      </c>
      <c r="C294" s="1">
        <v>879.0</v>
      </c>
      <c r="D294" s="1">
        <v>0.0</v>
      </c>
      <c r="E294" s="2"/>
      <c r="F294" s="1" t="s">
        <v>19</v>
      </c>
      <c r="G294" s="1" t="s">
        <v>39</v>
      </c>
      <c r="H294" s="1" t="s">
        <v>6087</v>
      </c>
      <c r="I294" s="1" t="s">
        <v>6088</v>
      </c>
      <c r="J294" s="1" t="s">
        <v>6088</v>
      </c>
      <c r="K294" s="2"/>
      <c r="L294" s="1">
        <v>-7.0</v>
      </c>
      <c r="M294" s="1"/>
      <c r="N294" s="1">
        <v>12.378033333333333</v>
      </c>
      <c r="O294" s="1" t="s">
        <v>5090</v>
      </c>
      <c r="P294" s="1" t="s">
        <v>6089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16</v>
      </c>
      <c r="B295" s="1" t="s">
        <v>17</v>
      </c>
      <c r="C295" s="1">
        <v>1010.0</v>
      </c>
      <c r="D295" s="1">
        <v>0.0</v>
      </c>
      <c r="E295" s="1" t="s">
        <v>18</v>
      </c>
      <c r="F295" s="1" t="s">
        <v>19</v>
      </c>
      <c r="G295" s="1" t="s">
        <v>20</v>
      </c>
      <c r="H295" s="1" t="s">
        <v>6090</v>
      </c>
      <c r="I295" s="1" t="s">
        <v>6091</v>
      </c>
      <c r="J295" s="1" t="s">
        <v>6091</v>
      </c>
      <c r="K295" s="2"/>
      <c r="L295" s="1">
        <v>-8.0</v>
      </c>
      <c r="M295" s="1"/>
      <c r="N295" s="1">
        <v>11.572733333333334</v>
      </c>
      <c r="O295" s="1" t="s">
        <v>5132</v>
      </c>
      <c r="P295" s="1" t="s">
        <v>6092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25</v>
      </c>
      <c r="B296" s="1" t="s">
        <v>88</v>
      </c>
      <c r="C296" s="1">
        <v>404.0</v>
      </c>
      <c r="D296" s="1">
        <v>0.0</v>
      </c>
      <c r="E296" s="2"/>
      <c r="F296" s="1" t="s">
        <v>19</v>
      </c>
      <c r="G296" s="1" t="s">
        <v>20</v>
      </c>
      <c r="H296" s="1" t="s">
        <v>6093</v>
      </c>
      <c r="I296" s="1" t="s">
        <v>6094</v>
      </c>
      <c r="J296" s="1" t="s">
        <v>6094</v>
      </c>
      <c r="K296" s="2"/>
      <c r="L296" s="1">
        <v>-8.0</v>
      </c>
      <c r="M296" s="1"/>
      <c r="N296" s="1">
        <v>6.52015</v>
      </c>
      <c r="O296" s="1" t="s">
        <v>5090</v>
      </c>
      <c r="P296" s="1" t="s">
        <v>6095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80</v>
      </c>
      <c r="B297" s="1" t="s">
        <v>17</v>
      </c>
      <c r="C297" s="1">
        <v>329.0</v>
      </c>
      <c r="D297" s="1">
        <v>0.0</v>
      </c>
      <c r="E297" s="1" t="s">
        <v>5095</v>
      </c>
      <c r="F297" s="1" t="s">
        <v>81</v>
      </c>
      <c r="G297" s="1" t="s">
        <v>20</v>
      </c>
      <c r="H297" s="1" t="s">
        <v>6096</v>
      </c>
      <c r="I297" s="1" t="s">
        <v>6097</v>
      </c>
      <c r="J297" s="1" t="s">
        <v>6098</v>
      </c>
      <c r="K297" s="1" t="s">
        <v>6099</v>
      </c>
      <c r="L297" s="1">
        <v>3.0</v>
      </c>
      <c r="M297" s="1">
        <v>0.0093</v>
      </c>
      <c r="N297" s="1">
        <v>71.77245</v>
      </c>
      <c r="O297" s="1" t="s">
        <v>5100</v>
      </c>
      <c r="P297" s="1" t="s">
        <v>5101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16</v>
      </c>
      <c r="B298" s="1" t="s">
        <v>17</v>
      </c>
      <c r="C298" s="1">
        <v>528.0</v>
      </c>
      <c r="D298" s="1">
        <v>0.0</v>
      </c>
      <c r="E298" s="1" t="s">
        <v>18</v>
      </c>
      <c r="F298" s="1" t="s">
        <v>19</v>
      </c>
      <c r="G298" s="1" t="s">
        <v>20</v>
      </c>
      <c r="H298" s="1" t="s">
        <v>6100</v>
      </c>
      <c r="I298" s="1" t="s">
        <v>6101</v>
      </c>
      <c r="J298" s="1" t="s">
        <v>6101</v>
      </c>
      <c r="K298" s="2"/>
      <c r="L298" s="1">
        <v>-8.0</v>
      </c>
      <c r="M298" s="1"/>
      <c r="N298" s="1">
        <v>11.561266666666667</v>
      </c>
      <c r="O298" s="1" t="s">
        <v>5132</v>
      </c>
      <c r="P298" s="1" t="s">
        <v>6102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29</v>
      </c>
      <c r="B299" s="1" t="s">
        <v>88</v>
      </c>
      <c r="C299" s="1">
        <v>668.0</v>
      </c>
      <c r="D299" s="1">
        <v>0.0</v>
      </c>
      <c r="E299" s="1" t="s">
        <v>6103</v>
      </c>
      <c r="F299" s="1" t="s">
        <v>19</v>
      </c>
      <c r="G299" s="1" t="s">
        <v>20</v>
      </c>
      <c r="H299" s="1" t="s">
        <v>6104</v>
      </c>
      <c r="I299" s="1" t="s">
        <v>6105</v>
      </c>
      <c r="J299" s="1" t="s">
        <v>6105</v>
      </c>
      <c r="K299" s="2"/>
      <c r="L299" s="1">
        <v>-7.0</v>
      </c>
      <c r="M299" s="1"/>
      <c r="N299" s="1">
        <v>12.095216666666667</v>
      </c>
      <c r="O299" s="1" t="s">
        <v>5090</v>
      </c>
      <c r="P299" s="1" t="s">
        <v>6106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25</v>
      </c>
      <c r="B300" s="1" t="s">
        <v>88</v>
      </c>
      <c r="C300" s="1">
        <v>667.0</v>
      </c>
      <c r="D300" s="1">
        <v>0.0</v>
      </c>
      <c r="E300" s="2"/>
      <c r="F300" s="1" t="s">
        <v>19</v>
      </c>
      <c r="G300" s="1" t="s">
        <v>39</v>
      </c>
      <c r="H300" s="1" t="s">
        <v>6107</v>
      </c>
      <c r="I300" s="1" t="s">
        <v>6108</v>
      </c>
      <c r="J300" s="1" t="s">
        <v>6108</v>
      </c>
      <c r="K300" s="2"/>
      <c r="L300" s="1">
        <v>-11.0</v>
      </c>
      <c r="M300" s="1"/>
      <c r="N300" s="1">
        <v>8.71565</v>
      </c>
      <c r="O300" s="1" t="s">
        <v>5090</v>
      </c>
      <c r="P300" s="1" t="s">
        <v>6109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29</v>
      </c>
      <c r="B301" s="1" t="s">
        <v>88</v>
      </c>
      <c r="C301" s="1">
        <v>331.0</v>
      </c>
      <c r="D301" s="1">
        <v>0.0</v>
      </c>
      <c r="E301" s="1" t="s">
        <v>5930</v>
      </c>
      <c r="F301" s="1" t="s">
        <v>19</v>
      </c>
      <c r="G301" s="1" t="s">
        <v>20</v>
      </c>
      <c r="H301" s="1" t="s">
        <v>6110</v>
      </c>
      <c r="I301" s="1" t="s">
        <v>6111</v>
      </c>
      <c r="J301" s="1" t="s">
        <v>6111</v>
      </c>
      <c r="K301" s="2"/>
      <c r="L301" s="1">
        <v>-6.0</v>
      </c>
      <c r="M301" s="1"/>
      <c r="N301" s="1">
        <v>8.72075</v>
      </c>
      <c r="O301" s="1" t="s">
        <v>5090</v>
      </c>
      <c r="P301" s="1" t="s">
        <v>6112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25</v>
      </c>
      <c r="B302" s="1" t="s">
        <v>88</v>
      </c>
      <c r="C302" s="1">
        <v>633.0</v>
      </c>
      <c r="D302" s="1">
        <v>0.0</v>
      </c>
      <c r="E302" s="2"/>
      <c r="F302" s="1" t="s">
        <v>19</v>
      </c>
      <c r="G302" s="1" t="s">
        <v>20</v>
      </c>
      <c r="H302" s="1" t="s">
        <v>6113</v>
      </c>
      <c r="I302" s="1" t="s">
        <v>6114</v>
      </c>
      <c r="J302" s="1" t="s">
        <v>6114</v>
      </c>
      <c r="K302" s="2"/>
      <c r="L302" s="1">
        <v>-9.0</v>
      </c>
      <c r="M302" s="1"/>
      <c r="N302" s="1">
        <v>10.569783333333334</v>
      </c>
      <c r="O302" s="1" t="s">
        <v>5090</v>
      </c>
      <c r="P302" s="1" t="s">
        <v>6115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80</v>
      </c>
      <c r="B303" s="1" t="s">
        <v>17</v>
      </c>
      <c r="C303" s="1">
        <v>247.0</v>
      </c>
      <c r="D303" s="1">
        <v>62.0</v>
      </c>
      <c r="E303" s="2"/>
      <c r="F303" s="1" t="s">
        <v>38</v>
      </c>
      <c r="G303" s="1" t="s">
        <v>20</v>
      </c>
      <c r="H303" s="1" t="s">
        <v>6116</v>
      </c>
      <c r="I303" s="1" t="s">
        <v>6117</v>
      </c>
      <c r="J303" s="1" t="s">
        <v>653</v>
      </c>
      <c r="K303" s="2"/>
      <c r="L303" s="1">
        <v>764.0</v>
      </c>
      <c r="M303" s="1"/>
      <c r="N303" s="1">
        <v>7.70355</v>
      </c>
      <c r="O303" s="1" t="s">
        <v>5100</v>
      </c>
      <c r="P303" s="1" t="s">
        <v>6118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16</v>
      </c>
      <c r="B304" s="1" t="s">
        <v>17</v>
      </c>
      <c r="C304" s="1">
        <v>388.0</v>
      </c>
      <c r="D304" s="1">
        <v>0.0</v>
      </c>
      <c r="E304" s="1" t="s">
        <v>18</v>
      </c>
      <c r="F304" s="1" t="s">
        <v>19</v>
      </c>
      <c r="G304" s="1" t="s">
        <v>20</v>
      </c>
      <c r="H304" s="1" t="s">
        <v>6119</v>
      </c>
      <c r="I304" s="1" t="s">
        <v>6120</v>
      </c>
      <c r="J304" s="1" t="s">
        <v>6120</v>
      </c>
      <c r="K304" s="2"/>
      <c r="L304" s="1">
        <v>-6.0</v>
      </c>
      <c r="M304" s="1"/>
      <c r="N304" s="1">
        <v>8.263716666666667</v>
      </c>
      <c r="O304" s="1" t="s">
        <v>5132</v>
      </c>
      <c r="P304" s="1" t="s">
        <v>6121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16</v>
      </c>
      <c r="B305" s="1" t="s">
        <v>17</v>
      </c>
      <c r="C305" s="1">
        <v>264.0</v>
      </c>
      <c r="D305" s="1">
        <v>0.0</v>
      </c>
      <c r="E305" s="1" t="s">
        <v>18</v>
      </c>
      <c r="F305" s="1" t="s">
        <v>19</v>
      </c>
      <c r="G305" s="1" t="s">
        <v>20</v>
      </c>
      <c r="H305" s="1" t="s">
        <v>6122</v>
      </c>
      <c r="I305" s="1" t="s">
        <v>6123</v>
      </c>
      <c r="J305" s="1" t="s">
        <v>6123</v>
      </c>
      <c r="K305" s="2"/>
      <c r="L305" s="1">
        <v>-6.0</v>
      </c>
      <c r="M305" s="1"/>
      <c r="N305" s="1">
        <v>8.155666666666667</v>
      </c>
      <c r="O305" s="1" t="s">
        <v>5132</v>
      </c>
      <c r="P305" s="1" t="s">
        <v>5403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16</v>
      </c>
      <c r="B306" s="1" t="s">
        <v>17</v>
      </c>
      <c r="C306" s="1">
        <v>329.0</v>
      </c>
      <c r="D306" s="1">
        <v>0.0</v>
      </c>
      <c r="E306" s="1" t="s">
        <v>18</v>
      </c>
      <c r="F306" s="1" t="s">
        <v>19</v>
      </c>
      <c r="G306" s="1" t="s">
        <v>20</v>
      </c>
      <c r="H306" s="1" t="s">
        <v>6124</v>
      </c>
      <c r="I306" s="1" t="s">
        <v>6125</v>
      </c>
      <c r="J306" s="1" t="s">
        <v>6125</v>
      </c>
      <c r="K306" s="2"/>
      <c r="L306" s="1">
        <v>-8.0</v>
      </c>
      <c r="M306" s="1"/>
      <c r="N306" s="1">
        <v>6.6513333333333335</v>
      </c>
      <c r="O306" s="1" t="s">
        <v>5132</v>
      </c>
      <c r="P306" s="1" t="s">
        <v>6126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25</v>
      </c>
      <c r="B307" s="1" t="s">
        <v>88</v>
      </c>
      <c r="C307" s="1">
        <v>224.0</v>
      </c>
      <c r="D307" s="1">
        <v>0.0</v>
      </c>
      <c r="E307" s="2"/>
      <c r="F307" s="1" t="s">
        <v>19</v>
      </c>
      <c r="G307" s="1" t="s">
        <v>20</v>
      </c>
      <c r="H307" s="1" t="s">
        <v>6127</v>
      </c>
      <c r="I307" s="1" t="s">
        <v>6128</v>
      </c>
      <c r="J307" s="1" t="s">
        <v>6128</v>
      </c>
      <c r="K307" s="2"/>
      <c r="L307" s="1">
        <v>-10.0</v>
      </c>
      <c r="M307" s="1"/>
      <c r="N307" s="1">
        <v>4.8388333333333335</v>
      </c>
      <c r="O307" s="1" t="s">
        <v>5090</v>
      </c>
      <c r="P307" s="1" t="s">
        <v>5119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16</v>
      </c>
      <c r="B308" s="1" t="s">
        <v>17</v>
      </c>
      <c r="C308" s="1">
        <v>264.0</v>
      </c>
      <c r="D308" s="1">
        <v>0.0</v>
      </c>
      <c r="E308" s="1" t="s">
        <v>18</v>
      </c>
      <c r="F308" s="1" t="s">
        <v>19</v>
      </c>
      <c r="G308" s="1" t="s">
        <v>20</v>
      </c>
      <c r="H308" s="1" t="s">
        <v>6129</v>
      </c>
      <c r="I308" s="1" t="s">
        <v>6130</v>
      </c>
      <c r="J308" s="1" t="s">
        <v>6130</v>
      </c>
      <c r="K308" s="2"/>
      <c r="L308" s="1">
        <v>-8.0</v>
      </c>
      <c r="M308" s="1"/>
      <c r="N308" s="1">
        <v>6.955683333333333</v>
      </c>
      <c r="O308" s="1" t="s">
        <v>5132</v>
      </c>
      <c r="P308" s="1" t="s">
        <v>6131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80</v>
      </c>
      <c r="B309" s="1" t="s">
        <v>17</v>
      </c>
      <c r="C309" s="1">
        <v>763.0</v>
      </c>
      <c r="D309" s="1">
        <v>0.0</v>
      </c>
      <c r="E309" s="1" t="s">
        <v>5095</v>
      </c>
      <c r="F309" s="1" t="s">
        <v>81</v>
      </c>
      <c r="G309" s="1" t="s">
        <v>39</v>
      </c>
      <c r="H309" s="1" t="s">
        <v>6132</v>
      </c>
      <c r="I309" s="1" t="s">
        <v>6133</v>
      </c>
      <c r="J309" s="1" t="s">
        <v>6134</v>
      </c>
      <c r="K309" s="1" t="s">
        <v>6135</v>
      </c>
      <c r="L309" s="1">
        <v>-17.0</v>
      </c>
      <c r="M309" s="1">
        <v>0.011216666666666666</v>
      </c>
      <c r="N309" s="1">
        <v>10.844216666666666</v>
      </c>
      <c r="O309" s="1" t="s">
        <v>5100</v>
      </c>
      <c r="P309" s="1" t="s">
        <v>6136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80</v>
      </c>
      <c r="B310" s="3" t="s">
        <v>17</v>
      </c>
      <c r="C310" s="1">
        <v>267.0</v>
      </c>
      <c r="D310" s="1">
        <v>62.0</v>
      </c>
      <c r="E310" s="2"/>
      <c r="F310" s="1" t="s">
        <v>38</v>
      </c>
      <c r="G310" s="1" t="s">
        <v>20</v>
      </c>
      <c r="H310" s="1" t="s">
        <v>6137</v>
      </c>
      <c r="I310" s="1" t="s">
        <v>6138</v>
      </c>
      <c r="J310" s="1" t="s">
        <v>653</v>
      </c>
      <c r="K310" s="2"/>
      <c r="L310" s="1">
        <v>809.0</v>
      </c>
      <c r="M310" s="1"/>
      <c r="N310" s="1">
        <v>18.7851</v>
      </c>
      <c r="O310" s="1" t="s">
        <v>5100</v>
      </c>
      <c r="P310" s="1" t="s">
        <v>6139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80</v>
      </c>
      <c r="B311" s="1" t="s">
        <v>17</v>
      </c>
      <c r="C311" s="1">
        <v>165.0</v>
      </c>
      <c r="D311" s="1">
        <v>74.0</v>
      </c>
      <c r="E311" s="2"/>
      <c r="F311" s="1" t="s">
        <v>38</v>
      </c>
      <c r="G311" s="1" t="s">
        <v>20</v>
      </c>
      <c r="H311" s="1" t="s">
        <v>6140</v>
      </c>
      <c r="I311" s="1" t="s">
        <v>6141</v>
      </c>
      <c r="J311" s="1" t="s">
        <v>653</v>
      </c>
      <c r="K311" s="2"/>
      <c r="L311" s="1">
        <v>850.0</v>
      </c>
      <c r="M311" s="1"/>
      <c r="N311" s="1">
        <v>5.19765</v>
      </c>
      <c r="O311" s="1" t="s">
        <v>5100</v>
      </c>
      <c r="P311" s="1" t="s">
        <v>6142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25</v>
      </c>
      <c r="B312" s="3" t="s">
        <v>88</v>
      </c>
      <c r="C312" s="1">
        <v>264.0</v>
      </c>
      <c r="D312" s="1">
        <v>0.0</v>
      </c>
      <c r="E312" s="2"/>
      <c r="F312" s="1" t="s">
        <v>19</v>
      </c>
      <c r="G312" s="1" t="s">
        <v>20</v>
      </c>
      <c r="H312" s="1" t="s">
        <v>6143</v>
      </c>
      <c r="I312" s="1" t="s">
        <v>6144</v>
      </c>
      <c r="J312" s="1" t="s">
        <v>6144</v>
      </c>
      <c r="K312" s="2"/>
      <c r="L312" s="1">
        <v>-9.0</v>
      </c>
      <c r="M312" s="1"/>
      <c r="N312" s="1">
        <v>5.699</v>
      </c>
      <c r="O312" s="1" t="s">
        <v>5090</v>
      </c>
      <c r="P312" s="1" t="s">
        <v>5922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25</v>
      </c>
      <c r="B313" s="1" t="s">
        <v>88</v>
      </c>
      <c r="C313" s="1">
        <v>264.0</v>
      </c>
      <c r="D313" s="1">
        <v>0.0</v>
      </c>
      <c r="E313" s="2"/>
      <c r="F313" s="1" t="s">
        <v>19</v>
      </c>
      <c r="G313" s="1" t="s">
        <v>20</v>
      </c>
      <c r="H313" s="1" t="s">
        <v>6145</v>
      </c>
      <c r="I313" s="1" t="s">
        <v>6146</v>
      </c>
      <c r="J313" s="1" t="s">
        <v>6146</v>
      </c>
      <c r="K313" s="2"/>
      <c r="L313" s="1">
        <v>-4.0</v>
      </c>
      <c r="M313" s="1"/>
      <c r="N313" s="1">
        <v>10.18305</v>
      </c>
      <c r="O313" s="1" t="s">
        <v>5090</v>
      </c>
      <c r="P313" s="1" t="s">
        <v>6147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25</v>
      </c>
      <c r="B314" s="1" t="s">
        <v>88</v>
      </c>
      <c r="C314" s="1">
        <v>509.0</v>
      </c>
      <c r="D314" s="1">
        <v>0.0</v>
      </c>
      <c r="E314" s="2"/>
      <c r="F314" s="1" t="s">
        <v>19</v>
      </c>
      <c r="G314" s="1" t="s">
        <v>20</v>
      </c>
      <c r="H314" s="1" t="s">
        <v>6148</v>
      </c>
      <c r="I314" s="1" t="s">
        <v>6149</v>
      </c>
      <c r="J314" s="1" t="s">
        <v>6149</v>
      </c>
      <c r="K314" s="2"/>
      <c r="L314" s="1">
        <v>-9.0</v>
      </c>
      <c r="M314" s="1"/>
      <c r="N314" s="1">
        <v>10.374516666666667</v>
      </c>
      <c r="O314" s="1" t="s">
        <v>5090</v>
      </c>
      <c r="P314" s="1" t="s">
        <v>6150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16</v>
      </c>
      <c r="B315" s="1" t="s">
        <v>17</v>
      </c>
      <c r="C315" s="1">
        <v>358.0</v>
      </c>
      <c r="D315" s="1">
        <v>0.0</v>
      </c>
      <c r="E315" s="1" t="s">
        <v>18</v>
      </c>
      <c r="F315" s="1" t="s">
        <v>19</v>
      </c>
      <c r="G315" s="1" t="s">
        <v>20</v>
      </c>
      <c r="H315" s="1" t="s">
        <v>6151</v>
      </c>
      <c r="I315" s="1" t="s">
        <v>6152</v>
      </c>
      <c r="J315" s="1" t="s">
        <v>6152</v>
      </c>
      <c r="K315" s="2"/>
      <c r="L315" s="1">
        <v>-5.0</v>
      </c>
      <c r="M315" s="1"/>
      <c r="N315" s="1">
        <v>9.479766666666666</v>
      </c>
      <c r="O315" s="1" t="s">
        <v>5132</v>
      </c>
      <c r="P315" s="1" t="s">
        <v>6153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25</v>
      </c>
      <c r="B316" s="1" t="s">
        <v>88</v>
      </c>
      <c r="C316" s="1">
        <v>528.0</v>
      </c>
      <c r="D316" s="1">
        <v>0.0</v>
      </c>
      <c r="E316" s="2"/>
      <c r="F316" s="1" t="s">
        <v>19</v>
      </c>
      <c r="G316" s="1" t="s">
        <v>20</v>
      </c>
      <c r="H316" s="1" t="s">
        <v>6154</v>
      </c>
      <c r="I316" s="1" t="s">
        <v>6155</v>
      </c>
      <c r="J316" s="1" t="s">
        <v>6155</v>
      </c>
      <c r="K316" s="2"/>
      <c r="L316" s="1">
        <v>-1.0</v>
      </c>
      <c r="M316" s="1"/>
      <c r="N316" s="1">
        <v>8.655833333333334</v>
      </c>
      <c r="O316" s="1" t="s">
        <v>5090</v>
      </c>
      <c r="P316" s="1" t="s">
        <v>6156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29</v>
      </c>
      <c r="B317" s="1" t="s">
        <v>88</v>
      </c>
      <c r="C317" s="1">
        <v>413.0</v>
      </c>
      <c r="D317" s="1">
        <v>0.0</v>
      </c>
      <c r="E317" s="1" t="s">
        <v>1259</v>
      </c>
      <c r="F317" s="1" t="s">
        <v>19</v>
      </c>
      <c r="G317" s="1" t="s">
        <v>20</v>
      </c>
      <c r="H317" s="1" t="s">
        <v>6157</v>
      </c>
      <c r="I317" s="1" t="s">
        <v>6158</v>
      </c>
      <c r="J317" s="1" t="s">
        <v>6158</v>
      </c>
      <c r="K317" s="2"/>
      <c r="L317" s="1">
        <v>-5.0</v>
      </c>
      <c r="M317" s="1"/>
      <c r="N317" s="1">
        <v>9.174083333333334</v>
      </c>
      <c r="O317" s="1" t="s">
        <v>5090</v>
      </c>
      <c r="P317" s="1" t="s">
        <v>6159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25</v>
      </c>
      <c r="B318" s="1" t="s">
        <v>88</v>
      </c>
      <c r="C318" s="1">
        <v>264.0</v>
      </c>
      <c r="D318" s="1">
        <v>0.0</v>
      </c>
      <c r="E318" s="2"/>
      <c r="F318" s="1" t="s">
        <v>19</v>
      </c>
      <c r="G318" s="1" t="s">
        <v>20</v>
      </c>
      <c r="H318" s="1" t="s">
        <v>6160</v>
      </c>
      <c r="I318" s="1" t="s">
        <v>6161</v>
      </c>
      <c r="J318" s="1" t="s">
        <v>6161</v>
      </c>
      <c r="K318" s="2"/>
      <c r="L318" s="1">
        <v>-7.0</v>
      </c>
      <c r="M318" s="1"/>
      <c r="N318" s="1">
        <v>7.588433333333334</v>
      </c>
      <c r="O318" s="1" t="s">
        <v>5090</v>
      </c>
      <c r="P318" s="1" t="s">
        <v>5094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80</v>
      </c>
      <c r="B319" s="1" t="s">
        <v>17</v>
      </c>
      <c r="C319" s="1">
        <v>307.0</v>
      </c>
      <c r="D319" s="1">
        <v>77.0</v>
      </c>
      <c r="E319" s="2"/>
      <c r="F319" s="1" t="s">
        <v>38</v>
      </c>
      <c r="G319" s="1" t="s">
        <v>162</v>
      </c>
      <c r="H319" s="1" t="s">
        <v>6162</v>
      </c>
      <c r="I319" s="1" t="s">
        <v>6163</v>
      </c>
      <c r="J319" s="1" t="s">
        <v>653</v>
      </c>
      <c r="K319" s="2"/>
      <c r="L319" s="1">
        <v>928.0</v>
      </c>
      <c r="M319" s="1"/>
      <c r="N319" s="1">
        <v>12.0607</v>
      </c>
      <c r="O319" s="1" t="s">
        <v>5100</v>
      </c>
      <c r="P319" s="1" t="s">
        <v>6164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80</v>
      </c>
      <c r="B320" s="1" t="s">
        <v>17</v>
      </c>
      <c r="C320" s="3">
        <v>358.0</v>
      </c>
      <c r="D320" s="1">
        <v>0.0</v>
      </c>
      <c r="E320" s="1" t="s">
        <v>18</v>
      </c>
      <c r="F320" s="1" t="s">
        <v>81</v>
      </c>
      <c r="G320" s="1" t="s">
        <v>20</v>
      </c>
      <c r="H320" s="1" t="s">
        <v>6165</v>
      </c>
      <c r="I320" s="1" t="s">
        <v>6166</v>
      </c>
      <c r="J320" s="1" t="s">
        <v>6167</v>
      </c>
      <c r="K320" s="1" t="s">
        <v>6168</v>
      </c>
      <c r="L320" s="1">
        <v>6.0</v>
      </c>
      <c r="M320" s="1">
        <v>3.0792333333333333</v>
      </c>
      <c r="N320" s="1">
        <v>10.2533</v>
      </c>
      <c r="O320" s="1" t="s">
        <v>5100</v>
      </c>
      <c r="P320" s="1" t="s">
        <v>5101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80</v>
      </c>
      <c r="B321" s="1" t="s">
        <v>17</v>
      </c>
      <c r="C321" s="1">
        <v>1365.0</v>
      </c>
      <c r="D321" s="1">
        <v>0.0</v>
      </c>
      <c r="E321" s="1" t="s">
        <v>5095</v>
      </c>
      <c r="F321" s="1" t="s">
        <v>81</v>
      </c>
      <c r="G321" s="1" t="s">
        <v>39</v>
      </c>
      <c r="H321" s="1" t="s">
        <v>6169</v>
      </c>
      <c r="I321" s="1" t="s">
        <v>6170</v>
      </c>
      <c r="J321" s="1" t="s">
        <v>6171</v>
      </c>
      <c r="K321" s="1" t="s">
        <v>6172</v>
      </c>
      <c r="L321" s="1">
        <v>0.0</v>
      </c>
      <c r="M321" s="1">
        <v>0.0142</v>
      </c>
      <c r="N321" s="1">
        <v>20.644066666666667</v>
      </c>
      <c r="O321" s="1" t="s">
        <v>5100</v>
      </c>
      <c r="P321" s="1" t="s">
        <v>6173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80</v>
      </c>
      <c r="B322" s="1" t="s">
        <v>17</v>
      </c>
      <c r="C322" s="1">
        <v>572.0</v>
      </c>
      <c r="D322" s="1">
        <v>0.0</v>
      </c>
      <c r="E322" s="1" t="s">
        <v>5095</v>
      </c>
      <c r="F322" s="1" t="s">
        <v>81</v>
      </c>
      <c r="G322" s="1" t="s">
        <v>20</v>
      </c>
      <c r="H322" s="1" t="s">
        <v>6174</v>
      </c>
      <c r="I322" s="1" t="s">
        <v>6175</v>
      </c>
      <c r="J322" s="1" t="s">
        <v>6176</v>
      </c>
      <c r="K322" s="1" t="s">
        <v>6177</v>
      </c>
      <c r="L322" s="1">
        <v>0.0</v>
      </c>
      <c r="M322" s="1">
        <v>0.016183333333333334</v>
      </c>
      <c r="N322" s="1">
        <v>15.524516666666667</v>
      </c>
      <c r="O322" s="1" t="s">
        <v>5100</v>
      </c>
      <c r="P322" s="1" t="s">
        <v>6178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16</v>
      </c>
      <c r="B323" s="1" t="s">
        <v>17</v>
      </c>
      <c r="C323" s="1">
        <v>329.0</v>
      </c>
      <c r="D323" s="1">
        <v>0.0</v>
      </c>
      <c r="E323" s="1" t="s">
        <v>18</v>
      </c>
      <c r="F323" s="1" t="s">
        <v>19</v>
      </c>
      <c r="G323" s="1" t="s">
        <v>20</v>
      </c>
      <c r="H323" s="1" t="s">
        <v>6179</v>
      </c>
      <c r="I323" s="1" t="s">
        <v>6180</v>
      </c>
      <c r="J323" s="1" t="s">
        <v>6180</v>
      </c>
      <c r="K323" s="2"/>
      <c r="L323" s="1">
        <v>-7.0</v>
      </c>
      <c r="M323" s="1"/>
      <c r="N323" s="1">
        <v>7.343616666666667</v>
      </c>
      <c r="O323" s="1" t="s">
        <v>5132</v>
      </c>
      <c r="P323" s="1" t="s">
        <v>6126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16</v>
      </c>
      <c r="B324" s="1" t="s">
        <v>17</v>
      </c>
      <c r="C324" s="1">
        <v>423.0</v>
      </c>
      <c r="D324" s="1">
        <v>0.0</v>
      </c>
      <c r="E324" s="1" t="s">
        <v>18</v>
      </c>
      <c r="F324" s="1" t="s">
        <v>19</v>
      </c>
      <c r="G324" s="1" t="s">
        <v>20</v>
      </c>
      <c r="H324" s="1" t="s">
        <v>6181</v>
      </c>
      <c r="I324" s="1" t="s">
        <v>6182</v>
      </c>
      <c r="J324" s="1" t="s">
        <v>6182</v>
      </c>
      <c r="K324" s="2"/>
      <c r="L324" s="1">
        <v>-6.0</v>
      </c>
      <c r="M324" s="1"/>
      <c r="N324" s="1">
        <v>8.26035</v>
      </c>
      <c r="O324" s="1" t="s">
        <v>5132</v>
      </c>
      <c r="P324" s="1" t="s">
        <v>6183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25</v>
      </c>
      <c r="B325" s="1" t="s">
        <v>88</v>
      </c>
      <c r="C325" s="1">
        <v>380.0</v>
      </c>
      <c r="D325" s="1">
        <v>0.0</v>
      </c>
      <c r="E325" s="2"/>
      <c r="F325" s="1" t="s">
        <v>19</v>
      </c>
      <c r="G325" s="1" t="s">
        <v>20</v>
      </c>
      <c r="H325" s="1" t="s">
        <v>6184</v>
      </c>
      <c r="I325" s="1" t="s">
        <v>6185</v>
      </c>
      <c r="J325" s="1" t="s">
        <v>6185</v>
      </c>
      <c r="K325" s="2"/>
      <c r="L325" s="1">
        <v>-6.0</v>
      </c>
      <c r="M325" s="1"/>
      <c r="N325" s="1">
        <v>8.813116666666666</v>
      </c>
      <c r="O325" s="1" t="s">
        <v>5090</v>
      </c>
      <c r="P325" s="1" t="s">
        <v>6186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80</v>
      </c>
      <c r="B326" s="1" t="s">
        <v>17</v>
      </c>
      <c r="C326" s="1">
        <v>747.0</v>
      </c>
      <c r="D326" s="1">
        <v>0.0</v>
      </c>
      <c r="E326" s="1" t="s">
        <v>5095</v>
      </c>
      <c r="F326" s="1" t="s">
        <v>81</v>
      </c>
      <c r="G326" s="1" t="s">
        <v>20</v>
      </c>
      <c r="H326" s="1" t="s">
        <v>6187</v>
      </c>
      <c r="I326" s="1" t="s">
        <v>6188</v>
      </c>
      <c r="J326" s="1" t="s">
        <v>6189</v>
      </c>
      <c r="K326" s="1" t="s">
        <v>6190</v>
      </c>
      <c r="L326" s="1">
        <v>0.0</v>
      </c>
      <c r="M326" s="1">
        <v>0.014966666666666666</v>
      </c>
      <c r="N326" s="1">
        <v>12.526583333333333</v>
      </c>
      <c r="O326" s="1" t="s">
        <v>5100</v>
      </c>
      <c r="P326" s="1" t="s">
        <v>6191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80</v>
      </c>
      <c r="B327" s="1" t="s">
        <v>17</v>
      </c>
      <c r="C327" s="1">
        <v>342.0</v>
      </c>
      <c r="D327" s="1">
        <v>56.0</v>
      </c>
      <c r="E327" s="2"/>
      <c r="F327" s="1" t="s">
        <v>38</v>
      </c>
      <c r="G327" s="1" t="s">
        <v>162</v>
      </c>
      <c r="H327" s="1" t="s">
        <v>6192</v>
      </c>
      <c r="I327" s="1" t="s">
        <v>6193</v>
      </c>
      <c r="J327" s="1" t="s">
        <v>653</v>
      </c>
      <c r="K327" s="2"/>
      <c r="L327" s="1">
        <v>966.0</v>
      </c>
      <c r="M327" s="1"/>
      <c r="N327" s="1">
        <v>15.02555</v>
      </c>
      <c r="O327" s="1" t="s">
        <v>5100</v>
      </c>
      <c r="P327" s="1" t="s">
        <v>6194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25</v>
      </c>
      <c r="B328" s="1" t="s">
        <v>88</v>
      </c>
      <c r="C328" s="1">
        <v>264.0</v>
      </c>
      <c r="D328" s="1">
        <v>0.0</v>
      </c>
      <c r="E328" s="2"/>
      <c r="F328" s="1" t="s">
        <v>19</v>
      </c>
      <c r="G328" s="1" t="s">
        <v>20</v>
      </c>
      <c r="H328" s="1" t="s">
        <v>6195</v>
      </c>
      <c r="I328" s="1" t="s">
        <v>6196</v>
      </c>
      <c r="J328" s="1" t="s">
        <v>6196</v>
      </c>
      <c r="K328" s="2"/>
      <c r="L328" s="1">
        <v>-3.0</v>
      </c>
      <c r="M328" s="1"/>
      <c r="N328" s="1">
        <v>11.542766666666667</v>
      </c>
      <c r="O328" s="1" t="s">
        <v>5090</v>
      </c>
      <c r="P328" s="1" t="s">
        <v>5094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25</v>
      </c>
      <c r="B329" s="1" t="s">
        <v>88</v>
      </c>
      <c r="C329" s="1">
        <v>329.0</v>
      </c>
      <c r="D329" s="1">
        <v>0.0</v>
      </c>
      <c r="E329" s="2"/>
      <c r="F329" s="1" t="s">
        <v>19</v>
      </c>
      <c r="G329" s="1" t="s">
        <v>20</v>
      </c>
      <c r="H329" s="1" t="s">
        <v>6197</v>
      </c>
      <c r="I329" s="1" t="s">
        <v>6198</v>
      </c>
      <c r="J329" s="1" t="s">
        <v>6198</v>
      </c>
      <c r="K329" s="2"/>
      <c r="L329" s="1">
        <v>-2.0</v>
      </c>
      <c r="M329" s="1"/>
      <c r="N329" s="1">
        <v>12.162283333333333</v>
      </c>
      <c r="O329" s="1" t="s">
        <v>5090</v>
      </c>
      <c r="P329" s="1" t="s">
        <v>5690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29</v>
      </c>
      <c r="B330" s="1" t="s">
        <v>88</v>
      </c>
      <c r="C330" s="1">
        <v>658.0</v>
      </c>
      <c r="D330" s="1">
        <v>0.0</v>
      </c>
      <c r="E330" s="1" t="s">
        <v>6199</v>
      </c>
      <c r="F330" s="1" t="s">
        <v>19</v>
      </c>
      <c r="G330" s="1" t="s">
        <v>20</v>
      </c>
      <c r="H330" s="1" t="s">
        <v>6200</v>
      </c>
      <c r="I330" s="1" t="s">
        <v>6201</v>
      </c>
      <c r="J330" s="1" t="s">
        <v>6201</v>
      </c>
      <c r="K330" s="2"/>
      <c r="L330" s="1">
        <v>-8.0</v>
      </c>
      <c r="M330" s="1"/>
      <c r="N330" s="1">
        <v>11.810383333333334</v>
      </c>
      <c r="O330" s="1" t="s">
        <v>5090</v>
      </c>
      <c r="P330" s="1" t="s">
        <v>6202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80</v>
      </c>
      <c r="B331" s="1" t="s">
        <v>17</v>
      </c>
      <c r="C331" s="1">
        <v>199.0</v>
      </c>
      <c r="D331" s="1">
        <v>50.0</v>
      </c>
      <c r="E331" s="2"/>
      <c r="F331" s="1" t="s">
        <v>38</v>
      </c>
      <c r="G331" s="1" t="s">
        <v>20</v>
      </c>
      <c r="H331" s="1" t="s">
        <v>6203</v>
      </c>
      <c r="I331" s="1" t="s">
        <v>6204</v>
      </c>
      <c r="J331" s="1" t="s">
        <v>653</v>
      </c>
      <c r="K331" s="2"/>
      <c r="L331" s="1">
        <v>992.0</v>
      </c>
      <c r="M331" s="1"/>
      <c r="N331" s="1">
        <v>11.267033333333334</v>
      </c>
      <c r="O331" s="1" t="s">
        <v>5100</v>
      </c>
      <c r="P331" s="1" t="s">
        <v>6205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603.0</v>
      </c>
      <c r="D332" s="1">
        <v>0.0</v>
      </c>
      <c r="E332" s="1" t="s">
        <v>18</v>
      </c>
      <c r="F332" s="1" t="s">
        <v>19</v>
      </c>
      <c r="G332" s="1" t="s">
        <v>20</v>
      </c>
      <c r="H332" s="1" t="s">
        <v>6206</v>
      </c>
      <c r="I332" s="1" t="s">
        <v>6207</v>
      </c>
      <c r="J332" s="1" t="s">
        <v>6207</v>
      </c>
      <c r="K332" s="2"/>
      <c r="L332" s="1">
        <v>-8.0</v>
      </c>
      <c r="M332" s="1"/>
      <c r="N332" s="1">
        <v>11.4926</v>
      </c>
      <c r="O332" s="1" t="s">
        <v>5132</v>
      </c>
      <c r="P332" s="1" t="s">
        <v>6208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80</v>
      </c>
      <c r="B333" s="1" t="s">
        <v>17</v>
      </c>
      <c r="C333" s="1">
        <v>199.0</v>
      </c>
      <c r="D333" s="1">
        <v>50.0</v>
      </c>
      <c r="E333" s="2"/>
      <c r="F333" s="1" t="s">
        <v>38</v>
      </c>
      <c r="G333" s="1" t="s">
        <v>162</v>
      </c>
      <c r="H333" s="1" t="s">
        <v>6209</v>
      </c>
      <c r="I333" s="1" t="s">
        <v>6210</v>
      </c>
      <c r="J333" s="1" t="s">
        <v>653</v>
      </c>
      <c r="K333" s="2"/>
      <c r="L333" s="1">
        <v>1001.0</v>
      </c>
      <c r="M333" s="1"/>
      <c r="N333" s="1">
        <v>6.9067</v>
      </c>
      <c r="O333" s="1" t="s">
        <v>5100</v>
      </c>
      <c r="P333" s="1" t="s">
        <v>6211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80</v>
      </c>
      <c r="B334" s="1" t="s">
        <v>17</v>
      </c>
      <c r="C334" s="1">
        <v>309.0</v>
      </c>
      <c r="D334" s="1">
        <v>0.0</v>
      </c>
      <c r="E334" s="1" t="s">
        <v>6212</v>
      </c>
      <c r="F334" s="1" t="s">
        <v>81</v>
      </c>
      <c r="G334" s="1" t="s">
        <v>20</v>
      </c>
      <c r="H334" s="1" t="s">
        <v>6213</v>
      </c>
      <c r="I334" s="1" t="s">
        <v>6214</v>
      </c>
      <c r="J334" s="1" t="s">
        <v>6215</v>
      </c>
      <c r="K334" s="1" t="s">
        <v>6216</v>
      </c>
      <c r="L334" s="1">
        <v>3.0</v>
      </c>
      <c r="M334" s="1">
        <v>0.008433333333333333</v>
      </c>
      <c r="N334" s="1">
        <v>8.953466666666667</v>
      </c>
      <c r="O334" s="1" t="s">
        <v>5100</v>
      </c>
      <c r="P334" s="1" t="s">
        <v>5101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16</v>
      </c>
      <c r="B335" s="1" t="s">
        <v>17</v>
      </c>
      <c r="C335" s="1">
        <v>394.0</v>
      </c>
      <c r="D335" s="1">
        <v>0.0</v>
      </c>
      <c r="E335" s="1" t="s">
        <v>18</v>
      </c>
      <c r="F335" s="1" t="s">
        <v>19</v>
      </c>
      <c r="G335" s="1" t="s">
        <v>20</v>
      </c>
      <c r="H335" s="1" t="s">
        <v>6217</v>
      </c>
      <c r="I335" s="1" t="s">
        <v>6218</v>
      </c>
      <c r="J335" s="1" t="s">
        <v>6218</v>
      </c>
      <c r="K335" s="2"/>
      <c r="L335" s="1">
        <v>0.0</v>
      </c>
      <c r="M335" s="1"/>
      <c r="N335" s="1">
        <v>15.535366666666667</v>
      </c>
      <c r="O335" s="1" t="s">
        <v>5132</v>
      </c>
      <c r="P335" s="1" t="s">
        <v>6219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80</v>
      </c>
      <c r="B336" s="1" t="s">
        <v>17</v>
      </c>
      <c r="C336" s="1">
        <v>270.0</v>
      </c>
      <c r="D336" s="1">
        <v>0.0</v>
      </c>
      <c r="E336" s="1" t="s">
        <v>6212</v>
      </c>
      <c r="F336" s="1" t="s">
        <v>81</v>
      </c>
      <c r="G336" s="1" t="s">
        <v>20</v>
      </c>
      <c r="H336" s="1" t="s">
        <v>6220</v>
      </c>
      <c r="I336" s="1" t="s">
        <v>6221</v>
      </c>
      <c r="J336" s="1" t="s">
        <v>6222</v>
      </c>
      <c r="K336" s="1" t="s">
        <v>6223</v>
      </c>
      <c r="L336" s="1">
        <v>17.0</v>
      </c>
      <c r="M336" s="1">
        <v>0.011333333333333334</v>
      </c>
      <c r="N336" s="1">
        <v>10.755533333333334</v>
      </c>
      <c r="O336" s="1" t="s">
        <v>5100</v>
      </c>
      <c r="P336" s="1" t="s">
        <v>6224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80</v>
      </c>
      <c r="B337" s="1" t="s">
        <v>17</v>
      </c>
      <c r="C337" s="1">
        <v>909.0</v>
      </c>
      <c r="D337" s="1">
        <v>227.0</v>
      </c>
      <c r="E337" s="2"/>
      <c r="F337" s="1" t="s">
        <v>38</v>
      </c>
      <c r="G337" s="1" t="s">
        <v>162</v>
      </c>
      <c r="H337" s="1" t="s">
        <v>6225</v>
      </c>
      <c r="I337" s="1" t="s">
        <v>6226</v>
      </c>
      <c r="J337" s="1" t="s">
        <v>653</v>
      </c>
      <c r="K337" s="2"/>
      <c r="L337" s="1">
        <v>1012.0</v>
      </c>
      <c r="M337" s="1"/>
      <c r="N337" s="1">
        <v>13.556133333333333</v>
      </c>
      <c r="O337" s="1" t="s">
        <v>5100</v>
      </c>
      <c r="P337" s="1" t="s">
        <v>6227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25</v>
      </c>
      <c r="B338" s="1" t="s">
        <v>88</v>
      </c>
      <c r="C338" s="1">
        <v>642.0</v>
      </c>
      <c r="D338" s="1">
        <v>0.0</v>
      </c>
      <c r="E338" s="2"/>
      <c r="F338" s="1" t="s">
        <v>19</v>
      </c>
      <c r="G338" s="1" t="s">
        <v>20</v>
      </c>
      <c r="H338" s="1" t="s">
        <v>6228</v>
      </c>
      <c r="I338" s="1" t="s">
        <v>6229</v>
      </c>
      <c r="J338" s="1" t="s">
        <v>6229</v>
      </c>
      <c r="K338" s="2"/>
      <c r="L338" s="1">
        <v>-6.0</v>
      </c>
      <c r="M338" s="1"/>
      <c r="N338" s="1">
        <v>13.773233333333334</v>
      </c>
      <c r="O338" s="1" t="s">
        <v>5090</v>
      </c>
      <c r="P338" s="1" t="s">
        <v>6230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80</v>
      </c>
      <c r="B339" s="1" t="s">
        <v>17</v>
      </c>
      <c r="C339" s="1">
        <v>772.0</v>
      </c>
      <c r="D339" s="1">
        <v>0.0</v>
      </c>
      <c r="E339" s="1" t="s">
        <v>6212</v>
      </c>
      <c r="F339" s="1" t="s">
        <v>81</v>
      </c>
      <c r="G339" s="1" t="s">
        <v>20</v>
      </c>
      <c r="H339" s="1" t="s">
        <v>6231</v>
      </c>
      <c r="I339" s="1" t="s">
        <v>6232</v>
      </c>
      <c r="J339" s="1" t="s">
        <v>6233</v>
      </c>
      <c r="K339" s="1" t="s">
        <v>6234</v>
      </c>
      <c r="L339" s="1">
        <v>-5.0</v>
      </c>
      <c r="M339" s="1">
        <v>0.05198333333333333</v>
      </c>
      <c r="N339" s="1">
        <v>11.7962</v>
      </c>
      <c r="O339" s="1" t="s">
        <v>5100</v>
      </c>
      <c r="P339" s="1" t="s">
        <v>6235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80</v>
      </c>
      <c r="B340" s="1" t="s">
        <v>17</v>
      </c>
      <c r="C340" s="1">
        <v>366.0</v>
      </c>
      <c r="D340" s="1">
        <v>92.0</v>
      </c>
      <c r="E340" s="2"/>
      <c r="F340" s="1" t="s">
        <v>38</v>
      </c>
      <c r="G340" s="1" t="s">
        <v>20</v>
      </c>
      <c r="H340" s="1" t="s">
        <v>6236</v>
      </c>
      <c r="I340" s="1" t="s">
        <v>6237</v>
      </c>
      <c r="J340" s="1" t="s">
        <v>653</v>
      </c>
      <c r="K340" s="2"/>
      <c r="L340" s="1">
        <v>1019.0</v>
      </c>
      <c r="M340" s="1"/>
      <c r="N340" s="1">
        <v>22.094333333333335</v>
      </c>
      <c r="O340" s="1" t="s">
        <v>5100</v>
      </c>
      <c r="P340" s="1" t="s">
        <v>6238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25</v>
      </c>
      <c r="B341" s="1" t="s">
        <v>88</v>
      </c>
      <c r="C341" s="1">
        <v>264.0</v>
      </c>
      <c r="D341" s="1">
        <v>0.0</v>
      </c>
      <c r="E341" s="2"/>
      <c r="F341" s="1" t="s">
        <v>19</v>
      </c>
      <c r="G341" s="1" t="s">
        <v>20</v>
      </c>
      <c r="H341" s="1" t="s">
        <v>6239</v>
      </c>
      <c r="I341" s="1" t="s">
        <v>6240</v>
      </c>
      <c r="J341" s="1" t="s">
        <v>6240</v>
      </c>
      <c r="K341" s="2"/>
      <c r="L341" s="1">
        <v>-8.0</v>
      </c>
      <c r="M341" s="1"/>
      <c r="N341" s="1">
        <v>6.159366666666667</v>
      </c>
      <c r="O341" s="1" t="s">
        <v>5090</v>
      </c>
      <c r="P341" s="1" t="s">
        <v>6241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80</v>
      </c>
      <c r="B342" s="1" t="s">
        <v>17</v>
      </c>
      <c r="C342" s="1">
        <v>267.0</v>
      </c>
      <c r="D342" s="1">
        <v>62.0</v>
      </c>
      <c r="E342" s="2"/>
      <c r="F342" s="1" t="s">
        <v>38</v>
      </c>
      <c r="G342" s="1" t="s">
        <v>39</v>
      </c>
      <c r="H342" s="1" t="s">
        <v>6242</v>
      </c>
      <c r="I342" s="1" t="s">
        <v>6243</v>
      </c>
      <c r="J342" s="1" t="s">
        <v>653</v>
      </c>
      <c r="K342" s="2"/>
      <c r="L342" s="1">
        <v>1034.0</v>
      </c>
      <c r="M342" s="1"/>
      <c r="N342" s="1">
        <v>6.96675</v>
      </c>
      <c r="O342" s="1" t="s">
        <v>5100</v>
      </c>
      <c r="P342" s="1" t="s">
        <v>6244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25</v>
      </c>
      <c r="B343" s="1" t="s">
        <v>88</v>
      </c>
      <c r="C343" s="3">
        <v>329.0</v>
      </c>
      <c r="D343" s="1">
        <v>0.0</v>
      </c>
      <c r="E343" s="2"/>
      <c r="F343" s="1" t="s">
        <v>19</v>
      </c>
      <c r="G343" s="1" t="s">
        <v>20</v>
      </c>
      <c r="H343" s="1" t="s">
        <v>6245</v>
      </c>
      <c r="I343" s="1" t="s">
        <v>6246</v>
      </c>
      <c r="J343" s="1" t="s">
        <v>6246</v>
      </c>
      <c r="K343" s="2"/>
      <c r="L343" s="1">
        <v>-6.0</v>
      </c>
      <c r="M343" s="1"/>
      <c r="N343" s="1">
        <v>8.465383333333333</v>
      </c>
      <c r="O343" s="1" t="s">
        <v>5090</v>
      </c>
      <c r="P343" s="1" t="s">
        <v>6247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80</v>
      </c>
      <c r="B344" s="1" t="s">
        <v>17</v>
      </c>
      <c r="C344" s="1">
        <v>523.0</v>
      </c>
      <c r="D344" s="1">
        <v>0.0</v>
      </c>
      <c r="E344" s="1" t="s">
        <v>6212</v>
      </c>
      <c r="F344" s="1" t="s">
        <v>81</v>
      </c>
      <c r="G344" s="1" t="s">
        <v>20</v>
      </c>
      <c r="H344" s="1" t="s">
        <v>6248</v>
      </c>
      <c r="I344" s="1" t="s">
        <v>6249</v>
      </c>
      <c r="J344" s="1" t="s">
        <v>6250</v>
      </c>
      <c r="K344" s="1" t="s">
        <v>6251</v>
      </c>
      <c r="L344" s="1">
        <v>4.0</v>
      </c>
      <c r="M344" s="1">
        <v>0.0083</v>
      </c>
      <c r="N344" s="1">
        <v>13.771</v>
      </c>
      <c r="O344" s="1" t="s">
        <v>5100</v>
      </c>
      <c r="P344" s="1" t="s">
        <v>6252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37</v>
      </c>
      <c r="B345" s="1" t="s">
        <v>17</v>
      </c>
      <c r="C345" s="1">
        <v>0.0</v>
      </c>
      <c r="D345" s="1">
        <v>378.0</v>
      </c>
      <c r="E345" s="1" t="s">
        <v>6212</v>
      </c>
      <c r="F345" s="1" t="s">
        <v>81</v>
      </c>
      <c r="G345" s="1" t="s">
        <v>39</v>
      </c>
      <c r="H345" s="1" t="s">
        <v>6253</v>
      </c>
      <c r="I345" s="1" t="s">
        <v>6254</v>
      </c>
      <c r="J345" s="1" t="s">
        <v>6255</v>
      </c>
      <c r="K345" s="1" t="s">
        <v>6256</v>
      </c>
      <c r="L345" s="1">
        <v>-6.0</v>
      </c>
      <c r="M345" s="1">
        <v>0.018483333333333334</v>
      </c>
      <c r="N345" s="1">
        <v>1.6637333333333333</v>
      </c>
      <c r="O345" s="1" t="s">
        <v>42</v>
      </c>
      <c r="P345" s="1" t="s">
        <v>6257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25</v>
      </c>
      <c r="B346" s="1" t="s">
        <v>88</v>
      </c>
      <c r="C346" s="3">
        <v>488.0</v>
      </c>
      <c r="D346" s="1">
        <v>0.0</v>
      </c>
      <c r="E346" s="2"/>
      <c r="F346" s="1" t="s">
        <v>19</v>
      </c>
      <c r="G346" s="1" t="s">
        <v>20</v>
      </c>
      <c r="H346" s="1" t="s">
        <v>6258</v>
      </c>
      <c r="I346" s="1" t="s">
        <v>6259</v>
      </c>
      <c r="J346" s="1" t="s">
        <v>6259</v>
      </c>
      <c r="K346" s="2"/>
      <c r="L346" s="1">
        <v>-6.0</v>
      </c>
      <c r="M346" s="1"/>
      <c r="N346" s="1">
        <v>8.993066666666667</v>
      </c>
      <c r="O346" s="1" t="s">
        <v>5090</v>
      </c>
      <c r="P346" s="1" t="s">
        <v>6260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80</v>
      </c>
      <c r="B347" s="1" t="s">
        <v>17</v>
      </c>
      <c r="C347" s="1">
        <v>498.0</v>
      </c>
      <c r="D347" s="1">
        <v>0.0</v>
      </c>
      <c r="E347" s="1" t="s">
        <v>6212</v>
      </c>
      <c r="F347" s="1" t="s">
        <v>81</v>
      </c>
      <c r="G347" s="1" t="s">
        <v>39</v>
      </c>
      <c r="H347" s="1" t="s">
        <v>6261</v>
      </c>
      <c r="I347" s="1" t="s">
        <v>6262</v>
      </c>
      <c r="J347" s="1" t="s">
        <v>6263</v>
      </c>
      <c r="K347" s="1" t="s">
        <v>6264</v>
      </c>
      <c r="L347" s="1">
        <v>-8.0</v>
      </c>
      <c r="M347" s="1">
        <v>0.014283333333333334</v>
      </c>
      <c r="N347" s="1">
        <v>9.52545</v>
      </c>
      <c r="O347" s="1" t="s">
        <v>5100</v>
      </c>
      <c r="P347" s="1" t="s">
        <v>6265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80</v>
      </c>
      <c r="B348" s="1" t="s">
        <v>17</v>
      </c>
      <c r="C348" s="1">
        <v>1300.0</v>
      </c>
      <c r="D348" s="1">
        <v>0.0</v>
      </c>
      <c r="E348" s="1" t="s">
        <v>18</v>
      </c>
      <c r="F348" s="1" t="s">
        <v>81</v>
      </c>
      <c r="G348" s="1" t="s">
        <v>20</v>
      </c>
      <c r="H348" s="1" t="s">
        <v>6266</v>
      </c>
      <c r="I348" s="1" t="s">
        <v>6267</v>
      </c>
      <c r="J348" s="1" t="s">
        <v>6268</v>
      </c>
      <c r="K348" s="1" t="s">
        <v>6269</v>
      </c>
      <c r="L348" s="1">
        <v>-3.0</v>
      </c>
      <c r="M348" s="1">
        <v>4.4272</v>
      </c>
      <c r="N348" s="1">
        <v>12.95415</v>
      </c>
      <c r="O348" s="1" t="s">
        <v>5100</v>
      </c>
      <c r="P348" s="1" t="s">
        <v>6270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25</v>
      </c>
      <c r="B349" s="1" t="s">
        <v>88</v>
      </c>
      <c r="C349" s="1">
        <v>388.0</v>
      </c>
      <c r="D349" s="1">
        <v>0.0</v>
      </c>
      <c r="E349" s="2"/>
      <c r="F349" s="1" t="s">
        <v>19</v>
      </c>
      <c r="G349" s="1" t="s">
        <v>20</v>
      </c>
      <c r="H349" s="1" t="s">
        <v>6271</v>
      </c>
      <c r="I349" s="1" t="s">
        <v>6272</v>
      </c>
      <c r="J349" s="1" t="s">
        <v>6272</v>
      </c>
      <c r="K349" s="2"/>
      <c r="L349" s="1">
        <v>-7.0</v>
      </c>
      <c r="M349" s="1"/>
      <c r="N349" s="1">
        <v>7.2415666666666665</v>
      </c>
      <c r="O349" s="1" t="s">
        <v>5090</v>
      </c>
      <c r="P349" s="1" t="s">
        <v>6273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80</v>
      </c>
      <c r="B350" s="1" t="s">
        <v>17</v>
      </c>
      <c r="C350" s="1">
        <v>263.0</v>
      </c>
      <c r="D350" s="1">
        <v>0.0</v>
      </c>
      <c r="E350" s="1" t="s">
        <v>6212</v>
      </c>
      <c r="F350" s="1" t="s">
        <v>81</v>
      </c>
      <c r="G350" s="1" t="s">
        <v>39</v>
      </c>
      <c r="H350" s="1" t="s">
        <v>6274</v>
      </c>
      <c r="I350" s="1" t="s">
        <v>6275</v>
      </c>
      <c r="J350" s="1" t="s">
        <v>6276</v>
      </c>
      <c r="K350" s="1" t="s">
        <v>6277</v>
      </c>
      <c r="L350" s="1">
        <v>-5.0</v>
      </c>
      <c r="M350" s="1">
        <v>0.015483333333333333</v>
      </c>
      <c r="N350" s="1">
        <v>15.200466666666667</v>
      </c>
      <c r="O350" s="1" t="s">
        <v>5100</v>
      </c>
      <c r="P350" s="1" t="s">
        <v>6278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29</v>
      </c>
      <c r="B351" s="1" t="s">
        <v>88</v>
      </c>
      <c r="C351" s="1">
        <v>658.0</v>
      </c>
      <c r="D351" s="1">
        <v>0.0</v>
      </c>
      <c r="E351" s="1" t="s">
        <v>6279</v>
      </c>
      <c r="F351" s="1" t="s">
        <v>19</v>
      </c>
      <c r="G351" s="1" t="s">
        <v>20</v>
      </c>
      <c r="H351" s="1" t="s">
        <v>6280</v>
      </c>
      <c r="I351" s="1" t="s">
        <v>6281</v>
      </c>
      <c r="J351" s="1" t="s">
        <v>6281</v>
      </c>
      <c r="K351" s="2"/>
      <c r="L351" s="1">
        <v>-9.0</v>
      </c>
      <c r="M351" s="1"/>
      <c r="N351" s="1">
        <v>10.433766666666667</v>
      </c>
      <c r="O351" s="1" t="s">
        <v>5090</v>
      </c>
      <c r="P351" s="1" t="s">
        <v>6282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16</v>
      </c>
      <c r="B352" s="1" t="s">
        <v>17</v>
      </c>
      <c r="C352" s="1">
        <v>488.0</v>
      </c>
      <c r="D352" s="1">
        <v>0.0</v>
      </c>
      <c r="E352" s="1" t="s">
        <v>18</v>
      </c>
      <c r="F352" s="1" t="s">
        <v>19</v>
      </c>
      <c r="G352" s="1" t="s">
        <v>20</v>
      </c>
      <c r="H352" s="1" t="s">
        <v>6283</v>
      </c>
      <c r="I352" s="1" t="s">
        <v>6284</v>
      </c>
      <c r="J352" s="1" t="s">
        <v>6284</v>
      </c>
      <c r="K352" s="2"/>
      <c r="L352" s="1">
        <v>-8.0</v>
      </c>
      <c r="M352" s="1"/>
      <c r="N352" s="1">
        <v>6.025816666666667</v>
      </c>
      <c r="O352" s="1" t="s">
        <v>5132</v>
      </c>
      <c r="P352" s="1" t="s">
        <v>6285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80</v>
      </c>
      <c r="B353" s="1" t="s">
        <v>17</v>
      </c>
      <c r="C353" s="1">
        <v>191.0</v>
      </c>
      <c r="D353" s="1">
        <v>48.0</v>
      </c>
      <c r="E353" s="2"/>
      <c r="F353" s="1" t="s">
        <v>38</v>
      </c>
      <c r="G353" s="1" t="s">
        <v>20</v>
      </c>
      <c r="H353" s="1" t="s">
        <v>6286</v>
      </c>
      <c r="I353" s="1" t="s">
        <v>6287</v>
      </c>
      <c r="J353" s="1" t="s">
        <v>653</v>
      </c>
      <c r="K353" s="2"/>
      <c r="L353" s="1">
        <v>1078.0</v>
      </c>
      <c r="M353" s="1"/>
      <c r="N353" s="1">
        <v>7.0695</v>
      </c>
      <c r="O353" s="1" t="s">
        <v>5100</v>
      </c>
      <c r="P353" s="1" t="s">
        <v>6142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80</v>
      </c>
      <c r="B354" s="1" t="s">
        <v>17</v>
      </c>
      <c r="C354" s="1">
        <v>267.0</v>
      </c>
      <c r="D354" s="1">
        <v>42.0</v>
      </c>
      <c r="E354" s="1" t="s">
        <v>6212</v>
      </c>
      <c r="F354" s="1" t="s">
        <v>81</v>
      </c>
      <c r="G354" s="1" t="s">
        <v>39</v>
      </c>
      <c r="H354" s="1" t="s">
        <v>6288</v>
      </c>
      <c r="I354" s="1" t="s">
        <v>6289</v>
      </c>
      <c r="J354" s="1" t="s">
        <v>6290</v>
      </c>
      <c r="K354" s="1" t="s">
        <v>6291</v>
      </c>
      <c r="L354" s="1">
        <v>1.0</v>
      </c>
      <c r="M354" s="1">
        <v>0.008316666666666667</v>
      </c>
      <c r="N354" s="1">
        <v>62.15246666666667</v>
      </c>
      <c r="O354" s="1" t="s">
        <v>5100</v>
      </c>
      <c r="P354" s="1" t="s">
        <v>6292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80</v>
      </c>
      <c r="B355" s="1" t="s">
        <v>17</v>
      </c>
      <c r="C355" s="1">
        <v>287.0</v>
      </c>
      <c r="D355" s="1">
        <v>267.0</v>
      </c>
      <c r="E355" s="1" t="s">
        <v>6212</v>
      </c>
      <c r="F355" s="1" t="s">
        <v>81</v>
      </c>
      <c r="G355" s="1" t="s">
        <v>20</v>
      </c>
      <c r="H355" s="1" t="s">
        <v>6293</v>
      </c>
      <c r="I355" s="1" t="s">
        <v>6294</v>
      </c>
      <c r="J355" s="1" t="s">
        <v>6295</v>
      </c>
      <c r="K355" s="1" t="s">
        <v>6296</v>
      </c>
      <c r="L355" s="1">
        <v>-4.0</v>
      </c>
      <c r="M355" s="1">
        <v>0.0204</v>
      </c>
      <c r="N355" s="1">
        <v>16.294033333333335</v>
      </c>
      <c r="O355" s="1" t="s">
        <v>5100</v>
      </c>
      <c r="P355" s="1" t="s">
        <v>6297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80</v>
      </c>
      <c r="B356" s="1" t="s">
        <v>17</v>
      </c>
      <c r="C356" s="1">
        <v>378.0</v>
      </c>
      <c r="D356" s="1">
        <v>0.0</v>
      </c>
      <c r="E356" s="1" t="s">
        <v>18</v>
      </c>
      <c r="F356" s="1" t="s">
        <v>81</v>
      </c>
      <c r="G356" s="1" t="s">
        <v>39</v>
      </c>
      <c r="H356" s="1" t="s">
        <v>6298</v>
      </c>
      <c r="I356" s="1" t="s">
        <v>6299</v>
      </c>
      <c r="J356" s="1" t="s">
        <v>6300</v>
      </c>
      <c r="K356" s="1" t="s">
        <v>6301</v>
      </c>
      <c r="L356" s="1">
        <v>31.0</v>
      </c>
      <c r="M356" s="1">
        <v>0.6602</v>
      </c>
      <c r="N356" s="1">
        <v>11.823216666666667</v>
      </c>
      <c r="O356" s="1" t="s">
        <v>5100</v>
      </c>
      <c r="P356" s="1" t="s">
        <v>6302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80</v>
      </c>
      <c r="B357" s="1" t="s">
        <v>17</v>
      </c>
      <c r="C357" s="1">
        <v>612.0</v>
      </c>
      <c r="D357" s="1">
        <v>0.0</v>
      </c>
      <c r="E357" s="1" t="s">
        <v>6212</v>
      </c>
      <c r="F357" s="1" t="s">
        <v>81</v>
      </c>
      <c r="G357" s="1" t="s">
        <v>20</v>
      </c>
      <c r="H357" s="1" t="s">
        <v>6303</v>
      </c>
      <c r="I357" s="1" t="s">
        <v>6304</v>
      </c>
      <c r="J357" s="1" t="s">
        <v>6305</v>
      </c>
      <c r="K357" s="1" t="s">
        <v>6306</v>
      </c>
      <c r="L357" s="1">
        <v>-10.0</v>
      </c>
      <c r="M357" s="1">
        <v>0.01825</v>
      </c>
      <c r="N357" s="1">
        <v>18.855116666666667</v>
      </c>
      <c r="O357" s="1" t="s">
        <v>5100</v>
      </c>
      <c r="P357" s="1" t="s">
        <v>6307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25</v>
      </c>
      <c r="B358" s="1" t="s">
        <v>88</v>
      </c>
      <c r="C358" s="1">
        <v>264.0</v>
      </c>
      <c r="D358" s="1">
        <v>0.0</v>
      </c>
      <c r="E358" s="2"/>
      <c r="F358" s="1" t="s">
        <v>19</v>
      </c>
      <c r="G358" s="1" t="s">
        <v>20</v>
      </c>
      <c r="H358" s="1" t="s">
        <v>6308</v>
      </c>
      <c r="I358" s="1" t="s">
        <v>6309</v>
      </c>
      <c r="J358" s="1" t="s">
        <v>6309</v>
      </c>
      <c r="K358" s="2"/>
      <c r="L358" s="1">
        <v>-3.0</v>
      </c>
      <c r="M358" s="1"/>
      <c r="N358" s="1">
        <v>11.497083333333334</v>
      </c>
      <c r="O358" s="1" t="s">
        <v>5090</v>
      </c>
      <c r="P358" s="1" t="s">
        <v>5094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80</v>
      </c>
      <c r="B359" s="1" t="s">
        <v>17</v>
      </c>
      <c r="C359" s="1">
        <v>363.0</v>
      </c>
      <c r="D359" s="1">
        <v>120.0</v>
      </c>
      <c r="E359" s="2"/>
      <c r="F359" s="1" t="s">
        <v>38</v>
      </c>
      <c r="G359" s="1" t="s">
        <v>39</v>
      </c>
      <c r="H359" s="1" t="s">
        <v>6310</v>
      </c>
      <c r="I359" s="1" t="s">
        <v>6311</v>
      </c>
      <c r="J359" s="1" t="s">
        <v>653</v>
      </c>
      <c r="K359" s="2"/>
      <c r="L359" s="1">
        <v>1109.0</v>
      </c>
      <c r="M359" s="1"/>
      <c r="N359" s="1">
        <v>14.647833333333333</v>
      </c>
      <c r="O359" s="1" t="s">
        <v>5100</v>
      </c>
      <c r="P359" s="1" t="s">
        <v>6312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80</v>
      </c>
      <c r="B360" s="1" t="s">
        <v>17</v>
      </c>
      <c r="C360" s="1">
        <v>199.0</v>
      </c>
      <c r="D360" s="1">
        <v>50.0</v>
      </c>
      <c r="E360" s="2"/>
      <c r="F360" s="1" t="s">
        <v>38</v>
      </c>
      <c r="G360" s="1" t="s">
        <v>39</v>
      </c>
      <c r="H360" s="1" t="s">
        <v>6313</v>
      </c>
      <c r="I360" s="1" t="s">
        <v>6314</v>
      </c>
      <c r="J360" s="1" t="s">
        <v>653</v>
      </c>
      <c r="K360" s="2"/>
      <c r="L360" s="1">
        <v>1109.0</v>
      </c>
      <c r="M360" s="1"/>
      <c r="N360" s="1">
        <v>13.26285</v>
      </c>
      <c r="O360" s="1" t="s">
        <v>5100</v>
      </c>
      <c r="P360" s="1" t="s">
        <v>6211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80</v>
      </c>
      <c r="B361" s="1" t="s">
        <v>17</v>
      </c>
      <c r="C361" s="1">
        <v>199.0</v>
      </c>
      <c r="D361" s="1">
        <v>50.0</v>
      </c>
      <c r="E361" s="2"/>
      <c r="F361" s="1" t="s">
        <v>38</v>
      </c>
      <c r="G361" s="1" t="s">
        <v>20</v>
      </c>
      <c r="H361" s="1" t="s">
        <v>6315</v>
      </c>
      <c r="I361" s="1" t="s">
        <v>6316</v>
      </c>
      <c r="J361" s="1" t="s">
        <v>653</v>
      </c>
      <c r="K361" s="2"/>
      <c r="L361" s="1">
        <v>1094.0</v>
      </c>
      <c r="M361" s="1"/>
      <c r="N361" s="1">
        <v>44.181133333333335</v>
      </c>
      <c r="O361" s="1" t="s">
        <v>5100</v>
      </c>
      <c r="P361" s="1" t="s">
        <v>5733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80</v>
      </c>
      <c r="B362" s="1" t="s">
        <v>17</v>
      </c>
      <c r="C362" s="1">
        <v>299.0</v>
      </c>
      <c r="D362" s="1">
        <v>75.0</v>
      </c>
      <c r="E362" s="2"/>
      <c r="F362" s="1" t="s">
        <v>38</v>
      </c>
      <c r="G362" s="1" t="s">
        <v>20</v>
      </c>
      <c r="H362" s="1" t="s">
        <v>6317</v>
      </c>
      <c r="I362" s="1" t="s">
        <v>6318</v>
      </c>
      <c r="J362" s="1" t="s">
        <v>653</v>
      </c>
      <c r="K362" s="2"/>
      <c r="L362" s="1">
        <v>1124.0</v>
      </c>
      <c r="M362" s="1"/>
      <c r="N362" s="1">
        <v>55.121183333333335</v>
      </c>
      <c r="O362" s="1" t="s">
        <v>5100</v>
      </c>
      <c r="P362" s="1" t="s">
        <v>6319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80</v>
      </c>
      <c r="B363" s="1" t="s">
        <v>17</v>
      </c>
      <c r="C363" s="1">
        <v>338.0</v>
      </c>
      <c r="D363" s="1">
        <v>55.0</v>
      </c>
      <c r="E363" s="2"/>
      <c r="F363" s="1" t="s">
        <v>38</v>
      </c>
      <c r="G363" s="1" t="s">
        <v>20</v>
      </c>
      <c r="H363" s="1" t="s">
        <v>6320</v>
      </c>
      <c r="I363" s="1" t="s">
        <v>6321</v>
      </c>
      <c r="J363" s="1" t="s">
        <v>6321</v>
      </c>
      <c r="K363" s="2"/>
      <c r="L363" s="1">
        <v>-9.0</v>
      </c>
      <c r="M363" s="1"/>
      <c r="N363" s="1">
        <v>9.004233333333334</v>
      </c>
      <c r="O363" s="1" t="s">
        <v>5100</v>
      </c>
      <c r="P363" s="1" t="s">
        <v>6322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80</v>
      </c>
      <c r="B364" s="1" t="s">
        <v>17</v>
      </c>
      <c r="C364" s="1">
        <v>199.0</v>
      </c>
      <c r="D364" s="1">
        <v>50.0</v>
      </c>
      <c r="E364" s="2"/>
      <c r="F364" s="1" t="s">
        <v>38</v>
      </c>
      <c r="G364" s="1" t="s">
        <v>20</v>
      </c>
      <c r="H364" s="1" t="s">
        <v>6323</v>
      </c>
      <c r="I364" s="1" t="s">
        <v>6324</v>
      </c>
      <c r="J364" s="1" t="s">
        <v>6324</v>
      </c>
      <c r="K364" s="2"/>
      <c r="L364" s="1">
        <v>-12.0</v>
      </c>
      <c r="M364" s="1"/>
      <c r="N364" s="1">
        <v>6.0698</v>
      </c>
      <c r="O364" s="1" t="s">
        <v>5100</v>
      </c>
      <c r="P364" s="1" t="s">
        <v>6325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37</v>
      </c>
      <c r="B365" s="1" t="s">
        <v>17</v>
      </c>
      <c r="C365" s="3">
        <v>59.0</v>
      </c>
      <c r="D365" s="1">
        <v>0.0</v>
      </c>
      <c r="E365" s="2"/>
      <c r="F365" s="1" t="s">
        <v>38</v>
      </c>
      <c r="G365" s="1" t="s">
        <v>39</v>
      </c>
      <c r="H365" s="1" t="s">
        <v>6326</v>
      </c>
      <c r="I365" s="1" t="s">
        <v>6327</v>
      </c>
      <c r="J365" s="1" t="s">
        <v>6327</v>
      </c>
      <c r="K365" s="2"/>
      <c r="L365" s="1">
        <v>-4.0</v>
      </c>
      <c r="M365" s="1"/>
      <c r="N365" s="1">
        <v>0.64925</v>
      </c>
      <c r="O365" s="1" t="s">
        <v>42</v>
      </c>
      <c r="P365" s="1" t="s">
        <v>6328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25</v>
      </c>
      <c r="B366" s="1" t="s">
        <v>88</v>
      </c>
      <c r="C366" s="1">
        <v>987.0</v>
      </c>
      <c r="D366" s="1">
        <v>0.0</v>
      </c>
      <c r="E366" s="2"/>
      <c r="F366" s="1" t="s">
        <v>19</v>
      </c>
      <c r="G366" s="1" t="s">
        <v>20</v>
      </c>
      <c r="H366" s="1" t="s">
        <v>6329</v>
      </c>
      <c r="I366" s="1" t="s">
        <v>6330</v>
      </c>
      <c r="J366" s="1" t="s">
        <v>6330</v>
      </c>
      <c r="K366" s="2"/>
      <c r="L366" s="1">
        <v>-5.0</v>
      </c>
      <c r="M366" s="1"/>
      <c r="N366" s="1">
        <v>14.31435</v>
      </c>
      <c r="O366" s="1" t="s">
        <v>5090</v>
      </c>
      <c r="P366" s="1" t="s">
        <v>6331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25</v>
      </c>
      <c r="B367" s="1" t="s">
        <v>88</v>
      </c>
      <c r="C367" s="1">
        <v>370.0</v>
      </c>
      <c r="D367" s="1">
        <v>0.0</v>
      </c>
      <c r="E367" s="2"/>
      <c r="F367" s="1" t="s">
        <v>19</v>
      </c>
      <c r="G367" s="1" t="s">
        <v>20</v>
      </c>
      <c r="H367" s="1" t="s">
        <v>6332</v>
      </c>
      <c r="I367" s="1" t="s">
        <v>6333</v>
      </c>
      <c r="J367" s="1" t="s">
        <v>6333</v>
      </c>
      <c r="K367" s="2"/>
      <c r="L367" s="1">
        <v>0.0</v>
      </c>
      <c r="M367" s="1"/>
      <c r="N367" s="1">
        <v>14.462116666666667</v>
      </c>
      <c r="O367" s="1" t="s">
        <v>5090</v>
      </c>
      <c r="P367" s="1" t="s">
        <v>6334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37</v>
      </c>
      <c r="B368" s="1" t="s">
        <v>17</v>
      </c>
      <c r="C368" s="3">
        <v>309.0</v>
      </c>
      <c r="D368" s="1">
        <v>0.0</v>
      </c>
      <c r="E368" s="2"/>
      <c r="F368" s="1" t="s">
        <v>38</v>
      </c>
      <c r="G368" s="1" t="s">
        <v>39</v>
      </c>
      <c r="H368" s="1" t="s">
        <v>6335</v>
      </c>
      <c r="I368" s="1" t="s">
        <v>6336</v>
      </c>
      <c r="J368" s="1" t="s">
        <v>6336</v>
      </c>
      <c r="K368" s="2"/>
      <c r="L368" s="1">
        <v>0.0</v>
      </c>
      <c r="M368" s="1"/>
      <c r="N368" s="1">
        <v>5.5237</v>
      </c>
      <c r="O368" s="1" t="s">
        <v>42</v>
      </c>
      <c r="P368" s="1" t="s">
        <v>6337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80</v>
      </c>
      <c r="B369" s="1" t="s">
        <v>17</v>
      </c>
      <c r="C369" s="1">
        <v>398.0</v>
      </c>
      <c r="D369" s="1">
        <v>100.0</v>
      </c>
      <c r="E369" s="2"/>
      <c r="F369" s="1" t="s">
        <v>38</v>
      </c>
      <c r="G369" s="1" t="s">
        <v>162</v>
      </c>
      <c r="H369" s="1" t="s">
        <v>6338</v>
      </c>
      <c r="I369" s="1" t="s">
        <v>6339</v>
      </c>
      <c r="J369" s="1" t="s">
        <v>6339</v>
      </c>
      <c r="K369" s="2"/>
      <c r="L369" s="1">
        <v>-10.0</v>
      </c>
      <c r="M369" s="1"/>
      <c r="N369" s="1">
        <v>8.860516666666667</v>
      </c>
      <c r="O369" s="1" t="s">
        <v>5100</v>
      </c>
      <c r="P369" s="1" t="s">
        <v>6265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29</v>
      </c>
      <c r="B370" s="1" t="s">
        <v>17</v>
      </c>
      <c r="C370" s="1">
        <v>458.0</v>
      </c>
      <c r="D370" s="1">
        <v>0.0</v>
      </c>
      <c r="E370" s="1" t="s">
        <v>6340</v>
      </c>
      <c r="F370" s="1" t="s">
        <v>19</v>
      </c>
      <c r="G370" s="1" t="s">
        <v>20</v>
      </c>
      <c r="H370" s="1" t="s">
        <v>6341</v>
      </c>
      <c r="I370" s="1" t="s">
        <v>6342</v>
      </c>
      <c r="J370" s="1" t="s">
        <v>6342</v>
      </c>
      <c r="K370" s="2"/>
      <c r="L370" s="1">
        <v>-8.0</v>
      </c>
      <c r="M370" s="1"/>
      <c r="N370" s="1">
        <v>6.504716666666667</v>
      </c>
      <c r="O370" s="1" t="s">
        <v>5090</v>
      </c>
      <c r="P370" s="1" t="s">
        <v>6343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25</v>
      </c>
      <c r="B371" s="1" t="s">
        <v>17</v>
      </c>
      <c r="C371" s="1">
        <v>502.0</v>
      </c>
      <c r="D371" s="1">
        <v>0.0</v>
      </c>
      <c r="E371" s="2"/>
      <c r="F371" s="1" t="s">
        <v>19</v>
      </c>
      <c r="G371" s="1" t="s">
        <v>20</v>
      </c>
      <c r="H371" s="1" t="s">
        <v>6344</v>
      </c>
      <c r="I371" s="1" t="s">
        <v>6345</v>
      </c>
      <c r="J371" s="1" t="s">
        <v>6345</v>
      </c>
      <c r="K371" s="2"/>
      <c r="L371" s="1">
        <v>-9.0</v>
      </c>
      <c r="M371" s="1"/>
      <c r="N371" s="1">
        <v>10.430066666666667</v>
      </c>
      <c r="O371" s="1" t="s">
        <v>5090</v>
      </c>
      <c r="P371" s="1" t="s">
        <v>6346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29</v>
      </c>
      <c r="B372" s="1" t="s">
        <v>17</v>
      </c>
      <c r="C372" s="1">
        <v>329.0</v>
      </c>
      <c r="D372" s="1">
        <v>0.0</v>
      </c>
      <c r="E372" s="1" t="s">
        <v>5178</v>
      </c>
      <c r="F372" s="1" t="s">
        <v>19</v>
      </c>
      <c r="G372" s="1" t="s">
        <v>20</v>
      </c>
      <c r="H372" s="1" t="s">
        <v>6347</v>
      </c>
      <c r="I372" s="1" t="s">
        <v>6348</v>
      </c>
      <c r="J372" s="1" t="s">
        <v>6348</v>
      </c>
      <c r="K372" s="2"/>
      <c r="L372" s="1">
        <v>-3.0</v>
      </c>
      <c r="M372" s="1"/>
      <c r="N372" s="1">
        <v>11.812083333333334</v>
      </c>
      <c r="O372" s="1" t="s">
        <v>5090</v>
      </c>
      <c r="P372" s="1" t="s">
        <v>5311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37</v>
      </c>
      <c r="B373" s="1" t="s">
        <v>17</v>
      </c>
      <c r="C373" s="1">
        <v>59.0</v>
      </c>
      <c r="D373" s="1">
        <v>0.0</v>
      </c>
      <c r="E373" s="2"/>
      <c r="F373" s="1" t="s">
        <v>38</v>
      </c>
      <c r="G373" s="1" t="s">
        <v>39</v>
      </c>
      <c r="H373" s="1" t="s">
        <v>6349</v>
      </c>
      <c r="I373" s="1" t="s">
        <v>6350</v>
      </c>
      <c r="J373" s="1" t="s">
        <v>6350</v>
      </c>
      <c r="K373" s="2"/>
      <c r="L373" s="1">
        <v>-4.0</v>
      </c>
      <c r="M373" s="1"/>
      <c r="N373" s="1">
        <v>0.04325</v>
      </c>
      <c r="O373" s="1" t="s">
        <v>42</v>
      </c>
      <c r="P373" s="1" t="s">
        <v>6351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16</v>
      </c>
      <c r="B374" s="1" t="s">
        <v>17</v>
      </c>
      <c r="C374" s="1">
        <v>457.0</v>
      </c>
      <c r="D374" s="1">
        <v>0.0</v>
      </c>
      <c r="E374" s="1" t="s">
        <v>18</v>
      </c>
      <c r="F374" s="1" t="s">
        <v>19</v>
      </c>
      <c r="G374" s="1" t="s">
        <v>20</v>
      </c>
      <c r="H374" s="1" t="s">
        <v>6352</v>
      </c>
      <c r="I374" s="1" t="s">
        <v>6353</v>
      </c>
      <c r="J374" s="1" t="s">
        <v>6353</v>
      </c>
      <c r="K374" s="2"/>
      <c r="L374" s="1">
        <v>0.0</v>
      </c>
      <c r="M374" s="1"/>
      <c r="N374" s="1">
        <v>14.221566666666666</v>
      </c>
      <c r="O374" s="1" t="s">
        <v>5132</v>
      </c>
      <c r="P374" s="1" t="s">
        <v>6354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16</v>
      </c>
      <c r="B375" s="1" t="s">
        <v>17</v>
      </c>
      <c r="C375" s="1">
        <v>762.0</v>
      </c>
      <c r="D375" s="1">
        <v>0.0</v>
      </c>
      <c r="E375" s="1" t="s">
        <v>18</v>
      </c>
      <c r="F375" s="1" t="s">
        <v>19</v>
      </c>
      <c r="G375" s="1" t="s">
        <v>20</v>
      </c>
      <c r="H375" s="1" t="s">
        <v>6355</v>
      </c>
      <c r="I375" s="1" t="s">
        <v>6356</v>
      </c>
      <c r="J375" s="1" t="s">
        <v>6356</v>
      </c>
      <c r="K375" s="2"/>
      <c r="L375" s="1">
        <v>1.0</v>
      </c>
      <c r="M375" s="1"/>
      <c r="N375" s="1">
        <v>21.40515</v>
      </c>
      <c r="O375" s="1" t="s">
        <v>5132</v>
      </c>
      <c r="P375" s="1" t="s">
        <v>6357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16</v>
      </c>
      <c r="B376" s="1" t="s">
        <v>17</v>
      </c>
      <c r="C376" s="1">
        <v>788.0</v>
      </c>
      <c r="D376" s="1">
        <v>0.0</v>
      </c>
      <c r="E376" s="1" t="s">
        <v>18</v>
      </c>
      <c r="F376" s="1" t="s">
        <v>19</v>
      </c>
      <c r="G376" s="1" t="s">
        <v>20</v>
      </c>
      <c r="H376" s="1" t="s">
        <v>6358</v>
      </c>
      <c r="I376" s="1" t="s">
        <v>6359</v>
      </c>
      <c r="J376" s="1" t="s">
        <v>6359</v>
      </c>
      <c r="K376" s="2"/>
      <c r="L376" s="1">
        <v>-7.0</v>
      </c>
      <c r="M376" s="1"/>
      <c r="N376" s="1">
        <v>12.531733333333333</v>
      </c>
      <c r="O376" s="1" t="s">
        <v>5132</v>
      </c>
      <c r="P376" s="1" t="s">
        <v>6360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16</v>
      </c>
      <c r="B377" s="1" t="s">
        <v>17</v>
      </c>
      <c r="C377" s="1">
        <v>264.0</v>
      </c>
      <c r="D377" s="1">
        <v>0.0</v>
      </c>
      <c r="E377" s="1" t="s">
        <v>18</v>
      </c>
      <c r="F377" s="1" t="s">
        <v>19</v>
      </c>
      <c r="G377" s="1" t="s">
        <v>20</v>
      </c>
      <c r="H377" s="1" t="s">
        <v>6361</v>
      </c>
      <c r="I377" s="1" t="s">
        <v>6362</v>
      </c>
      <c r="J377" s="1" t="s">
        <v>6362</v>
      </c>
      <c r="K377" s="2"/>
      <c r="L377" s="1">
        <v>-9.0</v>
      </c>
      <c r="M377" s="1"/>
      <c r="N377" s="1">
        <v>5.955016666666666</v>
      </c>
      <c r="O377" s="1" t="s">
        <v>5132</v>
      </c>
      <c r="P377" s="1" t="s">
        <v>6363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80</v>
      </c>
      <c r="B378" s="1" t="s">
        <v>17</v>
      </c>
      <c r="C378" s="1">
        <v>363.0</v>
      </c>
      <c r="D378" s="1">
        <v>15.0</v>
      </c>
      <c r="E378" s="1" t="s">
        <v>6364</v>
      </c>
      <c r="F378" s="1" t="s">
        <v>81</v>
      </c>
      <c r="G378" s="1" t="s">
        <v>20</v>
      </c>
      <c r="H378" s="1" t="s">
        <v>6365</v>
      </c>
      <c r="I378" s="1" t="s">
        <v>6366</v>
      </c>
      <c r="J378" s="1" t="s">
        <v>6367</v>
      </c>
      <c r="K378" s="1" t="s">
        <v>6368</v>
      </c>
      <c r="L378" s="1">
        <v>9.0</v>
      </c>
      <c r="M378" s="1">
        <v>0.01035</v>
      </c>
      <c r="N378" s="1">
        <v>17.056866666666668</v>
      </c>
      <c r="O378" s="1" t="s">
        <v>5100</v>
      </c>
      <c r="P378" s="1" t="s">
        <v>6369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25</v>
      </c>
      <c r="B379" s="1" t="s">
        <v>17</v>
      </c>
      <c r="C379" s="1">
        <v>313.0</v>
      </c>
      <c r="D379" s="1">
        <v>0.0</v>
      </c>
      <c r="E379" s="2"/>
      <c r="F379" s="1" t="s">
        <v>19</v>
      </c>
      <c r="G379" s="1" t="s">
        <v>20</v>
      </c>
      <c r="H379" s="1" t="s">
        <v>6370</v>
      </c>
      <c r="I379" s="1" t="s">
        <v>6371</v>
      </c>
      <c r="J379" s="1" t="s">
        <v>6371</v>
      </c>
      <c r="K379" s="2"/>
      <c r="L379" s="1">
        <v>-6.0</v>
      </c>
      <c r="M379" s="1"/>
      <c r="N379" s="1">
        <v>8.494383333333333</v>
      </c>
      <c r="O379" s="1" t="s">
        <v>5090</v>
      </c>
      <c r="P379" s="1" t="s">
        <v>6372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16</v>
      </c>
      <c r="B380" s="1" t="s">
        <v>17</v>
      </c>
      <c r="C380" s="1">
        <v>264.0</v>
      </c>
      <c r="D380" s="1">
        <v>0.0</v>
      </c>
      <c r="E380" s="1" t="s">
        <v>18</v>
      </c>
      <c r="F380" s="1" t="s">
        <v>19</v>
      </c>
      <c r="G380" s="1" t="s">
        <v>20</v>
      </c>
      <c r="H380" s="1" t="s">
        <v>6373</v>
      </c>
      <c r="I380" s="1" t="s">
        <v>6374</v>
      </c>
      <c r="J380" s="1" t="s">
        <v>6374</v>
      </c>
      <c r="K380" s="2"/>
      <c r="L380" s="1">
        <v>-3.0</v>
      </c>
      <c r="M380" s="1"/>
      <c r="N380" s="1">
        <v>11.5145</v>
      </c>
      <c r="O380" s="1" t="s">
        <v>5132</v>
      </c>
      <c r="P380" s="1" t="s">
        <v>5187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25</v>
      </c>
      <c r="B381" s="1" t="s">
        <v>17</v>
      </c>
      <c r="C381" s="1">
        <v>805.0</v>
      </c>
      <c r="D381" s="1">
        <v>0.0</v>
      </c>
      <c r="E381" s="2"/>
      <c r="F381" s="1" t="s">
        <v>19</v>
      </c>
      <c r="G381" s="1" t="s">
        <v>20</v>
      </c>
      <c r="H381" s="1" t="s">
        <v>6375</v>
      </c>
      <c r="I381" s="1" t="s">
        <v>6376</v>
      </c>
      <c r="J381" s="1" t="s">
        <v>6376</v>
      </c>
      <c r="K381" s="2"/>
      <c r="L381" s="1">
        <v>-8.0</v>
      </c>
      <c r="M381" s="1"/>
      <c r="N381" s="1">
        <v>11.66875</v>
      </c>
      <c r="O381" s="1" t="s">
        <v>5090</v>
      </c>
      <c r="P381" s="1" t="s">
        <v>6377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25</v>
      </c>
      <c r="B382" s="1" t="s">
        <v>17</v>
      </c>
      <c r="C382" s="1">
        <v>399.0</v>
      </c>
      <c r="D382" s="1">
        <v>0.0</v>
      </c>
      <c r="E382" s="2"/>
      <c r="F382" s="1" t="s">
        <v>19</v>
      </c>
      <c r="G382" s="1" t="s">
        <v>20</v>
      </c>
      <c r="H382" s="1" t="s">
        <v>6378</v>
      </c>
      <c r="I382" s="1" t="s">
        <v>6379</v>
      </c>
      <c r="J382" s="1" t="s">
        <v>6379</v>
      </c>
      <c r="K382" s="2"/>
      <c r="L382" s="1">
        <v>-6.0</v>
      </c>
      <c r="M382" s="1"/>
      <c r="N382" s="1">
        <v>8.9721</v>
      </c>
      <c r="O382" s="1" t="s">
        <v>5090</v>
      </c>
      <c r="P382" s="1" t="s">
        <v>6380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29</v>
      </c>
      <c r="B383" s="1" t="s">
        <v>17</v>
      </c>
      <c r="C383" s="1">
        <v>658.0</v>
      </c>
      <c r="D383" s="1">
        <v>0.0</v>
      </c>
      <c r="E383" s="1" t="s">
        <v>5123</v>
      </c>
      <c r="F383" s="1" t="s">
        <v>19</v>
      </c>
      <c r="G383" s="1" t="s">
        <v>20</v>
      </c>
      <c r="H383" s="1" t="s">
        <v>6381</v>
      </c>
      <c r="I383" s="1" t="s">
        <v>6382</v>
      </c>
      <c r="J383" s="1" t="s">
        <v>6382</v>
      </c>
      <c r="K383" s="2"/>
      <c r="L383" s="1">
        <v>-12.0</v>
      </c>
      <c r="M383" s="1"/>
      <c r="N383" s="1">
        <v>7.563316666666666</v>
      </c>
      <c r="O383" s="1" t="s">
        <v>5090</v>
      </c>
      <c r="P383" s="1" t="s">
        <v>6383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25</v>
      </c>
      <c r="B384" s="1" t="s">
        <v>17</v>
      </c>
      <c r="C384" s="1">
        <v>622.0</v>
      </c>
      <c r="D384" s="1">
        <v>0.0</v>
      </c>
      <c r="E384" s="2"/>
      <c r="F384" s="1" t="s">
        <v>19</v>
      </c>
      <c r="G384" s="1" t="s">
        <v>20</v>
      </c>
      <c r="H384" s="1" t="s">
        <v>6384</v>
      </c>
      <c r="I384" s="1" t="s">
        <v>6385</v>
      </c>
      <c r="J384" s="1" t="s">
        <v>6385</v>
      </c>
      <c r="K384" s="2"/>
      <c r="L384" s="1">
        <v>-8.0</v>
      </c>
      <c r="M384" s="1"/>
      <c r="N384" s="1">
        <v>11.440783333333334</v>
      </c>
      <c r="O384" s="1" t="s">
        <v>5090</v>
      </c>
      <c r="P384" s="1" t="s">
        <v>6386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80</v>
      </c>
      <c r="B385" s="1" t="s">
        <v>17</v>
      </c>
      <c r="C385" s="1">
        <v>482.0</v>
      </c>
      <c r="D385" s="1">
        <v>136.0</v>
      </c>
      <c r="E385" s="2"/>
      <c r="F385" s="1" t="s">
        <v>38</v>
      </c>
      <c r="G385" s="1" t="s">
        <v>39</v>
      </c>
      <c r="H385" s="1" t="s">
        <v>6387</v>
      </c>
      <c r="I385" s="1" t="s">
        <v>6388</v>
      </c>
      <c r="J385" s="1" t="s">
        <v>6388</v>
      </c>
      <c r="K385" s="2"/>
      <c r="L385" s="1">
        <v>-12.0</v>
      </c>
      <c r="M385" s="1"/>
      <c r="N385" s="1">
        <v>7.5509</v>
      </c>
      <c r="O385" s="1" t="s">
        <v>5100</v>
      </c>
      <c r="P385" s="1" t="s">
        <v>6389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29</v>
      </c>
      <c r="B386" s="1" t="s">
        <v>17</v>
      </c>
      <c r="C386" s="1">
        <v>792.0</v>
      </c>
      <c r="D386" s="1">
        <v>0.0</v>
      </c>
      <c r="E386" s="1" t="s">
        <v>5807</v>
      </c>
      <c r="F386" s="1" t="s">
        <v>19</v>
      </c>
      <c r="G386" s="1" t="s">
        <v>20</v>
      </c>
      <c r="H386" s="1" t="s">
        <v>6390</v>
      </c>
      <c r="I386" s="1" t="s">
        <v>6391</v>
      </c>
      <c r="J386" s="1" t="s">
        <v>6391</v>
      </c>
      <c r="K386" s="2"/>
      <c r="L386" s="1">
        <v>-10.0</v>
      </c>
      <c r="M386" s="1"/>
      <c r="N386" s="1">
        <v>9.630766666666666</v>
      </c>
      <c r="O386" s="1" t="s">
        <v>5090</v>
      </c>
      <c r="P386" s="1" t="s">
        <v>6392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16</v>
      </c>
      <c r="B387" s="1" t="s">
        <v>17</v>
      </c>
      <c r="C387" s="1">
        <v>329.0</v>
      </c>
      <c r="D387" s="1">
        <v>0.0</v>
      </c>
      <c r="E387" s="1" t="s">
        <v>18</v>
      </c>
      <c r="F387" s="1" t="s">
        <v>19</v>
      </c>
      <c r="G387" s="1" t="s">
        <v>20</v>
      </c>
      <c r="H387" s="1" t="s">
        <v>6393</v>
      </c>
      <c r="I387" s="1" t="s">
        <v>6394</v>
      </c>
      <c r="J387" s="1" t="s">
        <v>6394</v>
      </c>
      <c r="K387" s="2"/>
      <c r="L387" s="1">
        <v>-8.0</v>
      </c>
      <c r="M387" s="1"/>
      <c r="N387" s="1">
        <v>6.601633333333333</v>
      </c>
      <c r="O387" s="1" t="s">
        <v>5132</v>
      </c>
      <c r="P387" s="1" t="s">
        <v>6395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80</v>
      </c>
      <c r="B388" s="1" t="s">
        <v>17</v>
      </c>
      <c r="C388" s="1">
        <v>187.0</v>
      </c>
      <c r="D388" s="1">
        <v>62.0</v>
      </c>
      <c r="E388" s="2"/>
      <c r="F388" s="1" t="s">
        <v>38</v>
      </c>
      <c r="G388" s="1" t="s">
        <v>20</v>
      </c>
      <c r="H388" s="1" t="s">
        <v>6396</v>
      </c>
      <c r="I388" s="1" t="s">
        <v>6397</v>
      </c>
      <c r="J388" s="1" t="s">
        <v>6397</v>
      </c>
      <c r="K388" s="2"/>
      <c r="L388" s="1">
        <v>-10.0</v>
      </c>
      <c r="M388" s="1"/>
      <c r="N388" s="1">
        <v>8.70405</v>
      </c>
      <c r="O388" s="1" t="s">
        <v>5100</v>
      </c>
      <c r="P388" s="1" t="s">
        <v>6398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80</v>
      </c>
      <c r="B389" s="1" t="s">
        <v>17</v>
      </c>
      <c r="C389" s="1">
        <v>316.0</v>
      </c>
      <c r="D389" s="1">
        <v>0.0</v>
      </c>
      <c r="E389" s="1" t="s">
        <v>6364</v>
      </c>
      <c r="F389" s="1" t="s">
        <v>81</v>
      </c>
      <c r="G389" s="1" t="s">
        <v>20</v>
      </c>
      <c r="H389" s="1" t="s">
        <v>6399</v>
      </c>
      <c r="I389" s="1" t="s">
        <v>6400</v>
      </c>
      <c r="J389" s="1" t="s">
        <v>6401</v>
      </c>
      <c r="K389" s="1" t="s">
        <v>6402</v>
      </c>
      <c r="L389" s="1">
        <v>5.0</v>
      </c>
      <c r="M389" s="1">
        <v>0.008733333333333333</v>
      </c>
      <c r="N389" s="1">
        <v>27.16796666666667</v>
      </c>
      <c r="O389" s="1" t="s">
        <v>5100</v>
      </c>
      <c r="P389" s="1" t="s">
        <v>6403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16</v>
      </c>
      <c r="B390" s="1" t="s">
        <v>17</v>
      </c>
      <c r="C390" s="1">
        <v>329.0</v>
      </c>
      <c r="D390" s="1">
        <v>0.0</v>
      </c>
      <c r="E390" s="1" t="s">
        <v>18</v>
      </c>
      <c r="F390" s="1" t="s">
        <v>19</v>
      </c>
      <c r="G390" s="1" t="s">
        <v>20</v>
      </c>
      <c r="H390" s="1" t="s">
        <v>6404</v>
      </c>
      <c r="I390" s="1" t="s">
        <v>6405</v>
      </c>
      <c r="J390" s="1" t="s">
        <v>6405</v>
      </c>
      <c r="K390" s="2"/>
      <c r="L390" s="1">
        <v>-2.0</v>
      </c>
      <c r="M390" s="1"/>
      <c r="N390" s="1">
        <v>12.300116666666666</v>
      </c>
      <c r="O390" s="1" t="s">
        <v>5132</v>
      </c>
      <c r="P390" s="1" t="s">
        <v>6406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37</v>
      </c>
      <c r="B391" s="1" t="s">
        <v>17</v>
      </c>
      <c r="C391" s="1">
        <v>368.0</v>
      </c>
      <c r="D391" s="1">
        <v>0.0</v>
      </c>
      <c r="E391" s="2"/>
      <c r="F391" s="1" t="s">
        <v>38</v>
      </c>
      <c r="G391" s="1" t="s">
        <v>39</v>
      </c>
      <c r="H391" s="1" t="s">
        <v>6407</v>
      </c>
      <c r="I391" s="1" t="s">
        <v>6408</v>
      </c>
      <c r="J391" s="1" t="s">
        <v>6408</v>
      </c>
      <c r="K391" s="2"/>
      <c r="L391" s="1">
        <v>3.0</v>
      </c>
      <c r="M391" s="1"/>
      <c r="N391" s="1">
        <v>8.603216666666667</v>
      </c>
      <c r="O391" s="1" t="s">
        <v>42</v>
      </c>
      <c r="P391" s="1" t="s">
        <v>6409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16</v>
      </c>
      <c r="B392" s="1" t="s">
        <v>17</v>
      </c>
      <c r="C392" s="1">
        <v>645.0</v>
      </c>
      <c r="D392" s="1">
        <v>0.0</v>
      </c>
      <c r="E392" s="1" t="s">
        <v>18</v>
      </c>
      <c r="F392" s="1" t="s">
        <v>19</v>
      </c>
      <c r="G392" s="1" t="s">
        <v>20</v>
      </c>
      <c r="H392" s="1" t="s">
        <v>6410</v>
      </c>
      <c r="I392" s="1" t="s">
        <v>6411</v>
      </c>
      <c r="J392" s="1" t="s">
        <v>6411</v>
      </c>
      <c r="K392" s="2"/>
      <c r="L392" s="1">
        <v>-11.0</v>
      </c>
      <c r="M392" s="1"/>
      <c r="N392" s="1">
        <v>8.135783333333332</v>
      </c>
      <c r="O392" s="1" t="s">
        <v>5132</v>
      </c>
      <c r="P392" s="1" t="s">
        <v>6412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80</v>
      </c>
      <c r="B393" s="1" t="s">
        <v>17</v>
      </c>
      <c r="C393" s="1">
        <v>358.0</v>
      </c>
      <c r="D393" s="1">
        <v>0.0</v>
      </c>
      <c r="E393" s="1" t="s">
        <v>6364</v>
      </c>
      <c r="F393" s="1" t="s">
        <v>81</v>
      </c>
      <c r="G393" s="1" t="s">
        <v>39</v>
      </c>
      <c r="H393" s="1" t="s">
        <v>6413</v>
      </c>
      <c r="I393" s="1" t="s">
        <v>6414</v>
      </c>
      <c r="J393" s="1" t="s">
        <v>6415</v>
      </c>
      <c r="K393" s="1" t="s">
        <v>6416</v>
      </c>
      <c r="L393" s="1">
        <v>6.0</v>
      </c>
      <c r="M393" s="1">
        <v>0.011283333333333333</v>
      </c>
      <c r="N393" s="1">
        <v>37.4052</v>
      </c>
      <c r="O393" s="1" t="s">
        <v>5100</v>
      </c>
      <c r="P393" s="1" t="s">
        <v>5101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25</v>
      </c>
      <c r="B394" s="1" t="s">
        <v>17</v>
      </c>
      <c r="C394" s="3">
        <v>329.0</v>
      </c>
      <c r="D394" s="1">
        <v>0.0</v>
      </c>
      <c r="E394" s="2"/>
      <c r="F394" s="1" t="s">
        <v>19</v>
      </c>
      <c r="G394" s="1" t="s">
        <v>20</v>
      </c>
      <c r="H394" s="1" t="s">
        <v>6417</v>
      </c>
      <c r="I394" s="1" t="s">
        <v>6418</v>
      </c>
      <c r="J394" s="1" t="s">
        <v>6418</v>
      </c>
      <c r="K394" s="2"/>
      <c r="L394" s="1">
        <v>-9.0</v>
      </c>
      <c r="M394" s="1"/>
      <c r="N394" s="1">
        <v>5.69385</v>
      </c>
      <c r="O394" s="1" t="s">
        <v>5090</v>
      </c>
      <c r="P394" s="1" t="s">
        <v>6419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25</v>
      </c>
      <c r="B395" s="1" t="s">
        <v>17</v>
      </c>
      <c r="C395" s="1">
        <v>356.0</v>
      </c>
      <c r="D395" s="1">
        <v>0.0</v>
      </c>
      <c r="E395" s="2"/>
      <c r="F395" s="1" t="s">
        <v>19</v>
      </c>
      <c r="G395" s="1" t="s">
        <v>20</v>
      </c>
      <c r="H395" s="1" t="s">
        <v>6420</v>
      </c>
      <c r="I395" s="1" t="s">
        <v>6421</v>
      </c>
      <c r="J395" s="1" t="s">
        <v>6421</v>
      </c>
      <c r="K395" s="2"/>
      <c r="L395" s="1">
        <v>-8.0</v>
      </c>
      <c r="M395" s="1"/>
      <c r="N395" s="1">
        <v>6.270533333333334</v>
      </c>
      <c r="O395" s="1" t="s">
        <v>5090</v>
      </c>
      <c r="P395" s="1" t="s">
        <v>6422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29</v>
      </c>
      <c r="B396" s="1" t="s">
        <v>17</v>
      </c>
      <c r="C396" s="1">
        <v>329.0</v>
      </c>
      <c r="D396" s="1">
        <v>0.0</v>
      </c>
      <c r="E396" s="1" t="s">
        <v>5807</v>
      </c>
      <c r="F396" s="1" t="s">
        <v>19</v>
      </c>
      <c r="G396" s="1" t="s">
        <v>20</v>
      </c>
      <c r="H396" s="1" t="s">
        <v>6423</v>
      </c>
      <c r="I396" s="1" t="s">
        <v>6424</v>
      </c>
      <c r="J396" s="1" t="s">
        <v>6424</v>
      </c>
      <c r="K396" s="2"/>
      <c r="L396" s="1">
        <v>-7.0</v>
      </c>
      <c r="M396" s="1"/>
      <c r="N396" s="1">
        <v>7.6669833333333335</v>
      </c>
      <c r="O396" s="1" t="s">
        <v>5090</v>
      </c>
      <c r="P396" s="1" t="s">
        <v>6425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29</v>
      </c>
      <c r="B397" s="1" t="s">
        <v>17</v>
      </c>
      <c r="C397" s="1">
        <v>379.0</v>
      </c>
      <c r="D397" s="1">
        <v>0.0</v>
      </c>
      <c r="E397" s="1" t="s">
        <v>6426</v>
      </c>
      <c r="F397" s="1" t="s">
        <v>19</v>
      </c>
      <c r="G397" s="1" t="s">
        <v>20</v>
      </c>
      <c r="H397" s="1" t="s">
        <v>6427</v>
      </c>
      <c r="I397" s="1" t="s">
        <v>6428</v>
      </c>
      <c r="J397" s="1" t="s">
        <v>6428</v>
      </c>
      <c r="K397" s="2"/>
      <c r="L397" s="1">
        <v>-6.0</v>
      </c>
      <c r="M397" s="1"/>
      <c r="N397" s="1">
        <v>8.614983333333333</v>
      </c>
      <c r="O397" s="1" t="s">
        <v>5090</v>
      </c>
      <c r="P397" s="1" t="s">
        <v>6429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29</v>
      </c>
      <c r="B398" s="1" t="s">
        <v>17</v>
      </c>
      <c r="C398" s="1">
        <v>979.0</v>
      </c>
      <c r="D398" s="1">
        <v>0.0</v>
      </c>
      <c r="E398" s="1" t="s">
        <v>6430</v>
      </c>
      <c r="F398" s="1" t="s">
        <v>19</v>
      </c>
      <c r="G398" s="1" t="s">
        <v>20</v>
      </c>
      <c r="H398" s="1" t="s">
        <v>6431</v>
      </c>
      <c r="I398" s="1" t="s">
        <v>6432</v>
      </c>
      <c r="J398" s="1" t="s">
        <v>6432</v>
      </c>
      <c r="K398" s="2"/>
      <c r="L398" s="1">
        <v>-11.0</v>
      </c>
      <c r="M398" s="1"/>
      <c r="N398" s="1">
        <v>8.959266666666666</v>
      </c>
      <c r="O398" s="1" t="s">
        <v>5090</v>
      </c>
      <c r="P398" s="1" t="s">
        <v>6433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80</v>
      </c>
      <c r="B399" s="1" t="s">
        <v>17</v>
      </c>
      <c r="C399" s="3">
        <v>358.0</v>
      </c>
      <c r="D399" s="1">
        <v>0.0</v>
      </c>
      <c r="E399" s="1" t="s">
        <v>6364</v>
      </c>
      <c r="F399" s="1" t="s">
        <v>81</v>
      </c>
      <c r="G399" s="1" t="s">
        <v>39</v>
      </c>
      <c r="H399" s="1" t="s">
        <v>6434</v>
      </c>
      <c r="I399" s="1" t="s">
        <v>6435</v>
      </c>
      <c r="J399" s="1" t="s">
        <v>6436</v>
      </c>
      <c r="K399" s="1" t="s">
        <v>6437</v>
      </c>
      <c r="L399" s="1">
        <v>2.0</v>
      </c>
      <c r="M399" s="1">
        <v>0.00945</v>
      </c>
      <c r="N399" s="1">
        <v>21.736466666666665</v>
      </c>
      <c r="O399" s="1" t="s">
        <v>5100</v>
      </c>
      <c r="P399" s="1" t="s">
        <v>5101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80</v>
      </c>
      <c r="B400" s="1" t="s">
        <v>17</v>
      </c>
      <c r="C400" s="1">
        <v>503.0</v>
      </c>
      <c r="D400" s="1">
        <v>104.0</v>
      </c>
      <c r="E400" s="2"/>
      <c r="F400" s="1" t="s">
        <v>38</v>
      </c>
      <c r="G400" s="1" t="s">
        <v>20</v>
      </c>
      <c r="H400" s="1" t="s">
        <v>6438</v>
      </c>
      <c r="I400" s="1" t="s">
        <v>6439</v>
      </c>
      <c r="J400" s="1" t="s">
        <v>6439</v>
      </c>
      <c r="K400" s="2"/>
      <c r="L400" s="1">
        <v>-2.0</v>
      </c>
      <c r="M400" s="1"/>
      <c r="N400" s="1">
        <v>21.428316666666667</v>
      </c>
      <c r="O400" s="1" t="s">
        <v>5100</v>
      </c>
      <c r="P400" s="1" t="s">
        <v>6440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16</v>
      </c>
      <c r="B401" s="1" t="s">
        <v>17</v>
      </c>
      <c r="C401" s="1">
        <v>264.0</v>
      </c>
      <c r="D401" s="1">
        <v>0.0</v>
      </c>
      <c r="E401" s="1" t="s">
        <v>18</v>
      </c>
      <c r="F401" s="1" t="s">
        <v>19</v>
      </c>
      <c r="G401" s="1" t="s">
        <v>20</v>
      </c>
      <c r="H401" s="1" t="s">
        <v>6441</v>
      </c>
      <c r="I401" s="1" t="s">
        <v>6442</v>
      </c>
      <c r="J401" s="1" t="s">
        <v>6442</v>
      </c>
      <c r="K401" s="2"/>
      <c r="L401" s="1">
        <v>-6.0</v>
      </c>
      <c r="M401" s="1"/>
      <c r="N401" s="1">
        <v>8.510416666666666</v>
      </c>
      <c r="O401" s="1" t="s">
        <v>5132</v>
      </c>
      <c r="P401" s="1" t="s">
        <v>5657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25</v>
      </c>
      <c r="B402" s="1" t="s">
        <v>17</v>
      </c>
      <c r="C402" s="1">
        <v>289.0</v>
      </c>
      <c r="D402" s="1">
        <v>0.0</v>
      </c>
      <c r="E402" s="2"/>
      <c r="F402" s="1" t="s">
        <v>19</v>
      </c>
      <c r="G402" s="1" t="s">
        <v>20</v>
      </c>
      <c r="H402" s="1" t="s">
        <v>6443</v>
      </c>
      <c r="I402" s="1" t="s">
        <v>6444</v>
      </c>
      <c r="J402" s="1" t="s">
        <v>6444</v>
      </c>
      <c r="K402" s="2"/>
      <c r="L402" s="1">
        <v>-3.0</v>
      </c>
      <c r="M402" s="1"/>
      <c r="N402" s="1">
        <v>11.236933333333333</v>
      </c>
      <c r="O402" s="1" t="s">
        <v>5090</v>
      </c>
      <c r="P402" s="1" t="s">
        <v>6445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25</v>
      </c>
      <c r="B403" s="1" t="s">
        <v>17</v>
      </c>
      <c r="C403" s="1">
        <v>752.0</v>
      </c>
      <c r="D403" s="1">
        <v>0.0</v>
      </c>
      <c r="E403" s="2"/>
      <c r="F403" s="1" t="s">
        <v>19</v>
      </c>
      <c r="G403" s="1" t="s">
        <v>20</v>
      </c>
      <c r="H403" s="1" t="s">
        <v>6446</v>
      </c>
      <c r="I403" s="1" t="s">
        <v>6447</v>
      </c>
      <c r="J403" s="1" t="s">
        <v>6447</v>
      </c>
      <c r="K403" s="2"/>
      <c r="L403" s="1">
        <v>-2.0</v>
      </c>
      <c r="M403" s="1"/>
      <c r="N403" s="1">
        <v>17.643583333333332</v>
      </c>
      <c r="O403" s="1" t="s">
        <v>5090</v>
      </c>
      <c r="P403" s="1" t="s">
        <v>6448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16</v>
      </c>
      <c r="B404" s="1" t="s">
        <v>17</v>
      </c>
      <c r="C404" s="3">
        <v>528.0</v>
      </c>
      <c r="D404" s="1">
        <v>0.0</v>
      </c>
      <c r="E404" s="1" t="s">
        <v>18</v>
      </c>
      <c r="F404" s="1" t="s">
        <v>19</v>
      </c>
      <c r="G404" s="1" t="s">
        <v>20</v>
      </c>
      <c r="H404" s="1" t="s">
        <v>6449</v>
      </c>
      <c r="I404" s="1" t="s">
        <v>6450</v>
      </c>
      <c r="J404" s="1" t="s">
        <v>6450</v>
      </c>
      <c r="K404" s="2"/>
      <c r="L404" s="1">
        <v>-4.0</v>
      </c>
      <c r="M404" s="1"/>
      <c r="N404" s="1">
        <v>15.979966666666666</v>
      </c>
      <c r="O404" s="1" t="s">
        <v>5132</v>
      </c>
      <c r="P404" s="1" t="s">
        <v>6451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80</v>
      </c>
      <c r="B405" s="1" t="s">
        <v>17</v>
      </c>
      <c r="C405" s="1">
        <v>443.0</v>
      </c>
      <c r="D405" s="1">
        <v>0.0</v>
      </c>
      <c r="E405" s="1" t="s">
        <v>6452</v>
      </c>
      <c r="F405" s="1" t="s">
        <v>81</v>
      </c>
      <c r="G405" s="1" t="s">
        <v>20</v>
      </c>
      <c r="H405" s="1" t="s">
        <v>6453</v>
      </c>
      <c r="I405" s="1" t="s">
        <v>6454</v>
      </c>
      <c r="J405" s="1" t="s">
        <v>6455</v>
      </c>
      <c r="K405" s="1" t="s">
        <v>6456</v>
      </c>
      <c r="L405" s="1">
        <v>-6.0</v>
      </c>
      <c r="M405" s="1">
        <v>0.009283333333333333</v>
      </c>
      <c r="N405" s="1">
        <v>19.266416666666668</v>
      </c>
      <c r="O405" s="1" t="s">
        <v>5100</v>
      </c>
      <c r="P405" s="1" t="s">
        <v>6457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29</v>
      </c>
      <c r="B406" s="1" t="s">
        <v>17</v>
      </c>
      <c r="C406" s="3">
        <v>264.0</v>
      </c>
      <c r="D406" s="1">
        <v>0.0</v>
      </c>
      <c r="E406" s="1" t="s">
        <v>6430</v>
      </c>
      <c r="F406" s="1" t="s">
        <v>19</v>
      </c>
      <c r="G406" s="1" t="s">
        <v>20</v>
      </c>
      <c r="H406" s="1" t="s">
        <v>6458</v>
      </c>
      <c r="I406" s="1" t="s">
        <v>6459</v>
      </c>
      <c r="J406" s="1" t="s">
        <v>6459</v>
      </c>
      <c r="K406" s="2"/>
      <c r="L406" s="1">
        <v>-5.0</v>
      </c>
      <c r="M406" s="1"/>
      <c r="N406" s="1">
        <v>9.467</v>
      </c>
      <c r="O406" s="1" t="s">
        <v>5090</v>
      </c>
      <c r="P406" s="1" t="s">
        <v>6460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16</v>
      </c>
      <c r="B407" s="1" t="s">
        <v>17</v>
      </c>
      <c r="C407" s="1">
        <v>1396.0</v>
      </c>
      <c r="D407" s="1">
        <v>0.0</v>
      </c>
      <c r="E407" s="1" t="s">
        <v>18</v>
      </c>
      <c r="F407" s="1" t="s">
        <v>19</v>
      </c>
      <c r="G407" s="1" t="s">
        <v>20</v>
      </c>
      <c r="H407" s="1" t="s">
        <v>6461</v>
      </c>
      <c r="I407" s="1" t="s">
        <v>6462</v>
      </c>
      <c r="J407" s="1" t="s">
        <v>6462</v>
      </c>
      <c r="K407" s="2"/>
      <c r="L407" s="1">
        <v>-4.0</v>
      </c>
      <c r="M407" s="1"/>
      <c r="N407" s="1">
        <v>15.0716</v>
      </c>
      <c r="O407" s="1" t="s">
        <v>5132</v>
      </c>
      <c r="P407" s="1" t="s">
        <v>6463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25</v>
      </c>
      <c r="B408" s="1" t="s">
        <v>17</v>
      </c>
      <c r="C408" s="1">
        <v>575.0</v>
      </c>
      <c r="D408" s="1">
        <v>0.0</v>
      </c>
      <c r="E408" s="2"/>
      <c r="F408" s="1" t="s">
        <v>19</v>
      </c>
      <c r="G408" s="1" t="s">
        <v>20</v>
      </c>
      <c r="H408" s="1" t="s">
        <v>6464</v>
      </c>
      <c r="I408" s="1" t="s">
        <v>6465</v>
      </c>
      <c r="J408" s="1" t="s">
        <v>6465</v>
      </c>
      <c r="K408" s="2"/>
      <c r="L408" s="1">
        <v>-7.0</v>
      </c>
      <c r="M408" s="1"/>
      <c r="N408" s="1">
        <v>12.030116666666666</v>
      </c>
      <c r="O408" s="1" t="s">
        <v>5090</v>
      </c>
      <c r="P408" s="1" t="s">
        <v>6466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80</v>
      </c>
      <c r="B409" s="1" t="s">
        <v>17</v>
      </c>
      <c r="C409" s="1">
        <v>618.0</v>
      </c>
      <c r="D409" s="1">
        <v>0.0</v>
      </c>
      <c r="E409" s="1" t="s">
        <v>6452</v>
      </c>
      <c r="F409" s="1" t="s">
        <v>81</v>
      </c>
      <c r="G409" s="1" t="s">
        <v>39</v>
      </c>
      <c r="H409" s="1" t="s">
        <v>6467</v>
      </c>
      <c r="I409" s="1" t="s">
        <v>6468</v>
      </c>
      <c r="J409" s="1" t="s">
        <v>6469</v>
      </c>
      <c r="K409" s="1" t="s">
        <v>6470</v>
      </c>
      <c r="L409" s="1">
        <v>-15.0</v>
      </c>
      <c r="M409" s="1">
        <v>0.01255</v>
      </c>
      <c r="N409" s="1">
        <v>8.755133333333333</v>
      </c>
      <c r="O409" s="1" t="s">
        <v>5100</v>
      </c>
      <c r="P409" s="1" t="s">
        <v>6471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25</v>
      </c>
      <c r="B410" s="1" t="s">
        <v>17</v>
      </c>
      <c r="C410" s="1">
        <v>653.0</v>
      </c>
      <c r="D410" s="1">
        <v>0.0</v>
      </c>
      <c r="E410" s="2"/>
      <c r="F410" s="1" t="s">
        <v>19</v>
      </c>
      <c r="G410" s="1" t="s">
        <v>20</v>
      </c>
      <c r="H410" s="1" t="s">
        <v>6472</v>
      </c>
      <c r="I410" s="1" t="s">
        <v>6473</v>
      </c>
      <c r="J410" s="1" t="s">
        <v>6473</v>
      </c>
      <c r="K410" s="2"/>
      <c r="L410" s="1">
        <v>-2.0</v>
      </c>
      <c r="M410" s="1"/>
      <c r="N410" s="1">
        <v>17.1851</v>
      </c>
      <c r="O410" s="1" t="s">
        <v>5090</v>
      </c>
      <c r="P410" s="1" t="s">
        <v>6474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80</v>
      </c>
      <c r="B411" s="1" t="s">
        <v>17</v>
      </c>
      <c r="C411" s="1">
        <v>916.0</v>
      </c>
      <c r="D411" s="1">
        <v>0.0</v>
      </c>
      <c r="E411" s="1" t="s">
        <v>6364</v>
      </c>
      <c r="F411" s="1" t="s">
        <v>81</v>
      </c>
      <c r="G411" s="1" t="s">
        <v>20</v>
      </c>
      <c r="H411" s="1" t="s">
        <v>6475</v>
      </c>
      <c r="I411" s="1" t="s">
        <v>6476</v>
      </c>
      <c r="J411" s="1" t="s">
        <v>6477</v>
      </c>
      <c r="K411" s="1" t="s">
        <v>6478</v>
      </c>
      <c r="L411" s="1">
        <v>-6.0</v>
      </c>
      <c r="M411" s="1">
        <v>0.012383333333333333</v>
      </c>
      <c r="N411" s="1">
        <v>18.5079</v>
      </c>
      <c r="O411" s="1" t="s">
        <v>5100</v>
      </c>
      <c r="P411" s="1" t="s">
        <v>6479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16</v>
      </c>
      <c r="B412" s="1" t="s">
        <v>17</v>
      </c>
      <c r="C412" s="1">
        <v>321.0</v>
      </c>
      <c r="D412" s="1">
        <v>0.0</v>
      </c>
      <c r="E412" s="1" t="s">
        <v>18</v>
      </c>
      <c r="F412" s="1" t="s">
        <v>19</v>
      </c>
      <c r="G412" s="1" t="s">
        <v>20</v>
      </c>
      <c r="H412" s="1" t="s">
        <v>6480</v>
      </c>
      <c r="I412" s="1" t="s">
        <v>6481</v>
      </c>
      <c r="J412" s="1" t="s">
        <v>6481</v>
      </c>
      <c r="K412" s="2"/>
      <c r="L412" s="1">
        <v>-7.0</v>
      </c>
      <c r="M412" s="1"/>
      <c r="N412" s="1">
        <v>7.0023333333333335</v>
      </c>
      <c r="O412" s="1" t="s">
        <v>5132</v>
      </c>
      <c r="P412" s="1" t="s">
        <v>6482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29</v>
      </c>
      <c r="B413" s="1" t="s">
        <v>17</v>
      </c>
      <c r="C413" s="1">
        <v>329.0</v>
      </c>
      <c r="D413" s="1">
        <v>0.0</v>
      </c>
      <c r="E413" s="1" t="s">
        <v>6483</v>
      </c>
      <c r="F413" s="1" t="s">
        <v>19</v>
      </c>
      <c r="G413" s="1" t="s">
        <v>20</v>
      </c>
      <c r="H413" s="1" t="s">
        <v>6484</v>
      </c>
      <c r="I413" s="1" t="s">
        <v>6485</v>
      </c>
      <c r="J413" s="1" t="s">
        <v>6485</v>
      </c>
      <c r="K413" s="2"/>
      <c r="L413" s="1">
        <v>-7.0</v>
      </c>
      <c r="M413" s="1"/>
      <c r="N413" s="1">
        <v>7.594033333333333</v>
      </c>
      <c r="O413" s="1" t="s">
        <v>5090</v>
      </c>
      <c r="P413" s="1" t="s">
        <v>6486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25</v>
      </c>
      <c r="B414" s="1" t="s">
        <v>17</v>
      </c>
      <c r="C414" s="1">
        <v>553.0</v>
      </c>
      <c r="D414" s="1">
        <v>0.0</v>
      </c>
      <c r="E414" s="2"/>
      <c r="F414" s="1" t="s">
        <v>19</v>
      </c>
      <c r="G414" s="1" t="s">
        <v>20</v>
      </c>
      <c r="H414" s="1" t="s">
        <v>6487</v>
      </c>
      <c r="I414" s="1" t="s">
        <v>6488</v>
      </c>
      <c r="J414" s="1" t="s">
        <v>6488</v>
      </c>
      <c r="K414" s="2"/>
      <c r="L414" s="1">
        <v>-12.0</v>
      </c>
      <c r="M414" s="1"/>
      <c r="N414" s="1">
        <v>7.598283333333334</v>
      </c>
      <c r="O414" s="1" t="s">
        <v>5090</v>
      </c>
      <c r="P414" s="1" t="s">
        <v>6489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29</v>
      </c>
      <c r="B415" s="1" t="s">
        <v>88</v>
      </c>
      <c r="C415" s="3">
        <v>369.0</v>
      </c>
      <c r="D415" s="1">
        <v>0.0</v>
      </c>
      <c r="E415" s="1" t="s">
        <v>6430</v>
      </c>
      <c r="F415" s="1" t="s">
        <v>19</v>
      </c>
      <c r="G415" s="1" t="s">
        <v>20</v>
      </c>
      <c r="H415" s="1" t="s">
        <v>6490</v>
      </c>
      <c r="I415" s="1" t="s">
        <v>6491</v>
      </c>
      <c r="J415" s="1" t="s">
        <v>6491</v>
      </c>
      <c r="K415" s="2"/>
      <c r="L415" s="1">
        <v>-7.0</v>
      </c>
      <c r="M415" s="1"/>
      <c r="N415" s="1">
        <v>7.418783333333334</v>
      </c>
      <c r="O415" s="1" t="s">
        <v>5090</v>
      </c>
      <c r="P415" s="1" t="s">
        <v>6492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25</v>
      </c>
      <c r="B416" s="1" t="s">
        <v>88</v>
      </c>
      <c r="C416" s="3">
        <v>585.0</v>
      </c>
      <c r="D416" s="1">
        <v>0.0</v>
      </c>
      <c r="E416" s="2"/>
      <c r="F416" s="1" t="s">
        <v>19</v>
      </c>
      <c r="G416" s="1" t="s">
        <v>20</v>
      </c>
      <c r="H416" s="1" t="s">
        <v>6493</v>
      </c>
      <c r="I416" s="1" t="s">
        <v>6494</v>
      </c>
      <c r="J416" s="1" t="s">
        <v>6494</v>
      </c>
      <c r="K416" s="2"/>
      <c r="L416" s="1">
        <v>-10.0</v>
      </c>
      <c r="M416" s="1"/>
      <c r="N416" s="1">
        <v>9.662516666666667</v>
      </c>
      <c r="O416" s="1" t="s">
        <v>5090</v>
      </c>
      <c r="P416" s="1" t="s">
        <v>6495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16</v>
      </c>
      <c r="B417" s="1" t="s">
        <v>17</v>
      </c>
      <c r="C417" s="3">
        <v>433.0</v>
      </c>
      <c r="D417" s="1">
        <v>0.0</v>
      </c>
      <c r="E417" s="1" t="s">
        <v>18</v>
      </c>
      <c r="F417" s="1" t="s">
        <v>19</v>
      </c>
      <c r="G417" s="1" t="s">
        <v>20</v>
      </c>
      <c r="H417" s="1" t="s">
        <v>6496</v>
      </c>
      <c r="I417" s="1" t="s">
        <v>6497</v>
      </c>
      <c r="J417" s="1" t="s">
        <v>6497</v>
      </c>
      <c r="K417" s="2"/>
      <c r="L417" s="1">
        <v>-8.0</v>
      </c>
      <c r="M417" s="1"/>
      <c r="N417" s="1">
        <v>6.67705</v>
      </c>
      <c r="O417" s="1" t="s">
        <v>5132</v>
      </c>
      <c r="P417" s="1" t="s">
        <v>6498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16</v>
      </c>
      <c r="B418" s="1" t="s">
        <v>17</v>
      </c>
      <c r="C418" s="1">
        <v>792.0</v>
      </c>
      <c r="D418" s="1">
        <v>0.0</v>
      </c>
      <c r="E418" s="1" t="s">
        <v>18</v>
      </c>
      <c r="F418" s="1" t="s">
        <v>19</v>
      </c>
      <c r="G418" s="1" t="s">
        <v>20</v>
      </c>
      <c r="H418" s="1" t="s">
        <v>6499</v>
      </c>
      <c r="I418" s="1" t="s">
        <v>6500</v>
      </c>
      <c r="J418" s="1" t="s">
        <v>6500</v>
      </c>
      <c r="K418" s="2"/>
      <c r="L418" s="1">
        <v>-7.0</v>
      </c>
      <c r="M418" s="1"/>
      <c r="N418" s="1">
        <v>12.5073</v>
      </c>
      <c r="O418" s="1" t="s">
        <v>5132</v>
      </c>
      <c r="P418" s="1" t="s">
        <v>6501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25</v>
      </c>
      <c r="B419" s="1" t="s">
        <v>88</v>
      </c>
      <c r="C419" s="3">
        <v>329.0</v>
      </c>
      <c r="D419" s="1">
        <v>0.0</v>
      </c>
      <c r="E419" s="2"/>
      <c r="F419" s="1" t="s">
        <v>19</v>
      </c>
      <c r="G419" s="1" t="s">
        <v>20</v>
      </c>
      <c r="H419" s="1" t="s">
        <v>6502</v>
      </c>
      <c r="I419" s="1" t="s">
        <v>6503</v>
      </c>
      <c r="J419" s="1" t="s">
        <v>6503</v>
      </c>
      <c r="K419" s="2"/>
      <c r="L419" s="1">
        <v>-1.0</v>
      </c>
      <c r="M419" s="1"/>
      <c r="N419" s="1">
        <v>13.505083333333333</v>
      </c>
      <c r="O419" s="1" t="s">
        <v>5090</v>
      </c>
      <c r="P419" s="1" t="s">
        <v>6504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25</v>
      </c>
      <c r="B420" s="1" t="s">
        <v>88</v>
      </c>
      <c r="C420" s="3">
        <v>610.0</v>
      </c>
      <c r="D420" s="1">
        <v>0.0</v>
      </c>
      <c r="E420" s="2"/>
      <c r="F420" s="1" t="s">
        <v>19</v>
      </c>
      <c r="G420" s="1" t="s">
        <v>20</v>
      </c>
      <c r="H420" s="1" t="s">
        <v>6505</v>
      </c>
      <c r="I420" s="1" t="s">
        <v>6506</v>
      </c>
      <c r="J420" s="1" t="s">
        <v>6506</v>
      </c>
      <c r="K420" s="2"/>
      <c r="L420" s="1">
        <v>-1.0</v>
      </c>
      <c r="M420" s="1"/>
      <c r="N420" s="1">
        <v>18.267233333333333</v>
      </c>
      <c r="O420" s="1" t="s">
        <v>5090</v>
      </c>
      <c r="P420" s="1" t="s">
        <v>6507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80</v>
      </c>
      <c r="B421" s="1" t="s">
        <v>17</v>
      </c>
      <c r="C421" s="3">
        <v>190.0</v>
      </c>
      <c r="D421" s="1">
        <v>59.0</v>
      </c>
      <c r="E421" s="2"/>
      <c r="F421" s="1" t="s">
        <v>38</v>
      </c>
      <c r="G421" s="1" t="s">
        <v>39</v>
      </c>
      <c r="H421" s="1" t="s">
        <v>6508</v>
      </c>
      <c r="I421" s="1" t="s">
        <v>6509</v>
      </c>
      <c r="J421" s="1" t="s">
        <v>6509</v>
      </c>
      <c r="K421" s="2"/>
      <c r="L421" s="1">
        <v>3.0</v>
      </c>
      <c r="M421" s="1"/>
      <c r="N421" s="1">
        <v>22.880066666666668</v>
      </c>
      <c r="O421" s="1" t="s">
        <v>5100</v>
      </c>
      <c r="P421" s="1" t="s">
        <v>6211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25</v>
      </c>
      <c r="B422" s="1" t="s">
        <v>88</v>
      </c>
      <c r="C422" s="1">
        <v>642.0</v>
      </c>
      <c r="D422" s="1">
        <v>0.0</v>
      </c>
      <c r="E422" s="2"/>
      <c r="F422" s="1" t="s">
        <v>19</v>
      </c>
      <c r="G422" s="1" t="s">
        <v>20</v>
      </c>
      <c r="H422" s="1" t="s">
        <v>6510</v>
      </c>
      <c r="I422" s="1" t="s">
        <v>6511</v>
      </c>
      <c r="J422" s="1" t="s">
        <v>6511</v>
      </c>
      <c r="K422" s="2"/>
      <c r="L422" s="1">
        <v>0.0</v>
      </c>
      <c r="M422" s="1"/>
      <c r="N422" s="1">
        <v>20.747816666666665</v>
      </c>
      <c r="O422" s="1" t="s">
        <v>5090</v>
      </c>
      <c r="P422" s="1" t="s">
        <v>6512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16</v>
      </c>
      <c r="B423" s="1" t="s">
        <v>17</v>
      </c>
      <c r="C423" s="1">
        <v>264.0</v>
      </c>
      <c r="D423" s="1">
        <v>0.0</v>
      </c>
      <c r="E423" s="1" t="s">
        <v>18</v>
      </c>
      <c r="F423" s="1" t="s">
        <v>19</v>
      </c>
      <c r="G423" s="1" t="s">
        <v>20</v>
      </c>
      <c r="H423" s="1" t="s">
        <v>6513</v>
      </c>
      <c r="I423" s="1" t="s">
        <v>6514</v>
      </c>
      <c r="J423" s="1" t="s">
        <v>6514</v>
      </c>
      <c r="K423" s="2"/>
      <c r="L423" s="1">
        <v>1.0</v>
      </c>
      <c r="M423" s="1"/>
      <c r="N423" s="1">
        <v>19.2095</v>
      </c>
      <c r="O423" s="1" t="s">
        <v>5132</v>
      </c>
      <c r="P423" s="1" t="s">
        <v>5133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80</v>
      </c>
      <c r="B424" s="1" t="s">
        <v>17</v>
      </c>
      <c r="C424" s="1">
        <v>566.0</v>
      </c>
      <c r="D424" s="1">
        <v>142.0</v>
      </c>
      <c r="E424" s="2"/>
      <c r="F424" s="1" t="s">
        <v>38</v>
      </c>
      <c r="G424" s="1" t="s">
        <v>39</v>
      </c>
      <c r="H424" s="1" t="s">
        <v>6515</v>
      </c>
      <c r="I424" s="1" t="s">
        <v>6516</v>
      </c>
      <c r="J424" s="1" t="s">
        <v>6516</v>
      </c>
      <c r="K424" s="2"/>
      <c r="L424" s="1">
        <v>-1.0</v>
      </c>
      <c r="M424" s="1"/>
      <c r="N424" s="1">
        <v>23.484866666666665</v>
      </c>
      <c r="O424" s="1" t="s">
        <v>5100</v>
      </c>
      <c r="P424" s="1" t="s">
        <v>6517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25</v>
      </c>
      <c r="B425" s="1" t="s">
        <v>88</v>
      </c>
      <c r="C425" s="1">
        <v>528.0</v>
      </c>
      <c r="D425" s="1">
        <v>0.0</v>
      </c>
      <c r="E425" s="2"/>
      <c r="F425" s="1" t="s">
        <v>19</v>
      </c>
      <c r="G425" s="1" t="s">
        <v>20</v>
      </c>
      <c r="H425" s="1" t="s">
        <v>6518</v>
      </c>
      <c r="I425" s="1" t="s">
        <v>6519</v>
      </c>
      <c r="J425" s="1" t="s">
        <v>6519</v>
      </c>
      <c r="K425" s="2"/>
      <c r="L425" s="1">
        <v>1.0</v>
      </c>
      <c r="M425" s="1"/>
      <c r="N425" s="1">
        <v>21.540616666666665</v>
      </c>
      <c r="O425" s="1" t="s">
        <v>5090</v>
      </c>
      <c r="P425" s="1" t="s">
        <v>6520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25</v>
      </c>
      <c r="B426" s="1" t="s">
        <v>88</v>
      </c>
      <c r="C426" s="1">
        <v>642.0</v>
      </c>
      <c r="D426" s="1">
        <v>0.0</v>
      </c>
      <c r="E426" s="2"/>
      <c r="F426" s="1" t="s">
        <v>19</v>
      </c>
      <c r="G426" s="1" t="s">
        <v>39</v>
      </c>
      <c r="H426" s="1" t="s">
        <v>6521</v>
      </c>
      <c r="I426" s="1" t="s">
        <v>6522</v>
      </c>
      <c r="J426" s="1" t="s">
        <v>6522</v>
      </c>
      <c r="K426" s="2"/>
      <c r="L426" s="1">
        <v>1.0</v>
      </c>
      <c r="M426" s="1"/>
      <c r="N426" s="1">
        <v>21.85375</v>
      </c>
      <c r="O426" s="1" t="s">
        <v>5090</v>
      </c>
      <c r="P426" s="1" t="s">
        <v>6523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16</v>
      </c>
      <c r="B427" s="1" t="s">
        <v>17</v>
      </c>
      <c r="C427" s="1">
        <v>321.0</v>
      </c>
      <c r="D427" s="1">
        <v>0.0</v>
      </c>
      <c r="E427" s="1" t="s">
        <v>18</v>
      </c>
      <c r="F427" s="1" t="s">
        <v>19</v>
      </c>
      <c r="G427" s="1" t="s">
        <v>20</v>
      </c>
      <c r="H427" s="1" t="s">
        <v>6524</v>
      </c>
      <c r="I427" s="1" t="s">
        <v>6525</v>
      </c>
      <c r="J427" s="1" t="s">
        <v>6525</v>
      </c>
      <c r="K427" s="2"/>
      <c r="L427" s="1">
        <v>-5.0</v>
      </c>
      <c r="M427" s="1"/>
      <c r="N427" s="1">
        <v>9.501066666666667</v>
      </c>
      <c r="O427" s="1" t="s">
        <v>5132</v>
      </c>
      <c r="P427" s="1" t="s">
        <v>6526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80</v>
      </c>
      <c r="B428" s="1" t="s">
        <v>17</v>
      </c>
      <c r="C428" s="1">
        <v>674.0</v>
      </c>
      <c r="D428" s="1">
        <v>0.0</v>
      </c>
      <c r="E428" s="1" t="s">
        <v>6452</v>
      </c>
      <c r="F428" s="1" t="s">
        <v>81</v>
      </c>
      <c r="G428" s="1" t="s">
        <v>20</v>
      </c>
      <c r="H428" s="1" t="s">
        <v>6527</v>
      </c>
      <c r="I428" s="1" t="s">
        <v>6528</v>
      </c>
      <c r="J428" s="1" t="s">
        <v>6529</v>
      </c>
      <c r="K428" s="1" t="s">
        <v>6530</v>
      </c>
      <c r="L428" s="1">
        <v>10.0</v>
      </c>
      <c r="M428" s="1">
        <v>0.017566666666666668</v>
      </c>
      <c r="N428" s="1">
        <v>16.312083333333334</v>
      </c>
      <c r="O428" s="1" t="s">
        <v>5100</v>
      </c>
      <c r="P428" s="1" t="s">
        <v>6531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80</v>
      </c>
      <c r="B429" s="1" t="s">
        <v>17</v>
      </c>
      <c r="C429" s="1">
        <v>643.0</v>
      </c>
      <c r="D429" s="1">
        <v>0.0</v>
      </c>
      <c r="E429" s="1" t="s">
        <v>6452</v>
      </c>
      <c r="F429" s="1" t="s">
        <v>81</v>
      </c>
      <c r="G429" s="1" t="s">
        <v>20</v>
      </c>
      <c r="H429" s="1" t="s">
        <v>6532</v>
      </c>
      <c r="I429" s="1" t="s">
        <v>6533</v>
      </c>
      <c r="J429" s="1" t="s">
        <v>6534</v>
      </c>
      <c r="K429" s="1" t="s">
        <v>6535</v>
      </c>
      <c r="L429" s="1">
        <v>-4.0</v>
      </c>
      <c r="M429" s="1">
        <v>0.038816666666666666</v>
      </c>
      <c r="N429" s="1">
        <v>15.838233333333333</v>
      </c>
      <c r="O429" s="1" t="s">
        <v>5100</v>
      </c>
      <c r="P429" s="1" t="s">
        <v>6536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29</v>
      </c>
      <c r="B430" s="1" t="s">
        <v>88</v>
      </c>
      <c r="C430" s="1">
        <v>916.0</v>
      </c>
      <c r="D430" s="1">
        <v>0.0</v>
      </c>
      <c r="E430" s="1" t="s">
        <v>5178</v>
      </c>
      <c r="F430" s="1" t="s">
        <v>19</v>
      </c>
      <c r="G430" s="1" t="s">
        <v>20</v>
      </c>
      <c r="H430" s="1" t="s">
        <v>6537</v>
      </c>
      <c r="I430" s="1" t="s">
        <v>6538</v>
      </c>
      <c r="J430" s="1" t="s">
        <v>6538</v>
      </c>
      <c r="K430" s="2"/>
      <c r="L430" s="1">
        <v>3.0</v>
      </c>
      <c r="M430" s="1"/>
      <c r="N430" s="1">
        <v>24.025966666666665</v>
      </c>
      <c r="O430" s="1" t="s">
        <v>5090</v>
      </c>
      <c r="P430" s="1" t="s">
        <v>6539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16</v>
      </c>
      <c r="B431" s="1" t="s">
        <v>17</v>
      </c>
      <c r="C431" s="1">
        <v>618.0</v>
      </c>
      <c r="D431" s="1">
        <v>0.0</v>
      </c>
      <c r="E431" s="1" t="s">
        <v>18</v>
      </c>
      <c r="F431" s="1" t="s">
        <v>19</v>
      </c>
      <c r="G431" s="1" t="s">
        <v>20</v>
      </c>
      <c r="H431" s="1" t="s">
        <v>6540</v>
      </c>
      <c r="I431" s="1" t="s">
        <v>6541</v>
      </c>
      <c r="J431" s="1" t="s">
        <v>6541</v>
      </c>
      <c r="K431" s="2"/>
      <c r="L431" s="1">
        <v>2.0</v>
      </c>
      <c r="M431" s="1"/>
      <c r="N431" s="1">
        <v>22.34798333333333</v>
      </c>
      <c r="O431" s="1" t="s">
        <v>5132</v>
      </c>
      <c r="P431" s="1" t="s">
        <v>6542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25</v>
      </c>
      <c r="B432" s="1" t="s">
        <v>88</v>
      </c>
      <c r="C432" s="1">
        <v>224.0</v>
      </c>
      <c r="D432" s="1">
        <v>0.0</v>
      </c>
      <c r="E432" s="2"/>
      <c r="F432" s="1" t="s">
        <v>19</v>
      </c>
      <c r="G432" s="1" t="s">
        <v>20</v>
      </c>
      <c r="H432" s="1" t="s">
        <v>6543</v>
      </c>
      <c r="I432" s="1" t="s">
        <v>6544</v>
      </c>
      <c r="J432" s="1" t="s">
        <v>6544</v>
      </c>
      <c r="K432" s="2"/>
      <c r="L432" s="1">
        <v>-4.0</v>
      </c>
      <c r="M432" s="1"/>
      <c r="N432" s="1">
        <v>10.7759</v>
      </c>
      <c r="O432" s="1" t="s">
        <v>5090</v>
      </c>
      <c r="P432" s="1" t="s">
        <v>5561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80</v>
      </c>
      <c r="B433" s="1" t="s">
        <v>17</v>
      </c>
      <c r="C433" s="1">
        <v>861.0</v>
      </c>
      <c r="D433" s="1">
        <v>0.0</v>
      </c>
      <c r="E433" s="1" t="s">
        <v>6364</v>
      </c>
      <c r="F433" s="1" t="s">
        <v>81</v>
      </c>
      <c r="G433" s="1" t="s">
        <v>20</v>
      </c>
      <c r="H433" s="1" t="s">
        <v>6545</v>
      </c>
      <c r="I433" s="1" t="s">
        <v>6546</v>
      </c>
      <c r="J433" s="1" t="s">
        <v>6547</v>
      </c>
      <c r="K433" s="1" t="s">
        <v>6548</v>
      </c>
      <c r="L433" s="1">
        <v>4.0</v>
      </c>
      <c r="M433" s="1">
        <v>0.016233333333333332</v>
      </c>
      <c r="N433" s="1">
        <v>25.614216666666668</v>
      </c>
      <c r="O433" s="1" t="s">
        <v>5100</v>
      </c>
      <c r="P433" s="1" t="s">
        <v>6549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25</v>
      </c>
      <c r="B434" s="1" t="s">
        <v>88</v>
      </c>
      <c r="C434" s="3">
        <v>364.0</v>
      </c>
      <c r="D434" s="1">
        <v>0.0</v>
      </c>
      <c r="E434" s="2"/>
      <c r="F434" s="1" t="s">
        <v>19</v>
      </c>
      <c r="G434" s="1" t="s">
        <v>39</v>
      </c>
      <c r="H434" s="1" t="s">
        <v>6550</v>
      </c>
      <c r="I434" s="1" t="s">
        <v>6551</v>
      </c>
      <c r="J434" s="1" t="s">
        <v>6551</v>
      </c>
      <c r="K434" s="2"/>
      <c r="L434" s="1">
        <v>-1.0</v>
      </c>
      <c r="M434" s="1"/>
      <c r="N434" s="1">
        <v>13.031633333333334</v>
      </c>
      <c r="O434" s="1" t="s">
        <v>5090</v>
      </c>
      <c r="P434" s="1" t="s">
        <v>6552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25</v>
      </c>
      <c r="B435" s="1" t="s">
        <v>88</v>
      </c>
      <c r="C435" s="3">
        <v>827.0</v>
      </c>
      <c r="D435" s="1">
        <v>0.0</v>
      </c>
      <c r="E435" s="2"/>
      <c r="F435" s="1" t="s">
        <v>19</v>
      </c>
      <c r="G435" s="1" t="s">
        <v>20</v>
      </c>
      <c r="H435" s="1" t="s">
        <v>6553</v>
      </c>
      <c r="I435" s="1" t="s">
        <v>6554</v>
      </c>
      <c r="J435" s="1" t="s">
        <v>6554</v>
      </c>
      <c r="K435" s="2"/>
      <c r="L435" s="1">
        <v>-2.0</v>
      </c>
      <c r="M435" s="1"/>
      <c r="N435" s="1">
        <v>17.518583333333332</v>
      </c>
      <c r="O435" s="1" t="s">
        <v>5090</v>
      </c>
      <c r="P435" s="1" t="s">
        <v>6555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25</v>
      </c>
      <c r="B436" s="1" t="s">
        <v>88</v>
      </c>
      <c r="C436" s="1">
        <v>686.0</v>
      </c>
      <c r="D436" s="1">
        <v>0.0</v>
      </c>
      <c r="E436" s="2"/>
      <c r="F436" s="1" t="s">
        <v>19</v>
      </c>
      <c r="G436" s="1" t="s">
        <v>20</v>
      </c>
      <c r="H436" s="1" t="s">
        <v>6556</v>
      </c>
      <c r="I436" s="1" t="s">
        <v>6557</v>
      </c>
      <c r="J436" s="1" t="s">
        <v>6557</v>
      </c>
      <c r="K436" s="2"/>
      <c r="L436" s="1">
        <v>-2.0</v>
      </c>
      <c r="M436" s="1"/>
      <c r="N436" s="1">
        <v>17.34935</v>
      </c>
      <c r="O436" s="1" t="s">
        <v>5090</v>
      </c>
      <c r="P436" s="1" t="s">
        <v>6558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29</v>
      </c>
      <c r="B437" s="1" t="s">
        <v>88</v>
      </c>
      <c r="C437" s="1">
        <v>264.0</v>
      </c>
      <c r="D437" s="1">
        <v>0.0</v>
      </c>
      <c r="E437" s="1" t="s">
        <v>5930</v>
      </c>
      <c r="F437" s="1" t="s">
        <v>19</v>
      </c>
      <c r="G437" s="1" t="s">
        <v>20</v>
      </c>
      <c r="H437" s="1" t="s">
        <v>6559</v>
      </c>
      <c r="I437" s="1" t="s">
        <v>6560</v>
      </c>
      <c r="J437" s="1" t="s">
        <v>6560</v>
      </c>
      <c r="K437" s="2"/>
      <c r="L437" s="1">
        <v>0.0</v>
      </c>
      <c r="M437" s="1"/>
      <c r="N437" s="1">
        <v>14.263566666666666</v>
      </c>
      <c r="O437" s="1" t="s">
        <v>5090</v>
      </c>
      <c r="P437" s="1" t="s">
        <v>2404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25</v>
      </c>
      <c r="B438" s="1" t="s">
        <v>88</v>
      </c>
      <c r="C438" s="1">
        <v>509.0</v>
      </c>
      <c r="D438" s="1">
        <v>0.0</v>
      </c>
      <c r="E438" s="2"/>
      <c r="F438" s="1" t="s">
        <v>19</v>
      </c>
      <c r="G438" s="1" t="s">
        <v>20</v>
      </c>
      <c r="H438" s="1" t="s">
        <v>6561</v>
      </c>
      <c r="I438" s="1" t="s">
        <v>6562</v>
      </c>
      <c r="J438" s="1" t="s">
        <v>6562</v>
      </c>
      <c r="K438" s="2"/>
      <c r="L438" s="1">
        <v>-2.0</v>
      </c>
      <c r="M438" s="1"/>
      <c r="N438" s="1">
        <v>16.446683333333333</v>
      </c>
      <c r="O438" s="1" t="s">
        <v>5090</v>
      </c>
      <c r="P438" s="1" t="s">
        <v>6150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25</v>
      </c>
      <c r="B439" s="1" t="s">
        <v>88</v>
      </c>
      <c r="C439" s="1">
        <v>329.0</v>
      </c>
      <c r="D439" s="1">
        <v>0.0</v>
      </c>
      <c r="E439" s="2"/>
      <c r="F439" s="1" t="s">
        <v>19</v>
      </c>
      <c r="G439" s="1" t="s">
        <v>20</v>
      </c>
      <c r="H439" s="1" t="s">
        <v>6563</v>
      </c>
      <c r="I439" s="1" t="s">
        <v>6564</v>
      </c>
      <c r="J439" s="1" t="s">
        <v>6564</v>
      </c>
      <c r="K439" s="2"/>
      <c r="L439" s="1">
        <v>-8.0</v>
      </c>
      <c r="M439" s="1"/>
      <c r="N439" s="1">
        <v>6.053583333333333</v>
      </c>
      <c r="O439" s="1" t="s">
        <v>5090</v>
      </c>
      <c r="P439" s="1" t="s">
        <v>6565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80</v>
      </c>
      <c r="B440" s="1" t="s">
        <v>17</v>
      </c>
      <c r="C440" s="1">
        <v>309.0</v>
      </c>
      <c r="D440" s="1">
        <v>0.0</v>
      </c>
      <c r="E440" s="1" t="s">
        <v>6452</v>
      </c>
      <c r="F440" s="1" t="s">
        <v>81</v>
      </c>
      <c r="G440" s="1" t="s">
        <v>20</v>
      </c>
      <c r="H440" s="1" t="s">
        <v>6566</v>
      </c>
      <c r="I440" s="1" t="s">
        <v>6567</v>
      </c>
      <c r="J440" s="1" t="s">
        <v>6568</v>
      </c>
      <c r="K440" s="1" t="s">
        <v>6569</v>
      </c>
      <c r="L440" s="1">
        <v>-8.0</v>
      </c>
      <c r="M440" s="1">
        <v>0.015316666666666666</v>
      </c>
      <c r="N440" s="1">
        <v>2.0608333333333335</v>
      </c>
      <c r="O440" s="1" t="s">
        <v>5100</v>
      </c>
      <c r="P440" s="1" t="s">
        <v>6570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80</v>
      </c>
      <c r="B441" s="1" t="s">
        <v>17</v>
      </c>
      <c r="C441" s="1">
        <v>287.0</v>
      </c>
      <c r="D441" s="1">
        <v>62.0</v>
      </c>
      <c r="E441" s="2"/>
      <c r="F441" s="1" t="s">
        <v>38</v>
      </c>
      <c r="G441" s="1" t="s">
        <v>162</v>
      </c>
      <c r="H441" s="1" t="s">
        <v>6571</v>
      </c>
      <c r="I441" s="1" t="s">
        <v>6572</v>
      </c>
      <c r="J441" s="1" t="s">
        <v>6572</v>
      </c>
      <c r="K441" s="2"/>
      <c r="L441" s="1">
        <v>-8.0</v>
      </c>
      <c r="M441" s="1"/>
      <c r="N441" s="1">
        <v>10.329366666666667</v>
      </c>
      <c r="O441" s="1" t="s">
        <v>5100</v>
      </c>
      <c r="P441" s="1" t="s">
        <v>6573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80</v>
      </c>
      <c r="B442" s="1" t="s">
        <v>17</v>
      </c>
      <c r="C442" s="3">
        <v>199.0</v>
      </c>
      <c r="D442" s="1">
        <v>50.0</v>
      </c>
      <c r="E442" s="2"/>
      <c r="F442" s="1" t="s">
        <v>38</v>
      </c>
      <c r="G442" s="1" t="s">
        <v>162</v>
      </c>
      <c r="H442" s="1" t="s">
        <v>6574</v>
      </c>
      <c r="I442" s="1" t="s">
        <v>6575</v>
      </c>
      <c r="J442" s="1" t="s">
        <v>6575</v>
      </c>
      <c r="K442" s="2"/>
      <c r="L442" s="1">
        <v>-8.0</v>
      </c>
      <c r="M442" s="1"/>
      <c r="N442" s="1">
        <v>11.484216666666667</v>
      </c>
      <c r="O442" s="1" t="s">
        <v>5100</v>
      </c>
      <c r="P442" s="1" t="s">
        <v>6576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80</v>
      </c>
      <c r="B443" s="1" t="s">
        <v>17</v>
      </c>
      <c r="C443" s="1">
        <v>336.0</v>
      </c>
      <c r="D443" s="1">
        <v>0.0</v>
      </c>
      <c r="E443" s="1" t="s">
        <v>6452</v>
      </c>
      <c r="F443" s="1" t="s">
        <v>81</v>
      </c>
      <c r="G443" s="1" t="s">
        <v>20</v>
      </c>
      <c r="H443" s="1" t="s">
        <v>6577</v>
      </c>
      <c r="I443" s="1" t="s">
        <v>6578</v>
      </c>
      <c r="J443" s="1" t="s">
        <v>6579</v>
      </c>
      <c r="K443" s="1" t="s">
        <v>6580</v>
      </c>
      <c r="L443" s="1">
        <v>-4.0</v>
      </c>
      <c r="M443" s="1">
        <v>0.01145</v>
      </c>
      <c r="N443" s="1">
        <v>15.50935</v>
      </c>
      <c r="O443" s="1" t="s">
        <v>5100</v>
      </c>
      <c r="P443" s="1" t="s">
        <v>6581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16</v>
      </c>
      <c r="B444" s="1" t="s">
        <v>17</v>
      </c>
      <c r="C444" s="1">
        <v>368.0</v>
      </c>
      <c r="D444" s="1">
        <v>0.0</v>
      </c>
      <c r="E444" s="1" t="s">
        <v>18</v>
      </c>
      <c r="F444" s="1" t="s">
        <v>19</v>
      </c>
      <c r="G444" s="1" t="s">
        <v>20</v>
      </c>
      <c r="H444" s="1" t="s">
        <v>6582</v>
      </c>
      <c r="I444" s="1" t="s">
        <v>6583</v>
      </c>
      <c r="J444" s="1" t="s">
        <v>6583</v>
      </c>
      <c r="K444" s="2"/>
      <c r="L444" s="1">
        <v>-8.0</v>
      </c>
      <c r="M444" s="1"/>
      <c r="N444" s="1">
        <v>6.793283333333333</v>
      </c>
      <c r="O444" s="1" t="s">
        <v>5132</v>
      </c>
      <c r="P444" s="1" t="s">
        <v>6584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37</v>
      </c>
      <c r="B445" s="1" t="s">
        <v>17</v>
      </c>
      <c r="C445" s="1">
        <v>249.0</v>
      </c>
      <c r="D445" s="1">
        <v>0.0</v>
      </c>
      <c r="E445" s="2"/>
      <c r="F445" s="1" t="s">
        <v>38</v>
      </c>
      <c r="G445" s="1" t="s">
        <v>39</v>
      </c>
      <c r="H445" s="1" t="s">
        <v>6585</v>
      </c>
      <c r="I445" s="1" t="s">
        <v>6586</v>
      </c>
      <c r="J445" s="1" t="s">
        <v>6586</v>
      </c>
      <c r="K445" s="2"/>
      <c r="L445" s="1">
        <v>14.0</v>
      </c>
      <c r="M445" s="1"/>
      <c r="N445" s="1">
        <v>19.814383333333332</v>
      </c>
      <c r="O445" s="1" t="s">
        <v>42</v>
      </c>
      <c r="P445" s="1" t="s">
        <v>6587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16</v>
      </c>
      <c r="B446" s="1" t="s">
        <v>17</v>
      </c>
      <c r="C446" s="1">
        <v>528.0</v>
      </c>
      <c r="D446" s="1">
        <v>0.0</v>
      </c>
      <c r="E446" s="1" t="s">
        <v>18</v>
      </c>
      <c r="F446" s="1" t="s">
        <v>19</v>
      </c>
      <c r="G446" s="1" t="s">
        <v>20</v>
      </c>
      <c r="H446" s="1" t="s">
        <v>6588</v>
      </c>
      <c r="I446" s="1" t="s">
        <v>6589</v>
      </c>
      <c r="J446" s="1" t="s">
        <v>6589</v>
      </c>
      <c r="K446" s="2"/>
      <c r="L446" s="1">
        <v>-9.0</v>
      </c>
      <c r="M446" s="1"/>
      <c r="N446" s="1">
        <v>10.9368</v>
      </c>
      <c r="O446" s="1" t="s">
        <v>5132</v>
      </c>
      <c r="P446" s="1" t="s">
        <v>6590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25</v>
      </c>
      <c r="B447" s="1" t="s">
        <v>88</v>
      </c>
      <c r="C447" s="1">
        <v>492.0</v>
      </c>
      <c r="D447" s="1">
        <v>0.0</v>
      </c>
      <c r="E447" s="2"/>
      <c r="F447" s="1" t="s">
        <v>19</v>
      </c>
      <c r="G447" s="1" t="s">
        <v>20</v>
      </c>
      <c r="H447" s="1" t="s">
        <v>6591</v>
      </c>
      <c r="I447" s="1" t="s">
        <v>6592</v>
      </c>
      <c r="J447" s="1" t="s">
        <v>6592</v>
      </c>
      <c r="K447" s="2"/>
      <c r="L447" s="1">
        <v>0.0</v>
      </c>
      <c r="M447" s="1"/>
      <c r="N447" s="1">
        <v>14.189366666666666</v>
      </c>
      <c r="O447" s="1" t="s">
        <v>5090</v>
      </c>
      <c r="P447" s="1" t="s">
        <v>6593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25</v>
      </c>
      <c r="B448" s="1" t="s">
        <v>88</v>
      </c>
      <c r="C448" s="1">
        <v>489.0</v>
      </c>
      <c r="D448" s="1">
        <v>0.0</v>
      </c>
      <c r="E448" s="2"/>
      <c r="F448" s="1" t="s">
        <v>19</v>
      </c>
      <c r="G448" s="1" t="s">
        <v>20</v>
      </c>
      <c r="H448" s="1" t="s">
        <v>6594</v>
      </c>
      <c r="I448" s="1" t="s">
        <v>6595</v>
      </c>
      <c r="J448" s="1" t="s">
        <v>6595</v>
      </c>
      <c r="K448" s="2"/>
      <c r="L448" s="1">
        <v>1.0</v>
      </c>
      <c r="M448" s="1"/>
      <c r="N448" s="1">
        <v>16.5013</v>
      </c>
      <c r="O448" s="1" t="s">
        <v>5090</v>
      </c>
      <c r="P448" s="1" t="s">
        <v>6596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80</v>
      </c>
      <c r="B449" s="1" t="s">
        <v>17</v>
      </c>
      <c r="C449" s="1">
        <v>398.0</v>
      </c>
      <c r="D449" s="1">
        <v>70.0</v>
      </c>
      <c r="E449" s="2"/>
      <c r="F449" s="1" t="s">
        <v>38</v>
      </c>
      <c r="G449" s="1" t="s">
        <v>20</v>
      </c>
      <c r="H449" s="1" t="s">
        <v>6597</v>
      </c>
      <c r="I449" s="1" t="s">
        <v>6598</v>
      </c>
      <c r="J449" s="1" t="s">
        <v>6598</v>
      </c>
      <c r="K449" s="2"/>
      <c r="L449" s="1">
        <v>4.0</v>
      </c>
      <c r="M449" s="1"/>
      <c r="N449" s="1">
        <v>22.26495</v>
      </c>
      <c r="O449" s="1" t="s">
        <v>5100</v>
      </c>
      <c r="P449" s="1" t="s">
        <v>6599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80</v>
      </c>
      <c r="B450" s="1" t="s">
        <v>17</v>
      </c>
      <c r="C450" s="1">
        <v>309.0</v>
      </c>
      <c r="D450" s="1">
        <v>0.0</v>
      </c>
      <c r="E450" s="1" t="s">
        <v>6452</v>
      </c>
      <c r="F450" s="1" t="s">
        <v>81</v>
      </c>
      <c r="G450" s="1" t="s">
        <v>20</v>
      </c>
      <c r="H450" s="1" t="s">
        <v>6600</v>
      </c>
      <c r="I450" s="1" t="s">
        <v>6601</v>
      </c>
      <c r="J450" s="1" t="s">
        <v>6602</v>
      </c>
      <c r="K450" s="1" t="s">
        <v>6603</v>
      </c>
      <c r="L450" s="1">
        <v>0.0</v>
      </c>
      <c r="M450" s="1">
        <v>0.0107</v>
      </c>
      <c r="N450" s="1">
        <v>35.150283333333334</v>
      </c>
      <c r="O450" s="1" t="s">
        <v>5100</v>
      </c>
      <c r="P450" s="1" t="s">
        <v>5116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25</v>
      </c>
      <c r="B451" s="1" t="s">
        <v>88</v>
      </c>
      <c r="C451" s="1">
        <v>533.0</v>
      </c>
      <c r="D451" s="1">
        <v>0.0</v>
      </c>
      <c r="E451" s="2"/>
      <c r="F451" s="1" t="s">
        <v>19</v>
      </c>
      <c r="G451" s="1" t="s">
        <v>20</v>
      </c>
      <c r="H451" s="1" t="s">
        <v>6604</v>
      </c>
      <c r="I451" s="1" t="s">
        <v>6605</v>
      </c>
      <c r="J451" s="1" t="s">
        <v>6605</v>
      </c>
      <c r="K451" s="2"/>
      <c r="L451" s="1">
        <v>2.0</v>
      </c>
      <c r="M451" s="1"/>
      <c r="N451" s="1">
        <v>22.109366666666666</v>
      </c>
      <c r="O451" s="1" t="s">
        <v>5090</v>
      </c>
      <c r="P451" s="1" t="s">
        <v>6606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25</v>
      </c>
      <c r="B452" s="1" t="s">
        <v>88</v>
      </c>
      <c r="C452" s="1">
        <v>987.0</v>
      </c>
      <c r="D452" s="1">
        <v>0.0</v>
      </c>
      <c r="E452" s="2"/>
      <c r="F452" s="1" t="s">
        <v>19</v>
      </c>
      <c r="G452" s="1" t="s">
        <v>20</v>
      </c>
      <c r="H452" s="1" t="s">
        <v>6607</v>
      </c>
      <c r="I452" s="1" t="s">
        <v>6608</v>
      </c>
      <c r="J452" s="1" t="s">
        <v>6608</v>
      </c>
      <c r="K452" s="2"/>
      <c r="L452" s="1">
        <v>1.0</v>
      </c>
      <c r="M452" s="1"/>
      <c r="N452" s="1">
        <v>21.393116666666668</v>
      </c>
      <c r="O452" s="1" t="s">
        <v>5090</v>
      </c>
      <c r="P452" s="1" t="s">
        <v>6609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25</v>
      </c>
      <c r="B453" s="1" t="s">
        <v>88</v>
      </c>
      <c r="C453" s="1">
        <v>274.0</v>
      </c>
      <c r="D453" s="1">
        <v>0.0</v>
      </c>
      <c r="E453" s="2"/>
      <c r="F453" s="1" t="s">
        <v>19</v>
      </c>
      <c r="G453" s="1" t="s">
        <v>20</v>
      </c>
      <c r="H453" s="1" t="s">
        <v>6610</v>
      </c>
      <c r="I453" s="1" t="s">
        <v>6611</v>
      </c>
      <c r="J453" s="1" t="s">
        <v>6611</v>
      </c>
      <c r="K453" s="2"/>
      <c r="L453" s="1">
        <v>-6.0</v>
      </c>
      <c r="M453" s="1"/>
      <c r="N453" s="1">
        <v>8.912383333333333</v>
      </c>
      <c r="O453" s="1" t="s">
        <v>5090</v>
      </c>
      <c r="P453" s="1" t="s">
        <v>6612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25</v>
      </c>
      <c r="B454" s="1" t="s">
        <v>88</v>
      </c>
      <c r="C454" s="1">
        <v>859.0</v>
      </c>
      <c r="D454" s="1">
        <v>0.0</v>
      </c>
      <c r="E454" s="2"/>
      <c r="F454" s="1" t="s">
        <v>19</v>
      </c>
      <c r="G454" s="1" t="s">
        <v>20</v>
      </c>
      <c r="H454" s="1" t="s">
        <v>6613</v>
      </c>
      <c r="I454" s="1" t="s">
        <v>6614</v>
      </c>
      <c r="J454" s="1" t="s">
        <v>6614</v>
      </c>
      <c r="K454" s="2"/>
      <c r="L454" s="1">
        <v>-4.0</v>
      </c>
      <c r="M454" s="1"/>
      <c r="N454" s="1">
        <v>15.31865</v>
      </c>
      <c r="O454" s="1" t="s">
        <v>5090</v>
      </c>
      <c r="P454" s="1" t="s">
        <v>6615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37</v>
      </c>
      <c r="B455" s="1" t="s">
        <v>17</v>
      </c>
      <c r="C455" s="1">
        <v>249.0</v>
      </c>
      <c r="D455" s="1">
        <v>249.0</v>
      </c>
      <c r="E455" s="2"/>
      <c r="F455" s="1" t="s">
        <v>38</v>
      </c>
      <c r="G455" s="1" t="s">
        <v>39</v>
      </c>
      <c r="H455" s="1" t="s">
        <v>6616</v>
      </c>
      <c r="I455" s="1" t="s">
        <v>6617</v>
      </c>
      <c r="J455" s="1" t="s">
        <v>6617</v>
      </c>
      <c r="K455" s="2"/>
      <c r="L455" s="1">
        <v>14.0</v>
      </c>
      <c r="M455" s="1"/>
      <c r="N455" s="1">
        <v>19.540416666666665</v>
      </c>
      <c r="O455" s="1" t="s">
        <v>42</v>
      </c>
      <c r="P455" s="1" t="s">
        <v>6618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80</v>
      </c>
      <c r="B456" s="1" t="s">
        <v>17</v>
      </c>
      <c r="C456" s="1">
        <v>443.0</v>
      </c>
      <c r="D456" s="1">
        <v>0.0</v>
      </c>
      <c r="E456" s="1" t="s">
        <v>6364</v>
      </c>
      <c r="F456" s="1" t="s">
        <v>81</v>
      </c>
      <c r="G456" s="1" t="s">
        <v>20</v>
      </c>
      <c r="H456" s="1" t="s">
        <v>6619</v>
      </c>
      <c r="I456" s="1" t="s">
        <v>6620</v>
      </c>
      <c r="J456" s="1" t="s">
        <v>6621</v>
      </c>
      <c r="K456" s="1" t="s">
        <v>6622</v>
      </c>
      <c r="L456" s="1">
        <v>0.0</v>
      </c>
      <c r="M456" s="1">
        <v>0.06771666666666666</v>
      </c>
      <c r="N456" s="1">
        <v>8.810016666666666</v>
      </c>
      <c r="O456" s="1" t="s">
        <v>5100</v>
      </c>
      <c r="P456" s="1" t="s">
        <v>6623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80</v>
      </c>
      <c r="B457" s="1" t="s">
        <v>17</v>
      </c>
      <c r="C457" s="1">
        <v>395.0</v>
      </c>
      <c r="D457" s="1">
        <v>0.0</v>
      </c>
      <c r="E457" s="1" t="s">
        <v>6364</v>
      </c>
      <c r="F457" s="1" t="s">
        <v>81</v>
      </c>
      <c r="G457" s="1" t="s">
        <v>20</v>
      </c>
      <c r="H457" s="1" t="s">
        <v>6624</v>
      </c>
      <c r="I457" s="1" t="s">
        <v>6625</v>
      </c>
      <c r="J457" s="1" t="s">
        <v>6626</v>
      </c>
      <c r="K457" s="1" t="s">
        <v>6627</v>
      </c>
      <c r="L457" s="1">
        <v>-5.0</v>
      </c>
      <c r="M457" s="1">
        <v>0.10638333333333333</v>
      </c>
      <c r="N457" s="1">
        <v>7.3349</v>
      </c>
      <c r="O457" s="1" t="s">
        <v>5100</v>
      </c>
      <c r="P457" s="1" t="s">
        <v>6628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80</v>
      </c>
      <c r="B458" s="1" t="s">
        <v>17</v>
      </c>
      <c r="C458" s="1">
        <v>498.0</v>
      </c>
      <c r="D458" s="1">
        <v>0.0</v>
      </c>
      <c r="E458" s="1" t="s">
        <v>6212</v>
      </c>
      <c r="F458" s="1" t="s">
        <v>81</v>
      </c>
      <c r="G458" s="1" t="s">
        <v>39</v>
      </c>
      <c r="H458" s="1" t="s">
        <v>6629</v>
      </c>
      <c r="I458" s="1" t="s">
        <v>6630</v>
      </c>
      <c r="J458" s="1" t="s">
        <v>6631</v>
      </c>
      <c r="K458" s="1" t="s">
        <v>6632</v>
      </c>
      <c r="L458" s="1">
        <v>5.0</v>
      </c>
      <c r="M458" s="1">
        <v>0.10943333333333333</v>
      </c>
      <c r="N458" s="1">
        <v>14.88755</v>
      </c>
      <c r="O458" s="1" t="s">
        <v>5100</v>
      </c>
      <c r="P458" s="1" t="s">
        <v>6633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29</v>
      </c>
      <c r="B459" s="1" t="s">
        <v>88</v>
      </c>
      <c r="C459" s="3">
        <v>528.0</v>
      </c>
      <c r="D459" s="1">
        <v>0.0</v>
      </c>
      <c r="E459" s="1" t="s">
        <v>6634</v>
      </c>
      <c r="F459" s="1" t="s">
        <v>19</v>
      </c>
      <c r="G459" s="1" t="s">
        <v>20</v>
      </c>
      <c r="H459" s="1" t="s">
        <v>6635</v>
      </c>
      <c r="I459" s="1" t="s">
        <v>6636</v>
      </c>
      <c r="J459" s="1" t="s">
        <v>6636</v>
      </c>
      <c r="K459" s="2"/>
      <c r="L459" s="1">
        <v>-2.0</v>
      </c>
      <c r="M459" s="1"/>
      <c r="N459" s="1">
        <v>17.7055</v>
      </c>
      <c r="O459" s="1" t="s">
        <v>5090</v>
      </c>
      <c r="P459" s="1" t="s">
        <v>6637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80</v>
      </c>
      <c r="B460" s="1" t="s">
        <v>17</v>
      </c>
      <c r="C460" s="1">
        <v>179.0</v>
      </c>
      <c r="D460" s="1">
        <v>90.0</v>
      </c>
      <c r="E460" s="2"/>
      <c r="F460" s="1" t="s">
        <v>38</v>
      </c>
      <c r="G460" s="1" t="s">
        <v>20</v>
      </c>
      <c r="H460" s="1" t="s">
        <v>6638</v>
      </c>
      <c r="I460" s="1" t="s">
        <v>6639</v>
      </c>
      <c r="J460" s="1" t="s">
        <v>6639</v>
      </c>
      <c r="K460" s="2"/>
      <c r="L460" s="1">
        <v>0.0</v>
      </c>
      <c r="M460" s="1"/>
      <c r="N460" s="1">
        <v>19.070966666666667</v>
      </c>
      <c r="O460" s="1" t="s">
        <v>5100</v>
      </c>
      <c r="P460" s="1" t="s">
        <v>6640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80</v>
      </c>
      <c r="B461" s="1" t="s">
        <v>17</v>
      </c>
      <c r="C461" s="3">
        <v>267.0</v>
      </c>
      <c r="D461" s="1">
        <v>62.0</v>
      </c>
      <c r="E461" s="2"/>
      <c r="F461" s="1" t="s">
        <v>38</v>
      </c>
      <c r="G461" s="1" t="s">
        <v>20</v>
      </c>
      <c r="H461" s="1" t="s">
        <v>6641</v>
      </c>
      <c r="I461" s="1" t="s">
        <v>6642</v>
      </c>
      <c r="J461" s="1" t="s">
        <v>6642</v>
      </c>
      <c r="K461" s="2"/>
      <c r="L461" s="1">
        <v>3.0</v>
      </c>
      <c r="M461" s="1"/>
      <c r="N461" s="1">
        <v>21.968366666666668</v>
      </c>
      <c r="O461" s="1" t="s">
        <v>5100</v>
      </c>
      <c r="P461" s="1" t="s">
        <v>6643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80</v>
      </c>
      <c r="B462" s="1" t="s">
        <v>17</v>
      </c>
      <c r="C462" s="1">
        <v>698.0</v>
      </c>
      <c r="D462" s="1">
        <v>24.0</v>
      </c>
      <c r="E462" s="1" t="s">
        <v>6212</v>
      </c>
      <c r="F462" s="1" t="s">
        <v>81</v>
      </c>
      <c r="G462" s="1" t="s">
        <v>20</v>
      </c>
      <c r="H462" s="1" t="s">
        <v>6644</v>
      </c>
      <c r="I462" s="1" t="s">
        <v>6645</v>
      </c>
      <c r="J462" s="1" t="s">
        <v>6646</v>
      </c>
      <c r="K462" s="1" t="s">
        <v>6647</v>
      </c>
      <c r="L462" s="1">
        <v>15.0</v>
      </c>
      <c r="M462" s="1">
        <v>0.0202</v>
      </c>
      <c r="N462" s="1">
        <v>16.692833333333333</v>
      </c>
      <c r="O462" s="1" t="s">
        <v>5100</v>
      </c>
      <c r="P462" s="1" t="s">
        <v>6648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80</v>
      </c>
      <c r="B463" s="1" t="s">
        <v>17</v>
      </c>
      <c r="C463" s="3">
        <v>334.0</v>
      </c>
      <c r="D463" s="1">
        <v>164.0</v>
      </c>
      <c r="E463" s="2"/>
      <c r="F463" s="1" t="s">
        <v>38</v>
      </c>
      <c r="G463" s="1" t="s">
        <v>162</v>
      </c>
      <c r="H463" s="1" t="s">
        <v>6649</v>
      </c>
      <c r="I463" s="1" t="s">
        <v>6650</v>
      </c>
      <c r="J463" s="1" t="s">
        <v>6650</v>
      </c>
      <c r="K463" s="2"/>
      <c r="L463" s="1">
        <v>0.0</v>
      </c>
      <c r="M463" s="1"/>
      <c r="N463" s="1">
        <v>18.57305</v>
      </c>
      <c r="O463" s="1" t="s">
        <v>5100</v>
      </c>
      <c r="P463" s="1" t="s">
        <v>6651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16</v>
      </c>
      <c r="B464" s="1" t="s">
        <v>17</v>
      </c>
      <c r="C464" s="1">
        <v>390.0</v>
      </c>
      <c r="D464" s="1">
        <v>0.0</v>
      </c>
      <c r="E464" s="1" t="s">
        <v>18</v>
      </c>
      <c r="F464" s="1" t="s">
        <v>19</v>
      </c>
      <c r="G464" s="1" t="s">
        <v>20</v>
      </c>
      <c r="H464" s="1" t="s">
        <v>6652</v>
      </c>
      <c r="I464" s="1" t="s">
        <v>6653</v>
      </c>
      <c r="J464" s="1" t="s">
        <v>6653</v>
      </c>
      <c r="K464" s="2"/>
      <c r="L464" s="1">
        <v>0.0</v>
      </c>
      <c r="M464" s="1"/>
      <c r="N464" s="1">
        <v>14.228116666666667</v>
      </c>
      <c r="O464" s="1" t="s">
        <v>5132</v>
      </c>
      <c r="P464" s="1" t="s">
        <v>6654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80</v>
      </c>
      <c r="B465" s="1" t="s">
        <v>17</v>
      </c>
      <c r="C465" s="1">
        <v>863.0</v>
      </c>
      <c r="D465" s="1">
        <v>0.0</v>
      </c>
      <c r="E465" s="1" t="s">
        <v>6452</v>
      </c>
      <c r="F465" s="1" t="s">
        <v>81</v>
      </c>
      <c r="G465" s="1" t="s">
        <v>20</v>
      </c>
      <c r="H465" s="1" t="s">
        <v>6655</v>
      </c>
      <c r="I465" s="1" t="s">
        <v>6656</v>
      </c>
      <c r="J465" s="1" t="s">
        <v>6657</v>
      </c>
      <c r="K465" s="1" t="s">
        <v>6658</v>
      </c>
      <c r="L465" s="1">
        <v>-11.0</v>
      </c>
      <c r="M465" s="1">
        <v>0.026216666666666666</v>
      </c>
      <c r="N465" s="1">
        <v>9.516716666666667</v>
      </c>
      <c r="O465" s="1" t="s">
        <v>5100</v>
      </c>
      <c r="P465" s="1" t="s">
        <v>6659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80</v>
      </c>
      <c r="B466" s="1" t="s">
        <v>17</v>
      </c>
      <c r="C466" s="1">
        <v>495.0</v>
      </c>
      <c r="D466" s="1">
        <v>28.0</v>
      </c>
      <c r="E466" s="1" t="s">
        <v>6452</v>
      </c>
      <c r="F466" s="1" t="s">
        <v>81</v>
      </c>
      <c r="G466" s="1" t="s">
        <v>20</v>
      </c>
      <c r="H466" s="1" t="s">
        <v>6660</v>
      </c>
      <c r="I466" s="1" t="s">
        <v>6661</v>
      </c>
      <c r="J466" s="1" t="s">
        <v>6662</v>
      </c>
      <c r="K466" s="1" t="s">
        <v>6663</v>
      </c>
      <c r="L466" s="1">
        <v>6.0</v>
      </c>
      <c r="M466" s="1">
        <v>0.026316666666666665</v>
      </c>
      <c r="N466" s="1">
        <v>12.924</v>
      </c>
      <c r="O466" s="1" t="s">
        <v>5100</v>
      </c>
      <c r="P466" s="1" t="s">
        <v>6664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80</v>
      </c>
      <c r="B467" s="1" t="s">
        <v>17</v>
      </c>
      <c r="C467" s="1">
        <v>250.0</v>
      </c>
      <c r="D467" s="1">
        <v>0.0</v>
      </c>
      <c r="E467" s="1" t="s">
        <v>6212</v>
      </c>
      <c r="F467" s="1" t="s">
        <v>81</v>
      </c>
      <c r="G467" s="1" t="s">
        <v>20</v>
      </c>
      <c r="H467" s="1" t="s">
        <v>6665</v>
      </c>
      <c r="I467" s="1" t="s">
        <v>6666</v>
      </c>
      <c r="J467" s="1" t="s">
        <v>6667</v>
      </c>
      <c r="K467" s="1" t="s">
        <v>6668</v>
      </c>
      <c r="L467" s="1">
        <v>-15.0</v>
      </c>
      <c r="M467" s="1">
        <v>0.010483333333333334</v>
      </c>
      <c r="N467" s="1">
        <v>7.323383333333333</v>
      </c>
      <c r="O467" s="1" t="s">
        <v>5100</v>
      </c>
      <c r="P467" s="1" t="s">
        <v>6325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80</v>
      </c>
      <c r="B468" s="1" t="s">
        <v>17</v>
      </c>
      <c r="C468" s="1">
        <v>318.0</v>
      </c>
      <c r="D468" s="1">
        <v>0.0</v>
      </c>
      <c r="E468" s="1" t="s">
        <v>6212</v>
      </c>
      <c r="F468" s="1" t="s">
        <v>81</v>
      </c>
      <c r="G468" s="1" t="s">
        <v>39</v>
      </c>
      <c r="H468" s="1" t="s">
        <v>6669</v>
      </c>
      <c r="I468" s="1" t="s">
        <v>6670</v>
      </c>
      <c r="J468" s="1" t="s">
        <v>6671</v>
      </c>
      <c r="K468" s="1" t="s">
        <v>6672</v>
      </c>
      <c r="L468" s="1">
        <v>-4.0</v>
      </c>
      <c r="M468" s="1">
        <v>0.015083333333333334</v>
      </c>
      <c r="N468" s="1">
        <v>8.99675</v>
      </c>
      <c r="O468" s="1" t="s">
        <v>5100</v>
      </c>
      <c r="P468" s="1" t="s">
        <v>6673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80</v>
      </c>
      <c r="B469" s="1" t="s">
        <v>17</v>
      </c>
      <c r="C469" s="1">
        <v>618.0</v>
      </c>
      <c r="D469" s="1">
        <v>0.0</v>
      </c>
      <c r="E469" s="1" t="s">
        <v>6452</v>
      </c>
      <c r="F469" s="1" t="s">
        <v>81</v>
      </c>
      <c r="G469" s="1" t="s">
        <v>20</v>
      </c>
      <c r="H469" s="1" t="s">
        <v>6674</v>
      </c>
      <c r="I469" s="1" t="s">
        <v>6675</v>
      </c>
      <c r="J469" s="1" t="s">
        <v>6676</v>
      </c>
      <c r="K469" s="1" t="s">
        <v>6677</v>
      </c>
      <c r="L469" s="1">
        <v>1.0</v>
      </c>
      <c r="M469" s="1">
        <v>0.0224</v>
      </c>
      <c r="N469" s="1">
        <v>17.6723</v>
      </c>
      <c r="O469" s="1" t="s">
        <v>5100</v>
      </c>
      <c r="P469" s="1" t="s">
        <v>6678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16</v>
      </c>
      <c r="B470" s="1" t="s">
        <v>17</v>
      </c>
      <c r="C470" s="1">
        <v>528.0</v>
      </c>
      <c r="D470" s="1">
        <v>0.0</v>
      </c>
      <c r="E470" s="1" t="s">
        <v>18</v>
      </c>
      <c r="F470" s="1" t="s">
        <v>19</v>
      </c>
      <c r="G470" s="1" t="s">
        <v>20</v>
      </c>
      <c r="H470" s="1" t="s">
        <v>6679</v>
      </c>
      <c r="I470" s="1" t="s">
        <v>6680</v>
      </c>
      <c r="J470" s="1" t="s">
        <v>6680</v>
      </c>
      <c r="K470" s="2"/>
      <c r="L470" s="1">
        <v>-10.0</v>
      </c>
      <c r="M470" s="1"/>
      <c r="N470" s="1">
        <v>9.123166666666666</v>
      </c>
      <c r="O470" s="1" t="s">
        <v>5132</v>
      </c>
      <c r="P470" s="1" t="s">
        <v>6681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16</v>
      </c>
      <c r="B471" s="1" t="s">
        <v>17</v>
      </c>
      <c r="C471" s="1">
        <v>329.0</v>
      </c>
      <c r="D471" s="1">
        <v>0.0</v>
      </c>
      <c r="E471" s="1" t="s">
        <v>18</v>
      </c>
      <c r="F471" s="1" t="s">
        <v>19</v>
      </c>
      <c r="G471" s="1" t="s">
        <v>20</v>
      </c>
      <c r="H471" s="1" t="s">
        <v>6682</v>
      </c>
      <c r="I471" s="1" t="s">
        <v>6683</v>
      </c>
      <c r="J471" s="1" t="s">
        <v>6683</v>
      </c>
      <c r="K471" s="2"/>
      <c r="L471" s="1">
        <v>-1.0</v>
      </c>
      <c r="M471" s="1"/>
      <c r="N471" s="1">
        <v>25.883133333333333</v>
      </c>
      <c r="O471" s="1" t="s">
        <v>5132</v>
      </c>
      <c r="P471" s="1" t="s">
        <v>6684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80</v>
      </c>
      <c r="B472" s="1" t="s">
        <v>17</v>
      </c>
      <c r="C472" s="1">
        <v>618.0</v>
      </c>
      <c r="D472" s="1">
        <v>154.0</v>
      </c>
      <c r="E472" s="2"/>
      <c r="F472" s="1" t="s">
        <v>38</v>
      </c>
      <c r="G472" s="1" t="s">
        <v>20</v>
      </c>
      <c r="H472" s="1" t="s">
        <v>6685</v>
      </c>
      <c r="I472" s="1" t="s">
        <v>6686</v>
      </c>
      <c r="J472" s="1" t="s">
        <v>6686</v>
      </c>
      <c r="K472" s="2"/>
      <c r="L472" s="1">
        <v>2.0</v>
      </c>
      <c r="M472" s="1"/>
      <c r="N472" s="1">
        <v>26.557416666666665</v>
      </c>
      <c r="O472" s="1" t="s">
        <v>5100</v>
      </c>
      <c r="P472" s="1" t="s">
        <v>6687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37</v>
      </c>
      <c r="B473" s="1" t="s">
        <v>17</v>
      </c>
      <c r="C473" s="1">
        <v>498.0</v>
      </c>
      <c r="D473" s="1">
        <v>0.0</v>
      </c>
      <c r="E473" s="2"/>
      <c r="F473" s="1" t="s">
        <v>38</v>
      </c>
      <c r="G473" s="1" t="s">
        <v>39</v>
      </c>
      <c r="H473" s="1" t="s">
        <v>6688</v>
      </c>
      <c r="I473" s="1" t="s">
        <v>6689</v>
      </c>
      <c r="J473" s="1" t="s">
        <v>6689</v>
      </c>
      <c r="K473" s="2"/>
      <c r="L473" s="1">
        <v>8.0</v>
      </c>
      <c r="M473" s="1"/>
      <c r="N473" s="1">
        <v>13.032433333333334</v>
      </c>
      <c r="O473" s="1" t="s">
        <v>42</v>
      </c>
      <c r="P473" s="1" t="s">
        <v>6690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25</v>
      </c>
      <c r="B474" s="1" t="s">
        <v>88</v>
      </c>
      <c r="C474" s="3">
        <v>299.0</v>
      </c>
      <c r="D474" s="1">
        <v>0.0</v>
      </c>
      <c r="E474" s="2"/>
      <c r="F474" s="1" t="s">
        <v>19</v>
      </c>
      <c r="G474" s="1" t="s">
        <v>20</v>
      </c>
      <c r="H474" s="1" t="s">
        <v>6691</v>
      </c>
      <c r="I474" s="1" t="s">
        <v>6692</v>
      </c>
      <c r="J474" s="1" t="s">
        <v>6692</v>
      </c>
      <c r="K474" s="2"/>
      <c r="L474" s="1">
        <v>-8.0</v>
      </c>
      <c r="M474" s="1"/>
      <c r="N474" s="1">
        <v>6.680483333333333</v>
      </c>
      <c r="O474" s="1" t="s">
        <v>5090</v>
      </c>
      <c r="P474" s="1" t="s">
        <v>5245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80</v>
      </c>
      <c r="B475" s="1" t="s">
        <v>17</v>
      </c>
      <c r="C475" s="1">
        <v>398.0</v>
      </c>
      <c r="D475" s="1">
        <v>100.0</v>
      </c>
      <c r="E475" s="2"/>
      <c r="F475" s="1" t="s">
        <v>38</v>
      </c>
      <c r="G475" s="1" t="s">
        <v>20</v>
      </c>
      <c r="H475" s="1" t="s">
        <v>6693</v>
      </c>
      <c r="I475" s="1" t="s">
        <v>6694</v>
      </c>
      <c r="J475" s="1" t="s">
        <v>6694</v>
      </c>
      <c r="K475" s="2"/>
      <c r="L475" s="1">
        <v>0.0</v>
      </c>
      <c r="M475" s="1"/>
      <c r="N475" s="1">
        <v>18.740016666666666</v>
      </c>
      <c r="O475" s="1" t="s">
        <v>5100</v>
      </c>
      <c r="P475" s="1" t="s">
        <v>6695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16</v>
      </c>
      <c r="B476" s="1" t="s">
        <v>17</v>
      </c>
      <c r="C476" s="1">
        <v>289.0</v>
      </c>
      <c r="D476" s="1">
        <v>0.0</v>
      </c>
      <c r="E476" s="1" t="s">
        <v>18</v>
      </c>
      <c r="F476" s="1" t="s">
        <v>19</v>
      </c>
      <c r="G476" s="1" t="s">
        <v>20</v>
      </c>
      <c r="H476" s="1" t="s">
        <v>6696</v>
      </c>
      <c r="I476" s="1" t="s">
        <v>6697</v>
      </c>
      <c r="J476" s="1" t="s">
        <v>6697</v>
      </c>
      <c r="K476" s="2"/>
      <c r="L476" s="1">
        <v>-6.0</v>
      </c>
      <c r="M476" s="1"/>
      <c r="N476" s="1">
        <v>8.163616666666666</v>
      </c>
      <c r="O476" s="1" t="s">
        <v>5132</v>
      </c>
      <c r="P476" s="1" t="s">
        <v>5325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16</v>
      </c>
      <c r="B477" s="1" t="s">
        <v>17</v>
      </c>
      <c r="C477" s="1">
        <v>593.0</v>
      </c>
      <c r="D477" s="1">
        <v>0.0</v>
      </c>
      <c r="E477" s="1" t="s">
        <v>18</v>
      </c>
      <c r="F477" s="1" t="s">
        <v>19</v>
      </c>
      <c r="G477" s="1" t="s">
        <v>20</v>
      </c>
      <c r="H477" s="1" t="s">
        <v>6698</v>
      </c>
      <c r="I477" s="1" t="s">
        <v>6699</v>
      </c>
      <c r="J477" s="1" t="s">
        <v>6699</v>
      </c>
      <c r="K477" s="2"/>
      <c r="L477" s="1">
        <v>0.0</v>
      </c>
      <c r="M477" s="1"/>
      <c r="N477" s="1">
        <v>19.764583333333334</v>
      </c>
      <c r="O477" s="1" t="s">
        <v>5132</v>
      </c>
      <c r="P477" s="1" t="s">
        <v>6700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25</v>
      </c>
      <c r="B478" s="1" t="s">
        <v>88</v>
      </c>
      <c r="C478" s="1">
        <v>1046.0</v>
      </c>
      <c r="D478" s="1">
        <v>0.0</v>
      </c>
      <c r="E478" s="2"/>
      <c r="F478" s="1" t="s">
        <v>19</v>
      </c>
      <c r="G478" s="1" t="s">
        <v>20</v>
      </c>
      <c r="H478" s="1" t="s">
        <v>6701</v>
      </c>
      <c r="I478" s="1" t="s">
        <v>6702</v>
      </c>
      <c r="J478" s="1" t="s">
        <v>6702</v>
      </c>
      <c r="K478" s="2"/>
      <c r="L478" s="1">
        <v>-7.0</v>
      </c>
      <c r="M478" s="1"/>
      <c r="N478" s="1">
        <v>12.1808</v>
      </c>
      <c r="O478" s="1" t="s">
        <v>5090</v>
      </c>
      <c r="P478" s="1" t="s">
        <v>6703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80</v>
      </c>
      <c r="B479" s="1" t="s">
        <v>17</v>
      </c>
      <c r="C479" s="1">
        <v>318.0</v>
      </c>
      <c r="D479" s="1">
        <v>0.0</v>
      </c>
      <c r="E479" s="1" t="s">
        <v>6364</v>
      </c>
      <c r="F479" s="1" t="s">
        <v>81</v>
      </c>
      <c r="G479" s="1" t="s">
        <v>20</v>
      </c>
      <c r="H479" s="1" t="s">
        <v>6704</v>
      </c>
      <c r="I479" s="1" t="s">
        <v>6705</v>
      </c>
      <c r="J479" s="1" t="s">
        <v>6706</v>
      </c>
      <c r="K479" s="1" t="s">
        <v>6707</v>
      </c>
      <c r="L479" s="1">
        <v>-5.0</v>
      </c>
      <c r="M479" s="1">
        <v>0.0156</v>
      </c>
      <c r="N479" s="1">
        <v>9.025516666666666</v>
      </c>
      <c r="O479" s="1" t="s">
        <v>5100</v>
      </c>
      <c r="P479" s="1" t="s">
        <v>6708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80</v>
      </c>
      <c r="B480" s="1" t="s">
        <v>17</v>
      </c>
      <c r="C480" s="1">
        <v>797.0</v>
      </c>
      <c r="D480" s="1">
        <v>122.0</v>
      </c>
      <c r="E480" s="2"/>
      <c r="F480" s="1" t="s">
        <v>38</v>
      </c>
      <c r="G480" s="1" t="s">
        <v>162</v>
      </c>
      <c r="H480" s="1" t="s">
        <v>6709</v>
      </c>
      <c r="I480" s="1" t="s">
        <v>6710</v>
      </c>
      <c r="J480" s="1" t="s">
        <v>6710</v>
      </c>
      <c r="K480" s="2"/>
      <c r="L480" s="1">
        <v>-12.0</v>
      </c>
      <c r="M480" s="1"/>
      <c r="N480" s="1">
        <v>11.6963</v>
      </c>
      <c r="O480" s="1" t="s">
        <v>5100</v>
      </c>
      <c r="P480" s="1" t="s">
        <v>6711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80</v>
      </c>
      <c r="B481" s="1" t="s">
        <v>17</v>
      </c>
      <c r="C481" s="1">
        <v>802.0</v>
      </c>
      <c r="D481" s="1">
        <v>200.0</v>
      </c>
      <c r="E481" s="2"/>
      <c r="F481" s="1" t="s">
        <v>38</v>
      </c>
      <c r="G481" s="1" t="s">
        <v>39</v>
      </c>
      <c r="H481" s="1" t="s">
        <v>6712</v>
      </c>
      <c r="I481" s="1" t="s">
        <v>6713</v>
      </c>
      <c r="J481" s="1" t="s">
        <v>6713</v>
      </c>
      <c r="K481" s="2"/>
      <c r="L481" s="1">
        <v>4.0</v>
      </c>
      <c r="M481" s="1"/>
      <c r="N481" s="1">
        <v>28.799933333333332</v>
      </c>
      <c r="O481" s="1" t="s">
        <v>5100</v>
      </c>
      <c r="P481" s="1" t="s">
        <v>6714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80</v>
      </c>
      <c r="B482" s="1" t="s">
        <v>17</v>
      </c>
      <c r="C482" s="1">
        <v>328.0</v>
      </c>
      <c r="D482" s="1">
        <v>0.0</v>
      </c>
      <c r="E482" s="1" t="s">
        <v>6364</v>
      </c>
      <c r="F482" s="1" t="s">
        <v>81</v>
      </c>
      <c r="G482" s="1" t="s">
        <v>20</v>
      </c>
      <c r="H482" s="1" t="s">
        <v>6715</v>
      </c>
      <c r="I482" s="1" t="s">
        <v>6716</v>
      </c>
      <c r="J482" s="1" t="s">
        <v>6717</v>
      </c>
      <c r="K482" s="1" t="s">
        <v>6718</v>
      </c>
      <c r="L482" s="1">
        <v>-3.0</v>
      </c>
      <c r="M482" s="1">
        <v>0.01505</v>
      </c>
      <c r="N482" s="1">
        <v>13.608066666666666</v>
      </c>
      <c r="O482" s="1" t="s">
        <v>5100</v>
      </c>
      <c r="P482" s="1" t="s">
        <v>6719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80</v>
      </c>
      <c r="B483" s="1" t="s">
        <v>17</v>
      </c>
      <c r="C483" s="1">
        <v>518.0</v>
      </c>
      <c r="D483" s="1">
        <v>0.0</v>
      </c>
      <c r="E483" s="1" t="s">
        <v>6212</v>
      </c>
      <c r="F483" s="1" t="s">
        <v>81</v>
      </c>
      <c r="G483" s="1" t="s">
        <v>20</v>
      </c>
      <c r="H483" s="1" t="s">
        <v>6720</v>
      </c>
      <c r="I483" s="1" t="s">
        <v>6721</v>
      </c>
      <c r="J483" s="1" t="s">
        <v>6722</v>
      </c>
      <c r="K483" s="1" t="s">
        <v>6723</v>
      </c>
      <c r="L483" s="1">
        <v>-12.0</v>
      </c>
      <c r="M483" s="1">
        <v>0.03485</v>
      </c>
      <c r="N483" s="1">
        <v>8.004816666666667</v>
      </c>
      <c r="O483" s="1" t="s">
        <v>5100</v>
      </c>
      <c r="P483" s="1" t="s">
        <v>6724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80</v>
      </c>
      <c r="B484" s="1" t="s">
        <v>17</v>
      </c>
      <c r="C484" s="1">
        <v>208.0</v>
      </c>
      <c r="D484" s="1">
        <v>0.0</v>
      </c>
      <c r="E484" s="2"/>
      <c r="F484" s="1" t="s">
        <v>38</v>
      </c>
      <c r="G484" s="1" t="s">
        <v>39</v>
      </c>
      <c r="H484" s="1" t="s">
        <v>6725</v>
      </c>
      <c r="I484" s="1" t="s">
        <v>6726</v>
      </c>
      <c r="J484" s="1" t="s">
        <v>6726</v>
      </c>
      <c r="K484" s="2"/>
      <c r="L484" s="1">
        <v>-10.0</v>
      </c>
      <c r="M484" s="1"/>
      <c r="N484" s="1">
        <v>8.30945</v>
      </c>
      <c r="O484" s="1" t="s">
        <v>5100</v>
      </c>
      <c r="P484" s="1" t="s">
        <v>6727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80</v>
      </c>
      <c r="B485" s="1" t="s">
        <v>17</v>
      </c>
      <c r="C485" s="1">
        <v>577.0</v>
      </c>
      <c r="D485" s="1">
        <v>0.0</v>
      </c>
      <c r="E485" s="1" t="s">
        <v>6212</v>
      </c>
      <c r="F485" s="1" t="s">
        <v>81</v>
      </c>
      <c r="G485" s="1" t="s">
        <v>20</v>
      </c>
      <c r="H485" s="1" t="s">
        <v>6728</v>
      </c>
      <c r="I485" s="1" t="s">
        <v>6729</v>
      </c>
      <c r="J485" s="1" t="s">
        <v>6730</v>
      </c>
      <c r="K485" s="1" t="s">
        <v>6731</v>
      </c>
      <c r="L485" s="1">
        <v>-17.0</v>
      </c>
      <c r="M485" s="1">
        <v>0.009916666666666667</v>
      </c>
      <c r="N485" s="1">
        <v>8.21795</v>
      </c>
      <c r="O485" s="1" t="s">
        <v>5100</v>
      </c>
      <c r="P485" s="1" t="s">
        <v>6732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80</v>
      </c>
      <c r="B486" s="1" t="s">
        <v>17</v>
      </c>
      <c r="C486" s="1">
        <v>309.0</v>
      </c>
      <c r="D486" s="1">
        <v>0.0</v>
      </c>
      <c r="E486" s="1" t="s">
        <v>6452</v>
      </c>
      <c r="F486" s="1" t="s">
        <v>81</v>
      </c>
      <c r="G486" s="1" t="s">
        <v>20</v>
      </c>
      <c r="H486" s="1" t="s">
        <v>6733</v>
      </c>
      <c r="I486" s="1" t="s">
        <v>6734</v>
      </c>
      <c r="J486" s="1" t="s">
        <v>6735</v>
      </c>
      <c r="K486" s="1" t="s">
        <v>6736</v>
      </c>
      <c r="L486" s="1">
        <v>-1.0</v>
      </c>
      <c r="M486" s="1">
        <v>0.01645</v>
      </c>
      <c r="N486" s="1">
        <v>15.1593</v>
      </c>
      <c r="O486" s="1" t="s">
        <v>5100</v>
      </c>
      <c r="P486" s="1" t="s">
        <v>6737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25</v>
      </c>
      <c r="B487" s="1" t="s">
        <v>88</v>
      </c>
      <c r="C487" s="1">
        <v>264.0</v>
      </c>
      <c r="D487" s="1">
        <v>0.0</v>
      </c>
      <c r="E487" s="2"/>
      <c r="F487" s="1" t="s">
        <v>19</v>
      </c>
      <c r="G487" s="1" t="s">
        <v>20</v>
      </c>
      <c r="H487" s="1" t="s">
        <v>6738</v>
      </c>
      <c r="I487" s="1" t="s">
        <v>6739</v>
      </c>
      <c r="J487" s="1" t="s">
        <v>6739</v>
      </c>
      <c r="K487" s="2"/>
      <c r="L487" s="1">
        <v>-1.0</v>
      </c>
      <c r="M487" s="1"/>
      <c r="N487" s="1">
        <v>13.83985</v>
      </c>
      <c r="O487" s="1" t="s">
        <v>5090</v>
      </c>
      <c r="P487" s="1" t="s">
        <v>5094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16</v>
      </c>
      <c r="B488" s="1" t="s">
        <v>17</v>
      </c>
      <c r="C488" s="1">
        <v>329.0</v>
      </c>
      <c r="D488" s="1">
        <v>0.0</v>
      </c>
      <c r="E488" s="1" t="s">
        <v>18</v>
      </c>
      <c r="F488" s="1" t="s">
        <v>19</v>
      </c>
      <c r="G488" s="1" t="s">
        <v>20</v>
      </c>
      <c r="H488" s="1" t="s">
        <v>6740</v>
      </c>
      <c r="I488" s="1" t="s">
        <v>6741</v>
      </c>
      <c r="J488" s="1" t="s">
        <v>6741</v>
      </c>
      <c r="K488" s="2"/>
      <c r="L488" s="1">
        <v>-2.0</v>
      </c>
      <c r="M488" s="1"/>
      <c r="N488" s="1">
        <v>12.9436</v>
      </c>
      <c r="O488" s="1" t="s">
        <v>5132</v>
      </c>
      <c r="P488" s="1" t="s">
        <v>6742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16</v>
      </c>
      <c r="B489" s="1" t="s">
        <v>17</v>
      </c>
      <c r="C489" s="1">
        <v>234.0</v>
      </c>
      <c r="D489" s="1">
        <v>0.0</v>
      </c>
      <c r="E489" s="1" t="s">
        <v>18</v>
      </c>
      <c r="F489" s="1" t="s">
        <v>19</v>
      </c>
      <c r="G489" s="1" t="s">
        <v>20</v>
      </c>
      <c r="H489" s="1" t="s">
        <v>6743</v>
      </c>
      <c r="I489" s="1" t="s">
        <v>6744</v>
      </c>
      <c r="J489" s="1" t="s">
        <v>6744</v>
      </c>
      <c r="K489" s="2"/>
      <c r="L489" s="1">
        <v>-3.0</v>
      </c>
      <c r="M489" s="1"/>
      <c r="N489" s="1">
        <v>11.417216666666667</v>
      </c>
      <c r="O489" s="1" t="s">
        <v>5132</v>
      </c>
      <c r="P489" s="1" t="s">
        <v>6745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17</v>
      </c>
      <c r="C490" s="1">
        <v>677.0</v>
      </c>
      <c r="D490" s="1">
        <v>0.0</v>
      </c>
      <c r="E490" s="1" t="s">
        <v>18</v>
      </c>
      <c r="F490" s="1" t="s">
        <v>19</v>
      </c>
      <c r="G490" s="1" t="s">
        <v>20</v>
      </c>
      <c r="H490" s="1" t="s">
        <v>6746</v>
      </c>
      <c r="I490" s="1" t="s">
        <v>6747</v>
      </c>
      <c r="J490" s="1" t="s">
        <v>6747</v>
      </c>
      <c r="K490" s="2"/>
      <c r="L490" s="1">
        <v>-3.0</v>
      </c>
      <c r="M490" s="1"/>
      <c r="N490" s="1">
        <v>16.75545</v>
      </c>
      <c r="O490" s="1" t="s">
        <v>5132</v>
      </c>
      <c r="P490" s="1" t="s">
        <v>6748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80</v>
      </c>
      <c r="B491" s="1" t="s">
        <v>17</v>
      </c>
      <c r="C491" s="1">
        <v>1037.0</v>
      </c>
      <c r="D491" s="1">
        <v>224.0</v>
      </c>
      <c r="E491" s="2"/>
      <c r="F491" s="1" t="s">
        <v>38</v>
      </c>
      <c r="G491" s="1" t="s">
        <v>20</v>
      </c>
      <c r="H491" s="1" t="s">
        <v>6749</v>
      </c>
      <c r="I491" s="1" t="s">
        <v>6750</v>
      </c>
      <c r="J491" s="1" t="s">
        <v>6750</v>
      </c>
      <c r="K491" s="2"/>
      <c r="L491" s="1">
        <v>-2.0</v>
      </c>
      <c r="M491" s="1"/>
      <c r="N491" s="1">
        <v>106.97781666666667</v>
      </c>
      <c r="O491" s="1" t="s">
        <v>5100</v>
      </c>
      <c r="P491" s="1" t="s">
        <v>6751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80</v>
      </c>
      <c r="B492" s="1" t="s">
        <v>17</v>
      </c>
      <c r="C492" s="1">
        <v>815.0</v>
      </c>
      <c r="D492" s="1">
        <v>0.0</v>
      </c>
      <c r="E492" s="1" t="s">
        <v>6364</v>
      </c>
      <c r="F492" s="1" t="s">
        <v>81</v>
      </c>
      <c r="G492" s="1" t="s">
        <v>20</v>
      </c>
      <c r="H492" s="1" t="s">
        <v>6752</v>
      </c>
      <c r="I492" s="1" t="s">
        <v>6753</v>
      </c>
      <c r="J492" s="1" t="s">
        <v>6754</v>
      </c>
      <c r="K492" s="1" t="s">
        <v>6755</v>
      </c>
      <c r="L492" s="1">
        <v>-10.0</v>
      </c>
      <c r="M492" s="1">
        <v>0.012766666666666667</v>
      </c>
      <c r="N492" s="1">
        <v>17.88055</v>
      </c>
      <c r="O492" s="1" t="s">
        <v>5100</v>
      </c>
      <c r="P492" s="1" t="s">
        <v>6756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16</v>
      </c>
      <c r="B493" s="1" t="s">
        <v>17</v>
      </c>
      <c r="C493" s="1">
        <v>528.0</v>
      </c>
      <c r="D493" s="1">
        <v>0.0</v>
      </c>
      <c r="E493" s="1" t="s">
        <v>18</v>
      </c>
      <c r="F493" s="1" t="s">
        <v>19</v>
      </c>
      <c r="G493" s="1" t="s">
        <v>20</v>
      </c>
      <c r="H493" s="1" t="s">
        <v>6757</v>
      </c>
      <c r="I493" s="1" t="s">
        <v>6758</v>
      </c>
      <c r="J493" s="1" t="s">
        <v>6758</v>
      </c>
      <c r="K493" s="2"/>
      <c r="L493" s="1">
        <v>-2.0</v>
      </c>
      <c r="M493" s="1"/>
      <c r="N493" s="1">
        <v>17.20435</v>
      </c>
      <c r="O493" s="1" t="s">
        <v>5132</v>
      </c>
      <c r="P493" s="1" t="s">
        <v>6759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80</v>
      </c>
      <c r="B494" s="1" t="s">
        <v>17</v>
      </c>
      <c r="C494" s="1">
        <v>312.0</v>
      </c>
      <c r="D494" s="1">
        <v>102.0</v>
      </c>
      <c r="E494" s="2"/>
      <c r="F494" s="1" t="s">
        <v>38</v>
      </c>
      <c r="G494" s="1" t="s">
        <v>20</v>
      </c>
      <c r="H494" s="1" t="s">
        <v>6760</v>
      </c>
      <c r="I494" s="1" t="s">
        <v>6761</v>
      </c>
      <c r="J494" s="1" t="s">
        <v>6761</v>
      </c>
      <c r="K494" s="2"/>
      <c r="L494" s="1">
        <v>-1.0</v>
      </c>
      <c r="M494" s="1"/>
      <c r="N494" s="1">
        <v>17.1111</v>
      </c>
      <c r="O494" s="1" t="s">
        <v>5100</v>
      </c>
      <c r="P494" s="1" t="s">
        <v>6762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29</v>
      </c>
      <c r="B495" s="1" t="s">
        <v>88</v>
      </c>
      <c r="C495" s="1">
        <v>413.0</v>
      </c>
      <c r="D495" s="1">
        <v>0.0</v>
      </c>
      <c r="E495" s="1" t="s">
        <v>5807</v>
      </c>
      <c r="F495" s="1" t="s">
        <v>19</v>
      </c>
      <c r="G495" s="1" t="s">
        <v>20</v>
      </c>
      <c r="H495" s="1" t="s">
        <v>6763</v>
      </c>
      <c r="I495" s="1" t="s">
        <v>6764</v>
      </c>
      <c r="J495" s="1" t="s">
        <v>6764</v>
      </c>
      <c r="K495" s="2"/>
      <c r="L495" s="1">
        <v>0.0</v>
      </c>
      <c r="M495" s="1"/>
      <c r="N495" s="1">
        <v>14.129516666666667</v>
      </c>
      <c r="O495" s="1" t="s">
        <v>5090</v>
      </c>
      <c r="P495" s="1" t="s">
        <v>6765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16</v>
      </c>
      <c r="B496" s="1" t="s">
        <v>17</v>
      </c>
      <c r="C496" s="1">
        <v>399.0</v>
      </c>
      <c r="D496" s="1">
        <v>0.0</v>
      </c>
      <c r="E496" s="1" t="s">
        <v>18</v>
      </c>
      <c r="F496" s="1" t="s">
        <v>19</v>
      </c>
      <c r="G496" s="1" t="s">
        <v>20</v>
      </c>
      <c r="H496" s="1" t="s">
        <v>6766</v>
      </c>
      <c r="I496" s="1" t="s">
        <v>6767</v>
      </c>
      <c r="J496" s="1" t="s">
        <v>6767</v>
      </c>
      <c r="K496" s="2"/>
      <c r="L496" s="1">
        <v>-1.0</v>
      </c>
      <c r="M496" s="1"/>
      <c r="N496" s="1">
        <v>96.6778</v>
      </c>
      <c r="O496" s="1" t="s">
        <v>5132</v>
      </c>
      <c r="P496" s="1" t="s">
        <v>6768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80</v>
      </c>
      <c r="B497" s="1" t="s">
        <v>17</v>
      </c>
      <c r="C497" s="3">
        <v>374.0</v>
      </c>
      <c r="D497" s="1">
        <v>0.0</v>
      </c>
      <c r="E497" s="1" t="s">
        <v>6452</v>
      </c>
      <c r="F497" s="1" t="s">
        <v>81</v>
      </c>
      <c r="G497" s="1" t="s">
        <v>20</v>
      </c>
      <c r="H497" s="1" t="s">
        <v>6769</v>
      </c>
      <c r="I497" s="1" t="s">
        <v>6770</v>
      </c>
      <c r="J497" s="1" t="s">
        <v>6771</v>
      </c>
      <c r="K497" s="1" t="s">
        <v>6772</v>
      </c>
      <c r="L497" s="1">
        <v>-10.0</v>
      </c>
      <c r="M497" s="1">
        <v>0.011266666666666666</v>
      </c>
      <c r="N497" s="1">
        <v>11.3051</v>
      </c>
      <c r="O497" s="1" t="s">
        <v>5100</v>
      </c>
      <c r="P497" s="1" t="s">
        <v>6773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25</v>
      </c>
      <c r="B498" s="1" t="s">
        <v>88</v>
      </c>
      <c r="C498" s="1">
        <v>264.0</v>
      </c>
      <c r="D498" s="1">
        <v>0.0</v>
      </c>
      <c r="E498" s="2"/>
      <c r="F498" s="1" t="s">
        <v>19</v>
      </c>
      <c r="G498" s="1" t="s">
        <v>20</v>
      </c>
      <c r="H498" s="1" t="s">
        <v>6774</v>
      </c>
      <c r="I498" s="1" t="s">
        <v>6775</v>
      </c>
      <c r="J498" s="1" t="s">
        <v>6775</v>
      </c>
      <c r="K498" s="2"/>
      <c r="L498" s="1">
        <v>0.0</v>
      </c>
      <c r="M498" s="1"/>
      <c r="N498" s="1">
        <v>15.164716666666667</v>
      </c>
      <c r="O498" s="1" t="s">
        <v>5090</v>
      </c>
      <c r="P498" s="1" t="s">
        <v>5922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25</v>
      </c>
      <c r="B499" s="1" t="s">
        <v>88</v>
      </c>
      <c r="C499" s="1">
        <v>658.0</v>
      </c>
      <c r="D499" s="1">
        <v>0.0</v>
      </c>
      <c r="E499" s="2"/>
      <c r="F499" s="1" t="s">
        <v>19</v>
      </c>
      <c r="G499" s="1" t="s">
        <v>20</v>
      </c>
      <c r="H499" s="1" t="s">
        <v>6776</v>
      </c>
      <c r="I499" s="1" t="s">
        <v>6777</v>
      </c>
      <c r="J499" s="1" t="s">
        <v>6777</v>
      </c>
      <c r="K499" s="2"/>
      <c r="L499" s="1">
        <v>-1.0</v>
      </c>
      <c r="M499" s="1"/>
      <c r="N499" s="1">
        <v>18.93415</v>
      </c>
      <c r="O499" s="1" t="s">
        <v>5090</v>
      </c>
      <c r="P499" s="1" t="s">
        <v>6778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29</v>
      </c>
      <c r="B500" s="1" t="s">
        <v>88</v>
      </c>
      <c r="C500" s="1">
        <v>389.0</v>
      </c>
      <c r="D500" s="1">
        <v>0.0</v>
      </c>
      <c r="E500" s="1" t="s">
        <v>6779</v>
      </c>
      <c r="F500" s="1" t="s">
        <v>19</v>
      </c>
      <c r="G500" s="1" t="s">
        <v>20</v>
      </c>
      <c r="H500" s="1" t="s">
        <v>6780</v>
      </c>
      <c r="I500" s="1" t="s">
        <v>6781</v>
      </c>
      <c r="J500" s="1" t="s">
        <v>6781</v>
      </c>
      <c r="K500" s="2"/>
      <c r="L500" s="1">
        <v>1.0</v>
      </c>
      <c r="M500" s="1"/>
      <c r="N500" s="1">
        <v>16.676333333333332</v>
      </c>
      <c r="O500" s="1" t="s">
        <v>5090</v>
      </c>
      <c r="P500" s="1" t="s">
        <v>6782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25</v>
      </c>
      <c r="B501" s="1" t="s">
        <v>88</v>
      </c>
      <c r="C501" s="1">
        <v>668.0</v>
      </c>
      <c r="D501" s="1">
        <v>0.0</v>
      </c>
      <c r="E501" s="2"/>
      <c r="F501" s="1" t="s">
        <v>19</v>
      </c>
      <c r="G501" s="1" t="s">
        <v>20</v>
      </c>
      <c r="H501" s="1" t="s">
        <v>6783</v>
      </c>
      <c r="I501" s="1" t="s">
        <v>6784</v>
      </c>
      <c r="J501" s="1" t="s">
        <v>6784</v>
      </c>
      <c r="K501" s="2"/>
      <c r="L501" s="1">
        <v>2.0</v>
      </c>
      <c r="M501" s="1"/>
      <c r="N501" s="1">
        <v>22.491616666666665</v>
      </c>
      <c r="O501" s="1" t="s">
        <v>5090</v>
      </c>
      <c r="P501" s="1" t="s">
        <v>6785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29</v>
      </c>
      <c r="B502" s="1" t="s">
        <v>88</v>
      </c>
      <c r="C502" s="1">
        <v>488.0</v>
      </c>
      <c r="D502" s="1">
        <v>0.0</v>
      </c>
      <c r="E502" s="1" t="s">
        <v>5807</v>
      </c>
      <c r="F502" s="1" t="s">
        <v>19</v>
      </c>
      <c r="G502" s="1" t="s">
        <v>20</v>
      </c>
      <c r="H502" s="1" t="s">
        <v>6786</v>
      </c>
      <c r="I502" s="1" t="s">
        <v>6787</v>
      </c>
      <c r="J502" s="1" t="s">
        <v>6787</v>
      </c>
      <c r="K502" s="2"/>
      <c r="L502" s="1">
        <v>-1.0</v>
      </c>
      <c r="M502" s="1"/>
      <c r="N502" s="1">
        <v>13.84905</v>
      </c>
      <c r="O502" s="1" t="s">
        <v>5090</v>
      </c>
      <c r="P502" s="1" t="s">
        <v>6788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80</v>
      </c>
      <c r="B503" s="1" t="s">
        <v>17</v>
      </c>
      <c r="C503" s="1">
        <v>333.0</v>
      </c>
      <c r="D503" s="1">
        <v>0.0</v>
      </c>
      <c r="E503" s="1" t="s">
        <v>6212</v>
      </c>
      <c r="F503" s="1" t="s">
        <v>81</v>
      </c>
      <c r="G503" s="1" t="s">
        <v>20</v>
      </c>
      <c r="H503" s="1" t="s">
        <v>6789</v>
      </c>
      <c r="I503" s="1" t="s">
        <v>6790</v>
      </c>
      <c r="J503" s="1" t="s">
        <v>6791</v>
      </c>
      <c r="K503" s="1" t="s">
        <v>6792</v>
      </c>
      <c r="L503" s="1">
        <v>-4.0</v>
      </c>
      <c r="M503" s="1">
        <v>0.01185</v>
      </c>
      <c r="N503" s="1">
        <v>8.2306</v>
      </c>
      <c r="O503" s="1" t="s">
        <v>5100</v>
      </c>
      <c r="P503" s="1" t="s">
        <v>6793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80</v>
      </c>
      <c r="B504" s="1" t="s">
        <v>17</v>
      </c>
      <c r="C504" s="3">
        <v>897.0</v>
      </c>
      <c r="D504" s="1">
        <v>0.0</v>
      </c>
      <c r="E504" s="1" t="s">
        <v>6212</v>
      </c>
      <c r="F504" s="1" t="s">
        <v>81</v>
      </c>
      <c r="G504" s="1" t="s">
        <v>39</v>
      </c>
      <c r="H504" s="1" t="s">
        <v>6794</v>
      </c>
      <c r="I504" s="1" t="s">
        <v>6795</v>
      </c>
      <c r="J504" s="1" t="s">
        <v>6796</v>
      </c>
      <c r="K504" s="1" t="s">
        <v>6797</v>
      </c>
      <c r="L504" s="1">
        <v>3.0</v>
      </c>
      <c r="M504" s="1">
        <v>0.0154</v>
      </c>
      <c r="N504" s="1">
        <v>14.824816666666667</v>
      </c>
      <c r="O504" s="1" t="s">
        <v>5100</v>
      </c>
      <c r="P504" s="1" t="s">
        <v>6798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25</v>
      </c>
      <c r="B505" s="1" t="s">
        <v>88</v>
      </c>
      <c r="C505" s="1">
        <v>289.0</v>
      </c>
      <c r="D505" s="1">
        <v>0.0</v>
      </c>
      <c r="E505" s="2"/>
      <c r="F505" s="1" t="s">
        <v>19</v>
      </c>
      <c r="G505" s="1" t="s">
        <v>39</v>
      </c>
      <c r="H505" s="1" t="s">
        <v>6799</v>
      </c>
      <c r="I505" s="1" t="s">
        <v>6800</v>
      </c>
      <c r="J505" s="1" t="s">
        <v>6800</v>
      </c>
      <c r="K505" s="2"/>
      <c r="L505" s="1">
        <v>-4.0</v>
      </c>
      <c r="M505" s="1"/>
      <c r="N505" s="1">
        <v>10.816016666666666</v>
      </c>
      <c r="O505" s="1" t="s">
        <v>5090</v>
      </c>
      <c r="P505" s="1" t="s">
        <v>6801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25</v>
      </c>
      <c r="B506" s="1" t="s">
        <v>88</v>
      </c>
      <c r="C506" s="1">
        <v>394.0</v>
      </c>
      <c r="D506" s="1">
        <v>0.0</v>
      </c>
      <c r="E506" s="2"/>
      <c r="F506" s="1" t="s">
        <v>19</v>
      </c>
      <c r="G506" s="1" t="s">
        <v>20</v>
      </c>
      <c r="H506" s="1" t="s">
        <v>6802</v>
      </c>
      <c r="I506" s="1" t="s">
        <v>6803</v>
      </c>
      <c r="J506" s="1" t="s">
        <v>6803</v>
      </c>
      <c r="K506" s="2"/>
      <c r="L506" s="1">
        <v>-4.0</v>
      </c>
      <c r="M506" s="1"/>
      <c r="N506" s="1">
        <v>10.6611</v>
      </c>
      <c r="O506" s="1" t="s">
        <v>5090</v>
      </c>
      <c r="P506" s="1" t="s">
        <v>6804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29</v>
      </c>
      <c r="B507" s="1" t="s">
        <v>88</v>
      </c>
      <c r="C507" s="1">
        <v>842.0</v>
      </c>
      <c r="D507" s="1">
        <v>0.0</v>
      </c>
      <c r="E507" s="1" t="s">
        <v>5344</v>
      </c>
      <c r="F507" s="1" t="s">
        <v>19</v>
      </c>
      <c r="G507" s="1" t="s">
        <v>20</v>
      </c>
      <c r="H507" s="1" t="s">
        <v>6805</v>
      </c>
      <c r="I507" s="1" t="s">
        <v>6806</v>
      </c>
      <c r="J507" s="1" t="s">
        <v>6806</v>
      </c>
      <c r="K507" s="2"/>
      <c r="L507" s="1">
        <v>0.0</v>
      </c>
      <c r="M507" s="1"/>
      <c r="N507" s="1">
        <v>19.55975</v>
      </c>
      <c r="O507" s="1" t="s">
        <v>5090</v>
      </c>
      <c r="P507" s="1" t="s">
        <v>6807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16</v>
      </c>
      <c r="B508" s="1" t="s">
        <v>17</v>
      </c>
      <c r="C508" s="1">
        <v>264.0</v>
      </c>
      <c r="D508" s="1">
        <v>0.0</v>
      </c>
      <c r="E508" s="1" t="s">
        <v>18</v>
      </c>
      <c r="F508" s="1" t="s">
        <v>19</v>
      </c>
      <c r="G508" s="1" t="s">
        <v>20</v>
      </c>
      <c r="H508" s="1" t="s">
        <v>6808</v>
      </c>
      <c r="I508" s="1" t="s">
        <v>6809</v>
      </c>
      <c r="J508" s="1" t="s">
        <v>6809</v>
      </c>
      <c r="K508" s="2"/>
      <c r="L508" s="1">
        <v>2.0</v>
      </c>
      <c r="M508" s="1"/>
      <c r="N508" s="1">
        <v>26.777716666666667</v>
      </c>
      <c r="O508" s="1" t="s">
        <v>5132</v>
      </c>
      <c r="P508" s="1" t="s">
        <v>6810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80</v>
      </c>
      <c r="B509" s="1" t="s">
        <v>17</v>
      </c>
      <c r="C509" s="1">
        <v>319.0</v>
      </c>
      <c r="D509" s="1">
        <v>75.0</v>
      </c>
      <c r="E509" s="2"/>
      <c r="F509" s="1" t="s">
        <v>38</v>
      </c>
      <c r="G509" s="1" t="s">
        <v>39</v>
      </c>
      <c r="H509" s="1" t="s">
        <v>6811</v>
      </c>
      <c r="I509" s="1" t="s">
        <v>6812</v>
      </c>
      <c r="J509" s="1" t="s">
        <v>6812</v>
      </c>
      <c r="K509" s="2"/>
      <c r="L509" s="1">
        <v>4.0</v>
      </c>
      <c r="M509" s="1"/>
      <c r="N509" s="1">
        <v>28.083683333333333</v>
      </c>
      <c r="O509" s="1" t="s">
        <v>5100</v>
      </c>
      <c r="P509" s="1" t="s">
        <v>6813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80</v>
      </c>
      <c r="B510" s="1" t="s">
        <v>17</v>
      </c>
      <c r="C510" s="1">
        <v>275.0</v>
      </c>
      <c r="D510" s="1">
        <v>69.0</v>
      </c>
      <c r="E510" s="2"/>
      <c r="F510" s="1" t="s">
        <v>38</v>
      </c>
      <c r="G510" s="1" t="s">
        <v>20</v>
      </c>
      <c r="H510" s="1" t="s">
        <v>6814</v>
      </c>
      <c r="I510" s="1" t="s">
        <v>6815</v>
      </c>
      <c r="J510" s="1" t="s">
        <v>6815</v>
      </c>
      <c r="K510" s="2"/>
      <c r="L510" s="1">
        <v>-4.0</v>
      </c>
      <c r="M510" s="1"/>
      <c r="N510" s="1">
        <v>13.986883333333333</v>
      </c>
      <c r="O510" s="1" t="s">
        <v>5100</v>
      </c>
      <c r="P510" s="1" t="s">
        <v>6816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80</v>
      </c>
      <c r="B511" s="1" t="s">
        <v>17</v>
      </c>
      <c r="C511" s="1">
        <v>296.0</v>
      </c>
      <c r="D511" s="1">
        <v>72.0</v>
      </c>
      <c r="E511" s="2"/>
      <c r="F511" s="1" t="s">
        <v>38</v>
      </c>
      <c r="G511" s="1" t="s">
        <v>20</v>
      </c>
      <c r="H511" s="1" t="s">
        <v>6817</v>
      </c>
      <c r="I511" s="1" t="s">
        <v>6818</v>
      </c>
      <c r="J511" s="1" t="s">
        <v>6818</v>
      </c>
      <c r="K511" s="2"/>
      <c r="L511" s="1">
        <v>-8.0</v>
      </c>
      <c r="M511" s="1"/>
      <c r="N511" s="1">
        <v>11.112316666666667</v>
      </c>
      <c r="O511" s="1" t="s">
        <v>5100</v>
      </c>
      <c r="P511" s="1" t="s">
        <v>6819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80</v>
      </c>
      <c r="B512" s="1" t="s">
        <v>17</v>
      </c>
      <c r="C512" s="1">
        <v>663.0</v>
      </c>
      <c r="D512" s="1">
        <v>166.0</v>
      </c>
      <c r="E512" s="2"/>
      <c r="F512" s="1" t="s">
        <v>38</v>
      </c>
      <c r="G512" s="1" t="s">
        <v>20</v>
      </c>
      <c r="H512" s="1" t="s">
        <v>6820</v>
      </c>
      <c r="I512" s="1" t="s">
        <v>6821</v>
      </c>
      <c r="J512" s="1" t="s">
        <v>6821</v>
      </c>
      <c r="K512" s="2"/>
      <c r="L512" s="1">
        <v>-2.0</v>
      </c>
      <c r="M512" s="1"/>
      <c r="N512" s="1">
        <v>25.6518</v>
      </c>
      <c r="O512" s="1" t="s">
        <v>5100</v>
      </c>
      <c r="P512" s="1" t="s">
        <v>6822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37</v>
      </c>
      <c r="B513" s="1" t="s">
        <v>17</v>
      </c>
      <c r="C513" s="1">
        <v>309.0</v>
      </c>
      <c r="D513" s="1">
        <v>0.0</v>
      </c>
      <c r="E513" s="2"/>
      <c r="F513" s="1" t="s">
        <v>38</v>
      </c>
      <c r="G513" s="1" t="s">
        <v>39</v>
      </c>
      <c r="H513" s="1" t="s">
        <v>6823</v>
      </c>
      <c r="I513" s="1" t="s">
        <v>6824</v>
      </c>
      <c r="J513" s="1" t="s">
        <v>6824</v>
      </c>
      <c r="K513" s="2"/>
      <c r="L513" s="1">
        <v>-7.0</v>
      </c>
      <c r="M513" s="1"/>
      <c r="N513" s="1">
        <v>6.765666666666666</v>
      </c>
      <c r="O513" s="1" t="s">
        <v>42</v>
      </c>
      <c r="P513" s="1" t="s">
        <v>6825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80</v>
      </c>
      <c r="B514" s="1" t="s">
        <v>17</v>
      </c>
      <c r="C514" s="1">
        <v>558.0</v>
      </c>
      <c r="D514" s="1">
        <v>0.0</v>
      </c>
      <c r="E514" s="1" t="s">
        <v>6364</v>
      </c>
      <c r="F514" s="1" t="s">
        <v>81</v>
      </c>
      <c r="G514" s="1" t="s">
        <v>20</v>
      </c>
      <c r="H514" s="1" t="s">
        <v>6826</v>
      </c>
      <c r="I514" s="1" t="s">
        <v>6827</v>
      </c>
      <c r="J514" s="1" t="s">
        <v>6828</v>
      </c>
      <c r="K514" s="1" t="s">
        <v>6829</v>
      </c>
      <c r="L514" s="1">
        <v>1.0</v>
      </c>
      <c r="M514" s="1">
        <v>0.008633333333333333</v>
      </c>
      <c r="N514" s="1">
        <v>22.52035</v>
      </c>
      <c r="O514" s="1" t="s">
        <v>5100</v>
      </c>
      <c r="P514" s="1" t="s">
        <v>6830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16</v>
      </c>
      <c r="B515" s="1" t="s">
        <v>17</v>
      </c>
      <c r="C515" s="1">
        <v>1710.0</v>
      </c>
      <c r="D515" s="1">
        <v>0.0</v>
      </c>
      <c r="E515" s="1" t="s">
        <v>18</v>
      </c>
      <c r="F515" s="1" t="s">
        <v>19</v>
      </c>
      <c r="G515" s="1" t="s">
        <v>20</v>
      </c>
      <c r="H515" s="1" t="s">
        <v>6831</v>
      </c>
      <c r="I515" s="1" t="s">
        <v>6832</v>
      </c>
      <c r="J515" s="1" t="s">
        <v>6832</v>
      </c>
      <c r="K515" s="2"/>
      <c r="L515" s="1">
        <v>0.0</v>
      </c>
      <c r="M515" s="1"/>
      <c r="N515" s="1">
        <v>47.391</v>
      </c>
      <c r="O515" s="1" t="s">
        <v>5132</v>
      </c>
      <c r="P515" s="1" t="s">
        <v>6833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25</v>
      </c>
      <c r="B516" s="1" t="s">
        <v>88</v>
      </c>
      <c r="C516" s="1">
        <v>321.0</v>
      </c>
      <c r="D516" s="1">
        <v>0.0</v>
      </c>
      <c r="E516" s="2"/>
      <c r="F516" s="1" t="s">
        <v>19</v>
      </c>
      <c r="G516" s="1" t="s">
        <v>20</v>
      </c>
      <c r="H516" s="1" t="s">
        <v>6834</v>
      </c>
      <c r="I516" s="1" t="s">
        <v>6835</v>
      </c>
      <c r="J516" s="1" t="s">
        <v>6835</v>
      </c>
      <c r="K516" s="2"/>
      <c r="L516" s="1">
        <v>-8.0</v>
      </c>
      <c r="M516" s="1"/>
      <c r="N516" s="1">
        <v>6.311216666666667</v>
      </c>
      <c r="O516" s="1" t="s">
        <v>5090</v>
      </c>
      <c r="P516" s="1" t="s">
        <v>6836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25</v>
      </c>
      <c r="B517" s="1" t="s">
        <v>88</v>
      </c>
      <c r="C517" s="1">
        <v>545.0</v>
      </c>
      <c r="D517" s="1">
        <v>0.0</v>
      </c>
      <c r="E517" s="2"/>
      <c r="F517" s="1" t="s">
        <v>19</v>
      </c>
      <c r="G517" s="1" t="s">
        <v>20</v>
      </c>
      <c r="H517" s="1" t="s">
        <v>6837</v>
      </c>
      <c r="I517" s="1" t="s">
        <v>6838</v>
      </c>
      <c r="J517" s="1" t="s">
        <v>6838</v>
      </c>
      <c r="K517" s="2"/>
      <c r="L517" s="1">
        <v>-9.0</v>
      </c>
      <c r="M517" s="1"/>
      <c r="N517" s="1">
        <v>10.28435</v>
      </c>
      <c r="O517" s="1" t="s">
        <v>5090</v>
      </c>
      <c r="P517" s="1" t="s">
        <v>6839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16</v>
      </c>
      <c r="B518" s="1" t="s">
        <v>17</v>
      </c>
      <c r="C518" s="1">
        <v>528.0</v>
      </c>
      <c r="D518" s="1">
        <v>0.0</v>
      </c>
      <c r="E518" s="1" t="s">
        <v>18</v>
      </c>
      <c r="F518" s="1" t="s">
        <v>19</v>
      </c>
      <c r="G518" s="1" t="s">
        <v>20</v>
      </c>
      <c r="H518" s="1" t="s">
        <v>6840</v>
      </c>
      <c r="I518" s="1" t="s">
        <v>6841</v>
      </c>
      <c r="J518" s="1" t="s">
        <v>6841</v>
      </c>
      <c r="K518" s="2"/>
      <c r="L518" s="1">
        <v>-5.0</v>
      </c>
      <c r="M518" s="1"/>
      <c r="N518" s="1">
        <v>14.9484</v>
      </c>
      <c r="O518" s="1" t="s">
        <v>5132</v>
      </c>
      <c r="P518" s="1" t="s">
        <v>6842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16</v>
      </c>
      <c r="B519" s="1" t="s">
        <v>17</v>
      </c>
      <c r="C519" s="1">
        <v>947.0</v>
      </c>
      <c r="D519" s="1">
        <v>0.0</v>
      </c>
      <c r="E519" s="1" t="s">
        <v>18</v>
      </c>
      <c r="F519" s="1" t="s">
        <v>19</v>
      </c>
      <c r="G519" s="1" t="s">
        <v>20</v>
      </c>
      <c r="H519" s="1" t="s">
        <v>6843</v>
      </c>
      <c r="I519" s="1" t="s">
        <v>6844</v>
      </c>
      <c r="J519" s="1" t="s">
        <v>6844</v>
      </c>
      <c r="K519" s="2"/>
      <c r="L519" s="1">
        <v>-1.0</v>
      </c>
      <c r="M519" s="1"/>
      <c r="N519" s="1">
        <v>80.01575</v>
      </c>
      <c r="O519" s="1" t="s">
        <v>5132</v>
      </c>
      <c r="P519" s="1" t="s">
        <v>6845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80</v>
      </c>
      <c r="B520" s="1" t="s">
        <v>17</v>
      </c>
      <c r="C520" s="1">
        <v>527.0</v>
      </c>
      <c r="D520" s="1">
        <v>100.0</v>
      </c>
      <c r="E520" s="2"/>
      <c r="F520" s="1" t="s">
        <v>38</v>
      </c>
      <c r="G520" s="1" t="s">
        <v>20</v>
      </c>
      <c r="H520" s="1" t="s">
        <v>6846</v>
      </c>
      <c r="I520" s="1" t="s">
        <v>6847</v>
      </c>
      <c r="J520" s="1" t="s">
        <v>6847</v>
      </c>
      <c r="K520" s="2"/>
      <c r="L520" s="1">
        <v>-7.0</v>
      </c>
      <c r="M520" s="1"/>
      <c r="N520" s="1">
        <v>33.52936666666667</v>
      </c>
      <c r="O520" s="1" t="s">
        <v>5100</v>
      </c>
      <c r="P520" s="1" t="s">
        <v>6848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25</v>
      </c>
      <c r="B521" s="1" t="s">
        <v>88</v>
      </c>
      <c r="C521" s="1">
        <v>224.0</v>
      </c>
      <c r="D521" s="1">
        <v>0.0</v>
      </c>
      <c r="E521" s="2"/>
      <c r="F521" s="1" t="s">
        <v>19</v>
      </c>
      <c r="G521" s="1" t="s">
        <v>39</v>
      </c>
      <c r="H521" s="1" t="s">
        <v>6849</v>
      </c>
      <c r="I521" s="1" t="s">
        <v>6850</v>
      </c>
      <c r="J521" s="1" t="s">
        <v>6850</v>
      </c>
      <c r="K521" s="2"/>
      <c r="L521" s="1">
        <v>-8.0</v>
      </c>
      <c r="M521" s="1"/>
      <c r="N521" s="1">
        <v>6.535566666666667</v>
      </c>
      <c r="O521" s="1" t="s">
        <v>5090</v>
      </c>
      <c r="P521" s="1" t="s">
        <v>5119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80</v>
      </c>
      <c r="B522" s="1" t="s">
        <v>17</v>
      </c>
      <c r="C522" s="1">
        <v>235.0</v>
      </c>
      <c r="D522" s="1">
        <v>54.0</v>
      </c>
      <c r="E522" s="2"/>
      <c r="F522" s="1" t="s">
        <v>38</v>
      </c>
      <c r="G522" s="1" t="s">
        <v>162</v>
      </c>
      <c r="H522" s="1" t="s">
        <v>6851</v>
      </c>
      <c r="I522" s="1" t="s">
        <v>6852</v>
      </c>
      <c r="J522" s="1" t="s">
        <v>6852</v>
      </c>
      <c r="K522" s="2"/>
      <c r="L522" s="1">
        <v>-14.0</v>
      </c>
      <c r="M522" s="1"/>
      <c r="N522" s="1">
        <v>29.848183333333335</v>
      </c>
      <c r="O522" s="1" t="s">
        <v>5100</v>
      </c>
      <c r="P522" s="1" t="s">
        <v>6853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80</v>
      </c>
      <c r="B523" s="1" t="s">
        <v>17</v>
      </c>
      <c r="C523" s="1">
        <v>690.0</v>
      </c>
      <c r="D523" s="1">
        <v>0.0</v>
      </c>
      <c r="E523" s="1" t="s">
        <v>6212</v>
      </c>
      <c r="F523" s="1" t="s">
        <v>81</v>
      </c>
      <c r="G523" s="1" t="s">
        <v>20</v>
      </c>
      <c r="H523" s="1" t="s">
        <v>6854</v>
      </c>
      <c r="I523" s="1" t="s">
        <v>6855</v>
      </c>
      <c r="J523" s="1" t="s">
        <v>6856</v>
      </c>
      <c r="K523" s="1" t="s">
        <v>6857</v>
      </c>
      <c r="L523" s="1">
        <v>-17.0</v>
      </c>
      <c r="M523" s="1">
        <v>0.011933333333333334</v>
      </c>
      <c r="N523" s="1">
        <v>7.7613666666666665</v>
      </c>
      <c r="O523" s="1" t="s">
        <v>5100</v>
      </c>
      <c r="P523" s="1" t="s">
        <v>6858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37</v>
      </c>
      <c r="B524" s="1" t="s">
        <v>17</v>
      </c>
      <c r="C524" s="1">
        <v>249.0</v>
      </c>
      <c r="D524" s="1">
        <v>0.0</v>
      </c>
      <c r="E524" s="2"/>
      <c r="F524" s="1" t="s">
        <v>38</v>
      </c>
      <c r="G524" s="1" t="s">
        <v>39</v>
      </c>
      <c r="H524" s="1" t="s">
        <v>6859</v>
      </c>
      <c r="I524" s="1" t="s">
        <v>6860</v>
      </c>
      <c r="J524" s="1" t="s">
        <v>6860</v>
      </c>
      <c r="K524" s="2"/>
      <c r="L524" s="1">
        <v>1.0</v>
      </c>
      <c r="M524" s="1"/>
      <c r="N524" s="1">
        <v>6.445483333333334</v>
      </c>
      <c r="O524" s="1" t="s">
        <v>42</v>
      </c>
      <c r="P524" s="1" t="s">
        <v>6861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80</v>
      </c>
      <c r="B525" s="1" t="s">
        <v>17</v>
      </c>
      <c r="C525" s="1">
        <v>250.0</v>
      </c>
      <c r="D525" s="1">
        <v>0.0</v>
      </c>
      <c r="E525" s="1" t="s">
        <v>6364</v>
      </c>
      <c r="F525" s="1" t="s">
        <v>81</v>
      </c>
      <c r="G525" s="1" t="s">
        <v>20</v>
      </c>
      <c r="H525" s="1" t="s">
        <v>6862</v>
      </c>
      <c r="I525" s="1" t="s">
        <v>6863</v>
      </c>
      <c r="J525" s="1" t="s">
        <v>6864</v>
      </c>
      <c r="K525" s="1" t="s">
        <v>6865</v>
      </c>
      <c r="L525" s="1">
        <v>-1.0</v>
      </c>
      <c r="M525" s="1">
        <v>0.01085</v>
      </c>
      <c r="N525" s="1">
        <v>11.083766666666667</v>
      </c>
      <c r="O525" s="1" t="s">
        <v>5100</v>
      </c>
      <c r="P525" s="1" t="s">
        <v>5338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80</v>
      </c>
      <c r="B526" s="1" t="s">
        <v>17</v>
      </c>
      <c r="C526" s="1">
        <v>462.0</v>
      </c>
      <c r="D526" s="1">
        <v>116.0</v>
      </c>
      <c r="E526" s="2"/>
      <c r="F526" s="1" t="s">
        <v>38</v>
      </c>
      <c r="G526" s="1" t="s">
        <v>20</v>
      </c>
      <c r="H526" s="1" t="s">
        <v>6866</v>
      </c>
      <c r="I526" s="1" t="s">
        <v>6867</v>
      </c>
      <c r="J526" s="1" t="s">
        <v>6867</v>
      </c>
      <c r="K526" s="2"/>
      <c r="L526" s="1">
        <v>-5.0</v>
      </c>
      <c r="M526" s="1"/>
      <c r="N526" s="1">
        <v>12.73545</v>
      </c>
      <c r="O526" s="1" t="s">
        <v>5100</v>
      </c>
      <c r="P526" s="1" t="s">
        <v>6868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80</v>
      </c>
      <c r="B527" s="1" t="s">
        <v>17</v>
      </c>
      <c r="C527" s="3">
        <v>281.0</v>
      </c>
      <c r="D527" s="1">
        <v>70.0</v>
      </c>
      <c r="E527" s="2"/>
      <c r="F527" s="1" t="s">
        <v>38</v>
      </c>
      <c r="G527" s="1" t="s">
        <v>20</v>
      </c>
      <c r="H527" s="1" t="s">
        <v>6869</v>
      </c>
      <c r="I527" s="1" t="s">
        <v>6870</v>
      </c>
      <c r="J527" s="1" t="s">
        <v>6870</v>
      </c>
      <c r="K527" s="2"/>
      <c r="L527" s="1">
        <v>-12.0</v>
      </c>
      <c r="M527" s="1"/>
      <c r="N527" s="1">
        <v>10.050316666666667</v>
      </c>
      <c r="O527" s="1" t="s">
        <v>5100</v>
      </c>
      <c r="P527" s="1" t="s">
        <v>6871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16</v>
      </c>
      <c r="B528" s="1" t="s">
        <v>17</v>
      </c>
      <c r="C528" s="1">
        <v>329.0</v>
      </c>
      <c r="D528" s="1">
        <v>0.0</v>
      </c>
      <c r="E528" s="1" t="s">
        <v>18</v>
      </c>
      <c r="F528" s="1" t="s">
        <v>19</v>
      </c>
      <c r="G528" s="1" t="s">
        <v>20</v>
      </c>
      <c r="H528" s="1" t="s">
        <v>6872</v>
      </c>
      <c r="I528" s="1" t="s">
        <v>6873</v>
      </c>
      <c r="J528" s="1" t="s">
        <v>6873</v>
      </c>
      <c r="K528" s="2"/>
      <c r="L528" s="1">
        <v>-8.0</v>
      </c>
      <c r="M528" s="1"/>
      <c r="N528" s="1">
        <v>6.60985</v>
      </c>
      <c r="O528" s="1" t="s">
        <v>5132</v>
      </c>
      <c r="P528" s="1" t="s">
        <v>6874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80</v>
      </c>
      <c r="B529" s="1" t="s">
        <v>17</v>
      </c>
      <c r="C529" s="1">
        <v>199.0</v>
      </c>
      <c r="D529" s="1">
        <v>50.0</v>
      </c>
      <c r="E529" s="2"/>
      <c r="F529" s="1" t="s">
        <v>38</v>
      </c>
      <c r="G529" s="1" t="s">
        <v>162</v>
      </c>
      <c r="H529" s="1" t="s">
        <v>6875</v>
      </c>
      <c r="I529" s="1" t="s">
        <v>6876</v>
      </c>
      <c r="J529" s="1" t="s">
        <v>6876</v>
      </c>
      <c r="K529" s="2"/>
      <c r="L529" s="1">
        <v>-9.0</v>
      </c>
      <c r="M529" s="1"/>
      <c r="N529" s="1">
        <v>9.89145</v>
      </c>
      <c r="O529" s="1" t="s">
        <v>5100</v>
      </c>
      <c r="P529" s="1" t="s">
        <v>6014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80</v>
      </c>
      <c r="B530" s="1" t="s">
        <v>17</v>
      </c>
      <c r="C530" s="1">
        <v>518.0</v>
      </c>
      <c r="D530" s="1">
        <v>0.0</v>
      </c>
      <c r="E530" s="1" t="s">
        <v>6877</v>
      </c>
      <c r="F530" s="1" t="s">
        <v>81</v>
      </c>
      <c r="G530" s="1" t="s">
        <v>20</v>
      </c>
      <c r="H530" s="1" t="s">
        <v>6878</v>
      </c>
      <c r="I530" s="1" t="s">
        <v>6879</v>
      </c>
      <c r="J530" s="1" t="s">
        <v>6880</v>
      </c>
      <c r="K530" s="1" t="s">
        <v>6881</v>
      </c>
      <c r="L530" s="1">
        <v>-7.0</v>
      </c>
      <c r="M530" s="1">
        <v>0.00975</v>
      </c>
      <c r="N530" s="1">
        <v>12.834383333333333</v>
      </c>
      <c r="O530" s="1" t="s">
        <v>5100</v>
      </c>
      <c r="P530" s="1" t="s">
        <v>6882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80</v>
      </c>
      <c r="B531" s="1" t="s">
        <v>17</v>
      </c>
      <c r="C531" s="1">
        <v>368.0</v>
      </c>
      <c r="D531" s="1">
        <v>0.0</v>
      </c>
      <c r="E531" s="1" t="s">
        <v>6877</v>
      </c>
      <c r="F531" s="1" t="s">
        <v>81</v>
      </c>
      <c r="G531" s="1" t="s">
        <v>20</v>
      </c>
      <c r="H531" s="1" t="s">
        <v>6883</v>
      </c>
      <c r="I531" s="1" t="s">
        <v>6884</v>
      </c>
      <c r="J531" s="1" t="s">
        <v>6885</v>
      </c>
      <c r="K531" s="1" t="s">
        <v>6886</v>
      </c>
      <c r="L531" s="1">
        <v>-2.0</v>
      </c>
      <c r="M531" s="1">
        <v>0.0112</v>
      </c>
      <c r="N531" s="1">
        <v>10.432716666666666</v>
      </c>
      <c r="O531" s="1" t="s">
        <v>5100</v>
      </c>
      <c r="P531" s="1" t="s">
        <v>6086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25</v>
      </c>
      <c r="B532" s="1" t="s">
        <v>88</v>
      </c>
      <c r="C532" s="1">
        <v>558.0</v>
      </c>
      <c r="D532" s="1">
        <v>0.0</v>
      </c>
      <c r="E532" s="2"/>
      <c r="F532" s="1" t="s">
        <v>19</v>
      </c>
      <c r="G532" s="1" t="s">
        <v>20</v>
      </c>
      <c r="H532" s="1" t="s">
        <v>6887</v>
      </c>
      <c r="I532" s="1" t="s">
        <v>6888</v>
      </c>
      <c r="J532" s="1" t="s">
        <v>6888</v>
      </c>
      <c r="K532" s="2"/>
      <c r="L532" s="1">
        <v>-6.0</v>
      </c>
      <c r="M532" s="1"/>
      <c r="N532" s="1">
        <v>13.661433333333333</v>
      </c>
      <c r="O532" s="1" t="s">
        <v>5090</v>
      </c>
      <c r="P532" s="1" t="s">
        <v>6889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25</v>
      </c>
      <c r="B533" s="1" t="s">
        <v>17</v>
      </c>
      <c r="C533" s="1">
        <v>264.0</v>
      </c>
      <c r="D533" s="1">
        <v>0.0</v>
      </c>
      <c r="E533" s="2"/>
      <c r="F533" s="1" t="s">
        <v>19</v>
      </c>
      <c r="G533" s="1" t="s">
        <v>20</v>
      </c>
      <c r="H533" s="1" t="s">
        <v>6890</v>
      </c>
      <c r="I533" s="1" t="s">
        <v>6891</v>
      </c>
      <c r="J533" s="1" t="s">
        <v>6891</v>
      </c>
      <c r="K533" s="2"/>
      <c r="L533" s="1">
        <v>-4.0</v>
      </c>
      <c r="M533" s="1"/>
      <c r="N533" s="1">
        <v>10.2219</v>
      </c>
      <c r="O533" s="1" t="s">
        <v>5090</v>
      </c>
      <c r="P533" s="1" t="s">
        <v>5094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25</v>
      </c>
      <c r="B534" s="1" t="s">
        <v>17</v>
      </c>
      <c r="C534" s="1">
        <v>488.0</v>
      </c>
      <c r="D534" s="1">
        <v>0.0</v>
      </c>
      <c r="E534" s="2"/>
      <c r="F534" s="1" t="s">
        <v>19</v>
      </c>
      <c r="G534" s="1" t="s">
        <v>20</v>
      </c>
      <c r="H534" s="1" t="s">
        <v>6892</v>
      </c>
      <c r="I534" s="1" t="s">
        <v>6893</v>
      </c>
      <c r="J534" s="1" t="s">
        <v>6893</v>
      </c>
      <c r="K534" s="2"/>
      <c r="L534" s="1">
        <v>-6.0</v>
      </c>
      <c r="M534" s="1"/>
      <c r="N534" s="1">
        <v>8.550816666666666</v>
      </c>
      <c r="O534" s="1" t="s">
        <v>5090</v>
      </c>
      <c r="P534" s="1" t="s">
        <v>6894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29</v>
      </c>
      <c r="B535" s="1" t="s">
        <v>17</v>
      </c>
      <c r="C535" s="1">
        <v>547.0</v>
      </c>
      <c r="D535" s="1">
        <v>0.0</v>
      </c>
      <c r="E535" s="1" t="s">
        <v>6895</v>
      </c>
      <c r="F535" s="1" t="s">
        <v>19</v>
      </c>
      <c r="G535" s="1" t="s">
        <v>20</v>
      </c>
      <c r="H535" s="1" t="s">
        <v>6896</v>
      </c>
      <c r="I535" s="1" t="s">
        <v>6897</v>
      </c>
      <c r="J535" s="1" t="s">
        <v>6897</v>
      </c>
      <c r="K535" s="2"/>
      <c r="L535" s="1">
        <v>-9.0</v>
      </c>
      <c r="M535" s="1"/>
      <c r="N535" s="1">
        <v>10.077983333333334</v>
      </c>
      <c r="O535" s="1" t="s">
        <v>5090</v>
      </c>
      <c r="P535" s="1" t="s">
        <v>6898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80</v>
      </c>
      <c r="B536" s="1" t="s">
        <v>17</v>
      </c>
      <c r="C536" s="1">
        <v>1002.0</v>
      </c>
      <c r="D536" s="1">
        <v>0.0</v>
      </c>
      <c r="E536" s="1" t="s">
        <v>18</v>
      </c>
      <c r="F536" s="1" t="s">
        <v>81</v>
      </c>
      <c r="G536" s="1" t="s">
        <v>20</v>
      </c>
      <c r="H536" s="1" t="s">
        <v>6899</v>
      </c>
      <c r="I536" s="1" t="s">
        <v>6900</v>
      </c>
      <c r="J536" s="1" t="s">
        <v>6901</v>
      </c>
      <c r="K536" s="1" t="s">
        <v>6902</v>
      </c>
      <c r="L536" s="1">
        <v>-1.0</v>
      </c>
      <c r="M536" s="1">
        <v>15.232033333333334</v>
      </c>
      <c r="N536" s="1">
        <v>26.2234</v>
      </c>
      <c r="O536" s="1" t="s">
        <v>5100</v>
      </c>
      <c r="P536" s="1" t="s">
        <v>6903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29</v>
      </c>
      <c r="B537" s="1" t="s">
        <v>17</v>
      </c>
      <c r="C537" s="1">
        <v>372.0</v>
      </c>
      <c r="D537" s="1">
        <v>0.0</v>
      </c>
      <c r="E537" s="1" t="s">
        <v>1374</v>
      </c>
      <c r="F537" s="1" t="s">
        <v>19</v>
      </c>
      <c r="G537" s="1" t="s">
        <v>20</v>
      </c>
      <c r="H537" s="1" t="s">
        <v>6904</v>
      </c>
      <c r="I537" s="1" t="s">
        <v>6905</v>
      </c>
      <c r="J537" s="1" t="s">
        <v>6905</v>
      </c>
      <c r="K537" s="2"/>
      <c r="L537" s="1">
        <v>-6.0</v>
      </c>
      <c r="M537" s="1"/>
      <c r="N537" s="1">
        <v>8.22685</v>
      </c>
      <c r="O537" s="1" t="s">
        <v>5090</v>
      </c>
      <c r="P537" s="1" t="s">
        <v>6906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16</v>
      </c>
      <c r="B538" s="1" t="s">
        <v>17</v>
      </c>
      <c r="C538" s="1">
        <v>329.0</v>
      </c>
      <c r="D538" s="1">
        <v>0.0</v>
      </c>
      <c r="E538" s="1" t="s">
        <v>18</v>
      </c>
      <c r="F538" s="1" t="s">
        <v>19</v>
      </c>
      <c r="G538" s="1" t="s">
        <v>20</v>
      </c>
      <c r="H538" s="1" t="s">
        <v>6907</v>
      </c>
      <c r="I538" s="1" t="s">
        <v>6908</v>
      </c>
      <c r="J538" s="1" t="s">
        <v>6908</v>
      </c>
      <c r="K538" s="2"/>
      <c r="L538" s="1">
        <v>-6.0</v>
      </c>
      <c r="M538" s="1"/>
      <c r="N538" s="1">
        <v>8.862466666666666</v>
      </c>
      <c r="O538" s="1" t="s">
        <v>5132</v>
      </c>
      <c r="P538" s="1" t="s">
        <v>6126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80</v>
      </c>
      <c r="B539" s="1" t="s">
        <v>17</v>
      </c>
      <c r="C539" s="1">
        <v>369.0</v>
      </c>
      <c r="D539" s="1">
        <v>0.0</v>
      </c>
      <c r="E539" s="1" t="s">
        <v>6877</v>
      </c>
      <c r="F539" s="1" t="s">
        <v>81</v>
      </c>
      <c r="G539" s="1" t="s">
        <v>39</v>
      </c>
      <c r="H539" s="1" t="s">
        <v>6909</v>
      </c>
      <c r="I539" s="1" t="s">
        <v>6910</v>
      </c>
      <c r="J539" s="1" t="s">
        <v>6911</v>
      </c>
      <c r="K539" s="1" t="s">
        <v>6912</v>
      </c>
      <c r="L539" s="1">
        <v>0.0</v>
      </c>
      <c r="M539" s="1">
        <v>0.011683333333333334</v>
      </c>
      <c r="N539" s="1">
        <v>14.729166666666666</v>
      </c>
      <c r="O539" s="1" t="s">
        <v>5100</v>
      </c>
      <c r="P539" s="1" t="s">
        <v>6913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25</v>
      </c>
      <c r="B540" s="1" t="s">
        <v>17</v>
      </c>
      <c r="C540" s="1">
        <v>264.0</v>
      </c>
      <c r="D540" s="1">
        <v>0.0</v>
      </c>
      <c r="E540" s="2"/>
      <c r="F540" s="1" t="s">
        <v>19</v>
      </c>
      <c r="G540" s="1" t="s">
        <v>20</v>
      </c>
      <c r="H540" s="1" t="s">
        <v>6914</v>
      </c>
      <c r="I540" s="1" t="s">
        <v>6915</v>
      </c>
      <c r="J540" s="1" t="s">
        <v>6915</v>
      </c>
      <c r="K540" s="2"/>
      <c r="L540" s="1">
        <v>-9.0</v>
      </c>
      <c r="M540" s="1"/>
      <c r="N540" s="1">
        <v>5.905233333333333</v>
      </c>
      <c r="O540" s="1" t="s">
        <v>5090</v>
      </c>
      <c r="P540" s="1" t="s">
        <v>6241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80</v>
      </c>
      <c r="B541" s="1" t="s">
        <v>17</v>
      </c>
      <c r="C541" s="1">
        <v>223.0</v>
      </c>
      <c r="D541" s="1">
        <v>56.0</v>
      </c>
      <c r="E541" s="2"/>
      <c r="F541" s="1" t="s">
        <v>38</v>
      </c>
      <c r="G541" s="1" t="s">
        <v>39</v>
      </c>
      <c r="H541" s="1" t="s">
        <v>6916</v>
      </c>
      <c r="I541" s="1" t="s">
        <v>6917</v>
      </c>
      <c r="J541" s="1" t="s">
        <v>6917</v>
      </c>
      <c r="K541" s="2"/>
      <c r="L541" s="1">
        <v>-10.0</v>
      </c>
      <c r="M541" s="1"/>
      <c r="N541" s="1">
        <v>8.34765</v>
      </c>
      <c r="O541" s="1" t="s">
        <v>5100</v>
      </c>
      <c r="P541" s="1" t="s">
        <v>6918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80</v>
      </c>
      <c r="B542" s="1" t="s">
        <v>17</v>
      </c>
      <c r="C542" s="1">
        <v>331.0</v>
      </c>
      <c r="D542" s="1">
        <v>83.0</v>
      </c>
      <c r="E542" s="2"/>
      <c r="F542" s="1" t="s">
        <v>38</v>
      </c>
      <c r="G542" s="1" t="s">
        <v>20</v>
      </c>
      <c r="H542" s="1" t="s">
        <v>6919</v>
      </c>
      <c r="I542" s="1" t="s">
        <v>6920</v>
      </c>
      <c r="J542" s="1" t="s">
        <v>6920</v>
      </c>
      <c r="K542" s="2"/>
      <c r="L542" s="1">
        <v>-6.0</v>
      </c>
      <c r="M542" s="1"/>
      <c r="N542" s="1">
        <v>12.843666666666667</v>
      </c>
      <c r="O542" s="1" t="s">
        <v>5100</v>
      </c>
      <c r="P542" s="1" t="s">
        <v>6921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80</v>
      </c>
      <c r="B543" s="1" t="s">
        <v>17</v>
      </c>
      <c r="C543" s="1">
        <v>682.0</v>
      </c>
      <c r="D543" s="1">
        <v>0.0</v>
      </c>
      <c r="E543" s="1" t="s">
        <v>6877</v>
      </c>
      <c r="F543" s="1" t="s">
        <v>81</v>
      </c>
      <c r="G543" s="1" t="s">
        <v>39</v>
      </c>
      <c r="H543" s="1" t="s">
        <v>6922</v>
      </c>
      <c r="I543" s="1" t="s">
        <v>6923</v>
      </c>
      <c r="J543" s="1" t="s">
        <v>6924</v>
      </c>
      <c r="K543" s="1" t="s">
        <v>6925</v>
      </c>
      <c r="L543" s="1">
        <v>-12.0</v>
      </c>
      <c r="M543" s="1">
        <v>0.0156</v>
      </c>
      <c r="N543" s="1">
        <v>11.792966666666667</v>
      </c>
      <c r="O543" s="1" t="s">
        <v>5100</v>
      </c>
      <c r="P543" s="1" t="s">
        <v>6926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16</v>
      </c>
      <c r="B544" s="1" t="s">
        <v>17</v>
      </c>
      <c r="C544" s="1">
        <v>358.0</v>
      </c>
      <c r="D544" s="1">
        <v>0.0</v>
      </c>
      <c r="E544" s="1" t="s">
        <v>18</v>
      </c>
      <c r="F544" s="1" t="s">
        <v>19</v>
      </c>
      <c r="G544" s="1" t="s">
        <v>20</v>
      </c>
      <c r="H544" s="1" t="s">
        <v>6927</v>
      </c>
      <c r="I544" s="1" t="s">
        <v>6928</v>
      </c>
      <c r="J544" s="1" t="s">
        <v>6928</v>
      </c>
      <c r="K544" s="2"/>
      <c r="L544" s="1">
        <v>-5.0</v>
      </c>
      <c r="M544" s="1"/>
      <c r="N544" s="1">
        <v>9.305366666666666</v>
      </c>
      <c r="O544" s="1" t="s">
        <v>5132</v>
      </c>
      <c r="P544" s="1" t="s">
        <v>6929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29</v>
      </c>
      <c r="B545" s="1" t="s">
        <v>17</v>
      </c>
      <c r="C545" s="1">
        <v>264.0</v>
      </c>
      <c r="D545" s="1">
        <v>0.0</v>
      </c>
      <c r="E545" s="1" t="s">
        <v>6930</v>
      </c>
      <c r="F545" s="1" t="s">
        <v>19</v>
      </c>
      <c r="G545" s="1" t="s">
        <v>20</v>
      </c>
      <c r="H545" s="1" t="s">
        <v>6931</v>
      </c>
      <c r="I545" s="1" t="s">
        <v>6932</v>
      </c>
      <c r="J545" s="1" t="s">
        <v>6932</v>
      </c>
      <c r="K545" s="2"/>
      <c r="L545" s="1">
        <v>-5.0</v>
      </c>
      <c r="M545" s="1"/>
      <c r="N545" s="1">
        <v>9.196266666666666</v>
      </c>
      <c r="O545" s="1" t="s">
        <v>5090</v>
      </c>
      <c r="P545" s="1" t="s">
        <v>6933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16</v>
      </c>
      <c r="B546" s="1" t="s">
        <v>17</v>
      </c>
      <c r="C546" s="3">
        <v>488.0</v>
      </c>
      <c r="D546" s="1">
        <v>0.0</v>
      </c>
      <c r="E546" s="1" t="s">
        <v>18</v>
      </c>
      <c r="F546" s="1" t="s">
        <v>19</v>
      </c>
      <c r="G546" s="1" t="s">
        <v>20</v>
      </c>
      <c r="H546" s="1" t="s">
        <v>6934</v>
      </c>
      <c r="I546" s="1" t="s">
        <v>6935</v>
      </c>
      <c r="J546" s="1" t="s">
        <v>6935</v>
      </c>
      <c r="K546" s="2"/>
      <c r="L546" s="1">
        <v>-3.0</v>
      </c>
      <c r="M546" s="1"/>
      <c r="N546" s="1">
        <v>11.953116666666666</v>
      </c>
      <c r="O546" s="1" t="s">
        <v>5132</v>
      </c>
      <c r="P546" s="1" t="s">
        <v>6936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37</v>
      </c>
      <c r="B547" s="1" t="s">
        <v>17</v>
      </c>
      <c r="C547" s="1">
        <v>239.0</v>
      </c>
      <c r="D547" s="1">
        <v>0.0</v>
      </c>
      <c r="E547" s="2"/>
      <c r="F547" s="1" t="s">
        <v>38</v>
      </c>
      <c r="G547" s="1" t="s">
        <v>39</v>
      </c>
      <c r="H547" s="1" t="s">
        <v>6937</v>
      </c>
      <c r="I547" s="1" t="s">
        <v>6938</v>
      </c>
      <c r="J547" s="1" t="s">
        <v>6938</v>
      </c>
      <c r="K547" s="2"/>
      <c r="L547" s="1">
        <v>-2.0</v>
      </c>
      <c r="M547" s="1"/>
      <c r="N547" s="1">
        <v>2.7815333333333334</v>
      </c>
      <c r="O547" s="1" t="s">
        <v>42</v>
      </c>
      <c r="P547" s="1" t="s">
        <v>6939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80</v>
      </c>
      <c r="B548" s="1" t="s">
        <v>17</v>
      </c>
      <c r="C548" s="1">
        <v>250.0</v>
      </c>
      <c r="D548" s="1">
        <v>0.0</v>
      </c>
      <c r="E548" s="1" t="s">
        <v>6877</v>
      </c>
      <c r="F548" s="1" t="s">
        <v>81</v>
      </c>
      <c r="G548" s="1" t="s">
        <v>20</v>
      </c>
      <c r="H548" s="1" t="s">
        <v>6940</v>
      </c>
      <c r="I548" s="1" t="s">
        <v>6941</v>
      </c>
      <c r="J548" s="1" t="s">
        <v>6942</v>
      </c>
      <c r="K548" s="1" t="s">
        <v>6943</v>
      </c>
      <c r="L548" s="1">
        <v>-7.0</v>
      </c>
      <c r="M548" s="1">
        <v>0.00875</v>
      </c>
      <c r="N548" s="1">
        <v>9.132816666666667</v>
      </c>
      <c r="O548" s="1" t="s">
        <v>5100</v>
      </c>
      <c r="P548" s="1" t="s">
        <v>6944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25</v>
      </c>
      <c r="B549" s="1" t="s">
        <v>17</v>
      </c>
      <c r="C549" s="1">
        <v>264.0</v>
      </c>
      <c r="D549" s="1">
        <v>0.0</v>
      </c>
      <c r="E549" s="2"/>
      <c r="F549" s="1" t="s">
        <v>19</v>
      </c>
      <c r="G549" s="1" t="s">
        <v>20</v>
      </c>
      <c r="H549" s="1" t="s">
        <v>6945</v>
      </c>
      <c r="I549" s="1" t="s">
        <v>6946</v>
      </c>
      <c r="J549" s="1" t="s">
        <v>6946</v>
      </c>
      <c r="K549" s="2"/>
      <c r="L549" s="1">
        <v>-8.0</v>
      </c>
      <c r="M549" s="1"/>
      <c r="N549" s="1">
        <v>6.281716666666667</v>
      </c>
      <c r="O549" s="1" t="s">
        <v>5090</v>
      </c>
      <c r="P549" s="1" t="s">
        <v>5094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16</v>
      </c>
      <c r="B550" s="1" t="s">
        <v>17</v>
      </c>
      <c r="C550" s="1">
        <v>329.0</v>
      </c>
      <c r="D550" s="1">
        <v>0.0</v>
      </c>
      <c r="E550" s="1" t="s">
        <v>18</v>
      </c>
      <c r="F550" s="1" t="s">
        <v>19</v>
      </c>
      <c r="G550" s="1" t="s">
        <v>20</v>
      </c>
      <c r="H550" s="1" t="s">
        <v>6947</v>
      </c>
      <c r="I550" s="1" t="s">
        <v>6948</v>
      </c>
      <c r="J550" s="1" t="s">
        <v>6948</v>
      </c>
      <c r="K550" s="2"/>
      <c r="L550" s="1">
        <v>-5.0</v>
      </c>
      <c r="M550" s="1"/>
      <c r="N550" s="1">
        <v>9.022966666666667</v>
      </c>
      <c r="O550" s="1" t="s">
        <v>5132</v>
      </c>
      <c r="P550" s="1" t="s">
        <v>6126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16</v>
      </c>
      <c r="B551" s="1" t="s">
        <v>17</v>
      </c>
      <c r="C551" s="1">
        <v>264.0</v>
      </c>
      <c r="D551" s="1">
        <v>0.0</v>
      </c>
      <c r="E551" s="1" t="s">
        <v>18</v>
      </c>
      <c r="F551" s="1" t="s">
        <v>19</v>
      </c>
      <c r="G551" s="1" t="s">
        <v>20</v>
      </c>
      <c r="H551" s="1" t="s">
        <v>6949</v>
      </c>
      <c r="I551" s="1" t="s">
        <v>6950</v>
      </c>
      <c r="J551" s="1" t="s">
        <v>6950</v>
      </c>
      <c r="K551" s="2"/>
      <c r="L551" s="1">
        <v>-8.0</v>
      </c>
      <c r="M551" s="1"/>
      <c r="N551" s="1">
        <v>6.90185</v>
      </c>
      <c r="O551" s="1" t="s">
        <v>5132</v>
      </c>
      <c r="P551" s="1" t="s">
        <v>6951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16</v>
      </c>
      <c r="B552" s="1" t="s">
        <v>17</v>
      </c>
      <c r="C552" s="3">
        <v>519.0</v>
      </c>
      <c r="D552" s="1">
        <v>0.0</v>
      </c>
      <c r="E552" s="1" t="s">
        <v>18</v>
      </c>
      <c r="F552" s="1" t="s">
        <v>19</v>
      </c>
      <c r="G552" s="1" t="s">
        <v>20</v>
      </c>
      <c r="H552" s="1" t="s">
        <v>6952</v>
      </c>
      <c r="I552" s="1" t="s">
        <v>6953</v>
      </c>
      <c r="J552" s="1" t="s">
        <v>6953</v>
      </c>
      <c r="K552" s="2"/>
      <c r="L552" s="1">
        <v>-11.0</v>
      </c>
      <c r="M552" s="1"/>
      <c r="N552" s="1">
        <v>8.714716666666666</v>
      </c>
      <c r="O552" s="1" t="s">
        <v>5132</v>
      </c>
      <c r="P552" s="1" t="s">
        <v>6954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25</v>
      </c>
      <c r="B553" s="1" t="s">
        <v>17</v>
      </c>
      <c r="C553" s="1">
        <v>334.0</v>
      </c>
      <c r="D553" s="1">
        <v>0.0</v>
      </c>
      <c r="E553" s="2"/>
      <c r="F553" s="1" t="s">
        <v>19</v>
      </c>
      <c r="G553" s="1" t="s">
        <v>20</v>
      </c>
      <c r="H553" s="1" t="s">
        <v>6955</v>
      </c>
      <c r="I553" s="1" t="s">
        <v>6956</v>
      </c>
      <c r="J553" s="1" t="s">
        <v>6956</v>
      </c>
      <c r="K553" s="2"/>
      <c r="L553" s="1">
        <v>-8.0</v>
      </c>
      <c r="M553" s="1"/>
      <c r="N553" s="1">
        <v>6.3270333333333335</v>
      </c>
      <c r="O553" s="1" t="s">
        <v>5090</v>
      </c>
      <c r="P553" s="1" t="s">
        <v>6957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25</v>
      </c>
      <c r="B554" s="1" t="s">
        <v>17</v>
      </c>
      <c r="C554" s="1">
        <v>329.0</v>
      </c>
      <c r="D554" s="1">
        <v>0.0</v>
      </c>
      <c r="E554" s="2"/>
      <c r="F554" s="1" t="s">
        <v>19</v>
      </c>
      <c r="G554" s="1" t="s">
        <v>20</v>
      </c>
      <c r="H554" s="1" t="s">
        <v>6958</v>
      </c>
      <c r="I554" s="1" t="s">
        <v>6959</v>
      </c>
      <c r="J554" s="1" t="s">
        <v>6959</v>
      </c>
      <c r="K554" s="2"/>
      <c r="L554" s="1">
        <v>-7.0</v>
      </c>
      <c r="M554" s="1"/>
      <c r="N554" s="1">
        <v>7.359916666666667</v>
      </c>
      <c r="O554" s="1" t="s">
        <v>5090</v>
      </c>
      <c r="P554" s="1" t="s">
        <v>6960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29</v>
      </c>
      <c r="B555" s="1" t="s">
        <v>17</v>
      </c>
      <c r="C555" s="1">
        <v>386.0</v>
      </c>
      <c r="D555" s="1">
        <v>0.0</v>
      </c>
      <c r="E555" s="1" t="s">
        <v>6103</v>
      </c>
      <c r="F555" s="1" t="s">
        <v>19</v>
      </c>
      <c r="G555" s="1" t="s">
        <v>20</v>
      </c>
      <c r="H555" s="1" t="s">
        <v>6961</v>
      </c>
      <c r="I555" s="1" t="s">
        <v>6962</v>
      </c>
      <c r="J555" s="1" t="s">
        <v>6962</v>
      </c>
      <c r="K555" s="2"/>
      <c r="L555" s="1">
        <v>-7.0</v>
      </c>
      <c r="M555" s="1"/>
      <c r="N555" s="1">
        <v>7.5431333333333335</v>
      </c>
      <c r="O555" s="1" t="s">
        <v>5090</v>
      </c>
      <c r="P555" s="1" t="s">
        <v>6963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29</v>
      </c>
      <c r="B556" s="1" t="s">
        <v>17</v>
      </c>
      <c r="C556" s="1">
        <v>264.0</v>
      </c>
      <c r="D556" s="1">
        <v>0.0</v>
      </c>
      <c r="E556" s="1" t="s">
        <v>5123</v>
      </c>
      <c r="F556" s="1" t="s">
        <v>19</v>
      </c>
      <c r="G556" s="1" t="s">
        <v>20</v>
      </c>
      <c r="H556" s="1" t="s">
        <v>6964</v>
      </c>
      <c r="I556" s="1" t="s">
        <v>6965</v>
      </c>
      <c r="J556" s="1" t="s">
        <v>6965</v>
      </c>
      <c r="K556" s="2"/>
      <c r="L556" s="1">
        <v>-8.0</v>
      </c>
      <c r="M556" s="1"/>
      <c r="N556" s="1">
        <v>6.308533333333333</v>
      </c>
      <c r="O556" s="1" t="s">
        <v>5090</v>
      </c>
      <c r="P556" s="1" t="s">
        <v>6966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16</v>
      </c>
      <c r="B557" s="1" t="s">
        <v>17</v>
      </c>
      <c r="C557" s="1">
        <v>329.0</v>
      </c>
      <c r="D557" s="1">
        <v>0.0</v>
      </c>
      <c r="E557" s="1" t="s">
        <v>18</v>
      </c>
      <c r="F557" s="1" t="s">
        <v>19</v>
      </c>
      <c r="G557" s="1" t="s">
        <v>20</v>
      </c>
      <c r="H557" s="1" t="s">
        <v>6967</v>
      </c>
      <c r="I557" s="1" t="s">
        <v>6968</v>
      </c>
      <c r="J557" s="1" t="s">
        <v>6968</v>
      </c>
      <c r="K557" s="2"/>
      <c r="L557" s="1">
        <v>-6.0</v>
      </c>
      <c r="M557" s="1"/>
      <c r="N557" s="1">
        <v>8.76755</v>
      </c>
      <c r="O557" s="1" t="s">
        <v>5132</v>
      </c>
      <c r="P557" s="1" t="s">
        <v>5415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80</v>
      </c>
      <c r="B558" s="1" t="s">
        <v>17</v>
      </c>
      <c r="C558" s="1">
        <v>200.0</v>
      </c>
      <c r="D558" s="1">
        <v>50.0</v>
      </c>
      <c r="E558" s="1" t="s">
        <v>6877</v>
      </c>
      <c r="F558" s="1" t="s">
        <v>81</v>
      </c>
      <c r="G558" s="1" t="s">
        <v>39</v>
      </c>
      <c r="H558" s="1" t="s">
        <v>6969</v>
      </c>
      <c r="I558" s="1" t="s">
        <v>6970</v>
      </c>
      <c r="J558" s="1" t="s">
        <v>6971</v>
      </c>
      <c r="K558" s="1" t="s">
        <v>6972</v>
      </c>
      <c r="L558" s="1">
        <v>-9.0</v>
      </c>
      <c r="M558" s="1">
        <v>0.02765</v>
      </c>
      <c r="N558" s="1">
        <v>5.6928</v>
      </c>
      <c r="O558" s="1" t="s">
        <v>5100</v>
      </c>
      <c r="P558" s="1" t="s">
        <v>6973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25</v>
      </c>
      <c r="B559" s="1" t="s">
        <v>88</v>
      </c>
      <c r="C559" s="1">
        <v>434.0</v>
      </c>
      <c r="D559" s="1">
        <v>0.0</v>
      </c>
      <c r="E559" s="2"/>
      <c r="F559" s="1" t="s">
        <v>19</v>
      </c>
      <c r="G559" s="1" t="s">
        <v>20</v>
      </c>
      <c r="H559" s="1" t="s">
        <v>6974</v>
      </c>
      <c r="I559" s="1" t="s">
        <v>6975</v>
      </c>
      <c r="J559" s="1" t="s">
        <v>6975</v>
      </c>
      <c r="K559" s="2"/>
      <c r="L559" s="1">
        <v>-2.0</v>
      </c>
      <c r="M559" s="1"/>
      <c r="N559" s="1">
        <v>12.519783333333333</v>
      </c>
      <c r="O559" s="1" t="s">
        <v>5090</v>
      </c>
      <c r="P559" s="1" t="s">
        <v>6976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37</v>
      </c>
      <c r="B560" s="1" t="s">
        <v>17</v>
      </c>
      <c r="C560" s="1">
        <v>40.0</v>
      </c>
      <c r="D560" s="1">
        <v>70.0</v>
      </c>
      <c r="E560" s="2"/>
      <c r="F560" s="1" t="s">
        <v>38</v>
      </c>
      <c r="G560" s="1" t="s">
        <v>39</v>
      </c>
      <c r="H560" s="1" t="s">
        <v>6977</v>
      </c>
      <c r="I560" s="1" t="s">
        <v>6978</v>
      </c>
      <c r="J560" s="1" t="s">
        <v>6978</v>
      </c>
      <c r="K560" s="2"/>
      <c r="L560" s="1">
        <v>-4.0</v>
      </c>
      <c r="M560" s="1"/>
      <c r="N560" s="1">
        <v>0.6116166666666667</v>
      </c>
      <c r="O560" s="1" t="s">
        <v>42</v>
      </c>
      <c r="P560" s="1" t="s">
        <v>6979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25</v>
      </c>
      <c r="B561" s="1" t="s">
        <v>17</v>
      </c>
      <c r="C561" s="3">
        <v>264.0</v>
      </c>
      <c r="D561" s="1">
        <v>0.0</v>
      </c>
      <c r="E561" s="2"/>
      <c r="F561" s="1" t="s">
        <v>19</v>
      </c>
      <c r="G561" s="1" t="s">
        <v>20</v>
      </c>
      <c r="H561" s="1" t="s">
        <v>6980</v>
      </c>
      <c r="I561" s="1" t="s">
        <v>6981</v>
      </c>
      <c r="J561" s="1" t="s">
        <v>6981</v>
      </c>
      <c r="K561" s="2"/>
      <c r="L561" s="1">
        <v>-7.0</v>
      </c>
      <c r="M561" s="1"/>
      <c r="N561" s="1">
        <v>7.451066666666667</v>
      </c>
      <c r="O561" s="1" t="s">
        <v>5090</v>
      </c>
      <c r="P561" s="1" t="s">
        <v>5922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16</v>
      </c>
      <c r="B562" s="1" t="s">
        <v>17</v>
      </c>
      <c r="C562" s="1">
        <v>264.0</v>
      </c>
      <c r="D562" s="1">
        <v>0.0</v>
      </c>
      <c r="E562" s="1" t="s">
        <v>18</v>
      </c>
      <c r="F562" s="1" t="s">
        <v>19</v>
      </c>
      <c r="G562" s="1" t="s">
        <v>20</v>
      </c>
      <c r="H562" s="1" t="s">
        <v>6982</v>
      </c>
      <c r="I562" s="1" t="s">
        <v>6983</v>
      </c>
      <c r="J562" s="1" t="s">
        <v>6983</v>
      </c>
      <c r="K562" s="2"/>
      <c r="L562" s="1">
        <v>-5.0</v>
      </c>
      <c r="M562" s="1"/>
      <c r="N562" s="1">
        <v>9.162183333333333</v>
      </c>
      <c r="O562" s="1" t="s">
        <v>5132</v>
      </c>
      <c r="P562" s="1" t="s">
        <v>5403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37</v>
      </c>
      <c r="B563" s="1" t="s">
        <v>17</v>
      </c>
      <c r="C563" s="1">
        <v>318.0</v>
      </c>
      <c r="D563" s="1">
        <v>0.0</v>
      </c>
      <c r="E563" s="2"/>
      <c r="F563" s="1" t="s">
        <v>38</v>
      </c>
      <c r="G563" s="1" t="s">
        <v>39</v>
      </c>
      <c r="H563" s="1" t="s">
        <v>6984</v>
      </c>
      <c r="I563" s="1" t="s">
        <v>6985</v>
      </c>
      <c r="J563" s="1" t="s">
        <v>6985</v>
      </c>
      <c r="K563" s="2"/>
      <c r="L563" s="1">
        <v>6.0</v>
      </c>
      <c r="M563" s="1"/>
      <c r="N563" s="1">
        <v>11.315233333333333</v>
      </c>
      <c r="O563" s="1" t="s">
        <v>42</v>
      </c>
      <c r="P563" s="1" t="s">
        <v>6986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37</v>
      </c>
      <c r="B564" s="1" t="s">
        <v>17</v>
      </c>
      <c r="C564" s="1">
        <v>249.0</v>
      </c>
      <c r="D564" s="1">
        <v>0.0</v>
      </c>
      <c r="E564" s="2"/>
      <c r="F564" s="1" t="s">
        <v>38</v>
      </c>
      <c r="G564" s="1" t="s">
        <v>39</v>
      </c>
      <c r="H564" s="1" t="s">
        <v>6987</v>
      </c>
      <c r="I564" s="1" t="s">
        <v>6988</v>
      </c>
      <c r="J564" s="1" t="s">
        <v>6988</v>
      </c>
      <c r="K564" s="2"/>
      <c r="L564" s="1">
        <v>2.0</v>
      </c>
      <c r="M564" s="1"/>
      <c r="N564" s="1">
        <v>7.025166666666666</v>
      </c>
      <c r="O564" s="1" t="s">
        <v>42</v>
      </c>
      <c r="P564" s="1" t="s">
        <v>6989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25</v>
      </c>
      <c r="B565" s="1" t="s">
        <v>17</v>
      </c>
      <c r="C565" s="1">
        <v>916.0</v>
      </c>
      <c r="D565" s="1">
        <v>0.0</v>
      </c>
      <c r="E565" s="2"/>
      <c r="F565" s="1" t="s">
        <v>19</v>
      </c>
      <c r="G565" s="1" t="s">
        <v>20</v>
      </c>
      <c r="H565" s="1" t="s">
        <v>6990</v>
      </c>
      <c r="I565" s="1" t="s">
        <v>6991</v>
      </c>
      <c r="J565" s="1" t="s">
        <v>6991</v>
      </c>
      <c r="K565" s="2"/>
      <c r="L565" s="1">
        <v>3.0</v>
      </c>
      <c r="M565" s="1"/>
      <c r="N565" s="1">
        <v>14.761366666666667</v>
      </c>
      <c r="O565" s="1" t="s">
        <v>5090</v>
      </c>
      <c r="P565" s="1" t="s">
        <v>6992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25</v>
      </c>
      <c r="B566" s="1" t="s">
        <v>471</v>
      </c>
      <c r="C566" s="3">
        <v>274.0</v>
      </c>
      <c r="D566" s="1">
        <v>0.0</v>
      </c>
      <c r="E566" s="2"/>
      <c r="F566" s="1" t="s">
        <v>19</v>
      </c>
      <c r="G566" s="1" t="s">
        <v>39</v>
      </c>
      <c r="H566" s="1" t="s">
        <v>6993</v>
      </c>
      <c r="I566" s="1" t="s">
        <v>6994</v>
      </c>
      <c r="J566" s="1" t="s">
        <v>6994</v>
      </c>
      <c r="K566" s="2"/>
      <c r="L566" s="1">
        <v>-6.0</v>
      </c>
      <c r="M566" s="1"/>
      <c r="N566" s="1">
        <v>8.14455</v>
      </c>
      <c r="O566" s="1" t="s">
        <v>5090</v>
      </c>
      <c r="P566" s="1" t="s">
        <v>6995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25</v>
      </c>
      <c r="B567" s="1" t="s">
        <v>88</v>
      </c>
      <c r="C567" s="3">
        <v>264.0</v>
      </c>
      <c r="D567" s="1">
        <v>0.0</v>
      </c>
      <c r="E567" s="2"/>
      <c r="F567" s="1" t="s">
        <v>19</v>
      </c>
      <c r="G567" s="1" t="s">
        <v>39</v>
      </c>
      <c r="H567" s="1" t="s">
        <v>6996</v>
      </c>
      <c r="I567" s="1" t="s">
        <v>6997</v>
      </c>
      <c r="J567" s="1" t="s">
        <v>6997</v>
      </c>
      <c r="K567" s="2"/>
      <c r="L567" s="1">
        <v>-6.0</v>
      </c>
      <c r="M567" s="1"/>
      <c r="N567" s="1">
        <v>8.03815</v>
      </c>
      <c r="O567" s="1" t="s">
        <v>5090</v>
      </c>
      <c r="P567" s="1" t="s">
        <v>6998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16</v>
      </c>
      <c r="B568" s="1" t="s">
        <v>17</v>
      </c>
      <c r="C568" s="1">
        <v>369.0</v>
      </c>
      <c r="D568" s="1">
        <v>0.0</v>
      </c>
      <c r="E568" s="1" t="s">
        <v>18</v>
      </c>
      <c r="F568" s="1" t="s">
        <v>19</v>
      </c>
      <c r="G568" s="1" t="s">
        <v>20</v>
      </c>
      <c r="H568" s="1" t="s">
        <v>6999</v>
      </c>
      <c r="I568" s="1" t="s">
        <v>7000</v>
      </c>
      <c r="J568" s="1" t="s">
        <v>7000</v>
      </c>
      <c r="K568" s="2"/>
      <c r="L568" s="1">
        <v>0.0</v>
      </c>
      <c r="M568" s="1"/>
      <c r="N568" s="1">
        <v>15.024216666666666</v>
      </c>
      <c r="O568" s="1" t="s">
        <v>5132</v>
      </c>
      <c r="P568" s="1" t="s">
        <v>7001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16</v>
      </c>
      <c r="B569" s="1" t="s">
        <v>17</v>
      </c>
      <c r="C569" s="1">
        <v>264.0</v>
      </c>
      <c r="D569" s="1">
        <v>0.0</v>
      </c>
      <c r="E569" s="1" t="s">
        <v>18</v>
      </c>
      <c r="F569" s="1" t="s">
        <v>19</v>
      </c>
      <c r="G569" s="1" t="s">
        <v>20</v>
      </c>
      <c r="H569" s="1" t="s">
        <v>7002</v>
      </c>
      <c r="I569" s="1" t="s">
        <v>7003</v>
      </c>
      <c r="J569" s="1" t="s">
        <v>7003</v>
      </c>
      <c r="K569" s="2"/>
      <c r="L569" s="1">
        <v>-8.0</v>
      </c>
      <c r="M569" s="1"/>
      <c r="N569" s="1">
        <v>6.812016666666667</v>
      </c>
      <c r="O569" s="1" t="s">
        <v>5132</v>
      </c>
      <c r="P569" s="1" t="s">
        <v>7004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25</v>
      </c>
      <c r="B570" s="1" t="s">
        <v>88</v>
      </c>
      <c r="C570" s="3">
        <v>329.0</v>
      </c>
      <c r="D570" s="1">
        <v>0.0</v>
      </c>
      <c r="E570" s="2"/>
      <c r="F570" s="1" t="s">
        <v>19</v>
      </c>
      <c r="G570" s="1" t="s">
        <v>20</v>
      </c>
      <c r="H570" s="1" t="s">
        <v>7005</v>
      </c>
      <c r="I570" s="1" t="s">
        <v>7006</v>
      </c>
      <c r="J570" s="1" t="s">
        <v>7006</v>
      </c>
      <c r="K570" s="2"/>
      <c r="L570" s="1">
        <v>-9.0</v>
      </c>
      <c r="M570" s="1"/>
      <c r="N570" s="1">
        <v>5.64885</v>
      </c>
      <c r="O570" s="1" t="s">
        <v>5090</v>
      </c>
      <c r="P570" s="1" t="s">
        <v>7007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80</v>
      </c>
      <c r="B571" s="1" t="s">
        <v>17</v>
      </c>
      <c r="C571" s="1">
        <v>199.0</v>
      </c>
      <c r="D571" s="1">
        <v>50.0</v>
      </c>
      <c r="E571" s="2"/>
      <c r="F571" s="1" t="s">
        <v>38</v>
      </c>
      <c r="G571" s="1" t="s">
        <v>39</v>
      </c>
      <c r="H571" s="1" t="s">
        <v>7008</v>
      </c>
      <c r="I571" s="1" t="s">
        <v>7009</v>
      </c>
      <c r="J571" s="1" t="s">
        <v>1913</v>
      </c>
      <c r="K571" s="2"/>
      <c r="L571" s="1">
        <v>415.0</v>
      </c>
      <c r="M571" s="1"/>
      <c r="N571" s="1">
        <v>6.4273</v>
      </c>
      <c r="O571" s="1" t="s">
        <v>5100</v>
      </c>
      <c r="P571" s="1" t="s">
        <v>6014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16</v>
      </c>
      <c r="B572" s="1" t="s">
        <v>17</v>
      </c>
      <c r="C572" s="1">
        <v>289.0</v>
      </c>
      <c r="D572" s="1">
        <v>0.0</v>
      </c>
      <c r="E572" s="1" t="s">
        <v>18</v>
      </c>
      <c r="F572" s="1" t="s">
        <v>19</v>
      </c>
      <c r="G572" s="1" t="s">
        <v>20</v>
      </c>
      <c r="H572" s="1" t="s">
        <v>7010</v>
      </c>
      <c r="I572" s="1" t="s">
        <v>7011</v>
      </c>
      <c r="J572" s="1" t="s">
        <v>7011</v>
      </c>
      <c r="K572" s="2"/>
      <c r="L572" s="1">
        <v>-8.0</v>
      </c>
      <c r="M572" s="1"/>
      <c r="N572" s="1">
        <v>6.258666666666667</v>
      </c>
      <c r="O572" s="1" t="s">
        <v>5132</v>
      </c>
      <c r="P572" s="1" t="s">
        <v>7012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37</v>
      </c>
      <c r="B573" s="1" t="s">
        <v>17</v>
      </c>
      <c r="C573" s="1">
        <v>59.0</v>
      </c>
      <c r="D573" s="1">
        <v>0.0</v>
      </c>
      <c r="E573" s="2"/>
      <c r="F573" s="1" t="s">
        <v>38</v>
      </c>
      <c r="G573" s="1" t="s">
        <v>39</v>
      </c>
      <c r="H573" s="1" t="s">
        <v>7013</v>
      </c>
      <c r="I573" s="1" t="s">
        <v>7014</v>
      </c>
      <c r="J573" s="1" t="s">
        <v>1913</v>
      </c>
      <c r="K573" s="2"/>
      <c r="L573" s="1">
        <v>434.0</v>
      </c>
      <c r="M573" s="1"/>
      <c r="N573" s="1">
        <v>2.014883333333333</v>
      </c>
      <c r="O573" s="1" t="s">
        <v>42</v>
      </c>
      <c r="P573" s="1" t="s">
        <v>7015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25</v>
      </c>
      <c r="B574" s="1" t="s">
        <v>471</v>
      </c>
      <c r="C574" s="1">
        <v>537.0</v>
      </c>
      <c r="D574" s="1">
        <v>0.0</v>
      </c>
      <c r="E574" s="2"/>
      <c r="F574" s="1" t="s">
        <v>19</v>
      </c>
      <c r="G574" s="1" t="s">
        <v>39</v>
      </c>
      <c r="H574" s="1" t="s">
        <v>7016</v>
      </c>
      <c r="I574" s="1" t="s">
        <v>7017</v>
      </c>
      <c r="J574" s="1" t="s">
        <v>7017</v>
      </c>
      <c r="K574" s="2"/>
      <c r="L574" s="1">
        <v>-12.0</v>
      </c>
      <c r="M574" s="1"/>
      <c r="N574" s="1">
        <v>7.550683333333334</v>
      </c>
      <c r="O574" s="1" t="s">
        <v>5090</v>
      </c>
      <c r="P574" s="1" t="s">
        <v>7018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25</v>
      </c>
      <c r="B575" s="1" t="s">
        <v>88</v>
      </c>
      <c r="C575" s="1">
        <v>430.0</v>
      </c>
      <c r="D575" s="1">
        <v>0.0</v>
      </c>
      <c r="E575" s="2"/>
      <c r="F575" s="1" t="s">
        <v>19</v>
      </c>
      <c r="G575" s="1" t="s">
        <v>20</v>
      </c>
      <c r="H575" s="1" t="s">
        <v>7019</v>
      </c>
      <c r="I575" s="1" t="s">
        <v>7020</v>
      </c>
      <c r="J575" s="1" t="s">
        <v>7020</v>
      </c>
      <c r="K575" s="2"/>
      <c r="L575" s="1">
        <v>-4.0</v>
      </c>
      <c r="M575" s="1"/>
      <c r="N575" s="1">
        <v>10.030033333333334</v>
      </c>
      <c r="O575" s="1" t="s">
        <v>5090</v>
      </c>
      <c r="P575" s="1" t="s">
        <v>7021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80</v>
      </c>
      <c r="B576" s="1" t="s">
        <v>17</v>
      </c>
      <c r="C576" s="1">
        <v>219.0</v>
      </c>
      <c r="D576" s="1">
        <v>50.0</v>
      </c>
      <c r="E576" s="2"/>
      <c r="F576" s="1" t="s">
        <v>38</v>
      </c>
      <c r="G576" s="1" t="s">
        <v>39</v>
      </c>
      <c r="H576" s="1" t="s">
        <v>7022</v>
      </c>
      <c r="I576" s="1" t="s">
        <v>7023</v>
      </c>
      <c r="J576" s="1" t="s">
        <v>1913</v>
      </c>
      <c r="K576" s="2"/>
      <c r="L576" s="1">
        <v>448.0</v>
      </c>
      <c r="M576" s="1"/>
      <c r="N576" s="1">
        <v>6.856633333333333</v>
      </c>
      <c r="O576" s="1" t="s">
        <v>5100</v>
      </c>
      <c r="P576" s="1" t="s">
        <v>7024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25</v>
      </c>
      <c r="B577" s="1" t="s">
        <v>88</v>
      </c>
      <c r="C577" s="1">
        <v>388.0</v>
      </c>
      <c r="D577" s="1">
        <v>0.0</v>
      </c>
      <c r="E577" s="2"/>
      <c r="F577" s="1" t="s">
        <v>19</v>
      </c>
      <c r="G577" s="1" t="s">
        <v>20</v>
      </c>
      <c r="H577" s="1" t="s">
        <v>7025</v>
      </c>
      <c r="I577" s="1" t="s">
        <v>7026</v>
      </c>
      <c r="J577" s="1" t="s">
        <v>7026</v>
      </c>
      <c r="K577" s="2"/>
      <c r="L577" s="1">
        <v>-3.0</v>
      </c>
      <c r="M577" s="1"/>
      <c r="N577" s="1">
        <v>11.87465</v>
      </c>
      <c r="O577" s="1" t="s">
        <v>5090</v>
      </c>
      <c r="P577" s="1" t="s">
        <v>7027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80</v>
      </c>
      <c r="B578" s="1" t="s">
        <v>17</v>
      </c>
      <c r="C578" s="1">
        <v>408.0</v>
      </c>
      <c r="D578" s="1">
        <v>0.0</v>
      </c>
      <c r="E578" s="1" t="s">
        <v>5095</v>
      </c>
      <c r="F578" s="1" t="s">
        <v>81</v>
      </c>
      <c r="G578" s="1" t="s">
        <v>20</v>
      </c>
      <c r="H578" s="1" t="s">
        <v>7028</v>
      </c>
      <c r="I578" s="1" t="s">
        <v>7029</v>
      </c>
      <c r="J578" s="1" t="s">
        <v>7030</v>
      </c>
      <c r="K578" s="1" t="s">
        <v>7031</v>
      </c>
      <c r="L578" s="1">
        <v>0.0</v>
      </c>
      <c r="M578" s="1">
        <v>0.016983333333333333</v>
      </c>
      <c r="N578" s="1">
        <v>12.42205</v>
      </c>
      <c r="O578" s="1" t="s">
        <v>5100</v>
      </c>
      <c r="P578" s="1" t="s">
        <v>7032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25</v>
      </c>
      <c r="B579" s="1" t="s">
        <v>88</v>
      </c>
      <c r="C579" s="1">
        <v>249.0</v>
      </c>
      <c r="D579" s="1">
        <v>0.0</v>
      </c>
      <c r="E579" s="2"/>
      <c r="F579" s="1" t="s">
        <v>19</v>
      </c>
      <c r="G579" s="1" t="s">
        <v>20</v>
      </c>
      <c r="H579" s="1" t="s">
        <v>7033</v>
      </c>
      <c r="I579" s="1" t="s">
        <v>7034</v>
      </c>
      <c r="J579" s="1" t="s">
        <v>7034</v>
      </c>
      <c r="K579" s="2"/>
      <c r="L579" s="1">
        <v>-7.0</v>
      </c>
      <c r="M579" s="1"/>
      <c r="N579" s="1">
        <v>7.4721</v>
      </c>
      <c r="O579" s="1" t="s">
        <v>5090</v>
      </c>
      <c r="P579" s="1" t="s">
        <v>7035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16</v>
      </c>
      <c r="B580" s="1" t="s">
        <v>17</v>
      </c>
      <c r="C580" s="1">
        <v>608.0</v>
      </c>
      <c r="D580" s="1">
        <v>0.0</v>
      </c>
      <c r="E580" s="1" t="s">
        <v>18</v>
      </c>
      <c r="F580" s="1" t="s">
        <v>19</v>
      </c>
      <c r="G580" s="1" t="s">
        <v>20</v>
      </c>
      <c r="H580" s="1" t="s">
        <v>7036</v>
      </c>
      <c r="I580" s="1" t="s">
        <v>7037</v>
      </c>
      <c r="J580" s="1" t="s">
        <v>7037</v>
      </c>
      <c r="K580" s="2"/>
      <c r="L580" s="1">
        <v>-7.0</v>
      </c>
      <c r="M580" s="1"/>
      <c r="N580" s="1">
        <v>12.031933333333333</v>
      </c>
      <c r="O580" s="1" t="s">
        <v>5132</v>
      </c>
      <c r="P580" s="1" t="s">
        <v>7038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29</v>
      </c>
      <c r="B581" s="1" t="s">
        <v>88</v>
      </c>
      <c r="C581" s="1">
        <v>329.0</v>
      </c>
      <c r="D581" s="1">
        <v>0.0</v>
      </c>
      <c r="E581" s="1" t="s">
        <v>5807</v>
      </c>
      <c r="F581" s="1" t="s">
        <v>19</v>
      </c>
      <c r="G581" s="1" t="s">
        <v>20</v>
      </c>
      <c r="H581" s="1" t="s">
        <v>7039</v>
      </c>
      <c r="I581" s="1" t="s">
        <v>7040</v>
      </c>
      <c r="J581" s="1" t="s">
        <v>7040</v>
      </c>
      <c r="K581" s="2"/>
      <c r="L581" s="1">
        <v>-7.0</v>
      </c>
      <c r="M581" s="1"/>
      <c r="N581" s="1">
        <v>7.7598666666666665</v>
      </c>
      <c r="O581" s="1" t="s">
        <v>5090</v>
      </c>
      <c r="P581" s="1" t="s">
        <v>7041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29</v>
      </c>
      <c r="B582" s="1" t="s">
        <v>88</v>
      </c>
      <c r="C582" s="1">
        <v>528.0</v>
      </c>
      <c r="D582" s="1">
        <v>0.0</v>
      </c>
      <c r="E582" s="1" t="s">
        <v>3888</v>
      </c>
      <c r="F582" s="1" t="s">
        <v>19</v>
      </c>
      <c r="G582" s="1" t="s">
        <v>20</v>
      </c>
      <c r="H582" s="1" t="s">
        <v>7042</v>
      </c>
      <c r="I582" s="1" t="s">
        <v>7043</v>
      </c>
      <c r="J582" s="1" t="s">
        <v>7043</v>
      </c>
      <c r="K582" s="2"/>
      <c r="L582" s="1">
        <v>-10.0</v>
      </c>
      <c r="M582" s="1"/>
      <c r="N582" s="1">
        <v>9.084566666666667</v>
      </c>
      <c r="O582" s="1" t="s">
        <v>5090</v>
      </c>
      <c r="P582" s="1" t="s">
        <v>7044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16</v>
      </c>
      <c r="B583" s="1" t="s">
        <v>17</v>
      </c>
      <c r="C583" s="1">
        <v>264.0</v>
      </c>
      <c r="D583" s="1">
        <v>0.0</v>
      </c>
      <c r="E583" s="1" t="s">
        <v>18</v>
      </c>
      <c r="F583" s="1" t="s">
        <v>19</v>
      </c>
      <c r="G583" s="1" t="s">
        <v>20</v>
      </c>
      <c r="H583" s="1" t="s">
        <v>7045</v>
      </c>
      <c r="I583" s="1" t="s">
        <v>7046</v>
      </c>
      <c r="J583" s="1" t="s">
        <v>7046</v>
      </c>
      <c r="K583" s="2"/>
      <c r="L583" s="1">
        <v>-6.0</v>
      </c>
      <c r="M583" s="1"/>
      <c r="N583" s="1">
        <v>8.39585</v>
      </c>
      <c r="O583" s="1" t="s">
        <v>5132</v>
      </c>
      <c r="P583" s="1" t="s">
        <v>6951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80</v>
      </c>
      <c r="B584" s="1" t="s">
        <v>17</v>
      </c>
      <c r="C584" s="1">
        <v>267.0</v>
      </c>
      <c r="D584" s="1">
        <v>62.0</v>
      </c>
      <c r="E584" s="2"/>
      <c r="F584" s="1" t="s">
        <v>38</v>
      </c>
      <c r="G584" s="1" t="s">
        <v>20</v>
      </c>
      <c r="H584" s="1" t="s">
        <v>7047</v>
      </c>
      <c r="I584" s="1" t="s">
        <v>7048</v>
      </c>
      <c r="J584" s="1" t="s">
        <v>1913</v>
      </c>
      <c r="K584" s="2"/>
      <c r="L584" s="1">
        <v>483.0</v>
      </c>
      <c r="M584" s="1"/>
      <c r="N584" s="1">
        <v>17.749183333333335</v>
      </c>
      <c r="O584" s="1" t="s">
        <v>5100</v>
      </c>
      <c r="P584" s="1" t="s">
        <v>7049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29</v>
      </c>
      <c r="B585" s="1" t="s">
        <v>88</v>
      </c>
      <c r="C585" s="1">
        <v>429.0</v>
      </c>
      <c r="D585" s="1">
        <v>0.0</v>
      </c>
      <c r="E585" s="1" t="s">
        <v>3685</v>
      </c>
      <c r="F585" s="1" t="s">
        <v>19</v>
      </c>
      <c r="G585" s="1" t="s">
        <v>20</v>
      </c>
      <c r="H585" s="1" t="s">
        <v>7050</v>
      </c>
      <c r="I585" s="1" t="s">
        <v>7051</v>
      </c>
      <c r="J585" s="1" t="s">
        <v>7051</v>
      </c>
      <c r="K585" s="2"/>
      <c r="L585" s="1">
        <v>3.0</v>
      </c>
      <c r="M585" s="1"/>
      <c r="N585" s="1">
        <v>18.587833333333332</v>
      </c>
      <c r="O585" s="1" t="s">
        <v>5090</v>
      </c>
      <c r="P585" s="1" t="s">
        <v>7052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16</v>
      </c>
      <c r="B586" s="1" t="s">
        <v>17</v>
      </c>
      <c r="C586" s="1">
        <v>329.0</v>
      </c>
      <c r="D586" s="1">
        <v>0.0</v>
      </c>
      <c r="E586" s="1" t="s">
        <v>18</v>
      </c>
      <c r="F586" s="1" t="s">
        <v>19</v>
      </c>
      <c r="G586" s="1" t="s">
        <v>20</v>
      </c>
      <c r="H586" s="1" t="s">
        <v>7053</v>
      </c>
      <c r="I586" s="1" t="s">
        <v>7054</v>
      </c>
      <c r="J586" s="1" t="s">
        <v>7054</v>
      </c>
      <c r="K586" s="2"/>
      <c r="L586" s="1">
        <v>-7.0</v>
      </c>
      <c r="M586" s="1"/>
      <c r="N586" s="1">
        <v>7.718116666666667</v>
      </c>
      <c r="O586" s="1" t="s">
        <v>5132</v>
      </c>
      <c r="P586" s="1" t="s">
        <v>7055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80</v>
      </c>
      <c r="B587" s="1" t="s">
        <v>17</v>
      </c>
      <c r="C587" s="1">
        <v>502.0</v>
      </c>
      <c r="D587" s="1">
        <v>120.0</v>
      </c>
      <c r="E587" s="2"/>
      <c r="F587" s="1" t="s">
        <v>38</v>
      </c>
      <c r="G587" s="1" t="s">
        <v>20</v>
      </c>
      <c r="H587" s="1" t="s">
        <v>7056</v>
      </c>
      <c r="I587" s="1" t="s">
        <v>7057</v>
      </c>
      <c r="J587" s="1" t="s">
        <v>1913</v>
      </c>
      <c r="K587" s="2"/>
      <c r="L587" s="1">
        <v>497.0</v>
      </c>
      <c r="M587" s="1"/>
      <c r="N587" s="1">
        <v>12.781133333333333</v>
      </c>
      <c r="O587" s="1" t="s">
        <v>5100</v>
      </c>
      <c r="P587" s="1" t="s">
        <v>7058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25</v>
      </c>
      <c r="B588" s="1" t="s">
        <v>88</v>
      </c>
      <c r="C588" s="1">
        <v>878.0</v>
      </c>
      <c r="D588" s="1">
        <v>0.0</v>
      </c>
      <c r="E588" s="2"/>
      <c r="F588" s="1" t="s">
        <v>19</v>
      </c>
      <c r="G588" s="1" t="s">
        <v>20</v>
      </c>
      <c r="H588" s="1" t="s">
        <v>7059</v>
      </c>
      <c r="I588" s="1" t="s">
        <v>7060</v>
      </c>
      <c r="J588" s="1" t="s">
        <v>7060</v>
      </c>
      <c r="K588" s="2"/>
      <c r="L588" s="1">
        <v>-1.0</v>
      </c>
      <c r="M588" s="1"/>
      <c r="N588" s="1">
        <v>18.0598</v>
      </c>
      <c r="O588" s="1" t="s">
        <v>5090</v>
      </c>
      <c r="P588" s="1" t="s">
        <v>7061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25</v>
      </c>
      <c r="B589" s="1" t="s">
        <v>88</v>
      </c>
      <c r="C589" s="1">
        <v>264.0</v>
      </c>
      <c r="D589" s="1">
        <v>0.0</v>
      </c>
      <c r="E589" s="2"/>
      <c r="F589" s="1" t="s">
        <v>19</v>
      </c>
      <c r="G589" s="1" t="s">
        <v>20</v>
      </c>
      <c r="H589" s="1" t="s">
        <v>7062</v>
      </c>
      <c r="I589" s="1" t="s">
        <v>7063</v>
      </c>
      <c r="J589" s="1" t="s">
        <v>7063</v>
      </c>
      <c r="K589" s="2"/>
      <c r="L589" s="1">
        <v>-4.0</v>
      </c>
      <c r="M589" s="1"/>
      <c r="N589" s="1">
        <v>10.729883333333333</v>
      </c>
      <c r="O589" s="1" t="s">
        <v>5090</v>
      </c>
      <c r="P589" s="1" t="s">
        <v>7064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37</v>
      </c>
      <c r="B590" s="1" t="s">
        <v>17</v>
      </c>
      <c r="C590" s="1">
        <v>374.0</v>
      </c>
      <c r="D590" s="1">
        <v>0.0</v>
      </c>
      <c r="E590" s="2"/>
      <c r="F590" s="1" t="s">
        <v>38</v>
      </c>
      <c r="G590" s="1" t="s">
        <v>39</v>
      </c>
      <c r="H590" s="1" t="s">
        <v>7065</v>
      </c>
      <c r="I590" s="1" t="s">
        <v>7066</v>
      </c>
      <c r="J590" s="1" t="s">
        <v>1913</v>
      </c>
      <c r="K590" s="2"/>
      <c r="L590" s="1">
        <v>532.0</v>
      </c>
      <c r="M590" s="1"/>
      <c r="N590" s="1">
        <v>8.945616666666666</v>
      </c>
      <c r="O590" s="1" t="s">
        <v>42</v>
      </c>
      <c r="P590" s="1" t="s">
        <v>7067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80</v>
      </c>
      <c r="B591" s="1" t="s">
        <v>17</v>
      </c>
      <c r="C591" s="1">
        <v>325.0</v>
      </c>
      <c r="D591" s="1">
        <v>104.0</v>
      </c>
      <c r="E591" s="2"/>
      <c r="F591" s="1" t="s">
        <v>38</v>
      </c>
      <c r="G591" s="1" t="s">
        <v>20</v>
      </c>
      <c r="H591" s="1" t="s">
        <v>7068</v>
      </c>
      <c r="I591" s="1" t="s">
        <v>7069</v>
      </c>
      <c r="J591" s="1" t="s">
        <v>1913</v>
      </c>
      <c r="K591" s="2"/>
      <c r="L591" s="1">
        <v>518.0</v>
      </c>
      <c r="M591" s="1"/>
      <c r="N591" s="1">
        <v>7.001366666666667</v>
      </c>
      <c r="O591" s="1" t="s">
        <v>5100</v>
      </c>
      <c r="P591" s="1" t="s">
        <v>7070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25</v>
      </c>
      <c r="B592" s="1" t="s">
        <v>88</v>
      </c>
      <c r="C592" s="1">
        <v>658.0</v>
      </c>
      <c r="D592" s="1">
        <v>0.0</v>
      </c>
      <c r="E592" s="2"/>
      <c r="F592" s="1" t="s">
        <v>19</v>
      </c>
      <c r="G592" s="1" t="s">
        <v>20</v>
      </c>
      <c r="H592" s="1" t="s">
        <v>7071</v>
      </c>
      <c r="I592" s="1" t="s">
        <v>7072</v>
      </c>
      <c r="J592" s="1" t="s">
        <v>7072</v>
      </c>
      <c r="K592" s="2"/>
      <c r="L592" s="1">
        <v>-10.0</v>
      </c>
      <c r="M592" s="1"/>
      <c r="N592" s="1">
        <v>9.032566666666666</v>
      </c>
      <c r="O592" s="1" t="s">
        <v>5090</v>
      </c>
      <c r="P592" s="1" t="s">
        <v>7073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29</v>
      </c>
      <c r="B593" s="1" t="s">
        <v>88</v>
      </c>
      <c r="C593" s="1">
        <v>264.0</v>
      </c>
      <c r="D593" s="1">
        <v>0.0</v>
      </c>
      <c r="E593" s="1" t="s">
        <v>7074</v>
      </c>
      <c r="F593" s="1" t="s">
        <v>19</v>
      </c>
      <c r="G593" s="1" t="s">
        <v>20</v>
      </c>
      <c r="H593" s="1" t="s">
        <v>7075</v>
      </c>
      <c r="I593" s="1" t="s">
        <v>7076</v>
      </c>
      <c r="J593" s="1" t="s">
        <v>7076</v>
      </c>
      <c r="K593" s="2"/>
      <c r="L593" s="1">
        <v>-8.0</v>
      </c>
      <c r="M593" s="1"/>
      <c r="N593" s="1">
        <v>6.1919</v>
      </c>
      <c r="O593" s="1" t="s">
        <v>5090</v>
      </c>
      <c r="P593" s="1" t="s">
        <v>519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16</v>
      </c>
      <c r="B594" s="1" t="s">
        <v>17</v>
      </c>
      <c r="C594" s="1">
        <v>264.0</v>
      </c>
      <c r="D594" s="1">
        <v>0.0</v>
      </c>
      <c r="E594" s="1" t="s">
        <v>18</v>
      </c>
      <c r="F594" s="1" t="s">
        <v>19</v>
      </c>
      <c r="G594" s="1" t="s">
        <v>20</v>
      </c>
      <c r="H594" s="1" t="s">
        <v>7077</v>
      </c>
      <c r="I594" s="1" t="s">
        <v>7078</v>
      </c>
      <c r="J594" s="1" t="s">
        <v>7078</v>
      </c>
      <c r="K594" s="2"/>
      <c r="L594" s="1">
        <v>0.0</v>
      </c>
      <c r="M594" s="1"/>
      <c r="N594" s="1">
        <v>14.559866666666666</v>
      </c>
      <c r="O594" s="1" t="s">
        <v>5132</v>
      </c>
      <c r="P594" s="1" t="s">
        <v>7004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80</v>
      </c>
      <c r="B595" s="1" t="s">
        <v>17</v>
      </c>
      <c r="C595" s="1">
        <v>299.0</v>
      </c>
      <c r="D595" s="1">
        <v>75.0</v>
      </c>
      <c r="E595" s="2"/>
      <c r="F595" s="1" t="s">
        <v>38</v>
      </c>
      <c r="G595" s="1" t="s">
        <v>162</v>
      </c>
      <c r="H595" s="1" t="s">
        <v>7079</v>
      </c>
      <c r="I595" s="1" t="s">
        <v>7080</v>
      </c>
      <c r="J595" s="1" t="s">
        <v>1913</v>
      </c>
      <c r="K595" s="2"/>
      <c r="L595" s="1">
        <v>537.0</v>
      </c>
      <c r="M595" s="1"/>
      <c r="N595" s="1">
        <v>11.359516666666666</v>
      </c>
      <c r="O595" s="1" t="s">
        <v>5100</v>
      </c>
      <c r="P595" s="1" t="s">
        <v>7081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16</v>
      </c>
      <c r="B596" s="1" t="s">
        <v>17</v>
      </c>
      <c r="C596" s="1">
        <v>329.0</v>
      </c>
      <c r="D596" s="1">
        <v>0.0</v>
      </c>
      <c r="E596" s="1" t="s">
        <v>18</v>
      </c>
      <c r="F596" s="1" t="s">
        <v>19</v>
      </c>
      <c r="G596" s="1" t="s">
        <v>20</v>
      </c>
      <c r="H596" s="1" t="s">
        <v>7082</v>
      </c>
      <c r="I596" s="1" t="s">
        <v>7083</v>
      </c>
      <c r="J596" s="1" t="s">
        <v>7083</v>
      </c>
      <c r="K596" s="2"/>
      <c r="L596" s="1">
        <v>-3.0</v>
      </c>
      <c r="M596" s="1"/>
      <c r="N596" s="1">
        <v>11.027683333333334</v>
      </c>
      <c r="O596" s="1" t="s">
        <v>5132</v>
      </c>
      <c r="P596" s="1" t="s">
        <v>7084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16</v>
      </c>
      <c r="B597" s="1" t="s">
        <v>17</v>
      </c>
      <c r="C597" s="1">
        <v>388.0</v>
      </c>
      <c r="D597" s="1">
        <v>0.0</v>
      </c>
      <c r="E597" s="1" t="s">
        <v>18</v>
      </c>
      <c r="F597" s="1" t="s">
        <v>19</v>
      </c>
      <c r="G597" s="1" t="s">
        <v>20</v>
      </c>
      <c r="H597" s="1" t="s">
        <v>7085</v>
      </c>
      <c r="I597" s="1" t="s">
        <v>7086</v>
      </c>
      <c r="J597" s="1" t="s">
        <v>7086</v>
      </c>
      <c r="K597" s="2"/>
      <c r="L597" s="1">
        <v>0.0</v>
      </c>
      <c r="M597" s="1"/>
      <c r="N597" s="1">
        <v>14.608266666666667</v>
      </c>
      <c r="O597" s="1" t="s">
        <v>5132</v>
      </c>
      <c r="P597" s="1" t="s">
        <v>7087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25</v>
      </c>
      <c r="B598" s="1" t="s">
        <v>88</v>
      </c>
      <c r="C598" s="1">
        <v>264.0</v>
      </c>
      <c r="D598" s="1">
        <v>0.0</v>
      </c>
      <c r="E598" s="2"/>
      <c r="F598" s="1" t="s">
        <v>19</v>
      </c>
      <c r="G598" s="1" t="s">
        <v>20</v>
      </c>
      <c r="H598" s="1" t="s">
        <v>7088</v>
      </c>
      <c r="I598" s="1" t="s">
        <v>7089</v>
      </c>
      <c r="J598" s="1" t="s">
        <v>7089</v>
      </c>
      <c r="K598" s="2"/>
      <c r="L598" s="1">
        <v>-2.0</v>
      </c>
      <c r="M598" s="1"/>
      <c r="N598" s="1">
        <v>12.876116666666666</v>
      </c>
      <c r="O598" s="1" t="s">
        <v>5090</v>
      </c>
      <c r="P598" s="1" t="s">
        <v>5094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80</v>
      </c>
      <c r="B599" s="1" t="s">
        <v>17</v>
      </c>
      <c r="C599" s="1">
        <v>509.0</v>
      </c>
      <c r="D599" s="1">
        <v>0.0</v>
      </c>
      <c r="E599" s="1" t="s">
        <v>5095</v>
      </c>
      <c r="F599" s="1" t="s">
        <v>81</v>
      </c>
      <c r="G599" s="1" t="s">
        <v>39</v>
      </c>
      <c r="H599" s="1" t="s">
        <v>7090</v>
      </c>
      <c r="I599" s="1" t="s">
        <v>7091</v>
      </c>
      <c r="J599" s="1" t="s">
        <v>7092</v>
      </c>
      <c r="K599" s="1" t="s">
        <v>7093</v>
      </c>
      <c r="L599" s="1">
        <v>-4.0</v>
      </c>
      <c r="M599" s="1">
        <v>0.026183333333333333</v>
      </c>
      <c r="N599" s="1">
        <v>13.776083333333334</v>
      </c>
      <c r="O599" s="1" t="s">
        <v>5100</v>
      </c>
      <c r="P599" s="1" t="s">
        <v>7094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80</v>
      </c>
      <c r="B600" s="1" t="s">
        <v>17</v>
      </c>
      <c r="C600" s="1">
        <v>618.0</v>
      </c>
      <c r="D600" s="1">
        <v>0.0</v>
      </c>
      <c r="E600" s="1" t="s">
        <v>5095</v>
      </c>
      <c r="F600" s="1" t="s">
        <v>81</v>
      </c>
      <c r="G600" s="1" t="s">
        <v>39</v>
      </c>
      <c r="H600" s="1" t="s">
        <v>7095</v>
      </c>
      <c r="I600" s="1" t="s">
        <v>7096</v>
      </c>
      <c r="J600" s="1" t="s">
        <v>7097</v>
      </c>
      <c r="K600" s="1" t="s">
        <v>7098</v>
      </c>
      <c r="L600" s="1">
        <v>-10.0</v>
      </c>
      <c r="M600" s="1">
        <v>0.010566666666666667</v>
      </c>
      <c r="N600" s="1">
        <v>16.660966666666667</v>
      </c>
      <c r="O600" s="1" t="s">
        <v>5100</v>
      </c>
      <c r="P600" s="1" t="s">
        <v>7099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80</v>
      </c>
      <c r="B601" s="1" t="s">
        <v>17</v>
      </c>
      <c r="C601" s="1">
        <v>325.0</v>
      </c>
      <c r="D601" s="1">
        <v>53.0</v>
      </c>
      <c r="E601" s="1" t="s">
        <v>18</v>
      </c>
      <c r="F601" s="1" t="s">
        <v>81</v>
      </c>
      <c r="G601" s="1" t="s">
        <v>20</v>
      </c>
      <c r="H601" s="1" t="s">
        <v>7100</v>
      </c>
      <c r="I601" s="1" t="s">
        <v>7101</v>
      </c>
      <c r="J601" s="1" t="s">
        <v>7102</v>
      </c>
      <c r="K601" s="1" t="s">
        <v>7103</v>
      </c>
      <c r="L601" s="1">
        <v>11.0</v>
      </c>
      <c r="M601" s="1">
        <v>0.49811666666666665</v>
      </c>
      <c r="N601" s="1">
        <v>9.250833333333333</v>
      </c>
      <c r="O601" s="1" t="s">
        <v>5100</v>
      </c>
      <c r="P601" s="1" t="s">
        <v>5101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80</v>
      </c>
      <c r="B602" s="1" t="s">
        <v>17</v>
      </c>
      <c r="C602" s="3">
        <v>598.0</v>
      </c>
      <c r="D602" s="1">
        <v>0.0</v>
      </c>
      <c r="E602" s="1" t="s">
        <v>18</v>
      </c>
      <c r="F602" s="1" t="s">
        <v>81</v>
      </c>
      <c r="G602" s="1" t="s">
        <v>20</v>
      </c>
      <c r="H602" s="1" t="s">
        <v>7104</v>
      </c>
      <c r="I602" s="1" t="s">
        <v>7105</v>
      </c>
      <c r="J602" s="1" t="s">
        <v>7106</v>
      </c>
      <c r="K602" s="1" t="s">
        <v>7107</v>
      </c>
      <c r="L602" s="1">
        <v>-12.0</v>
      </c>
      <c r="M602" s="1">
        <v>2.6025</v>
      </c>
      <c r="N602" s="1">
        <v>10.8968</v>
      </c>
      <c r="O602" s="1" t="s">
        <v>5100</v>
      </c>
      <c r="P602" s="1" t="s">
        <v>7108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25</v>
      </c>
      <c r="B603" s="1" t="s">
        <v>88</v>
      </c>
      <c r="C603" s="1">
        <v>650.0</v>
      </c>
      <c r="D603" s="1">
        <v>0.0</v>
      </c>
      <c r="E603" s="2"/>
      <c r="F603" s="1" t="s">
        <v>19</v>
      </c>
      <c r="G603" s="1" t="s">
        <v>20</v>
      </c>
      <c r="H603" s="1" t="s">
        <v>7109</v>
      </c>
      <c r="I603" s="1" t="s">
        <v>7110</v>
      </c>
      <c r="J603" s="1" t="s">
        <v>7110</v>
      </c>
      <c r="K603" s="2"/>
      <c r="L603" s="1">
        <v>-10.0</v>
      </c>
      <c r="M603" s="1"/>
      <c r="N603" s="1">
        <v>9.010516666666666</v>
      </c>
      <c r="O603" s="1" t="s">
        <v>5090</v>
      </c>
      <c r="P603" s="1" t="s">
        <v>7111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16</v>
      </c>
      <c r="B604" s="1" t="s">
        <v>17</v>
      </c>
      <c r="C604" s="3">
        <v>388.0</v>
      </c>
      <c r="D604" s="1">
        <v>0.0</v>
      </c>
      <c r="E604" s="1" t="s">
        <v>18</v>
      </c>
      <c r="F604" s="1" t="s">
        <v>19</v>
      </c>
      <c r="G604" s="1" t="s">
        <v>20</v>
      </c>
      <c r="H604" s="1" t="s">
        <v>7112</v>
      </c>
      <c r="I604" s="1" t="s">
        <v>7113</v>
      </c>
      <c r="J604" s="1" t="s">
        <v>7113</v>
      </c>
      <c r="K604" s="2"/>
      <c r="L604" s="1">
        <v>-6.0</v>
      </c>
      <c r="M604" s="1"/>
      <c r="N604" s="1">
        <v>8.230083333333333</v>
      </c>
      <c r="O604" s="1" t="s">
        <v>5132</v>
      </c>
      <c r="P604" s="1" t="s">
        <v>7114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80</v>
      </c>
      <c r="B605" s="1" t="s">
        <v>17</v>
      </c>
      <c r="C605" s="1">
        <v>1046.0</v>
      </c>
      <c r="D605" s="1">
        <v>0.0</v>
      </c>
      <c r="E605" s="1" t="s">
        <v>5095</v>
      </c>
      <c r="F605" s="1" t="s">
        <v>81</v>
      </c>
      <c r="G605" s="1" t="s">
        <v>20</v>
      </c>
      <c r="H605" s="1" t="s">
        <v>7115</v>
      </c>
      <c r="I605" s="1" t="s">
        <v>7116</v>
      </c>
      <c r="J605" s="1" t="s">
        <v>7117</v>
      </c>
      <c r="K605" s="1" t="s">
        <v>7118</v>
      </c>
      <c r="L605" s="1">
        <v>0.0</v>
      </c>
      <c r="M605" s="1">
        <v>0.016883333333333334</v>
      </c>
      <c r="N605" s="1">
        <v>18.4687</v>
      </c>
      <c r="O605" s="1" t="s">
        <v>5100</v>
      </c>
      <c r="P605" s="1" t="s">
        <v>7119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80</v>
      </c>
      <c r="B606" s="1" t="s">
        <v>17</v>
      </c>
      <c r="C606" s="1">
        <v>440.0</v>
      </c>
      <c r="D606" s="1">
        <v>0.0</v>
      </c>
      <c r="E606" s="1" t="s">
        <v>5095</v>
      </c>
      <c r="F606" s="1" t="s">
        <v>81</v>
      </c>
      <c r="G606" s="1" t="s">
        <v>20</v>
      </c>
      <c r="H606" s="1" t="s">
        <v>7120</v>
      </c>
      <c r="I606" s="1" t="s">
        <v>7121</v>
      </c>
      <c r="J606" s="1" t="s">
        <v>7122</v>
      </c>
      <c r="K606" s="1" t="s">
        <v>7123</v>
      </c>
      <c r="L606" s="1">
        <v>1.0</v>
      </c>
      <c r="M606" s="1">
        <v>0.020133333333333333</v>
      </c>
      <c r="N606" s="1">
        <v>15.351783333333334</v>
      </c>
      <c r="O606" s="1" t="s">
        <v>5100</v>
      </c>
      <c r="P606" s="1" t="s">
        <v>7124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25</v>
      </c>
      <c r="B607" s="1" t="s">
        <v>88</v>
      </c>
      <c r="C607" s="1">
        <v>329.0</v>
      </c>
      <c r="D607" s="1">
        <v>0.0</v>
      </c>
      <c r="E607" s="2"/>
      <c r="F607" s="1" t="s">
        <v>19</v>
      </c>
      <c r="G607" s="1" t="s">
        <v>20</v>
      </c>
      <c r="H607" s="1" t="s">
        <v>7125</v>
      </c>
      <c r="I607" s="1" t="s">
        <v>7126</v>
      </c>
      <c r="J607" s="1" t="s">
        <v>7126</v>
      </c>
      <c r="K607" s="2"/>
      <c r="L607" s="1">
        <v>8.0</v>
      </c>
      <c r="M607" s="1"/>
      <c r="N607" s="1">
        <v>16.774766666666668</v>
      </c>
      <c r="O607" s="1" t="s">
        <v>5090</v>
      </c>
      <c r="P607" s="1" t="s">
        <v>7127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29</v>
      </c>
      <c r="B608" s="1" t="s">
        <v>88</v>
      </c>
      <c r="C608" s="1">
        <v>378.0</v>
      </c>
      <c r="D608" s="1">
        <v>0.0</v>
      </c>
      <c r="E608" s="1" t="s">
        <v>6103</v>
      </c>
      <c r="F608" s="1" t="s">
        <v>19</v>
      </c>
      <c r="G608" s="1" t="s">
        <v>20</v>
      </c>
      <c r="H608" s="1" t="s">
        <v>7128</v>
      </c>
      <c r="I608" s="1" t="s">
        <v>7129</v>
      </c>
      <c r="J608" s="1" t="s">
        <v>7129</v>
      </c>
      <c r="K608" s="2"/>
      <c r="L608" s="1">
        <v>-7.0</v>
      </c>
      <c r="M608" s="1"/>
      <c r="N608" s="1">
        <v>7.77275</v>
      </c>
      <c r="O608" s="1" t="s">
        <v>5090</v>
      </c>
      <c r="P608" s="1" t="s">
        <v>7130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25</v>
      </c>
      <c r="B609" s="1" t="s">
        <v>88</v>
      </c>
      <c r="C609" s="1">
        <v>528.0</v>
      </c>
      <c r="D609" s="1">
        <v>0.0</v>
      </c>
      <c r="E609" s="2"/>
      <c r="F609" s="1" t="s">
        <v>19</v>
      </c>
      <c r="G609" s="1" t="s">
        <v>20</v>
      </c>
      <c r="H609" s="1" t="s">
        <v>7131</v>
      </c>
      <c r="I609" s="1" t="s">
        <v>7132</v>
      </c>
      <c r="J609" s="1" t="s">
        <v>7132</v>
      </c>
      <c r="K609" s="2"/>
      <c r="L609" s="1">
        <v>-9.0</v>
      </c>
      <c r="M609" s="1"/>
      <c r="N609" s="1">
        <v>10.9404</v>
      </c>
      <c r="O609" s="1" t="s">
        <v>5090</v>
      </c>
      <c r="P609" s="1" t="s">
        <v>7133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80</v>
      </c>
      <c r="B610" s="1" t="s">
        <v>17</v>
      </c>
      <c r="C610" s="1">
        <v>494.0</v>
      </c>
      <c r="D610" s="1">
        <v>124.0</v>
      </c>
      <c r="E610" s="2"/>
      <c r="F610" s="1" t="s">
        <v>38</v>
      </c>
      <c r="G610" s="1" t="s">
        <v>162</v>
      </c>
      <c r="H610" s="1" t="s">
        <v>7134</v>
      </c>
      <c r="I610" s="1" t="s">
        <v>7135</v>
      </c>
      <c r="J610" s="1" t="s">
        <v>1913</v>
      </c>
      <c r="K610" s="2"/>
      <c r="L610" s="1">
        <v>612.0</v>
      </c>
      <c r="M610" s="1"/>
      <c r="N610" s="1">
        <v>9.796016666666667</v>
      </c>
      <c r="O610" s="1" t="s">
        <v>5100</v>
      </c>
      <c r="P610" s="1" t="s">
        <v>7136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25</v>
      </c>
      <c r="B611" s="1" t="s">
        <v>88</v>
      </c>
      <c r="C611" s="1">
        <v>528.0</v>
      </c>
      <c r="D611" s="1">
        <v>0.0</v>
      </c>
      <c r="E611" s="2"/>
      <c r="F611" s="1" t="s">
        <v>19</v>
      </c>
      <c r="G611" s="1" t="s">
        <v>20</v>
      </c>
      <c r="H611" s="1" t="s">
        <v>7137</v>
      </c>
      <c r="I611" s="1" t="s">
        <v>7138</v>
      </c>
      <c r="J611" s="1" t="s">
        <v>7138</v>
      </c>
      <c r="K611" s="2"/>
      <c r="L611" s="1">
        <v>-9.0</v>
      </c>
      <c r="M611" s="1"/>
      <c r="N611" s="1">
        <v>10.3239</v>
      </c>
      <c r="O611" s="1" t="s">
        <v>5090</v>
      </c>
      <c r="P611" s="1" t="s">
        <v>7139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16</v>
      </c>
      <c r="B612" s="1" t="s">
        <v>17</v>
      </c>
      <c r="C612" s="1">
        <v>263.0</v>
      </c>
      <c r="D612" s="1">
        <v>0.0</v>
      </c>
      <c r="E612" s="1" t="s">
        <v>18</v>
      </c>
      <c r="F612" s="1" t="s">
        <v>19</v>
      </c>
      <c r="G612" s="1" t="s">
        <v>20</v>
      </c>
      <c r="H612" s="1" t="s">
        <v>7140</v>
      </c>
      <c r="I612" s="1" t="s">
        <v>7141</v>
      </c>
      <c r="J612" s="1" t="s">
        <v>7141</v>
      </c>
      <c r="K612" s="2"/>
      <c r="L612" s="1">
        <v>-5.0</v>
      </c>
      <c r="M612" s="1"/>
      <c r="N612" s="1">
        <v>9.644183333333334</v>
      </c>
      <c r="O612" s="1" t="s">
        <v>5132</v>
      </c>
      <c r="P612" s="1" t="s">
        <v>7142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80</v>
      </c>
      <c r="B613" s="1" t="s">
        <v>17</v>
      </c>
      <c r="C613" s="1">
        <v>209.0</v>
      </c>
      <c r="D613" s="1">
        <v>50.0</v>
      </c>
      <c r="E613" s="2"/>
      <c r="F613" s="1" t="s">
        <v>38</v>
      </c>
      <c r="G613" s="1" t="s">
        <v>20</v>
      </c>
      <c r="H613" s="1" t="s">
        <v>7143</v>
      </c>
      <c r="I613" s="1" t="s">
        <v>7144</v>
      </c>
      <c r="J613" s="1" t="s">
        <v>1913</v>
      </c>
      <c r="K613" s="2"/>
      <c r="L613" s="1">
        <v>620.0</v>
      </c>
      <c r="M613" s="1"/>
      <c r="N613" s="1">
        <v>10.474883333333333</v>
      </c>
      <c r="O613" s="1" t="s">
        <v>5100</v>
      </c>
      <c r="P613" s="1" t="s">
        <v>6059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16</v>
      </c>
      <c r="B614" s="1" t="s">
        <v>17</v>
      </c>
      <c r="C614" s="1">
        <v>693.0</v>
      </c>
      <c r="D614" s="1">
        <v>0.0</v>
      </c>
      <c r="E614" s="1" t="s">
        <v>18</v>
      </c>
      <c r="F614" s="1" t="s">
        <v>19</v>
      </c>
      <c r="G614" s="1" t="s">
        <v>20</v>
      </c>
      <c r="H614" s="1" t="s">
        <v>7145</v>
      </c>
      <c r="I614" s="1" t="s">
        <v>7146</v>
      </c>
      <c r="J614" s="1" t="s">
        <v>7146</v>
      </c>
      <c r="K614" s="2"/>
      <c r="L614" s="1">
        <v>-4.0</v>
      </c>
      <c r="M614" s="1"/>
      <c r="N614" s="1">
        <v>15.6783</v>
      </c>
      <c r="O614" s="1" t="s">
        <v>5132</v>
      </c>
      <c r="P614" s="1" t="s">
        <v>7147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80</v>
      </c>
      <c r="B615" s="1" t="s">
        <v>17</v>
      </c>
      <c r="C615" s="1">
        <v>323.0</v>
      </c>
      <c r="D615" s="1">
        <v>0.0</v>
      </c>
      <c r="E615" s="1" t="s">
        <v>5095</v>
      </c>
      <c r="F615" s="1" t="s">
        <v>81</v>
      </c>
      <c r="G615" s="1" t="s">
        <v>20</v>
      </c>
      <c r="H615" s="1" t="s">
        <v>7148</v>
      </c>
      <c r="I615" s="1" t="s">
        <v>7149</v>
      </c>
      <c r="J615" s="1" t="s">
        <v>7150</v>
      </c>
      <c r="K615" s="1" t="s">
        <v>7151</v>
      </c>
      <c r="L615" s="1">
        <v>0.0</v>
      </c>
      <c r="M615" s="1">
        <v>0.01635</v>
      </c>
      <c r="N615" s="1">
        <v>11.972316666666666</v>
      </c>
      <c r="O615" s="1" t="s">
        <v>5100</v>
      </c>
      <c r="P615" s="1" t="s">
        <v>7152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16</v>
      </c>
      <c r="B616" s="1" t="s">
        <v>17</v>
      </c>
      <c r="C616" s="1">
        <v>687.0</v>
      </c>
      <c r="D616" s="1">
        <v>0.0</v>
      </c>
      <c r="E616" s="1" t="s">
        <v>18</v>
      </c>
      <c r="F616" s="1" t="s">
        <v>19</v>
      </c>
      <c r="G616" s="1" t="s">
        <v>20</v>
      </c>
      <c r="H616" s="1" t="s">
        <v>7153</v>
      </c>
      <c r="I616" s="1" t="s">
        <v>7154</v>
      </c>
      <c r="J616" s="1" t="s">
        <v>7154</v>
      </c>
      <c r="K616" s="2"/>
      <c r="L616" s="1">
        <v>-4.0</v>
      </c>
      <c r="M616" s="1"/>
      <c r="N616" s="1">
        <v>15.446666666666667</v>
      </c>
      <c r="O616" s="1" t="s">
        <v>5132</v>
      </c>
      <c r="P616" s="1" t="s">
        <v>7155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16</v>
      </c>
      <c r="B617" s="1" t="s">
        <v>17</v>
      </c>
      <c r="C617" s="3">
        <v>264.0</v>
      </c>
      <c r="D617" s="1">
        <v>0.0</v>
      </c>
      <c r="E617" s="1" t="s">
        <v>18</v>
      </c>
      <c r="F617" s="1" t="s">
        <v>19</v>
      </c>
      <c r="G617" s="1" t="s">
        <v>20</v>
      </c>
      <c r="H617" s="1" t="s">
        <v>7156</v>
      </c>
      <c r="I617" s="1" t="s">
        <v>7157</v>
      </c>
      <c r="J617" s="1" t="s">
        <v>7157</v>
      </c>
      <c r="K617" s="2"/>
      <c r="L617" s="1">
        <v>-8.0</v>
      </c>
      <c r="M617" s="1"/>
      <c r="N617" s="1">
        <v>6.232783333333333</v>
      </c>
      <c r="O617" s="1" t="s">
        <v>5132</v>
      </c>
      <c r="P617" s="1" t="s">
        <v>5133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80</v>
      </c>
      <c r="B618" s="1" t="s">
        <v>17</v>
      </c>
      <c r="C618" s="1">
        <v>538.0</v>
      </c>
      <c r="D618" s="1">
        <v>0.0</v>
      </c>
      <c r="E618" s="1" t="s">
        <v>18</v>
      </c>
      <c r="F618" s="1" t="s">
        <v>81</v>
      </c>
      <c r="G618" s="1" t="s">
        <v>20</v>
      </c>
      <c r="H618" s="1" t="s">
        <v>7158</v>
      </c>
      <c r="I618" s="1" t="s">
        <v>7159</v>
      </c>
      <c r="J618" s="1" t="s">
        <v>7160</v>
      </c>
      <c r="K618" s="1" t="s">
        <v>7161</v>
      </c>
      <c r="L618" s="1">
        <v>-8.0</v>
      </c>
      <c r="M618" s="1">
        <v>1.0722166666666666</v>
      </c>
      <c r="N618" s="1">
        <v>10.7204</v>
      </c>
      <c r="O618" s="1" t="s">
        <v>5100</v>
      </c>
      <c r="P618" s="1" t="s">
        <v>7162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25</v>
      </c>
      <c r="B619" s="1" t="s">
        <v>88</v>
      </c>
      <c r="C619" s="3">
        <v>618.0</v>
      </c>
      <c r="D619" s="1">
        <v>0.0</v>
      </c>
      <c r="E619" s="2"/>
      <c r="F619" s="1" t="s">
        <v>19</v>
      </c>
      <c r="G619" s="1" t="s">
        <v>20</v>
      </c>
      <c r="H619" s="1" t="s">
        <v>7163</v>
      </c>
      <c r="I619" s="1" t="s">
        <v>7164</v>
      </c>
      <c r="J619" s="1" t="s">
        <v>7164</v>
      </c>
      <c r="K619" s="2"/>
      <c r="L619" s="1">
        <v>-12.0</v>
      </c>
      <c r="M619" s="1"/>
      <c r="N619" s="1">
        <v>7.923633333333333</v>
      </c>
      <c r="O619" s="1" t="s">
        <v>5090</v>
      </c>
      <c r="P619" s="1" t="s">
        <v>7165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25</v>
      </c>
      <c r="B620" s="1" t="s">
        <v>88</v>
      </c>
      <c r="C620" s="1">
        <v>264.0</v>
      </c>
      <c r="D620" s="1">
        <v>0.0</v>
      </c>
      <c r="E620" s="2"/>
      <c r="F620" s="1" t="s">
        <v>19</v>
      </c>
      <c r="G620" s="1" t="s">
        <v>20</v>
      </c>
      <c r="H620" s="1" t="s">
        <v>7166</v>
      </c>
      <c r="I620" s="1" t="s">
        <v>7167</v>
      </c>
      <c r="J620" s="1" t="s">
        <v>7167</v>
      </c>
      <c r="K620" s="2"/>
      <c r="L620" s="1">
        <v>-4.0</v>
      </c>
      <c r="M620" s="1"/>
      <c r="N620" s="1">
        <v>10.544983333333333</v>
      </c>
      <c r="O620" s="1" t="s">
        <v>5090</v>
      </c>
      <c r="P620" s="1" t="s">
        <v>7168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80</v>
      </c>
      <c r="B621" s="1" t="s">
        <v>17</v>
      </c>
      <c r="C621" s="1">
        <v>538.0</v>
      </c>
      <c r="D621" s="1">
        <v>0.0</v>
      </c>
      <c r="E621" s="1" t="s">
        <v>5095</v>
      </c>
      <c r="F621" s="1" t="s">
        <v>81</v>
      </c>
      <c r="G621" s="1" t="s">
        <v>20</v>
      </c>
      <c r="H621" s="1" t="s">
        <v>7169</v>
      </c>
      <c r="I621" s="1" t="s">
        <v>7170</v>
      </c>
      <c r="J621" s="1" t="s">
        <v>7171</v>
      </c>
      <c r="K621" s="1" t="s">
        <v>7172</v>
      </c>
      <c r="L621" s="1">
        <v>0.0</v>
      </c>
      <c r="M621" s="1">
        <v>0.008866666666666667</v>
      </c>
      <c r="N621" s="1">
        <v>22.827516666666668</v>
      </c>
      <c r="O621" s="1" t="s">
        <v>5100</v>
      </c>
      <c r="P621" s="1" t="s">
        <v>7173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16</v>
      </c>
      <c r="B622" s="1" t="s">
        <v>17</v>
      </c>
      <c r="C622" s="1">
        <v>658.0</v>
      </c>
      <c r="D622" s="1">
        <v>0.0</v>
      </c>
      <c r="E622" s="1" t="s">
        <v>18</v>
      </c>
      <c r="F622" s="1" t="s">
        <v>19</v>
      </c>
      <c r="G622" s="1" t="s">
        <v>20</v>
      </c>
      <c r="H622" s="1" t="s">
        <v>7174</v>
      </c>
      <c r="I622" s="1" t="s">
        <v>7175</v>
      </c>
      <c r="J622" s="1" t="s">
        <v>7175</v>
      </c>
      <c r="K622" s="2"/>
      <c r="L622" s="1">
        <v>-9.0</v>
      </c>
      <c r="M622" s="1"/>
      <c r="N622" s="1">
        <v>10.319266666666667</v>
      </c>
      <c r="O622" s="1" t="s">
        <v>5132</v>
      </c>
      <c r="P622" s="1" t="s">
        <v>7176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80</v>
      </c>
      <c r="B623" s="1" t="s">
        <v>17</v>
      </c>
      <c r="C623" s="3">
        <v>169.0</v>
      </c>
      <c r="D623" s="1">
        <v>0.0</v>
      </c>
      <c r="E623" s="2"/>
      <c r="F623" s="1" t="s">
        <v>38</v>
      </c>
      <c r="G623" s="1" t="s">
        <v>20</v>
      </c>
      <c r="H623" s="1" t="s">
        <v>7177</v>
      </c>
      <c r="I623" s="1" t="s">
        <v>7178</v>
      </c>
      <c r="J623" s="1" t="s">
        <v>1913</v>
      </c>
      <c r="K623" s="2"/>
      <c r="L623" s="1">
        <v>649.0</v>
      </c>
      <c r="M623" s="1"/>
      <c r="N623" s="1">
        <v>12.7942</v>
      </c>
      <c r="O623" s="1" t="s">
        <v>5100</v>
      </c>
      <c r="P623" s="1" t="s">
        <v>7179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80</v>
      </c>
      <c r="B624" s="1" t="s">
        <v>17</v>
      </c>
      <c r="C624" s="3">
        <v>275.0</v>
      </c>
      <c r="D624" s="1">
        <v>69.0</v>
      </c>
      <c r="E624" s="2"/>
      <c r="F624" s="1" t="s">
        <v>38</v>
      </c>
      <c r="G624" s="1" t="s">
        <v>20</v>
      </c>
      <c r="H624" s="1" t="s">
        <v>7180</v>
      </c>
      <c r="I624" s="1" t="s">
        <v>7181</v>
      </c>
      <c r="J624" s="1" t="s">
        <v>1913</v>
      </c>
      <c r="K624" s="2"/>
      <c r="L624" s="1">
        <v>655.0</v>
      </c>
      <c r="M624" s="1"/>
      <c r="N624" s="1">
        <v>12.444966666666666</v>
      </c>
      <c r="O624" s="1" t="s">
        <v>5100</v>
      </c>
      <c r="P624" s="1" t="s">
        <v>7182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80</v>
      </c>
      <c r="B625" s="1" t="s">
        <v>17</v>
      </c>
      <c r="C625" s="1">
        <v>321.0</v>
      </c>
      <c r="D625" s="1">
        <v>98.0</v>
      </c>
      <c r="E625" s="2"/>
      <c r="F625" s="1" t="s">
        <v>38</v>
      </c>
      <c r="G625" s="1" t="s">
        <v>162</v>
      </c>
      <c r="H625" s="1" t="s">
        <v>7183</v>
      </c>
      <c r="I625" s="1" t="s">
        <v>7184</v>
      </c>
      <c r="J625" s="1" t="s">
        <v>1913</v>
      </c>
      <c r="K625" s="2"/>
      <c r="L625" s="1">
        <v>658.0</v>
      </c>
      <c r="M625" s="1"/>
      <c r="N625" s="1">
        <v>16.4231</v>
      </c>
      <c r="O625" s="1" t="s">
        <v>5100</v>
      </c>
      <c r="P625" s="1" t="s">
        <v>7185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16</v>
      </c>
      <c r="B626" s="1" t="s">
        <v>17</v>
      </c>
      <c r="C626" s="1">
        <v>299.0</v>
      </c>
      <c r="D626" s="1">
        <v>0.0</v>
      </c>
      <c r="E626" s="1" t="s">
        <v>18</v>
      </c>
      <c r="F626" s="1" t="s">
        <v>19</v>
      </c>
      <c r="G626" s="1" t="s">
        <v>20</v>
      </c>
      <c r="H626" s="1" t="s">
        <v>7186</v>
      </c>
      <c r="I626" s="1" t="s">
        <v>7187</v>
      </c>
      <c r="J626" s="1" t="s">
        <v>7187</v>
      </c>
      <c r="K626" s="2"/>
      <c r="L626" s="1">
        <v>-4.0</v>
      </c>
      <c r="M626" s="1"/>
      <c r="N626" s="1">
        <v>10.226883333333333</v>
      </c>
      <c r="O626" s="1" t="s">
        <v>5132</v>
      </c>
      <c r="P626" s="1" t="s">
        <v>7188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80</v>
      </c>
      <c r="B627" s="1" t="s">
        <v>17</v>
      </c>
      <c r="C627" s="1">
        <v>483.0</v>
      </c>
      <c r="D627" s="1">
        <v>0.0</v>
      </c>
      <c r="E627" s="1" t="s">
        <v>18</v>
      </c>
      <c r="F627" s="1" t="s">
        <v>81</v>
      </c>
      <c r="G627" s="1" t="s">
        <v>20</v>
      </c>
      <c r="H627" s="1" t="s">
        <v>7189</v>
      </c>
      <c r="I627" s="1" t="s">
        <v>7190</v>
      </c>
      <c r="J627" s="1" t="s">
        <v>7191</v>
      </c>
      <c r="K627" s="1" t="s">
        <v>7192</v>
      </c>
      <c r="L627" s="1">
        <v>7.0</v>
      </c>
      <c r="M627" s="1">
        <v>9.733416666666667</v>
      </c>
      <c r="N627" s="1">
        <v>17.023666666666667</v>
      </c>
      <c r="O627" s="1" t="s">
        <v>5100</v>
      </c>
      <c r="P627" s="1" t="s">
        <v>7193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80</v>
      </c>
      <c r="B628" s="1" t="s">
        <v>17</v>
      </c>
      <c r="C628" s="1">
        <v>199.0</v>
      </c>
      <c r="D628" s="1">
        <v>50.0</v>
      </c>
      <c r="E628" s="2"/>
      <c r="F628" s="1" t="s">
        <v>38</v>
      </c>
      <c r="G628" s="1" t="s">
        <v>162</v>
      </c>
      <c r="H628" s="1" t="s">
        <v>7194</v>
      </c>
      <c r="I628" s="1" t="s">
        <v>7195</v>
      </c>
      <c r="J628" s="1" t="s">
        <v>1913</v>
      </c>
      <c r="K628" s="2"/>
      <c r="L628" s="1">
        <v>664.0</v>
      </c>
      <c r="M628" s="1"/>
      <c r="N628" s="1">
        <v>10.772216666666667</v>
      </c>
      <c r="O628" s="1" t="s">
        <v>5100</v>
      </c>
      <c r="P628" s="1" t="s">
        <v>7196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80</v>
      </c>
      <c r="B629" s="1" t="s">
        <v>17</v>
      </c>
      <c r="C629" s="3">
        <v>836.0</v>
      </c>
      <c r="D629" s="1">
        <v>0.0</v>
      </c>
      <c r="E629" s="1" t="s">
        <v>5095</v>
      </c>
      <c r="F629" s="1" t="s">
        <v>81</v>
      </c>
      <c r="G629" s="1" t="s">
        <v>39</v>
      </c>
      <c r="H629" s="1" t="s">
        <v>7197</v>
      </c>
      <c r="I629" s="1" t="s">
        <v>7198</v>
      </c>
      <c r="J629" s="1" t="s">
        <v>7199</v>
      </c>
      <c r="K629" s="1" t="s">
        <v>7200</v>
      </c>
      <c r="L629" s="1">
        <v>1.0</v>
      </c>
      <c r="M629" s="1">
        <v>0.016933333333333335</v>
      </c>
      <c r="N629" s="1">
        <v>11.842133333333333</v>
      </c>
      <c r="O629" s="1" t="s">
        <v>5100</v>
      </c>
      <c r="P629" s="1" t="s">
        <v>7201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25</v>
      </c>
      <c r="B630" s="1" t="s">
        <v>88</v>
      </c>
      <c r="C630" s="1">
        <v>394.0</v>
      </c>
      <c r="D630" s="1">
        <v>0.0</v>
      </c>
      <c r="E630" s="2"/>
      <c r="F630" s="1" t="s">
        <v>19</v>
      </c>
      <c r="G630" s="1" t="s">
        <v>20</v>
      </c>
      <c r="H630" s="1" t="s">
        <v>7202</v>
      </c>
      <c r="I630" s="1" t="s">
        <v>7203</v>
      </c>
      <c r="J630" s="1" t="s">
        <v>7203</v>
      </c>
      <c r="K630" s="2"/>
      <c r="L630" s="1">
        <v>-1.0</v>
      </c>
      <c r="M630" s="1"/>
      <c r="N630" s="1">
        <v>13.794416666666667</v>
      </c>
      <c r="O630" s="1" t="s">
        <v>5090</v>
      </c>
      <c r="P630" s="1" t="s">
        <v>7204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25</v>
      </c>
      <c r="B631" s="1" t="s">
        <v>88</v>
      </c>
      <c r="C631" s="1">
        <v>289.0</v>
      </c>
      <c r="D631" s="1">
        <v>0.0</v>
      </c>
      <c r="E631" s="2"/>
      <c r="F631" s="1" t="s">
        <v>19</v>
      </c>
      <c r="G631" s="1" t="s">
        <v>20</v>
      </c>
      <c r="H631" s="1" t="s">
        <v>7205</v>
      </c>
      <c r="I631" s="1" t="s">
        <v>7206</v>
      </c>
      <c r="J631" s="1" t="s">
        <v>7206</v>
      </c>
      <c r="K631" s="2"/>
      <c r="L631" s="1">
        <v>-4.0</v>
      </c>
      <c r="M631" s="1"/>
      <c r="N631" s="1">
        <v>10.16465</v>
      </c>
      <c r="O631" s="1" t="s">
        <v>5090</v>
      </c>
      <c r="P631" s="1" t="s">
        <v>6801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25</v>
      </c>
      <c r="B632" s="1" t="s">
        <v>88</v>
      </c>
      <c r="C632" s="1">
        <v>553.0</v>
      </c>
      <c r="D632" s="1">
        <v>0.0</v>
      </c>
      <c r="E632" s="2"/>
      <c r="F632" s="1" t="s">
        <v>19</v>
      </c>
      <c r="G632" s="1" t="s">
        <v>20</v>
      </c>
      <c r="H632" s="1" t="s">
        <v>7207</v>
      </c>
      <c r="I632" s="1" t="s">
        <v>7208</v>
      </c>
      <c r="J632" s="1" t="s">
        <v>7208</v>
      </c>
      <c r="K632" s="2"/>
      <c r="L632" s="1">
        <v>-9.0</v>
      </c>
      <c r="M632" s="1"/>
      <c r="N632" s="1">
        <v>10.960683333333334</v>
      </c>
      <c r="O632" s="1" t="s">
        <v>5090</v>
      </c>
      <c r="P632" s="1" t="s">
        <v>7209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80</v>
      </c>
      <c r="B633" s="1" t="s">
        <v>17</v>
      </c>
      <c r="C633" s="1">
        <v>544.0</v>
      </c>
      <c r="D633" s="1">
        <v>14.0</v>
      </c>
      <c r="E633" s="1" t="s">
        <v>5095</v>
      </c>
      <c r="F633" s="1" t="s">
        <v>81</v>
      </c>
      <c r="G633" s="1" t="s">
        <v>20</v>
      </c>
      <c r="H633" s="1" t="s">
        <v>7210</v>
      </c>
      <c r="I633" s="1" t="s">
        <v>7211</v>
      </c>
      <c r="J633" s="1" t="s">
        <v>7212</v>
      </c>
      <c r="K633" s="1" t="s">
        <v>7213</v>
      </c>
      <c r="L633" s="1">
        <v>-16.0</v>
      </c>
      <c r="M633" s="1">
        <v>0.019133333333333332</v>
      </c>
      <c r="N633" s="1">
        <v>6.597016666666667</v>
      </c>
      <c r="O633" s="1" t="s">
        <v>5100</v>
      </c>
      <c r="P633" s="1" t="s">
        <v>7214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80</v>
      </c>
      <c r="B634" s="1" t="s">
        <v>17</v>
      </c>
      <c r="C634" s="1">
        <v>709.0</v>
      </c>
      <c r="D634" s="1">
        <v>158.0</v>
      </c>
      <c r="E634" s="2"/>
      <c r="F634" s="1" t="s">
        <v>38</v>
      </c>
      <c r="G634" s="1" t="s">
        <v>20</v>
      </c>
      <c r="H634" s="1" t="s">
        <v>7215</v>
      </c>
      <c r="I634" s="1" t="s">
        <v>7216</v>
      </c>
      <c r="J634" s="1" t="s">
        <v>1913</v>
      </c>
      <c r="K634" s="2"/>
      <c r="L634" s="1">
        <v>685.0</v>
      </c>
      <c r="M634" s="1"/>
      <c r="N634" s="1">
        <v>15.438483333333334</v>
      </c>
      <c r="O634" s="1" t="s">
        <v>5100</v>
      </c>
      <c r="P634" s="1" t="s">
        <v>7217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80</v>
      </c>
      <c r="B635" s="1" t="s">
        <v>17</v>
      </c>
      <c r="C635" s="1">
        <v>533.0</v>
      </c>
      <c r="D635" s="1">
        <v>0.0</v>
      </c>
      <c r="E635" s="1" t="s">
        <v>5095</v>
      </c>
      <c r="F635" s="1" t="s">
        <v>81</v>
      </c>
      <c r="G635" s="1" t="s">
        <v>20</v>
      </c>
      <c r="H635" s="1" t="s">
        <v>7218</v>
      </c>
      <c r="I635" s="1" t="s">
        <v>7219</v>
      </c>
      <c r="J635" s="1" t="s">
        <v>7220</v>
      </c>
      <c r="K635" s="1" t="s">
        <v>7221</v>
      </c>
      <c r="L635" s="1">
        <v>-3.0</v>
      </c>
      <c r="M635" s="1">
        <v>0.010983333333333333</v>
      </c>
      <c r="N635" s="1">
        <v>10.02505</v>
      </c>
      <c r="O635" s="1" t="s">
        <v>5100</v>
      </c>
      <c r="P635" s="1" t="s">
        <v>7222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80</v>
      </c>
      <c r="B636" s="1" t="s">
        <v>17</v>
      </c>
      <c r="C636" s="1">
        <v>267.0</v>
      </c>
      <c r="D636" s="1">
        <v>62.0</v>
      </c>
      <c r="E636" s="2"/>
      <c r="F636" s="1" t="s">
        <v>38</v>
      </c>
      <c r="G636" s="1" t="s">
        <v>20</v>
      </c>
      <c r="H636" s="1" t="s">
        <v>7223</v>
      </c>
      <c r="I636" s="1" t="s">
        <v>7224</v>
      </c>
      <c r="J636" s="1" t="s">
        <v>1913</v>
      </c>
      <c r="K636" s="2"/>
      <c r="L636" s="1">
        <v>699.0</v>
      </c>
      <c r="M636" s="1"/>
      <c r="N636" s="1">
        <v>12.320566666666666</v>
      </c>
      <c r="O636" s="1" t="s">
        <v>5100</v>
      </c>
      <c r="P636" s="1" t="s">
        <v>7225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16</v>
      </c>
      <c r="B637" s="1" t="s">
        <v>17</v>
      </c>
      <c r="C637" s="1">
        <v>394.0</v>
      </c>
      <c r="D637" s="1">
        <v>0.0</v>
      </c>
      <c r="E637" s="1" t="s">
        <v>18</v>
      </c>
      <c r="F637" s="1" t="s">
        <v>19</v>
      </c>
      <c r="G637" s="1" t="s">
        <v>20</v>
      </c>
      <c r="H637" s="1" t="s">
        <v>7226</v>
      </c>
      <c r="I637" s="1" t="s">
        <v>7227</v>
      </c>
      <c r="J637" s="1" t="s">
        <v>7227</v>
      </c>
      <c r="K637" s="2"/>
      <c r="L637" s="1">
        <v>-1.0</v>
      </c>
      <c r="M637" s="1"/>
      <c r="N637" s="1">
        <v>13.783566666666667</v>
      </c>
      <c r="O637" s="1" t="s">
        <v>5132</v>
      </c>
      <c r="P637" s="1" t="s">
        <v>7228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80</v>
      </c>
      <c r="B638" s="3" t="s">
        <v>17</v>
      </c>
      <c r="C638" s="1">
        <v>488.0</v>
      </c>
      <c r="D638" s="1">
        <v>0.0</v>
      </c>
      <c r="E638" s="1" t="s">
        <v>5095</v>
      </c>
      <c r="F638" s="1" t="s">
        <v>81</v>
      </c>
      <c r="G638" s="1" t="s">
        <v>20</v>
      </c>
      <c r="H638" s="1" t="s">
        <v>7229</v>
      </c>
      <c r="I638" s="1" t="s">
        <v>7230</v>
      </c>
      <c r="J638" s="1" t="s">
        <v>7231</v>
      </c>
      <c r="K638" s="1" t="s">
        <v>7232</v>
      </c>
      <c r="L638" s="1">
        <v>-1.0</v>
      </c>
      <c r="M638" s="1">
        <v>0.009266666666666666</v>
      </c>
      <c r="N638" s="1">
        <v>14.7526</v>
      </c>
      <c r="O638" s="1" t="s">
        <v>5100</v>
      </c>
      <c r="P638" s="1" t="s">
        <v>7233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80</v>
      </c>
      <c r="B639" s="1" t="s">
        <v>17</v>
      </c>
      <c r="C639" s="1">
        <v>247.0</v>
      </c>
      <c r="D639" s="1">
        <v>62.0</v>
      </c>
      <c r="E639" s="2"/>
      <c r="F639" s="1" t="s">
        <v>38</v>
      </c>
      <c r="G639" s="1" t="s">
        <v>162</v>
      </c>
      <c r="H639" s="1" t="s">
        <v>7234</v>
      </c>
      <c r="I639" s="1" t="s">
        <v>7235</v>
      </c>
      <c r="J639" s="1" t="s">
        <v>1913</v>
      </c>
      <c r="K639" s="2"/>
      <c r="L639" s="1">
        <v>705.0</v>
      </c>
      <c r="M639" s="1"/>
      <c r="N639" s="1">
        <v>15.834416666666666</v>
      </c>
      <c r="O639" s="1" t="s">
        <v>5100</v>
      </c>
      <c r="P639" s="1" t="s">
        <v>7236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16</v>
      </c>
      <c r="B640" s="1" t="s">
        <v>17</v>
      </c>
      <c r="C640" s="1">
        <v>264.0</v>
      </c>
      <c r="D640" s="1">
        <v>0.0</v>
      </c>
      <c r="E640" s="1" t="s">
        <v>18</v>
      </c>
      <c r="F640" s="1" t="s">
        <v>19</v>
      </c>
      <c r="G640" s="1" t="s">
        <v>20</v>
      </c>
      <c r="H640" s="1" t="s">
        <v>7237</v>
      </c>
      <c r="I640" s="1" t="s">
        <v>7238</v>
      </c>
      <c r="J640" s="1" t="s">
        <v>7238</v>
      </c>
      <c r="K640" s="2"/>
      <c r="L640" s="1">
        <v>-6.0</v>
      </c>
      <c r="M640" s="1"/>
      <c r="N640" s="1">
        <v>8.009916666666667</v>
      </c>
      <c r="O640" s="1" t="s">
        <v>5132</v>
      </c>
      <c r="P640" s="1" t="s">
        <v>5754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25</v>
      </c>
      <c r="B641" s="1" t="s">
        <v>88</v>
      </c>
      <c r="C641" s="1">
        <v>299.0</v>
      </c>
      <c r="D641" s="1">
        <v>0.0</v>
      </c>
      <c r="E641" s="2"/>
      <c r="F641" s="1" t="s">
        <v>19</v>
      </c>
      <c r="G641" s="1" t="s">
        <v>20</v>
      </c>
      <c r="H641" s="1" t="s">
        <v>7239</v>
      </c>
      <c r="I641" s="1" t="s">
        <v>7240</v>
      </c>
      <c r="J641" s="1" t="s">
        <v>7240</v>
      </c>
      <c r="K641" s="2"/>
      <c r="L641" s="1">
        <v>-6.0</v>
      </c>
      <c r="M641" s="1"/>
      <c r="N641" s="1">
        <v>8.265233333333333</v>
      </c>
      <c r="O641" s="1" t="s">
        <v>5090</v>
      </c>
      <c r="P641" s="1" t="s">
        <v>7241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16</v>
      </c>
      <c r="B642" s="1" t="s">
        <v>17</v>
      </c>
      <c r="C642" s="1">
        <v>563.0</v>
      </c>
      <c r="D642" s="1">
        <v>0.0</v>
      </c>
      <c r="E642" s="1" t="s">
        <v>18</v>
      </c>
      <c r="F642" s="1" t="s">
        <v>19</v>
      </c>
      <c r="G642" s="1" t="s">
        <v>20</v>
      </c>
      <c r="H642" s="1" t="s">
        <v>7242</v>
      </c>
      <c r="I642" s="1" t="s">
        <v>7243</v>
      </c>
      <c r="J642" s="1" t="s">
        <v>7243</v>
      </c>
      <c r="K642" s="2"/>
      <c r="L642" s="1">
        <v>-9.0</v>
      </c>
      <c r="M642" s="1"/>
      <c r="N642" s="1">
        <v>10.268033333333333</v>
      </c>
      <c r="O642" s="1" t="s">
        <v>5132</v>
      </c>
      <c r="P642" s="1" t="s">
        <v>7244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80</v>
      </c>
      <c r="B643" s="1" t="s">
        <v>17</v>
      </c>
      <c r="C643" s="1">
        <v>773.0</v>
      </c>
      <c r="D643" s="1">
        <v>163.0</v>
      </c>
      <c r="E643" s="2"/>
      <c r="F643" s="1" t="s">
        <v>38</v>
      </c>
      <c r="G643" s="1" t="s">
        <v>20</v>
      </c>
      <c r="H643" s="1" t="s">
        <v>7245</v>
      </c>
      <c r="I643" s="1" t="s">
        <v>7246</v>
      </c>
      <c r="J643" s="1" t="s">
        <v>1913</v>
      </c>
      <c r="K643" s="2"/>
      <c r="L643" s="1">
        <v>716.0</v>
      </c>
      <c r="M643" s="1"/>
      <c r="N643" s="1">
        <v>18.362833333333334</v>
      </c>
      <c r="O643" s="1" t="s">
        <v>5100</v>
      </c>
      <c r="P643" s="1" t="s">
        <v>7247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80</v>
      </c>
      <c r="B644" s="1" t="s">
        <v>17</v>
      </c>
      <c r="C644" s="1">
        <v>463.0</v>
      </c>
      <c r="D644" s="1">
        <v>0.0</v>
      </c>
      <c r="E644" s="1" t="s">
        <v>5095</v>
      </c>
      <c r="F644" s="1" t="s">
        <v>81</v>
      </c>
      <c r="G644" s="1" t="s">
        <v>20</v>
      </c>
      <c r="H644" s="1" t="s">
        <v>7248</v>
      </c>
      <c r="I644" s="1" t="s">
        <v>7249</v>
      </c>
      <c r="J644" s="1" t="s">
        <v>7250</v>
      </c>
      <c r="K644" s="1" t="s">
        <v>7251</v>
      </c>
      <c r="L644" s="1">
        <v>0.0</v>
      </c>
      <c r="M644" s="1">
        <v>0.0107</v>
      </c>
      <c r="N644" s="1">
        <v>12.423366666666666</v>
      </c>
      <c r="O644" s="1" t="s">
        <v>5100</v>
      </c>
      <c r="P644" s="1" t="s">
        <v>7252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16</v>
      </c>
      <c r="B645" s="1" t="s">
        <v>17</v>
      </c>
      <c r="C645" s="1">
        <v>264.0</v>
      </c>
      <c r="D645" s="1">
        <v>0.0</v>
      </c>
      <c r="E645" s="1" t="s">
        <v>18</v>
      </c>
      <c r="F645" s="1" t="s">
        <v>19</v>
      </c>
      <c r="G645" s="1" t="s">
        <v>20</v>
      </c>
      <c r="H645" s="1" t="s">
        <v>7253</v>
      </c>
      <c r="I645" s="1" t="s">
        <v>7254</v>
      </c>
      <c r="J645" s="1" t="s">
        <v>7254</v>
      </c>
      <c r="K645" s="2"/>
      <c r="L645" s="1">
        <v>-9.0</v>
      </c>
      <c r="M645" s="1"/>
      <c r="N645" s="1">
        <v>8.136583333333334</v>
      </c>
      <c r="O645" s="1" t="s">
        <v>5132</v>
      </c>
      <c r="P645" s="1" t="s">
        <v>5964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25</v>
      </c>
      <c r="B646" s="1" t="s">
        <v>88</v>
      </c>
      <c r="C646" s="1">
        <v>593.0</v>
      </c>
      <c r="D646" s="1">
        <v>0.0</v>
      </c>
      <c r="E646" s="2"/>
      <c r="F646" s="1" t="s">
        <v>19</v>
      </c>
      <c r="G646" s="1" t="s">
        <v>20</v>
      </c>
      <c r="H646" s="1" t="s">
        <v>7255</v>
      </c>
      <c r="I646" s="1" t="s">
        <v>7256</v>
      </c>
      <c r="J646" s="1" t="s">
        <v>7256</v>
      </c>
      <c r="K646" s="2"/>
      <c r="L646" s="1">
        <v>-6.0</v>
      </c>
      <c r="M646" s="1"/>
      <c r="N646" s="1">
        <v>13.103616666666667</v>
      </c>
      <c r="O646" s="1" t="s">
        <v>5090</v>
      </c>
      <c r="P646" s="1" t="s">
        <v>7257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80</v>
      </c>
      <c r="B647" s="1" t="s">
        <v>17</v>
      </c>
      <c r="C647" s="1">
        <v>558.0</v>
      </c>
      <c r="D647" s="1">
        <v>0.0</v>
      </c>
      <c r="E647" s="1" t="s">
        <v>18</v>
      </c>
      <c r="F647" s="1" t="s">
        <v>81</v>
      </c>
      <c r="G647" s="1" t="s">
        <v>20</v>
      </c>
      <c r="H647" s="1" t="s">
        <v>7258</v>
      </c>
      <c r="I647" s="1" t="s">
        <v>7259</v>
      </c>
      <c r="J647" s="1" t="s">
        <v>7260</v>
      </c>
      <c r="K647" s="1" t="s">
        <v>7261</v>
      </c>
      <c r="L647" s="1">
        <v>14.0</v>
      </c>
      <c r="M647" s="1">
        <v>7.197616666666667</v>
      </c>
      <c r="N647" s="1">
        <v>11.545116666666667</v>
      </c>
      <c r="O647" s="1" t="s">
        <v>5100</v>
      </c>
      <c r="P647" s="1" t="s">
        <v>7262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25</v>
      </c>
      <c r="B648" s="1" t="s">
        <v>88</v>
      </c>
      <c r="C648" s="3">
        <v>838.0</v>
      </c>
      <c r="D648" s="1">
        <v>0.0</v>
      </c>
      <c r="E648" s="2"/>
      <c r="F648" s="1" t="s">
        <v>19</v>
      </c>
      <c r="G648" s="1" t="s">
        <v>20</v>
      </c>
      <c r="H648" s="1" t="s">
        <v>7263</v>
      </c>
      <c r="I648" s="1" t="s">
        <v>7264</v>
      </c>
      <c r="J648" s="1" t="s">
        <v>7264</v>
      </c>
      <c r="K648" s="2"/>
      <c r="L648" s="1">
        <v>-5.0</v>
      </c>
      <c r="M648" s="1"/>
      <c r="N648" s="1">
        <v>14.330583333333333</v>
      </c>
      <c r="O648" s="1" t="s">
        <v>5090</v>
      </c>
      <c r="P648" s="1" t="s">
        <v>7265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80</v>
      </c>
      <c r="B649" s="1" t="s">
        <v>17</v>
      </c>
      <c r="C649" s="1">
        <v>309.0</v>
      </c>
      <c r="D649" s="1">
        <v>0.0</v>
      </c>
      <c r="E649" s="1" t="s">
        <v>5095</v>
      </c>
      <c r="F649" s="1" t="s">
        <v>81</v>
      </c>
      <c r="G649" s="1" t="s">
        <v>39</v>
      </c>
      <c r="H649" s="1" t="s">
        <v>7266</v>
      </c>
      <c r="I649" s="1" t="s">
        <v>7267</v>
      </c>
      <c r="J649" s="1" t="s">
        <v>7268</v>
      </c>
      <c r="K649" s="1" t="s">
        <v>7269</v>
      </c>
      <c r="L649" s="1">
        <v>2.0</v>
      </c>
      <c r="M649" s="1">
        <v>0.009733333333333333</v>
      </c>
      <c r="N649" s="1">
        <v>9.09255</v>
      </c>
      <c r="O649" s="1" t="s">
        <v>5100</v>
      </c>
      <c r="P649" s="1" t="s">
        <v>5116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16</v>
      </c>
      <c r="B650" s="1" t="s">
        <v>17</v>
      </c>
      <c r="C650" s="1">
        <v>309.0</v>
      </c>
      <c r="D650" s="1">
        <v>0.0</v>
      </c>
      <c r="E650" s="1" t="s">
        <v>18</v>
      </c>
      <c r="F650" s="1" t="s">
        <v>19</v>
      </c>
      <c r="G650" s="1" t="s">
        <v>20</v>
      </c>
      <c r="H650" s="1" t="s">
        <v>7270</v>
      </c>
      <c r="I650" s="1" t="s">
        <v>7271</v>
      </c>
      <c r="J650" s="1" t="s">
        <v>7271</v>
      </c>
      <c r="K650" s="2"/>
      <c r="L650" s="1">
        <v>-6.0</v>
      </c>
      <c r="M650" s="1"/>
      <c r="N650" s="1">
        <v>8.3241</v>
      </c>
      <c r="O650" s="1" t="s">
        <v>5132</v>
      </c>
      <c r="P650" s="1" t="s">
        <v>7272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80</v>
      </c>
      <c r="B651" s="1" t="s">
        <v>17</v>
      </c>
      <c r="C651" s="1">
        <v>443.0</v>
      </c>
      <c r="D651" s="1">
        <v>0.0</v>
      </c>
      <c r="E651" s="1" t="s">
        <v>5095</v>
      </c>
      <c r="F651" s="1" t="s">
        <v>81</v>
      </c>
      <c r="G651" s="1" t="s">
        <v>20</v>
      </c>
      <c r="H651" s="1" t="s">
        <v>7273</v>
      </c>
      <c r="I651" s="1" t="s">
        <v>7274</v>
      </c>
      <c r="J651" s="1" t="s">
        <v>7275</v>
      </c>
      <c r="K651" s="1" t="s">
        <v>7276</v>
      </c>
      <c r="L651" s="1">
        <v>-7.0</v>
      </c>
      <c r="M651" s="1">
        <v>0.012583333333333334</v>
      </c>
      <c r="N651" s="1">
        <v>8.927866666666667</v>
      </c>
      <c r="O651" s="1" t="s">
        <v>5100</v>
      </c>
      <c r="P651" s="1" t="s">
        <v>7277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80</v>
      </c>
      <c r="B652" s="1" t="s">
        <v>17</v>
      </c>
      <c r="C652" s="1">
        <v>388.0</v>
      </c>
      <c r="D652" s="1">
        <v>0.0</v>
      </c>
      <c r="E652" s="1" t="s">
        <v>18</v>
      </c>
      <c r="F652" s="1" t="s">
        <v>81</v>
      </c>
      <c r="G652" s="1" t="s">
        <v>20</v>
      </c>
      <c r="H652" s="1" t="s">
        <v>7278</v>
      </c>
      <c r="I652" s="1" t="s">
        <v>7279</v>
      </c>
      <c r="J652" s="1" t="s">
        <v>7280</v>
      </c>
      <c r="K652" s="1" t="s">
        <v>7281</v>
      </c>
      <c r="L652" s="1">
        <v>-1.0</v>
      </c>
      <c r="M652" s="1">
        <v>90.18618333333333</v>
      </c>
      <c r="N652" s="1">
        <v>97.25303333333333</v>
      </c>
      <c r="O652" s="1" t="s">
        <v>5100</v>
      </c>
      <c r="P652" s="1" t="s">
        <v>7282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16</v>
      </c>
      <c r="B653" s="1" t="s">
        <v>17</v>
      </c>
      <c r="C653" s="1">
        <v>264.0</v>
      </c>
      <c r="D653" s="1">
        <v>0.0</v>
      </c>
      <c r="E653" s="1" t="s">
        <v>18</v>
      </c>
      <c r="F653" s="1" t="s">
        <v>19</v>
      </c>
      <c r="G653" s="1" t="s">
        <v>20</v>
      </c>
      <c r="H653" s="1" t="s">
        <v>7283</v>
      </c>
      <c r="I653" s="1" t="s">
        <v>7284</v>
      </c>
      <c r="J653" s="1" t="s">
        <v>7284</v>
      </c>
      <c r="K653" s="2"/>
      <c r="L653" s="1">
        <v>-8.0</v>
      </c>
      <c r="M653" s="1"/>
      <c r="N653" s="1">
        <v>6.269783333333334</v>
      </c>
      <c r="O653" s="1" t="s">
        <v>5132</v>
      </c>
      <c r="P653" s="1" t="s">
        <v>6951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29</v>
      </c>
      <c r="B654" s="1" t="s">
        <v>88</v>
      </c>
      <c r="C654" s="1">
        <v>329.0</v>
      </c>
      <c r="D654" s="1">
        <v>0.0</v>
      </c>
      <c r="E654" s="1" t="s">
        <v>7285</v>
      </c>
      <c r="F654" s="1" t="s">
        <v>19</v>
      </c>
      <c r="G654" s="1" t="s">
        <v>20</v>
      </c>
      <c r="H654" s="1" t="s">
        <v>7286</v>
      </c>
      <c r="I654" s="1" t="s">
        <v>7287</v>
      </c>
      <c r="J654" s="1" t="s">
        <v>7287</v>
      </c>
      <c r="K654" s="2"/>
      <c r="L654" s="1">
        <v>-7.0</v>
      </c>
      <c r="M654" s="1"/>
      <c r="N654" s="1">
        <v>7.52515</v>
      </c>
      <c r="O654" s="1" t="s">
        <v>5090</v>
      </c>
      <c r="P654" s="1" t="s">
        <v>7288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80</v>
      </c>
      <c r="B655" s="1" t="s">
        <v>17</v>
      </c>
      <c r="C655" s="1">
        <v>668.0</v>
      </c>
      <c r="D655" s="1">
        <v>0.0</v>
      </c>
      <c r="E655" s="1" t="s">
        <v>5095</v>
      </c>
      <c r="F655" s="1" t="s">
        <v>81</v>
      </c>
      <c r="G655" s="1" t="s">
        <v>20</v>
      </c>
      <c r="H655" s="1" t="s">
        <v>7289</v>
      </c>
      <c r="I655" s="1" t="s">
        <v>7290</v>
      </c>
      <c r="J655" s="1" t="s">
        <v>7291</v>
      </c>
      <c r="K655" s="1" t="s">
        <v>7292</v>
      </c>
      <c r="L655" s="1">
        <v>-5.0</v>
      </c>
      <c r="M655" s="1">
        <v>0.0136</v>
      </c>
      <c r="N655" s="1">
        <v>20.179983333333332</v>
      </c>
      <c r="O655" s="1" t="s">
        <v>5100</v>
      </c>
      <c r="P655" s="1" t="s">
        <v>7293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25</v>
      </c>
      <c r="B656" s="1" t="s">
        <v>88</v>
      </c>
      <c r="C656" s="1">
        <v>1155.0</v>
      </c>
      <c r="D656" s="1">
        <v>0.0</v>
      </c>
      <c r="E656" s="2"/>
      <c r="F656" s="1" t="s">
        <v>19</v>
      </c>
      <c r="G656" s="1" t="s">
        <v>20</v>
      </c>
      <c r="H656" s="1" t="s">
        <v>7294</v>
      </c>
      <c r="I656" s="1" t="s">
        <v>7295</v>
      </c>
      <c r="J656" s="1" t="s">
        <v>7295</v>
      </c>
      <c r="K656" s="2"/>
      <c r="L656" s="1">
        <v>-5.0</v>
      </c>
      <c r="M656" s="1"/>
      <c r="N656" s="1">
        <v>14.834666666666667</v>
      </c>
      <c r="O656" s="1" t="s">
        <v>5090</v>
      </c>
      <c r="P656" s="1" t="s">
        <v>7296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25</v>
      </c>
      <c r="B657" s="1" t="s">
        <v>88</v>
      </c>
      <c r="C657" s="1">
        <v>264.0</v>
      </c>
      <c r="D657" s="1">
        <v>0.0</v>
      </c>
      <c r="E657" s="2"/>
      <c r="F657" s="1" t="s">
        <v>19</v>
      </c>
      <c r="G657" s="1" t="s">
        <v>39</v>
      </c>
      <c r="H657" s="1" t="s">
        <v>7297</v>
      </c>
      <c r="I657" s="1" t="s">
        <v>7298</v>
      </c>
      <c r="J657" s="1" t="s">
        <v>7298</v>
      </c>
      <c r="K657" s="2"/>
      <c r="L657" s="1">
        <v>-8.0</v>
      </c>
      <c r="M657" s="1"/>
      <c r="N657" s="1">
        <v>6.370533333333333</v>
      </c>
      <c r="O657" s="1" t="s">
        <v>5090</v>
      </c>
      <c r="P657" s="1" t="s">
        <v>7299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25</v>
      </c>
      <c r="B658" s="1" t="s">
        <v>88</v>
      </c>
      <c r="C658" s="1">
        <v>528.0</v>
      </c>
      <c r="D658" s="1">
        <v>0.0</v>
      </c>
      <c r="E658" s="2"/>
      <c r="F658" s="1" t="s">
        <v>19</v>
      </c>
      <c r="G658" s="1" t="s">
        <v>20</v>
      </c>
      <c r="H658" s="1" t="s">
        <v>7300</v>
      </c>
      <c r="I658" s="1" t="s">
        <v>7301</v>
      </c>
      <c r="J658" s="1" t="s">
        <v>7301</v>
      </c>
      <c r="K658" s="2"/>
      <c r="L658" s="1">
        <v>-7.0</v>
      </c>
      <c r="M658" s="1"/>
      <c r="N658" s="1">
        <v>11.626316666666666</v>
      </c>
      <c r="O658" s="1" t="s">
        <v>5090</v>
      </c>
      <c r="P658" s="1" t="s">
        <v>7302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16</v>
      </c>
      <c r="B659" s="1" t="s">
        <v>17</v>
      </c>
      <c r="C659" s="1">
        <v>264.0</v>
      </c>
      <c r="D659" s="1">
        <v>0.0</v>
      </c>
      <c r="E659" s="1" t="s">
        <v>18</v>
      </c>
      <c r="F659" s="1" t="s">
        <v>19</v>
      </c>
      <c r="G659" s="1" t="s">
        <v>20</v>
      </c>
      <c r="H659" s="1" t="s">
        <v>7303</v>
      </c>
      <c r="I659" s="1" t="s">
        <v>7304</v>
      </c>
      <c r="J659" s="1" t="s">
        <v>7304</v>
      </c>
      <c r="K659" s="2"/>
      <c r="L659" s="1">
        <v>-3.0</v>
      </c>
      <c r="M659" s="1"/>
      <c r="N659" s="1">
        <v>11.098816666666666</v>
      </c>
      <c r="O659" s="1" t="s">
        <v>5132</v>
      </c>
      <c r="P659" s="1" t="s">
        <v>7305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29</v>
      </c>
      <c r="B660" s="1" t="s">
        <v>88</v>
      </c>
      <c r="C660" s="1">
        <v>264.0</v>
      </c>
      <c r="D660" s="1">
        <v>0.0</v>
      </c>
      <c r="E660" s="1" t="s">
        <v>7306</v>
      </c>
      <c r="F660" s="1" t="s">
        <v>19</v>
      </c>
      <c r="G660" s="1" t="s">
        <v>20</v>
      </c>
      <c r="H660" s="1" t="s">
        <v>7307</v>
      </c>
      <c r="I660" s="1" t="s">
        <v>7308</v>
      </c>
      <c r="J660" s="1" t="s">
        <v>7308</v>
      </c>
      <c r="K660" s="2"/>
      <c r="L660" s="1">
        <v>-4.0</v>
      </c>
      <c r="M660" s="1"/>
      <c r="N660" s="1">
        <v>10.337833333333334</v>
      </c>
      <c r="O660" s="1" t="s">
        <v>5090</v>
      </c>
      <c r="P660" s="1" t="s">
        <v>7309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25</v>
      </c>
      <c r="B661" s="1" t="s">
        <v>88</v>
      </c>
      <c r="C661" s="1">
        <v>792.0</v>
      </c>
      <c r="D661" s="1">
        <v>0.0</v>
      </c>
      <c r="E661" s="2"/>
      <c r="F661" s="1" t="s">
        <v>19</v>
      </c>
      <c r="G661" s="1" t="s">
        <v>20</v>
      </c>
      <c r="H661" s="1" t="s">
        <v>7310</v>
      </c>
      <c r="I661" s="1" t="s">
        <v>7311</v>
      </c>
      <c r="J661" s="1" t="s">
        <v>7311</v>
      </c>
      <c r="K661" s="2"/>
      <c r="L661" s="1">
        <v>-4.0</v>
      </c>
      <c r="M661" s="1"/>
      <c r="N661" s="1">
        <v>15.29475</v>
      </c>
      <c r="O661" s="1" t="s">
        <v>5090</v>
      </c>
      <c r="P661" s="1" t="s">
        <v>7312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16</v>
      </c>
      <c r="B662" s="1" t="s">
        <v>17</v>
      </c>
      <c r="C662" s="1">
        <v>693.0</v>
      </c>
      <c r="D662" s="1">
        <v>0.0</v>
      </c>
      <c r="E662" s="1" t="s">
        <v>18</v>
      </c>
      <c r="F662" s="1" t="s">
        <v>19</v>
      </c>
      <c r="G662" s="1" t="s">
        <v>20</v>
      </c>
      <c r="H662" s="1" t="s">
        <v>7313</v>
      </c>
      <c r="I662" s="1" t="s">
        <v>7314</v>
      </c>
      <c r="J662" s="1" t="s">
        <v>7314</v>
      </c>
      <c r="K662" s="2"/>
      <c r="L662" s="1">
        <v>-15.0</v>
      </c>
      <c r="M662" s="1"/>
      <c r="N662" s="1">
        <v>14.3523</v>
      </c>
      <c r="O662" s="1" t="s">
        <v>5132</v>
      </c>
      <c r="P662" s="1" t="s">
        <v>7315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25</v>
      </c>
      <c r="B663" s="1" t="s">
        <v>17</v>
      </c>
      <c r="C663" s="1">
        <v>364.0</v>
      </c>
      <c r="D663" s="1">
        <v>0.0</v>
      </c>
      <c r="E663" s="2"/>
      <c r="F663" s="1" t="s">
        <v>19</v>
      </c>
      <c r="G663" s="1" t="s">
        <v>20</v>
      </c>
      <c r="H663" s="1" t="s">
        <v>7316</v>
      </c>
      <c r="I663" s="1" t="s">
        <v>7317</v>
      </c>
      <c r="J663" s="1" t="s">
        <v>7317</v>
      </c>
      <c r="K663" s="2"/>
      <c r="L663" s="1">
        <v>-8.0</v>
      </c>
      <c r="M663" s="1"/>
      <c r="N663" s="1">
        <v>6.4759</v>
      </c>
      <c r="O663" s="1" t="s">
        <v>5090</v>
      </c>
      <c r="P663" s="1" t="s">
        <v>7318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25</v>
      </c>
      <c r="B664" s="1" t="s">
        <v>17</v>
      </c>
      <c r="C664" s="1">
        <v>264.0</v>
      </c>
      <c r="D664" s="1">
        <v>0.0</v>
      </c>
      <c r="E664" s="2"/>
      <c r="F664" s="1" t="s">
        <v>19</v>
      </c>
      <c r="G664" s="1" t="s">
        <v>20</v>
      </c>
      <c r="H664" s="1" t="s">
        <v>7319</v>
      </c>
      <c r="I664" s="1" t="s">
        <v>7320</v>
      </c>
      <c r="J664" s="1" t="s">
        <v>7320</v>
      </c>
      <c r="K664" s="2"/>
      <c r="L664" s="1">
        <v>-8.0</v>
      </c>
      <c r="M664" s="1"/>
      <c r="N664" s="1">
        <v>6.112266666666667</v>
      </c>
      <c r="O664" s="1" t="s">
        <v>5090</v>
      </c>
      <c r="P664" s="1" t="s">
        <v>6998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25</v>
      </c>
      <c r="B665" s="1" t="s">
        <v>17</v>
      </c>
      <c r="C665" s="1">
        <v>1280.0</v>
      </c>
      <c r="D665" s="1">
        <v>0.0</v>
      </c>
      <c r="E665" s="2"/>
      <c r="F665" s="1" t="s">
        <v>19</v>
      </c>
      <c r="G665" s="1" t="s">
        <v>20</v>
      </c>
      <c r="H665" s="1" t="s">
        <v>7321</v>
      </c>
      <c r="I665" s="1" t="s">
        <v>7322</v>
      </c>
      <c r="J665" s="1" t="s">
        <v>7322</v>
      </c>
      <c r="K665" s="2"/>
      <c r="L665" s="1">
        <v>-4.0</v>
      </c>
      <c r="M665" s="1"/>
      <c r="N665" s="1">
        <v>15.652016666666666</v>
      </c>
      <c r="O665" s="1" t="s">
        <v>5090</v>
      </c>
      <c r="P665" s="1" t="s">
        <v>7323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29</v>
      </c>
      <c r="B666" s="1" t="s">
        <v>17</v>
      </c>
      <c r="C666" s="1">
        <v>321.0</v>
      </c>
      <c r="D666" s="1">
        <v>0.0</v>
      </c>
      <c r="E666" s="1" t="s">
        <v>7324</v>
      </c>
      <c r="F666" s="1" t="s">
        <v>19</v>
      </c>
      <c r="G666" s="1" t="s">
        <v>20</v>
      </c>
      <c r="H666" s="1" t="s">
        <v>7325</v>
      </c>
      <c r="I666" s="1" t="s">
        <v>7326</v>
      </c>
      <c r="J666" s="1" t="s">
        <v>7326</v>
      </c>
      <c r="K666" s="2"/>
      <c r="L666" s="1">
        <v>-4.0</v>
      </c>
      <c r="M666" s="1"/>
      <c r="N666" s="1">
        <v>10.188333333333333</v>
      </c>
      <c r="O666" s="1" t="s">
        <v>5090</v>
      </c>
      <c r="P666" s="1" t="s">
        <v>7327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16</v>
      </c>
      <c r="B667" s="1" t="s">
        <v>17</v>
      </c>
      <c r="C667" s="1">
        <v>264.0</v>
      </c>
      <c r="D667" s="1">
        <v>0.0</v>
      </c>
      <c r="E667" s="1" t="s">
        <v>18</v>
      </c>
      <c r="F667" s="1" t="s">
        <v>19</v>
      </c>
      <c r="G667" s="1" t="s">
        <v>20</v>
      </c>
      <c r="H667" s="1" t="s">
        <v>7328</v>
      </c>
      <c r="I667" s="1" t="s">
        <v>7329</v>
      </c>
      <c r="J667" s="1" t="s">
        <v>7329</v>
      </c>
      <c r="K667" s="2"/>
      <c r="L667" s="1">
        <v>-7.0</v>
      </c>
      <c r="M667" s="1"/>
      <c r="N667" s="1">
        <v>7.481033333333333</v>
      </c>
      <c r="O667" s="1" t="s">
        <v>5132</v>
      </c>
      <c r="P667" s="1" t="s">
        <v>5187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16</v>
      </c>
      <c r="B668" s="1" t="s">
        <v>17</v>
      </c>
      <c r="C668" s="1">
        <v>321.0</v>
      </c>
      <c r="D668" s="1">
        <v>0.0</v>
      </c>
      <c r="E668" s="1" t="s">
        <v>18</v>
      </c>
      <c r="F668" s="1" t="s">
        <v>19</v>
      </c>
      <c r="G668" s="1" t="s">
        <v>20</v>
      </c>
      <c r="H668" s="1" t="s">
        <v>7330</v>
      </c>
      <c r="I668" s="1" t="s">
        <v>7331</v>
      </c>
      <c r="J668" s="1" t="s">
        <v>7331</v>
      </c>
      <c r="K668" s="2"/>
      <c r="L668" s="1">
        <v>-8.0</v>
      </c>
      <c r="M668" s="1"/>
      <c r="N668" s="1">
        <v>6.699283333333334</v>
      </c>
      <c r="O668" s="1" t="s">
        <v>5132</v>
      </c>
      <c r="P668" s="1" t="s">
        <v>6482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37</v>
      </c>
      <c r="B669" s="1" t="s">
        <v>17</v>
      </c>
      <c r="C669" s="1">
        <v>119.0</v>
      </c>
      <c r="D669" s="1">
        <v>0.0</v>
      </c>
      <c r="E669" s="2"/>
      <c r="F669" s="1" t="s">
        <v>38</v>
      </c>
      <c r="G669" s="1" t="s">
        <v>39</v>
      </c>
      <c r="H669" s="1" t="s">
        <v>7332</v>
      </c>
      <c r="I669" s="1" t="s">
        <v>7333</v>
      </c>
      <c r="J669" s="1" t="s">
        <v>7333</v>
      </c>
      <c r="K669" s="2"/>
      <c r="L669" s="1">
        <v>0.0</v>
      </c>
      <c r="M669" s="1"/>
      <c r="N669" s="1">
        <v>4.403583333333334</v>
      </c>
      <c r="O669" s="1" t="s">
        <v>42</v>
      </c>
      <c r="P669" s="1" t="s">
        <v>7334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80</v>
      </c>
      <c r="B670" s="1" t="s">
        <v>17</v>
      </c>
      <c r="C670" s="1">
        <v>245.0</v>
      </c>
      <c r="D670" s="1">
        <v>15.0</v>
      </c>
      <c r="E670" s="1" t="s">
        <v>6212</v>
      </c>
      <c r="F670" s="1" t="s">
        <v>81</v>
      </c>
      <c r="G670" s="1" t="s">
        <v>20</v>
      </c>
      <c r="H670" s="1" t="s">
        <v>7335</v>
      </c>
      <c r="I670" s="1" t="s">
        <v>7336</v>
      </c>
      <c r="J670" s="1" t="s">
        <v>7337</v>
      </c>
      <c r="K670" s="1" t="s">
        <v>7338</v>
      </c>
      <c r="L670" s="1">
        <v>4.0</v>
      </c>
      <c r="M670" s="1">
        <v>0.01065</v>
      </c>
      <c r="N670" s="1">
        <v>10.898466666666666</v>
      </c>
      <c r="O670" s="1" t="s">
        <v>5100</v>
      </c>
      <c r="P670" s="1" t="s">
        <v>6398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25</v>
      </c>
      <c r="B671" s="1" t="s">
        <v>17</v>
      </c>
      <c r="C671" s="1">
        <v>264.0</v>
      </c>
      <c r="D671" s="1">
        <v>0.0</v>
      </c>
      <c r="E671" s="2"/>
      <c r="F671" s="1" t="s">
        <v>19</v>
      </c>
      <c r="G671" s="1" t="s">
        <v>20</v>
      </c>
      <c r="H671" s="1" t="s">
        <v>7339</v>
      </c>
      <c r="I671" s="1" t="s">
        <v>7340</v>
      </c>
      <c r="J671" s="1" t="s">
        <v>7340</v>
      </c>
      <c r="K671" s="2"/>
      <c r="L671" s="1">
        <v>-8.0</v>
      </c>
      <c r="M671" s="1"/>
      <c r="N671" s="1">
        <v>6.071133333333333</v>
      </c>
      <c r="O671" s="1" t="s">
        <v>5090</v>
      </c>
      <c r="P671" s="1" t="s">
        <v>7341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80</v>
      </c>
      <c r="B672" s="1" t="s">
        <v>17</v>
      </c>
      <c r="C672" s="1">
        <v>469.0</v>
      </c>
      <c r="D672" s="1">
        <v>0.0</v>
      </c>
      <c r="E672" s="1" t="s">
        <v>6212</v>
      </c>
      <c r="F672" s="1" t="s">
        <v>81</v>
      </c>
      <c r="G672" s="1" t="s">
        <v>20</v>
      </c>
      <c r="H672" s="1" t="s">
        <v>7342</v>
      </c>
      <c r="I672" s="1" t="s">
        <v>7343</v>
      </c>
      <c r="J672" s="1" t="s">
        <v>7344</v>
      </c>
      <c r="K672" s="1" t="s">
        <v>7345</v>
      </c>
      <c r="L672" s="1">
        <v>-1.0</v>
      </c>
      <c r="M672" s="1">
        <v>0.01275</v>
      </c>
      <c r="N672" s="1">
        <v>15.63355</v>
      </c>
      <c r="O672" s="1" t="s">
        <v>5100</v>
      </c>
      <c r="P672" s="1" t="s">
        <v>7346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16</v>
      </c>
      <c r="B673" s="1" t="s">
        <v>17</v>
      </c>
      <c r="C673" s="1">
        <v>299.0</v>
      </c>
      <c r="D673" s="1">
        <v>0.0</v>
      </c>
      <c r="E673" s="1" t="s">
        <v>18</v>
      </c>
      <c r="F673" s="1" t="s">
        <v>19</v>
      </c>
      <c r="G673" s="1" t="s">
        <v>20</v>
      </c>
      <c r="H673" s="1" t="s">
        <v>7347</v>
      </c>
      <c r="I673" s="1" t="s">
        <v>7348</v>
      </c>
      <c r="J673" s="1" t="s">
        <v>7348</v>
      </c>
      <c r="K673" s="2"/>
      <c r="L673" s="1">
        <v>-8.0</v>
      </c>
      <c r="M673" s="1"/>
      <c r="N673" s="1">
        <v>12.722133333333334</v>
      </c>
      <c r="O673" s="1" t="s">
        <v>5132</v>
      </c>
      <c r="P673" s="1" t="s">
        <v>7349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25</v>
      </c>
      <c r="B674" s="1" t="s">
        <v>88</v>
      </c>
      <c r="C674" s="1">
        <v>264.0</v>
      </c>
      <c r="D674" s="1">
        <v>0.0</v>
      </c>
      <c r="E674" s="2"/>
      <c r="F674" s="1" t="s">
        <v>19</v>
      </c>
      <c r="G674" s="1" t="s">
        <v>20</v>
      </c>
      <c r="H674" s="1" t="s">
        <v>7350</v>
      </c>
      <c r="I674" s="1" t="s">
        <v>7351</v>
      </c>
      <c r="J674" s="1" t="s">
        <v>7351</v>
      </c>
      <c r="K674" s="2"/>
      <c r="L674" s="1">
        <v>-6.0</v>
      </c>
      <c r="M674" s="1"/>
      <c r="N674" s="1">
        <v>8.3585</v>
      </c>
      <c r="O674" s="1" t="s">
        <v>5090</v>
      </c>
      <c r="P674" s="1" t="s">
        <v>7352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16</v>
      </c>
      <c r="B675" s="1" t="s">
        <v>17</v>
      </c>
      <c r="C675" s="1">
        <v>920.0</v>
      </c>
      <c r="D675" s="1">
        <v>0.0</v>
      </c>
      <c r="E675" s="1" t="s">
        <v>18</v>
      </c>
      <c r="F675" s="1" t="s">
        <v>19</v>
      </c>
      <c r="G675" s="1" t="s">
        <v>20</v>
      </c>
      <c r="H675" s="1" t="s">
        <v>7353</v>
      </c>
      <c r="I675" s="1" t="s">
        <v>7354</v>
      </c>
      <c r="J675" s="1" t="s">
        <v>7354</v>
      </c>
      <c r="K675" s="2"/>
      <c r="L675" s="1">
        <v>-9.0</v>
      </c>
      <c r="M675" s="1"/>
      <c r="N675" s="1">
        <v>15.460583333333334</v>
      </c>
      <c r="O675" s="1" t="s">
        <v>5132</v>
      </c>
      <c r="P675" s="1" t="s">
        <v>7355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16</v>
      </c>
      <c r="B676" s="1" t="s">
        <v>17</v>
      </c>
      <c r="C676" s="1">
        <v>264.0</v>
      </c>
      <c r="D676" s="1">
        <v>0.0</v>
      </c>
      <c r="E676" s="1" t="s">
        <v>18</v>
      </c>
      <c r="F676" s="1" t="s">
        <v>19</v>
      </c>
      <c r="G676" s="1" t="s">
        <v>20</v>
      </c>
      <c r="H676" s="1" t="s">
        <v>7356</v>
      </c>
      <c r="I676" s="1" t="s">
        <v>7357</v>
      </c>
      <c r="J676" s="1" t="s">
        <v>7357</v>
      </c>
      <c r="K676" s="2"/>
      <c r="L676" s="1">
        <v>-8.0</v>
      </c>
      <c r="M676" s="1"/>
      <c r="N676" s="1">
        <v>6.331933333333334</v>
      </c>
      <c r="O676" s="1" t="s">
        <v>5132</v>
      </c>
      <c r="P676" s="1" t="s">
        <v>6951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25</v>
      </c>
      <c r="B677" s="1" t="s">
        <v>88</v>
      </c>
      <c r="C677" s="1">
        <v>264.0</v>
      </c>
      <c r="D677" s="1">
        <v>0.0</v>
      </c>
      <c r="E677" s="2"/>
      <c r="F677" s="1" t="s">
        <v>19</v>
      </c>
      <c r="G677" s="1" t="s">
        <v>20</v>
      </c>
      <c r="H677" s="1" t="s">
        <v>7358</v>
      </c>
      <c r="I677" s="1" t="s">
        <v>7359</v>
      </c>
      <c r="J677" s="1" t="s">
        <v>7359</v>
      </c>
      <c r="K677" s="2"/>
      <c r="L677" s="1">
        <v>-5.0</v>
      </c>
      <c r="M677" s="1"/>
      <c r="N677" s="1">
        <v>9.227766666666666</v>
      </c>
      <c r="O677" s="1" t="s">
        <v>5090</v>
      </c>
      <c r="P677" s="1" t="s">
        <v>7360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25</v>
      </c>
      <c r="B678" s="1" t="s">
        <v>88</v>
      </c>
      <c r="C678" s="1">
        <v>264.0</v>
      </c>
      <c r="D678" s="1">
        <v>0.0</v>
      </c>
      <c r="E678" s="2"/>
      <c r="F678" s="1" t="s">
        <v>19</v>
      </c>
      <c r="G678" s="1" t="s">
        <v>20</v>
      </c>
      <c r="H678" s="1" t="s">
        <v>7361</v>
      </c>
      <c r="I678" s="1" t="s">
        <v>7362</v>
      </c>
      <c r="J678" s="1" t="s">
        <v>7362</v>
      </c>
      <c r="K678" s="2"/>
      <c r="L678" s="1">
        <v>-4.0</v>
      </c>
      <c r="M678" s="1"/>
      <c r="N678" s="1">
        <v>10.1095</v>
      </c>
      <c r="O678" s="1" t="s">
        <v>5090</v>
      </c>
      <c r="P678" s="1" t="s">
        <v>7363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80</v>
      </c>
      <c r="B679" s="1" t="s">
        <v>17</v>
      </c>
      <c r="C679" s="1">
        <v>424.0</v>
      </c>
      <c r="D679" s="1">
        <v>29.0</v>
      </c>
      <c r="E679" s="1" t="s">
        <v>6212</v>
      </c>
      <c r="F679" s="1" t="s">
        <v>81</v>
      </c>
      <c r="G679" s="1" t="s">
        <v>20</v>
      </c>
      <c r="H679" s="1" t="s">
        <v>7364</v>
      </c>
      <c r="I679" s="1" t="s">
        <v>7365</v>
      </c>
      <c r="J679" s="1" t="s">
        <v>7366</v>
      </c>
      <c r="K679" s="1" t="s">
        <v>7367</v>
      </c>
      <c r="L679" s="1">
        <v>-9.0</v>
      </c>
      <c r="M679" s="1">
        <v>0.011966666666666667</v>
      </c>
      <c r="N679" s="1">
        <v>10.861916666666668</v>
      </c>
      <c r="O679" s="1" t="s">
        <v>5100</v>
      </c>
      <c r="P679" s="1" t="s">
        <v>7368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25</v>
      </c>
      <c r="B680" s="1" t="s">
        <v>88</v>
      </c>
      <c r="C680" s="1">
        <v>429.0</v>
      </c>
      <c r="D680" s="1">
        <v>0.0</v>
      </c>
      <c r="E680" s="2"/>
      <c r="F680" s="1" t="s">
        <v>19</v>
      </c>
      <c r="G680" s="1" t="s">
        <v>20</v>
      </c>
      <c r="H680" s="1" t="s">
        <v>7369</v>
      </c>
      <c r="I680" s="1" t="s">
        <v>7370</v>
      </c>
      <c r="J680" s="1" t="s">
        <v>7370</v>
      </c>
      <c r="K680" s="2"/>
      <c r="L680" s="1">
        <v>-7.0</v>
      </c>
      <c r="M680" s="1"/>
      <c r="N680" s="1">
        <v>7.324183333333333</v>
      </c>
      <c r="O680" s="1" t="s">
        <v>5090</v>
      </c>
      <c r="P680" s="1" t="s">
        <v>7371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80</v>
      </c>
      <c r="B681" s="1" t="s">
        <v>17</v>
      </c>
      <c r="C681" s="1">
        <v>199.0</v>
      </c>
      <c r="D681" s="1">
        <v>50.0</v>
      </c>
      <c r="E681" s="2"/>
      <c r="F681" s="1" t="s">
        <v>38</v>
      </c>
      <c r="G681" s="1" t="s">
        <v>39</v>
      </c>
      <c r="H681" s="1" t="s">
        <v>7372</v>
      </c>
      <c r="I681" s="1" t="s">
        <v>7373</v>
      </c>
      <c r="J681" s="1" t="s">
        <v>7373</v>
      </c>
      <c r="K681" s="2"/>
      <c r="L681" s="1">
        <v>-6.0</v>
      </c>
      <c r="M681" s="1"/>
      <c r="N681" s="1">
        <v>12.952033333333333</v>
      </c>
      <c r="O681" s="1" t="s">
        <v>5100</v>
      </c>
      <c r="P681" s="1" t="s">
        <v>5660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16</v>
      </c>
      <c r="B682" s="1" t="s">
        <v>17</v>
      </c>
      <c r="C682" s="1">
        <v>264.0</v>
      </c>
      <c r="D682" s="1">
        <v>0.0</v>
      </c>
      <c r="E682" s="1" t="s">
        <v>18</v>
      </c>
      <c r="F682" s="1" t="s">
        <v>19</v>
      </c>
      <c r="G682" s="1" t="s">
        <v>20</v>
      </c>
      <c r="H682" s="1" t="s">
        <v>7374</v>
      </c>
      <c r="I682" s="1" t="s">
        <v>7375</v>
      </c>
      <c r="J682" s="1" t="s">
        <v>7375</v>
      </c>
      <c r="K682" s="2"/>
      <c r="L682" s="1">
        <v>-7.0</v>
      </c>
      <c r="M682" s="1"/>
      <c r="N682" s="1">
        <v>7.301333333333333</v>
      </c>
      <c r="O682" s="1" t="s">
        <v>5132</v>
      </c>
      <c r="P682" s="1" t="s">
        <v>6951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80</v>
      </c>
      <c r="B683" s="1" t="s">
        <v>17</v>
      </c>
      <c r="C683" s="1">
        <v>359.0</v>
      </c>
      <c r="D683" s="1">
        <v>0.0</v>
      </c>
      <c r="E683" s="1" t="s">
        <v>6212</v>
      </c>
      <c r="F683" s="1" t="s">
        <v>81</v>
      </c>
      <c r="G683" s="1" t="s">
        <v>20</v>
      </c>
      <c r="H683" s="1" t="s">
        <v>7376</v>
      </c>
      <c r="I683" s="1" t="s">
        <v>7377</v>
      </c>
      <c r="J683" s="1" t="s">
        <v>7378</v>
      </c>
      <c r="K683" s="1" t="s">
        <v>7379</v>
      </c>
      <c r="L683" s="1">
        <v>4.0</v>
      </c>
      <c r="M683" s="1">
        <v>0.011583333333333333</v>
      </c>
      <c r="N683" s="1">
        <v>54.45095</v>
      </c>
      <c r="O683" s="1" t="s">
        <v>5100</v>
      </c>
      <c r="P683" s="1" t="s">
        <v>7380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16</v>
      </c>
      <c r="B684" s="1" t="s">
        <v>17</v>
      </c>
      <c r="C684" s="1">
        <v>413.0</v>
      </c>
      <c r="D684" s="1">
        <v>0.0</v>
      </c>
      <c r="E684" s="1" t="s">
        <v>18</v>
      </c>
      <c r="F684" s="1" t="s">
        <v>19</v>
      </c>
      <c r="G684" s="1" t="s">
        <v>20</v>
      </c>
      <c r="H684" s="1" t="s">
        <v>7381</v>
      </c>
      <c r="I684" s="1" t="s">
        <v>7382</v>
      </c>
      <c r="J684" s="1" t="s">
        <v>7382</v>
      </c>
      <c r="K684" s="2"/>
      <c r="L684" s="1">
        <v>-4.0</v>
      </c>
      <c r="M684" s="1"/>
      <c r="N684" s="1">
        <v>11.61225</v>
      </c>
      <c r="O684" s="1" t="s">
        <v>5132</v>
      </c>
      <c r="P684" s="1" t="s">
        <v>7383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25</v>
      </c>
      <c r="B685" s="1" t="s">
        <v>88</v>
      </c>
      <c r="C685" s="1">
        <v>224.0</v>
      </c>
      <c r="D685" s="1">
        <v>0.0</v>
      </c>
      <c r="E685" s="2"/>
      <c r="F685" s="1" t="s">
        <v>19</v>
      </c>
      <c r="G685" s="1" t="s">
        <v>20</v>
      </c>
      <c r="H685" s="1" t="s">
        <v>7384</v>
      </c>
      <c r="I685" s="1" t="s">
        <v>7385</v>
      </c>
      <c r="J685" s="1" t="s">
        <v>7385</v>
      </c>
      <c r="K685" s="2"/>
      <c r="L685" s="1">
        <v>-8.0</v>
      </c>
      <c r="M685" s="1"/>
      <c r="N685" s="1">
        <v>6.864033333333333</v>
      </c>
      <c r="O685" s="1" t="s">
        <v>5090</v>
      </c>
      <c r="P685" s="1" t="s">
        <v>5561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80</v>
      </c>
      <c r="B686" s="1" t="s">
        <v>17</v>
      </c>
      <c r="C686" s="1">
        <v>299.0</v>
      </c>
      <c r="D686" s="1">
        <v>70.0</v>
      </c>
      <c r="E686" s="2"/>
      <c r="F686" s="1" t="s">
        <v>38</v>
      </c>
      <c r="G686" s="1" t="s">
        <v>20</v>
      </c>
      <c r="H686" s="1" t="s">
        <v>7386</v>
      </c>
      <c r="I686" s="1" t="s">
        <v>7387</v>
      </c>
      <c r="J686" s="1" t="s">
        <v>7387</v>
      </c>
      <c r="K686" s="2"/>
      <c r="L686" s="1">
        <v>-8.0</v>
      </c>
      <c r="M686" s="1"/>
      <c r="N686" s="1">
        <v>54.976933333333335</v>
      </c>
      <c r="O686" s="1" t="s">
        <v>5100</v>
      </c>
      <c r="P686" s="1" t="s">
        <v>7388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80</v>
      </c>
      <c r="B687" s="1" t="s">
        <v>17</v>
      </c>
      <c r="C687" s="1">
        <v>662.0</v>
      </c>
      <c r="D687" s="1">
        <v>0.0</v>
      </c>
      <c r="E687" s="1" t="s">
        <v>6212</v>
      </c>
      <c r="F687" s="1" t="s">
        <v>81</v>
      </c>
      <c r="G687" s="1" t="s">
        <v>20</v>
      </c>
      <c r="H687" s="1" t="s">
        <v>7389</v>
      </c>
      <c r="I687" s="1" t="s">
        <v>7390</v>
      </c>
      <c r="J687" s="1" t="s">
        <v>7391</v>
      </c>
      <c r="K687" s="1" t="s">
        <v>7392</v>
      </c>
      <c r="L687" s="1">
        <v>-8.0</v>
      </c>
      <c r="M687" s="1">
        <v>0.010766666666666667</v>
      </c>
      <c r="N687" s="1">
        <v>49.00255</v>
      </c>
      <c r="O687" s="1" t="s">
        <v>5100</v>
      </c>
      <c r="P687" s="1" t="s">
        <v>7393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80</v>
      </c>
      <c r="B688" s="1" t="s">
        <v>17</v>
      </c>
      <c r="C688" s="1">
        <v>269.0</v>
      </c>
      <c r="D688" s="1">
        <v>0.0</v>
      </c>
      <c r="E688" s="1" t="s">
        <v>18</v>
      </c>
      <c r="F688" s="1" t="s">
        <v>81</v>
      </c>
      <c r="G688" s="1" t="s">
        <v>20</v>
      </c>
      <c r="H688" s="1" t="s">
        <v>7394</v>
      </c>
      <c r="I688" s="1" t="s">
        <v>7395</v>
      </c>
      <c r="J688" s="1" t="s">
        <v>7396</v>
      </c>
      <c r="K688" s="1" t="s">
        <v>7397</v>
      </c>
      <c r="L688" s="1">
        <v>3.0</v>
      </c>
      <c r="M688" s="1">
        <v>0.75695</v>
      </c>
      <c r="N688" s="1">
        <v>7.9925</v>
      </c>
      <c r="O688" s="1" t="s">
        <v>5100</v>
      </c>
      <c r="P688" s="1" t="s">
        <v>6673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25</v>
      </c>
      <c r="B689" s="1" t="s">
        <v>88</v>
      </c>
      <c r="C689" s="1">
        <v>1011.0</v>
      </c>
      <c r="D689" s="1">
        <v>0.0</v>
      </c>
      <c r="E689" s="2"/>
      <c r="F689" s="1" t="s">
        <v>19</v>
      </c>
      <c r="G689" s="1" t="s">
        <v>20</v>
      </c>
      <c r="H689" s="1" t="s">
        <v>7398</v>
      </c>
      <c r="I689" s="1" t="s">
        <v>7399</v>
      </c>
      <c r="J689" s="1" t="s">
        <v>7399</v>
      </c>
      <c r="K689" s="2"/>
      <c r="L689" s="1">
        <v>-7.0</v>
      </c>
      <c r="M689" s="1"/>
      <c r="N689" s="1">
        <v>12.881033333333333</v>
      </c>
      <c r="O689" s="1" t="s">
        <v>5090</v>
      </c>
      <c r="P689" s="1" t="s">
        <v>7400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25</v>
      </c>
      <c r="B690" s="1" t="s">
        <v>88</v>
      </c>
      <c r="C690" s="1">
        <v>364.0</v>
      </c>
      <c r="D690" s="1">
        <v>0.0</v>
      </c>
      <c r="E690" s="2"/>
      <c r="F690" s="1" t="s">
        <v>19</v>
      </c>
      <c r="G690" s="1" t="s">
        <v>20</v>
      </c>
      <c r="H690" s="1" t="s">
        <v>7401</v>
      </c>
      <c r="I690" s="1" t="s">
        <v>7402</v>
      </c>
      <c r="J690" s="1" t="s">
        <v>7402</v>
      </c>
      <c r="K690" s="2"/>
      <c r="L690" s="1">
        <v>-7.0</v>
      </c>
      <c r="M690" s="1"/>
      <c r="N690" s="1">
        <v>7.1188666666666665</v>
      </c>
      <c r="O690" s="1" t="s">
        <v>5090</v>
      </c>
      <c r="P690" s="1" t="s">
        <v>7403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16</v>
      </c>
      <c r="B691" s="1" t="s">
        <v>17</v>
      </c>
      <c r="C691" s="1">
        <v>349.0</v>
      </c>
      <c r="D691" s="1">
        <v>0.0</v>
      </c>
      <c r="E691" s="1" t="s">
        <v>18</v>
      </c>
      <c r="F691" s="1" t="s">
        <v>19</v>
      </c>
      <c r="G691" s="1" t="s">
        <v>20</v>
      </c>
      <c r="H691" s="1" t="s">
        <v>7404</v>
      </c>
      <c r="I691" s="1" t="s">
        <v>7405</v>
      </c>
      <c r="J691" s="1" t="s">
        <v>7405</v>
      </c>
      <c r="K691" s="2"/>
      <c r="L691" s="1">
        <v>-6.0</v>
      </c>
      <c r="M691" s="1"/>
      <c r="N691" s="1">
        <v>8.422983333333333</v>
      </c>
      <c r="O691" s="1" t="s">
        <v>5132</v>
      </c>
      <c r="P691" s="1" t="s">
        <v>7406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25</v>
      </c>
      <c r="B692" s="1" t="s">
        <v>88</v>
      </c>
      <c r="C692" s="1">
        <v>329.0</v>
      </c>
      <c r="D692" s="1">
        <v>0.0</v>
      </c>
      <c r="E692" s="2"/>
      <c r="F692" s="1" t="s">
        <v>19</v>
      </c>
      <c r="G692" s="1" t="s">
        <v>20</v>
      </c>
      <c r="H692" s="1" t="s">
        <v>7407</v>
      </c>
      <c r="I692" s="1" t="s">
        <v>7408</v>
      </c>
      <c r="J692" s="1" t="s">
        <v>7408</v>
      </c>
      <c r="K692" s="2"/>
      <c r="L692" s="1">
        <v>-7.0</v>
      </c>
      <c r="M692" s="1"/>
      <c r="N692" s="1">
        <v>7.84715</v>
      </c>
      <c r="O692" s="1" t="s">
        <v>5090</v>
      </c>
      <c r="P692" s="1" t="s">
        <v>7409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16</v>
      </c>
      <c r="B693" s="1" t="s">
        <v>17</v>
      </c>
      <c r="C693" s="1">
        <v>323.0</v>
      </c>
      <c r="D693" s="1">
        <v>0.0</v>
      </c>
      <c r="E693" s="1" t="s">
        <v>18</v>
      </c>
      <c r="F693" s="1" t="s">
        <v>19</v>
      </c>
      <c r="G693" s="1" t="s">
        <v>20</v>
      </c>
      <c r="H693" s="1" t="s">
        <v>7410</v>
      </c>
      <c r="I693" s="1" t="s">
        <v>7411</v>
      </c>
      <c r="J693" s="1" t="s">
        <v>7411</v>
      </c>
      <c r="K693" s="2"/>
      <c r="L693" s="1">
        <v>-3.0</v>
      </c>
      <c r="M693" s="1"/>
      <c r="N693" s="1">
        <v>11.4878</v>
      </c>
      <c r="O693" s="1" t="s">
        <v>5132</v>
      </c>
      <c r="P693" s="1" t="s">
        <v>7412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25</v>
      </c>
      <c r="B694" s="1" t="s">
        <v>88</v>
      </c>
      <c r="C694" s="1">
        <v>394.0</v>
      </c>
      <c r="D694" s="1">
        <v>0.0</v>
      </c>
      <c r="E694" s="2"/>
      <c r="F694" s="1" t="s">
        <v>19</v>
      </c>
      <c r="G694" s="1" t="s">
        <v>20</v>
      </c>
      <c r="H694" s="1" t="s">
        <v>7413</v>
      </c>
      <c r="I694" s="1" t="s">
        <v>7414</v>
      </c>
      <c r="J694" s="1" t="s">
        <v>7414</v>
      </c>
      <c r="K694" s="2"/>
      <c r="L694" s="1">
        <v>-6.0</v>
      </c>
      <c r="M694" s="1"/>
      <c r="N694" s="1">
        <v>8.996883333333333</v>
      </c>
      <c r="O694" s="1" t="s">
        <v>5090</v>
      </c>
      <c r="P694" s="1" t="s">
        <v>6804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29</v>
      </c>
      <c r="B695" s="1" t="s">
        <v>88</v>
      </c>
      <c r="C695" s="1">
        <v>313.0</v>
      </c>
      <c r="D695" s="1">
        <v>0.0</v>
      </c>
      <c r="E695" s="1" t="s">
        <v>7415</v>
      </c>
      <c r="F695" s="1" t="s">
        <v>19</v>
      </c>
      <c r="G695" s="1" t="s">
        <v>20</v>
      </c>
      <c r="H695" s="1" t="s">
        <v>7416</v>
      </c>
      <c r="I695" s="1" t="s">
        <v>7417</v>
      </c>
      <c r="J695" s="1" t="s">
        <v>7417</v>
      </c>
      <c r="K695" s="2"/>
      <c r="L695" s="1">
        <v>-3.0</v>
      </c>
      <c r="M695" s="1"/>
      <c r="N695" s="1">
        <v>11.6071</v>
      </c>
      <c r="O695" s="1" t="s">
        <v>5090</v>
      </c>
      <c r="P695" s="1" t="s">
        <v>7418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80</v>
      </c>
      <c r="B696" s="1" t="s">
        <v>17</v>
      </c>
      <c r="C696" s="1">
        <v>245.0</v>
      </c>
      <c r="D696" s="1">
        <v>61.0</v>
      </c>
      <c r="E696" s="2"/>
      <c r="F696" s="1" t="s">
        <v>38</v>
      </c>
      <c r="G696" s="1" t="s">
        <v>162</v>
      </c>
      <c r="H696" s="1" t="s">
        <v>7419</v>
      </c>
      <c r="I696" s="1" t="s">
        <v>7420</v>
      </c>
      <c r="J696" s="1" t="s">
        <v>7421</v>
      </c>
      <c r="K696" s="2"/>
      <c r="L696" s="1">
        <v>419.0</v>
      </c>
      <c r="M696" s="1"/>
      <c r="N696" s="1">
        <v>16.616033333333334</v>
      </c>
      <c r="O696" s="1" t="s">
        <v>5100</v>
      </c>
      <c r="P696" s="1" t="s">
        <v>7422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80</v>
      </c>
      <c r="B697" s="1" t="s">
        <v>17</v>
      </c>
      <c r="C697" s="1">
        <v>224.0</v>
      </c>
      <c r="D697" s="1">
        <v>85.0</v>
      </c>
      <c r="E697" s="2"/>
      <c r="F697" s="1" t="s">
        <v>38</v>
      </c>
      <c r="G697" s="1" t="s">
        <v>20</v>
      </c>
      <c r="H697" s="1" t="s">
        <v>7423</v>
      </c>
      <c r="I697" s="1" t="s">
        <v>7424</v>
      </c>
      <c r="J697" s="1" t="s">
        <v>7421</v>
      </c>
      <c r="K697" s="2"/>
      <c r="L697" s="1">
        <v>442.0</v>
      </c>
      <c r="M697" s="1"/>
      <c r="N697" s="1">
        <v>12.92315</v>
      </c>
      <c r="O697" s="1" t="s">
        <v>5100</v>
      </c>
      <c r="P697" s="1" t="s">
        <v>5101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80</v>
      </c>
      <c r="B698" s="1" t="s">
        <v>17</v>
      </c>
      <c r="C698" s="1">
        <v>548.0</v>
      </c>
      <c r="D698" s="1">
        <v>27.0</v>
      </c>
      <c r="E698" s="1" t="s">
        <v>6452</v>
      </c>
      <c r="F698" s="1" t="s">
        <v>81</v>
      </c>
      <c r="G698" s="1" t="s">
        <v>20</v>
      </c>
      <c r="H698" s="1" t="s">
        <v>7425</v>
      </c>
      <c r="I698" s="1" t="s">
        <v>7426</v>
      </c>
      <c r="J698" s="1" t="s">
        <v>7427</v>
      </c>
      <c r="K698" s="1" t="s">
        <v>7428</v>
      </c>
      <c r="L698" s="1">
        <v>8.0</v>
      </c>
      <c r="M698" s="1">
        <v>0.0103</v>
      </c>
      <c r="N698" s="1">
        <v>9.7408</v>
      </c>
      <c r="O698" s="1" t="s">
        <v>5100</v>
      </c>
      <c r="P698" s="1" t="s">
        <v>7429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80</v>
      </c>
      <c r="B699" s="1" t="s">
        <v>17</v>
      </c>
      <c r="C699" s="1">
        <v>647.0</v>
      </c>
      <c r="D699" s="1">
        <v>0.0</v>
      </c>
      <c r="E699" s="1" t="s">
        <v>6452</v>
      </c>
      <c r="F699" s="1" t="s">
        <v>81</v>
      </c>
      <c r="G699" s="1" t="s">
        <v>20</v>
      </c>
      <c r="H699" s="1" t="s">
        <v>7430</v>
      </c>
      <c r="I699" s="1" t="s">
        <v>7431</v>
      </c>
      <c r="J699" s="1" t="s">
        <v>7432</v>
      </c>
      <c r="K699" s="1" t="s">
        <v>7433</v>
      </c>
      <c r="L699" s="1">
        <v>-17.0</v>
      </c>
      <c r="M699" s="1">
        <v>0.01545</v>
      </c>
      <c r="N699" s="1">
        <v>13.32465</v>
      </c>
      <c r="O699" s="1" t="s">
        <v>5100</v>
      </c>
      <c r="P699" s="1" t="s">
        <v>7434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16</v>
      </c>
      <c r="B700" s="1" t="s">
        <v>17</v>
      </c>
      <c r="C700" s="1">
        <v>388.0</v>
      </c>
      <c r="D700" s="1">
        <v>0.0</v>
      </c>
      <c r="E700" s="1" t="s">
        <v>18</v>
      </c>
      <c r="F700" s="1" t="s">
        <v>19</v>
      </c>
      <c r="G700" s="1" t="s">
        <v>20</v>
      </c>
      <c r="H700" s="1" t="s">
        <v>7435</v>
      </c>
      <c r="I700" s="1" t="s">
        <v>7436</v>
      </c>
      <c r="J700" s="1" t="s">
        <v>7436</v>
      </c>
      <c r="K700" s="2"/>
      <c r="L700" s="1">
        <v>0.0</v>
      </c>
      <c r="M700" s="1"/>
      <c r="N700" s="1">
        <v>15.358233333333333</v>
      </c>
      <c r="O700" s="1" t="s">
        <v>5132</v>
      </c>
      <c r="P700" s="1" t="s">
        <v>7437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80</v>
      </c>
      <c r="B701" s="1" t="s">
        <v>471</v>
      </c>
      <c r="C701" s="1">
        <v>519.0</v>
      </c>
      <c r="D701" s="1">
        <v>0.0</v>
      </c>
      <c r="E701" s="1" t="s">
        <v>6452</v>
      </c>
      <c r="F701" s="1" t="s">
        <v>81</v>
      </c>
      <c r="G701" s="1" t="s">
        <v>20</v>
      </c>
      <c r="H701" s="1" t="s">
        <v>7438</v>
      </c>
      <c r="I701" s="2"/>
      <c r="J701" s="2"/>
      <c r="K701" s="1" t="s">
        <v>7439</v>
      </c>
      <c r="L701" s="1">
        <v>0.0</v>
      </c>
      <c r="M701" s="1">
        <v>0.010066666666666666</v>
      </c>
      <c r="N701" s="2"/>
      <c r="O701" s="1" t="s">
        <v>5100</v>
      </c>
      <c r="P701" s="1" t="s">
        <v>7440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25</v>
      </c>
      <c r="B702" s="1" t="s">
        <v>88</v>
      </c>
      <c r="C702" s="1">
        <v>264.0</v>
      </c>
      <c r="D702" s="1">
        <v>0.0</v>
      </c>
      <c r="E702" s="2"/>
      <c r="F702" s="1" t="s">
        <v>19</v>
      </c>
      <c r="G702" s="1" t="s">
        <v>20</v>
      </c>
      <c r="H702" s="1" t="s">
        <v>7441</v>
      </c>
      <c r="I702" s="1" t="s">
        <v>7442</v>
      </c>
      <c r="J702" s="1" t="s">
        <v>7442</v>
      </c>
      <c r="K702" s="2"/>
      <c r="L702" s="1">
        <v>-6.0</v>
      </c>
      <c r="M702" s="1"/>
      <c r="N702" s="1">
        <v>8.287233333333333</v>
      </c>
      <c r="O702" s="1" t="s">
        <v>5090</v>
      </c>
      <c r="P702" s="1" t="s">
        <v>7443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80</v>
      </c>
      <c r="B703" s="1" t="s">
        <v>17</v>
      </c>
      <c r="C703" s="1">
        <v>446.0</v>
      </c>
      <c r="D703" s="1">
        <v>112.0</v>
      </c>
      <c r="E703" s="2"/>
      <c r="F703" s="1" t="s">
        <v>38</v>
      </c>
      <c r="G703" s="1" t="s">
        <v>162</v>
      </c>
      <c r="H703" s="1" t="s">
        <v>7444</v>
      </c>
      <c r="I703" s="1" t="s">
        <v>7445</v>
      </c>
      <c r="J703" s="1" t="s">
        <v>7421</v>
      </c>
      <c r="K703" s="2"/>
      <c r="L703" s="1">
        <v>477.0</v>
      </c>
      <c r="M703" s="1"/>
      <c r="N703" s="1">
        <v>15.72195</v>
      </c>
      <c r="O703" s="1" t="s">
        <v>5100</v>
      </c>
      <c r="P703" s="1" t="s">
        <v>7446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25</v>
      </c>
      <c r="B704" s="1" t="s">
        <v>88</v>
      </c>
      <c r="C704" s="1">
        <v>429.0</v>
      </c>
      <c r="D704" s="1">
        <v>0.0</v>
      </c>
      <c r="E704" s="2"/>
      <c r="F704" s="1" t="s">
        <v>19</v>
      </c>
      <c r="G704" s="1" t="s">
        <v>20</v>
      </c>
      <c r="H704" s="1" t="s">
        <v>7447</v>
      </c>
      <c r="I704" s="1" t="s">
        <v>7448</v>
      </c>
      <c r="J704" s="1" t="s">
        <v>7448</v>
      </c>
      <c r="K704" s="2"/>
      <c r="L704" s="1">
        <v>-7.0</v>
      </c>
      <c r="M704" s="1"/>
      <c r="N704" s="1">
        <v>7.519966666666667</v>
      </c>
      <c r="O704" s="1" t="s">
        <v>5090</v>
      </c>
      <c r="P704" s="1" t="s">
        <v>7449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16</v>
      </c>
      <c r="B705" s="1" t="s">
        <v>17</v>
      </c>
      <c r="C705" s="1">
        <v>801.0</v>
      </c>
      <c r="D705" s="1">
        <v>0.0</v>
      </c>
      <c r="E705" s="1" t="s">
        <v>18</v>
      </c>
      <c r="F705" s="1" t="s">
        <v>19</v>
      </c>
      <c r="G705" s="1" t="s">
        <v>20</v>
      </c>
      <c r="H705" s="1" t="s">
        <v>7450</v>
      </c>
      <c r="I705" s="1" t="s">
        <v>7451</v>
      </c>
      <c r="J705" s="1" t="s">
        <v>7451</v>
      </c>
      <c r="K705" s="2"/>
      <c r="L705" s="1">
        <v>-4.0</v>
      </c>
      <c r="M705" s="1"/>
      <c r="N705" s="1">
        <v>15.1335</v>
      </c>
      <c r="O705" s="1" t="s">
        <v>5132</v>
      </c>
      <c r="P705" s="1" t="s">
        <v>7452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16</v>
      </c>
      <c r="B706" s="1" t="s">
        <v>17</v>
      </c>
      <c r="C706" s="1">
        <v>394.0</v>
      </c>
      <c r="D706" s="1">
        <v>0.0</v>
      </c>
      <c r="E706" s="1" t="s">
        <v>18</v>
      </c>
      <c r="F706" s="1" t="s">
        <v>19</v>
      </c>
      <c r="G706" s="1" t="s">
        <v>20</v>
      </c>
      <c r="H706" s="1" t="s">
        <v>7453</v>
      </c>
      <c r="I706" s="1" t="s">
        <v>7454</v>
      </c>
      <c r="J706" s="1" t="s">
        <v>7454</v>
      </c>
      <c r="K706" s="2"/>
      <c r="L706" s="1">
        <v>-4.0</v>
      </c>
      <c r="M706" s="1"/>
      <c r="N706" s="1">
        <v>10.218883333333334</v>
      </c>
      <c r="O706" s="1" t="s">
        <v>5132</v>
      </c>
      <c r="P706" s="1" t="s">
        <v>7455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16</v>
      </c>
      <c r="B707" s="1" t="s">
        <v>17</v>
      </c>
      <c r="C707" s="1">
        <v>399.0</v>
      </c>
      <c r="D707" s="1">
        <v>0.0</v>
      </c>
      <c r="E707" s="1" t="s">
        <v>18</v>
      </c>
      <c r="F707" s="1" t="s">
        <v>19</v>
      </c>
      <c r="G707" s="1" t="s">
        <v>20</v>
      </c>
      <c r="H707" s="1" t="s">
        <v>7456</v>
      </c>
      <c r="I707" s="1" t="s">
        <v>7457</v>
      </c>
      <c r="J707" s="1" t="s">
        <v>7457</v>
      </c>
      <c r="K707" s="2"/>
      <c r="L707" s="1">
        <v>-4.0</v>
      </c>
      <c r="M707" s="1"/>
      <c r="N707" s="1">
        <v>10.078916666666666</v>
      </c>
      <c r="O707" s="1" t="s">
        <v>5132</v>
      </c>
      <c r="P707" s="1" t="s">
        <v>7458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25</v>
      </c>
      <c r="B708" s="1" t="s">
        <v>88</v>
      </c>
      <c r="C708" s="1">
        <v>528.0</v>
      </c>
      <c r="D708" s="1">
        <v>0.0</v>
      </c>
      <c r="E708" s="2"/>
      <c r="F708" s="1" t="s">
        <v>19</v>
      </c>
      <c r="G708" s="1" t="s">
        <v>20</v>
      </c>
      <c r="H708" s="1" t="s">
        <v>7459</v>
      </c>
      <c r="I708" s="1" t="s">
        <v>7460</v>
      </c>
      <c r="J708" s="1" t="s">
        <v>7460</v>
      </c>
      <c r="K708" s="2"/>
      <c r="L708" s="1">
        <v>-6.0</v>
      </c>
      <c r="M708" s="1"/>
      <c r="N708" s="1">
        <v>13.4429</v>
      </c>
      <c r="O708" s="1" t="s">
        <v>5090</v>
      </c>
      <c r="P708" s="1" t="s">
        <v>7461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80</v>
      </c>
      <c r="B709" s="1" t="s">
        <v>17</v>
      </c>
      <c r="C709" s="1">
        <v>305.0</v>
      </c>
      <c r="D709" s="1">
        <v>61.0</v>
      </c>
      <c r="E709" s="2"/>
      <c r="F709" s="1" t="s">
        <v>38</v>
      </c>
      <c r="G709" s="1" t="s">
        <v>39</v>
      </c>
      <c r="H709" s="1" t="s">
        <v>7462</v>
      </c>
      <c r="I709" s="1" t="s">
        <v>7463</v>
      </c>
      <c r="J709" s="1" t="s">
        <v>7421</v>
      </c>
      <c r="K709" s="2"/>
      <c r="L709" s="1">
        <v>524.0</v>
      </c>
      <c r="M709" s="1"/>
      <c r="N709" s="1">
        <v>7.844966666666667</v>
      </c>
      <c r="O709" s="1" t="s">
        <v>5100</v>
      </c>
      <c r="P709" s="1" t="s">
        <v>7464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16</v>
      </c>
      <c r="B710" s="1" t="s">
        <v>17</v>
      </c>
      <c r="C710" s="1">
        <v>284.0</v>
      </c>
      <c r="D710" s="1">
        <v>0.0</v>
      </c>
      <c r="E710" s="1" t="s">
        <v>18</v>
      </c>
      <c r="F710" s="1" t="s">
        <v>19</v>
      </c>
      <c r="G710" s="1" t="s">
        <v>20</v>
      </c>
      <c r="H710" s="1" t="s">
        <v>7465</v>
      </c>
      <c r="I710" s="1" t="s">
        <v>7466</v>
      </c>
      <c r="J710" s="1" t="s">
        <v>7466</v>
      </c>
      <c r="K710" s="2"/>
      <c r="L710" s="1">
        <v>-4.0</v>
      </c>
      <c r="M710" s="1"/>
      <c r="N710" s="1">
        <v>10.280466666666667</v>
      </c>
      <c r="O710" s="1" t="s">
        <v>5132</v>
      </c>
      <c r="P710" s="1" t="s">
        <v>7467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25</v>
      </c>
      <c r="B711" s="1" t="s">
        <v>88</v>
      </c>
      <c r="C711" s="1">
        <v>429.0</v>
      </c>
      <c r="D711" s="1">
        <v>0.0</v>
      </c>
      <c r="E711" s="2"/>
      <c r="F711" s="1" t="s">
        <v>19</v>
      </c>
      <c r="G711" s="1" t="s">
        <v>20</v>
      </c>
      <c r="H711" s="1" t="s">
        <v>7468</v>
      </c>
      <c r="I711" s="1" t="s">
        <v>7469</v>
      </c>
      <c r="J711" s="1" t="s">
        <v>7469</v>
      </c>
      <c r="K711" s="2"/>
      <c r="L711" s="1">
        <v>-5.0</v>
      </c>
      <c r="M711" s="1"/>
      <c r="N711" s="1">
        <v>9.663016666666667</v>
      </c>
      <c r="O711" s="1" t="s">
        <v>5090</v>
      </c>
      <c r="P711" s="1" t="s">
        <v>7470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25</v>
      </c>
      <c r="B712" s="1" t="s">
        <v>88</v>
      </c>
      <c r="C712" s="1">
        <v>289.0</v>
      </c>
      <c r="D712" s="1">
        <v>0.0</v>
      </c>
      <c r="E712" s="2"/>
      <c r="F712" s="1" t="s">
        <v>19</v>
      </c>
      <c r="G712" s="1" t="s">
        <v>20</v>
      </c>
      <c r="H712" s="1" t="s">
        <v>7471</v>
      </c>
      <c r="I712" s="1" t="s">
        <v>7472</v>
      </c>
      <c r="J712" s="1" t="s">
        <v>7472</v>
      </c>
      <c r="K712" s="2"/>
      <c r="L712" s="1">
        <v>-3.0</v>
      </c>
      <c r="M712" s="1"/>
      <c r="N712" s="1">
        <v>11.6268</v>
      </c>
      <c r="O712" s="1" t="s">
        <v>5090</v>
      </c>
      <c r="P712" s="1" t="s">
        <v>7473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25</v>
      </c>
      <c r="B713" s="1" t="s">
        <v>88</v>
      </c>
      <c r="C713" s="1">
        <v>1023.0</v>
      </c>
      <c r="D713" s="1">
        <v>0.0</v>
      </c>
      <c r="E713" s="2"/>
      <c r="F713" s="1" t="s">
        <v>19</v>
      </c>
      <c r="G713" s="1" t="s">
        <v>20</v>
      </c>
      <c r="H713" s="1" t="s">
        <v>7474</v>
      </c>
      <c r="I713" s="1" t="s">
        <v>7475</v>
      </c>
      <c r="J713" s="1" t="s">
        <v>7475</v>
      </c>
      <c r="K713" s="2"/>
      <c r="L713" s="1">
        <v>-7.0</v>
      </c>
      <c r="M713" s="1"/>
      <c r="N713" s="1">
        <v>12.17115</v>
      </c>
      <c r="O713" s="1" t="s">
        <v>5090</v>
      </c>
      <c r="P713" s="1" t="s">
        <v>7476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16</v>
      </c>
      <c r="B714" s="1" t="s">
        <v>17</v>
      </c>
      <c r="C714" s="1">
        <v>356.0</v>
      </c>
      <c r="D714" s="1">
        <v>0.0</v>
      </c>
      <c r="E714" s="1" t="s">
        <v>18</v>
      </c>
      <c r="F714" s="1" t="s">
        <v>19</v>
      </c>
      <c r="G714" s="1" t="s">
        <v>20</v>
      </c>
      <c r="H714" s="1" t="s">
        <v>7477</v>
      </c>
      <c r="I714" s="1" t="s">
        <v>7478</v>
      </c>
      <c r="J714" s="1" t="s">
        <v>7478</v>
      </c>
      <c r="K714" s="2"/>
      <c r="L714" s="1">
        <v>-6.0</v>
      </c>
      <c r="M714" s="1"/>
      <c r="N714" s="1">
        <v>8.162183333333333</v>
      </c>
      <c r="O714" s="1" t="s">
        <v>5132</v>
      </c>
      <c r="P714" s="1" t="s">
        <v>7479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80</v>
      </c>
      <c r="B715" s="1" t="s">
        <v>17</v>
      </c>
      <c r="C715" s="1">
        <v>374.0</v>
      </c>
      <c r="D715" s="1">
        <v>0.0</v>
      </c>
      <c r="E715" s="1" t="s">
        <v>6452</v>
      </c>
      <c r="F715" s="1" t="s">
        <v>81</v>
      </c>
      <c r="G715" s="1" t="s">
        <v>20</v>
      </c>
      <c r="H715" s="1" t="s">
        <v>7480</v>
      </c>
      <c r="I715" s="1" t="s">
        <v>7481</v>
      </c>
      <c r="J715" s="1" t="s">
        <v>7482</v>
      </c>
      <c r="K715" s="1" t="s">
        <v>7483</v>
      </c>
      <c r="L715" s="1">
        <v>5.0</v>
      </c>
      <c r="M715" s="1">
        <v>0.0113</v>
      </c>
      <c r="N715" s="1">
        <v>7.869683333333334</v>
      </c>
      <c r="O715" s="1" t="s">
        <v>5100</v>
      </c>
      <c r="P715" s="1" t="s">
        <v>7081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25</v>
      </c>
      <c r="B716" s="1" t="s">
        <v>88</v>
      </c>
      <c r="C716" s="1">
        <v>558.0</v>
      </c>
      <c r="D716" s="1">
        <v>0.0</v>
      </c>
      <c r="E716" s="2"/>
      <c r="F716" s="1" t="s">
        <v>19</v>
      </c>
      <c r="G716" s="1" t="s">
        <v>20</v>
      </c>
      <c r="H716" s="1" t="s">
        <v>7484</v>
      </c>
      <c r="I716" s="1" t="s">
        <v>7485</v>
      </c>
      <c r="J716" s="1" t="s">
        <v>7485</v>
      </c>
      <c r="K716" s="2"/>
      <c r="L716" s="1">
        <v>-4.0</v>
      </c>
      <c r="M716" s="1"/>
      <c r="N716" s="1">
        <v>15.9488</v>
      </c>
      <c r="O716" s="1" t="s">
        <v>5090</v>
      </c>
      <c r="P716" s="1" t="s">
        <v>7486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16</v>
      </c>
      <c r="B717" s="1" t="s">
        <v>17</v>
      </c>
      <c r="C717" s="1">
        <v>264.0</v>
      </c>
      <c r="D717" s="1">
        <v>0.0</v>
      </c>
      <c r="E717" s="1" t="s">
        <v>18</v>
      </c>
      <c r="F717" s="1" t="s">
        <v>19</v>
      </c>
      <c r="G717" s="1" t="s">
        <v>20</v>
      </c>
      <c r="H717" s="1" t="s">
        <v>7487</v>
      </c>
      <c r="I717" s="1" t="s">
        <v>7488</v>
      </c>
      <c r="J717" s="1" t="s">
        <v>7488</v>
      </c>
      <c r="K717" s="2"/>
      <c r="L717" s="1">
        <v>-7.0</v>
      </c>
      <c r="M717" s="1"/>
      <c r="N717" s="1">
        <v>7.451016666666667</v>
      </c>
      <c r="O717" s="1" t="s">
        <v>5132</v>
      </c>
      <c r="P717" s="1" t="s">
        <v>5964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16</v>
      </c>
      <c r="B718" s="1" t="s">
        <v>17</v>
      </c>
      <c r="C718" s="1">
        <v>333.0</v>
      </c>
      <c r="D718" s="1">
        <v>0.0</v>
      </c>
      <c r="E718" s="1" t="s">
        <v>18</v>
      </c>
      <c r="F718" s="1" t="s">
        <v>19</v>
      </c>
      <c r="G718" s="1" t="s">
        <v>20</v>
      </c>
      <c r="H718" s="1" t="s">
        <v>7489</v>
      </c>
      <c r="I718" s="1" t="s">
        <v>7490</v>
      </c>
      <c r="J718" s="1" t="s">
        <v>7490</v>
      </c>
      <c r="K718" s="2"/>
      <c r="L718" s="1">
        <v>-7.0</v>
      </c>
      <c r="M718" s="1"/>
      <c r="N718" s="1">
        <v>7.8581</v>
      </c>
      <c r="O718" s="1" t="s">
        <v>5132</v>
      </c>
      <c r="P718" s="1" t="s">
        <v>7491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16</v>
      </c>
      <c r="B719" s="1" t="s">
        <v>17</v>
      </c>
      <c r="C719" s="1">
        <v>429.0</v>
      </c>
      <c r="D719" s="1">
        <v>0.0</v>
      </c>
      <c r="E719" s="1" t="s">
        <v>18</v>
      </c>
      <c r="F719" s="1" t="s">
        <v>19</v>
      </c>
      <c r="G719" s="1" t="s">
        <v>20</v>
      </c>
      <c r="H719" s="1" t="s">
        <v>7492</v>
      </c>
      <c r="I719" s="1" t="s">
        <v>7493</v>
      </c>
      <c r="J719" s="1" t="s">
        <v>7493</v>
      </c>
      <c r="K719" s="2"/>
      <c r="L719" s="1">
        <v>-1.0</v>
      </c>
      <c r="M719" s="1"/>
      <c r="N719" s="1">
        <v>13.64505</v>
      </c>
      <c r="O719" s="1" t="s">
        <v>5132</v>
      </c>
      <c r="P719" s="1" t="s">
        <v>7494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16</v>
      </c>
      <c r="B720" s="1" t="s">
        <v>17</v>
      </c>
      <c r="C720" s="1">
        <v>313.0</v>
      </c>
      <c r="D720" s="1">
        <v>0.0</v>
      </c>
      <c r="E720" s="1" t="s">
        <v>18</v>
      </c>
      <c r="F720" s="1" t="s">
        <v>19</v>
      </c>
      <c r="G720" s="1" t="s">
        <v>20</v>
      </c>
      <c r="H720" s="1" t="s">
        <v>7495</v>
      </c>
      <c r="I720" s="1" t="s">
        <v>7496</v>
      </c>
      <c r="J720" s="1" t="s">
        <v>7496</v>
      </c>
      <c r="K720" s="2"/>
      <c r="L720" s="1">
        <v>-4.0</v>
      </c>
      <c r="M720" s="1"/>
      <c r="N720" s="1">
        <v>10.11305</v>
      </c>
      <c r="O720" s="1" t="s">
        <v>5132</v>
      </c>
      <c r="P720" s="1" t="s">
        <v>7497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16</v>
      </c>
      <c r="B721" s="1" t="s">
        <v>17</v>
      </c>
      <c r="C721" s="1">
        <v>429.0</v>
      </c>
      <c r="D721" s="1">
        <v>0.0</v>
      </c>
      <c r="E721" s="1" t="s">
        <v>18</v>
      </c>
      <c r="F721" s="1" t="s">
        <v>19</v>
      </c>
      <c r="G721" s="1" t="s">
        <v>20</v>
      </c>
      <c r="H721" s="1" t="s">
        <v>7498</v>
      </c>
      <c r="I721" s="1" t="s">
        <v>7499</v>
      </c>
      <c r="J721" s="1" t="s">
        <v>7499</v>
      </c>
      <c r="K721" s="2"/>
      <c r="L721" s="1">
        <v>-3.0</v>
      </c>
      <c r="M721" s="1"/>
      <c r="N721" s="1">
        <v>11.893333333333333</v>
      </c>
      <c r="O721" s="1" t="s">
        <v>5132</v>
      </c>
      <c r="P721" s="1" t="s">
        <v>7500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25</v>
      </c>
      <c r="B722" s="1" t="s">
        <v>88</v>
      </c>
      <c r="C722" s="3">
        <v>428.0</v>
      </c>
      <c r="D722" s="1">
        <v>0.0</v>
      </c>
      <c r="E722" s="2"/>
      <c r="F722" s="1" t="s">
        <v>19</v>
      </c>
      <c r="G722" s="1" t="s">
        <v>39</v>
      </c>
      <c r="H722" s="1" t="s">
        <v>7501</v>
      </c>
      <c r="I722" s="1" t="s">
        <v>7502</v>
      </c>
      <c r="J722" s="1" t="s">
        <v>7502</v>
      </c>
      <c r="K722" s="2"/>
      <c r="L722" s="1">
        <v>-5.0</v>
      </c>
      <c r="M722" s="1"/>
      <c r="N722" s="1">
        <v>9.30845</v>
      </c>
      <c r="O722" s="1" t="s">
        <v>5090</v>
      </c>
      <c r="P722" s="1" t="s">
        <v>7503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25</v>
      </c>
      <c r="B723" s="1" t="s">
        <v>88</v>
      </c>
      <c r="C723" s="1">
        <v>553.0</v>
      </c>
      <c r="D723" s="1">
        <v>0.0</v>
      </c>
      <c r="E723" s="2"/>
      <c r="F723" s="1" t="s">
        <v>19</v>
      </c>
      <c r="G723" s="1" t="s">
        <v>20</v>
      </c>
      <c r="H723" s="1" t="s">
        <v>7504</v>
      </c>
      <c r="I723" s="1" t="s">
        <v>7505</v>
      </c>
      <c r="J723" s="1" t="s">
        <v>7505</v>
      </c>
      <c r="K723" s="2"/>
      <c r="L723" s="1">
        <v>-4.0</v>
      </c>
      <c r="M723" s="1"/>
      <c r="N723" s="1">
        <v>15.08125</v>
      </c>
      <c r="O723" s="1" t="s">
        <v>5090</v>
      </c>
      <c r="P723" s="1" t="s">
        <v>7506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25</v>
      </c>
      <c r="B724" s="1" t="s">
        <v>88</v>
      </c>
      <c r="C724" s="1">
        <v>507.0</v>
      </c>
      <c r="D724" s="1">
        <v>0.0</v>
      </c>
      <c r="E724" s="2"/>
      <c r="F724" s="1" t="s">
        <v>19</v>
      </c>
      <c r="G724" s="1" t="s">
        <v>20</v>
      </c>
      <c r="H724" s="1" t="s">
        <v>7507</v>
      </c>
      <c r="I724" s="1" t="s">
        <v>7508</v>
      </c>
      <c r="J724" s="1" t="s">
        <v>7508</v>
      </c>
      <c r="K724" s="2"/>
      <c r="L724" s="1">
        <v>-5.0</v>
      </c>
      <c r="M724" s="1"/>
      <c r="N724" s="1">
        <v>13.7559</v>
      </c>
      <c r="O724" s="1" t="s">
        <v>5090</v>
      </c>
      <c r="P724" s="1" t="s">
        <v>7509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25</v>
      </c>
      <c r="B725" s="1" t="s">
        <v>88</v>
      </c>
      <c r="C725" s="1">
        <v>481.0</v>
      </c>
      <c r="D725" s="1">
        <v>0.0</v>
      </c>
      <c r="E725" s="2"/>
      <c r="F725" s="1" t="s">
        <v>19</v>
      </c>
      <c r="G725" s="1" t="s">
        <v>20</v>
      </c>
      <c r="H725" s="1" t="s">
        <v>7510</v>
      </c>
      <c r="I725" s="1" t="s">
        <v>7511</v>
      </c>
      <c r="J725" s="1" t="s">
        <v>7511</v>
      </c>
      <c r="K725" s="2"/>
      <c r="L725" s="1">
        <v>-6.0</v>
      </c>
      <c r="M725" s="1"/>
      <c r="N725" s="1">
        <v>8.289533333333333</v>
      </c>
      <c r="O725" s="1" t="s">
        <v>5090</v>
      </c>
      <c r="P725" s="1" t="s">
        <v>7512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25</v>
      </c>
      <c r="B726" s="1" t="s">
        <v>88</v>
      </c>
      <c r="C726" s="3">
        <v>879.0</v>
      </c>
      <c r="D726" s="1">
        <v>0.0</v>
      </c>
      <c r="E726" s="2"/>
      <c r="F726" s="1" t="s">
        <v>19</v>
      </c>
      <c r="G726" s="1" t="s">
        <v>39</v>
      </c>
      <c r="H726" s="1" t="s">
        <v>7513</v>
      </c>
      <c r="I726" s="1" t="s">
        <v>7514</v>
      </c>
      <c r="J726" s="1" t="s">
        <v>7514</v>
      </c>
      <c r="K726" s="2"/>
      <c r="L726" s="1">
        <v>-10.0</v>
      </c>
      <c r="M726" s="1"/>
      <c r="N726" s="1">
        <v>9.18455</v>
      </c>
      <c r="O726" s="1" t="s">
        <v>5090</v>
      </c>
      <c r="P726" s="1" t="s">
        <v>7515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80</v>
      </c>
      <c r="B727" s="1" t="s">
        <v>17</v>
      </c>
      <c r="C727" s="3">
        <v>245.0</v>
      </c>
      <c r="D727" s="1">
        <v>61.0</v>
      </c>
      <c r="E727" s="2"/>
      <c r="F727" s="1" t="s">
        <v>38</v>
      </c>
      <c r="G727" s="1" t="s">
        <v>39</v>
      </c>
      <c r="H727" s="1" t="s">
        <v>7516</v>
      </c>
      <c r="I727" s="1" t="s">
        <v>7517</v>
      </c>
      <c r="J727" s="1" t="s">
        <v>7421</v>
      </c>
      <c r="K727" s="2"/>
      <c r="L727" s="1">
        <v>573.0</v>
      </c>
      <c r="M727" s="1"/>
      <c r="N727" s="1">
        <v>7.202266666666667</v>
      </c>
      <c r="O727" s="1" t="s">
        <v>5100</v>
      </c>
      <c r="P727" s="1" t="s">
        <v>7518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29</v>
      </c>
      <c r="B728" s="1" t="s">
        <v>88</v>
      </c>
      <c r="C728" s="1">
        <v>593.0</v>
      </c>
      <c r="D728" s="1">
        <v>0.0</v>
      </c>
      <c r="E728" s="1" t="s">
        <v>7519</v>
      </c>
      <c r="F728" s="1" t="s">
        <v>19</v>
      </c>
      <c r="G728" s="1" t="s">
        <v>20</v>
      </c>
      <c r="H728" s="1" t="s">
        <v>7520</v>
      </c>
      <c r="I728" s="1" t="s">
        <v>7521</v>
      </c>
      <c r="J728" s="1" t="s">
        <v>7521</v>
      </c>
      <c r="K728" s="2"/>
      <c r="L728" s="1">
        <v>-13.0</v>
      </c>
      <c r="M728" s="1"/>
      <c r="N728" s="1">
        <v>6.742666666666667</v>
      </c>
      <c r="O728" s="1" t="s">
        <v>5090</v>
      </c>
      <c r="P728" s="1" t="s">
        <v>7522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29</v>
      </c>
      <c r="B729" s="1" t="s">
        <v>88</v>
      </c>
      <c r="C729" s="1">
        <v>528.0</v>
      </c>
      <c r="D729" s="1">
        <v>0.0</v>
      </c>
      <c r="E729" s="1" t="s">
        <v>5344</v>
      </c>
      <c r="F729" s="1" t="s">
        <v>19</v>
      </c>
      <c r="G729" s="1" t="s">
        <v>20</v>
      </c>
      <c r="H729" s="1" t="s">
        <v>7523</v>
      </c>
      <c r="I729" s="1" t="s">
        <v>7524</v>
      </c>
      <c r="J729" s="1" t="s">
        <v>7524</v>
      </c>
      <c r="K729" s="2"/>
      <c r="L729" s="1">
        <v>-12.0</v>
      </c>
      <c r="M729" s="1"/>
      <c r="N729" s="1">
        <v>7.150233333333333</v>
      </c>
      <c r="O729" s="1" t="s">
        <v>5090</v>
      </c>
      <c r="P729" s="1" t="s">
        <v>7525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80</v>
      </c>
      <c r="B730" s="1" t="s">
        <v>17</v>
      </c>
      <c r="C730" s="1">
        <v>702.0</v>
      </c>
      <c r="D730" s="1">
        <v>0.0</v>
      </c>
      <c r="E730" s="1" t="s">
        <v>6452</v>
      </c>
      <c r="F730" s="1" t="s">
        <v>81</v>
      </c>
      <c r="G730" s="1" t="s">
        <v>20</v>
      </c>
      <c r="H730" s="1" t="s">
        <v>7526</v>
      </c>
      <c r="I730" s="1" t="s">
        <v>7527</v>
      </c>
      <c r="J730" s="1" t="s">
        <v>7528</v>
      </c>
      <c r="K730" s="1" t="s">
        <v>7529</v>
      </c>
      <c r="L730" s="1">
        <v>-16.0</v>
      </c>
      <c r="M730" s="1">
        <v>0.00965</v>
      </c>
      <c r="N730" s="1">
        <v>8.339766666666666</v>
      </c>
      <c r="O730" s="1" t="s">
        <v>5100</v>
      </c>
      <c r="P730" s="1" t="s">
        <v>7530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16</v>
      </c>
      <c r="B731" s="1" t="s">
        <v>17</v>
      </c>
      <c r="C731" s="1">
        <v>356.0</v>
      </c>
      <c r="D731" s="1">
        <v>0.0</v>
      </c>
      <c r="E731" s="1" t="s">
        <v>18</v>
      </c>
      <c r="F731" s="1" t="s">
        <v>19</v>
      </c>
      <c r="G731" s="1" t="s">
        <v>20</v>
      </c>
      <c r="H731" s="1" t="s">
        <v>7531</v>
      </c>
      <c r="I731" s="1" t="s">
        <v>7532</v>
      </c>
      <c r="J731" s="1" t="s">
        <v>7532</v>
      </c>
      <c r="K731" s="2"/>
      <c r="L731" s="1">
        <v>-3.0</v>
      </c>
      <c r="M731" s="1"/>
      <c r="N731" s="1">
        <v>11.524716666666666</v>
      </c>
      <c r="O731" s="1" t="s">
        <v>5132</v>
      </c>
      <c r="P731" s="1" t="s">
        <v>7533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16</v>
      </c>
      <c r="B732" s="1" t="s">
        <v>17</v>
      </c>
      <c r="C732" s="1">
        <v>429.0</v>
      </c>
      <c r="D732" s="1">
        <v>0.0</v>
      </c>
      <c r="E732" s="1" t="s">
        <v>18</v>
      </c>
      <c r="F732" s="1" t="s">
        <v>19</v>
      </c>
      <c r="G732" s="1" t="s">
        <v>20</v>
      </c>
      <c r="H732" s="1" t="s">
        <v>7534</v>
      </c>
      <c r="I732" s="1" t="s">
        <v>7535</v>
      </c>
      <c r="J732" s="1" t="s">
        <v>7535</v>
      </c>
      <c r="K732" s="2"/>
      <c r="L732" s="1">
        <v>-1.0</v>
      </c>
      <c r="M732" s="1"/>
      <c r="N732" s="1">
        <v>13.18695</v>
      </c>
      <c r="O732" s="1" t="s">
        <v>5132</v>
      </c>
      <c r="P732" s="1" t="s">
        <v>7536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25</v>
      </c>
      <c r="B733" s="1" t="s">
        <v>88</v>
      </c>
      <c r="C733" s="1">
        <v>264.0</v>
      </c>
      <c r="D733" s="1">
        <v>0.0</v>
      </c>
      <c r="E733" s="2"/>
      <c r="F733" s="1" t="s">
        <v>19</v>
      </c>
      <c r="G733" s="1" t="s">
        <v>20</v>
      </c>
      <c r="H733" s="1" t="s">
        <v>7537</v>
      </c>
      <c r="I733" s="1" t="s">
        <v>7538</v>
      </c>
      <c r="J733" s="1" t="s">
        <v>7538</v>
      </c>
      <c r="K733" s="2"/>
      <c r="L733" s="1">
        <v>-9.0</v>
      </c>
      <c r="M733" s="1"/>
      <c r="N733" s="1">
        <v>5.823966666666666</v>
      </c>
      <c r="O733" s="1" t="s">
        <v>5090</v>
      </c>
      <c r="P733" s="1" t="s">
        <v>6147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16</v>
      </c>
      <c r="B734" s="1" t="s">
        <v>17</v>
      </c>
      <c r="C734" s="1">
        <v>264.0</v>
      </c>
      <c r="D734" s="1">
        <v>0.0</v>
      </c>
      <c r="E734" s="1" t="s">
        <v>18</v>
      </c>
      <c r="F734" s="1" t="s">
        <v>19</v>
      </c>
      <c r="G734" s="1" t="s">
        <v>20</v>
      </c>
      <c r="H734" s="1" t="s">
        <v>7539</v>
      </c>
      <c r="I734" s="1" t="s">
        <v>7540</v>
      </c>
      <c r="J734" s="1" t="s">
        <v>7540</v>
      </c>
      <c r="K734" s="2"/>
      <c r="L734" s="1">
        <v>-5.0</v>
      </c>
      <c r="M734" s="1"/>
      <c r="N734" s="1">
        <v>9.878966666666667</v>
      </c>
      <c r="O734" s="1" t="s">
        <v>5132</v>
      </c>
      <c r="P734" s="1" t="s">
        <v>5657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16</v>
      </c>
      <c r="B735" s="1" t="s">
        <v>17</v>
      </c>
      <c r="C735" s="1">
        <v>344.0</v>
      </c>
      <c r="D735" s="1">
        <v>0.0</v>
      </c>
      <c r="E735" s="1" t="s">
        <v>18</v>
      </c>
      <c r="F735" s="1" t="s">
        <v>19</v>
      </c>
      <c r="G735" s="1" t="s">
        <v>20</v>
      </c>
      <c r="H735" s="1" t="s">
        <v>7541</v>
      </c>
      <c r="I735" s="1" t="s">
        <v>7542</v>
      </c>
      <c r="J735" s="1" t="s">
        <v>7542</v>
      </c>
      <c r="K735" s="2"/>
      <c r="L735" s="1">
        <v>-5.0</v>
      </c>
      <c r="M735" s="1"/>
      <c r="N735" s="1">
        <v>9.846283333333334</v>
      </c>
      <c r="O735" s="1" t="s">
        <v>5132</v>
      </c>
      <c r="P735" s="1" t="s">
        <v>7543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16</v>
      </c>
      <c r="B736" s="1" t="s">
        <v>17</v>
      </c>
      <c r="C736" s="1">
        <v>329.0</v>
      </c>
      <c r="D736" s="1">
        <v>0.0</v>
      </c>
      <c r="E736" s="1" t="s">
        <v>18</v>
      </c>
      <c r="F736" s="1" t="s">
        <v>19</v>
      </c>
      <c r="G736" s="1" t="s">
        <v>20</v>
      </c>
      <c r="H736" s="1" t="s">
        <v>7544</v>
      </c>
      <c r="I736" s="1" t="s">
        <v>7545</v>
      </c>
      <c r="J736" s="1" t="s">
        <v>7545</v>
      </c>
      <c r="K736" s="2"/>
      <c r="L736" s="1">
        <v>-5.0</v>
      </c>
      <c r="M736" s="1"/>
      <c r="N736" s="1">
        <v>9.002383333333333</v>
      </c>
      <c r="O736" s="1" t="s">
        <v>5132</v>
      </c>
      <c r="P736" s="1" t="s">
        <v>7546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16</v>
      </c>
      <c r="B737" s="1" t="s">
        <v>17</v>
      </c>
      <c r="C737" s="1">
        <v>379.0</v>
      </c>
      <c r="D737" s="1">
        <v>0.0</v>
      </c>
      <c r="E737" s="1" t="s">
        <v>18</v>
      </c>
      <c r="F737" s="1" t="s">
        <v>19</v>
      </c>
      <c r="G737" s="1" t="s">
        <v>20</v>
      </c>
      <c r="H737" s="1" t="s">
        <v>7547</v>
      </c>
      <c r="I737" s="1" t="s">
        <v>7548</v>
      </c>
      <c r="J737" s="1" t="s">
        <v>7548</v>
      </c>
      <c r="K737" s="2"/>
      <c r="L737" s="1">
        <v>-7.0</v>
      </c>
      <c r="M737" s="1"/>
      <c r="N737" s="1">
        <v>7.508083333333333</v>
      </c>
      <c r="O737" s="1" t="s">
        <v>5132</v>
      </c>
      <c r="P737" s="1" t="s">
        <v>7549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80</v>
      </c>
      <c r="B738" s="1" t="s">
        <v>17</v>
      </c>
      <c r="C738" s="1">
        <v>475.0</v>
      </c>
      <c r="D738" s="1">
        <v>23.0</v>
      </c>
      <c r="E738" s="1" t="s">
        <v>6452</v>
      </c>
      <c r="F738" s="1" t="s">
        <v>81</v>
      </c>
      <c r="G738" s="1" t="s">
        <v>20</v>
      </c>
      <c r="H738" s="1" t="s">
        <v>7550</v>
      </c>
      <c r="I738" s="1" t="s">
        <v>7551</v>
      </c>
      <c r="J738" s="1" t="s">
        <v>7552</v>
      </c>
      <c r="K738" s="1" t="s">
        <v>7553</v>
      </c>
      <c r="L738" s="1">
        <v>-12.0</v>
      </c>
      <c r="M738" s="1">
        <v>0.044866666666666666</v>
      </c>
      <c r="N738" s="1">
        <v>10.112483333333333</v>
      </c>
      <c r="O738" s="1" t="s">
        <v>5100</v>
      </c>
      <c r="P738" s="1" t="s">
        <v>7554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80</v>
      </c>
      <c r="B739" s="1" t="s">
        <v>17</v>
      </c>
      <c r="C739" s="1">
        <v>678.0</v>
      </c>
      <c r="D739" s="1">
        <v>150.0</v>
      </c>
      <c r="E739" s="2"/>
      <c r="F739" s="1" t="s">
        <v>38</v>
      </c>
      <c r="G739" s="1" t="s">
        <v>20</v>
      </c>
      <c r="H739" s="1" t="s">
        <v>7555</v>
      </c>
      <c r="I739" s="1" t="s">
        <v>7556</v>
      </c>
      <c r="J739" s="1" t="s">
        <v>7421</v>
      </c>
      <c r="K739" s="2"/>
      <c r="L739" s="1">
        <v>629.0</v>
      </c>
      <c r="M739" s="1"/>
      <c r="N739" s="1">
        <v>15.689333333333334</v>
      </c>
      <c r="O739" s="1" t="s">
        <v>5100</v>
      </c>
      <c r="P739" s="1" t="s">
        <v>7557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80</v>
      </c>
      <c r="B740" s="1" t="s">
        <v>17</v>
      </c>
      <c r="C740" s="1">
        <v>199.0</v>
      </c>
      <c r="D740" s="1">
        <v>50.0</v>
      </c>
      <c r="E740" s="2"/>
      <c r="F740" s="1" t="s">
        <v>38</v>
      </c>
      <c r="G740" s="1" t="s">
        <v>20</v>
      </c>
      <c r="H740" s="1" t="s">
        <v>7558</v>
      </c>
      <c r="I740" s="1" t="s">
        <v>7559</v>
      </c>
      <c r="J740" s="1" t="s">
        <v>7421</v>
      </c>
      <c r="K740" s="2"/>
      <c r="L740" s="1">
        <v>636.0</v>
      </c>
      <c r="M740" s="1"/>
      <c r="N740" s="1">
        <v>9.812633333333334</v>
      </c>
      <c r="O740" s="1" t="s">
        <v>5100</v>
      </c>
      <c r="P740" s="1" t="s">
        <v>7560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80</v>
      </c>
      <c r="B741" s="1" t="s">
        <v>17</v>
      </c>
      <c r="C741" s="1">
        <v>199.0</v>
      </c>
      <c r="D741" s="1">
        <v>50.0</v>
      </c>
      <c r="E741" s="2"/>
      <c r="F741" s="1" t="s">
        <v>38</v>
      </c>
      <c r="G741" s="1" t="s">
        <v>162</v>
      </c>
      <c r="H741" s="1" t="s">
        <v>7561</v>
      </c>
      <c r="I741" s="1" t="s">
        <v>7562</v>
      </c>
      <c r="J741" s="1" t="s">
        <v>7421</v>
      </c>
      <c r="K741" s="2"/>
      <c r="L741" s="1">
        <v>638.0</v>
      </c>
      <c r="M741" s="1"/>
      <c r="N741" s="1">
        <v>10.177533333333333</v>
      </c>
      <c r="O741" s="1" t="s">
        <v>5100</v>
      </c>
      <c r="P741" s="1" t="s">
        <v>5278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29</v>
      </c>
      <c r="B742" s="1" t="s">
        <v>88</v>
      </c>
      <c r="C742" s="1">
        <v>717.0</v>
      </c>
      <c r="D742" s="1">
        <v>0.0</v>
      </c>
      <c r="E742" s="1" t="s">
        <v>5930</v>
      </c>
      <c r="F742" s="1" t="s">
        <v>19</v>
      </c>
      <c r="G742" s="1" t="s">
        <v>20</v>
      </c>
      <c r="H742" s="1" t="s">
        <v>7563</v>
      </c>
      <c r="I742" s="1" t="s">
        <v>7564</v>
      </c>
      <c r="J742" s="1" t="s">
        <v>7564</v>
      </c>
      <c r="K742" s="2"/>
      <c r="L742" s="1">
        <v>-7.0</v>
      </c>
      <c r="M742" s="1"/>
      <c r="N742" s="1">
        <v>12.04895</v>
      </c>
      <c r="O742" s="1" t="s">
        <v>5090</v>
      </c>
      <c r="P742" s="1" t="s">
        <v>7565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80</v>
      </c>
      <c r="B743" s="1" t="s">
        <v>17</v>
      </c>
      <c r="C743" s="1">
        <v>89.0</v>
      </c>
      <c r="D743" s="1">
        <v>0.0</v>
      </c>
      <c r="E743" s="2"/>
      <c r="F743" s="1" t="s">
        <v>38</v>
      </c>
      <c r="G743" s="1" t="s">
        <v>162</v>
      </c>
      <c r="H743" s="1" t="s">
        <v>7566</v>
      </c>
      <c r="I743" s="1" t="s">
        <v>7567</v>
      </c>
      <c r="J743" s="1" t="s">
        <v>7421</v>
      </c>
      <c r="K743" s="2"/>
      <c r="L743" s="1">
        <v>643.0</v>
      </c>
      <c r="M743" s="1"/>
      <c r="N743" s="1">
        <v>10.353683333333333</v>
      </c>
      <c r="O743" s="1" t="s">
        <v>5100</v>
      </c>
      <c r="P743" s="1" t="s">
        <v>7568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16</v>
      </c>
      <c r="B744" s="1" t="s">
        <v>17</v>
      </c>
      <c r="C744" s="1">
        <v>329.0</v>
      </c>
      <c r="D744" s="1">
        <v>0.0</v>
      </c>
      <c r="E744" s="1" t="s">
        <v>18</v>
      </c>
      <c r="F744" s="1" t="s">
        <v>19</v>
      </c>
      <c r="G744" s="1" t="s">
        <v>20</v>
      </c>
      <c r="H744" s="1" t="s">
        <v>7569</v>
      </c>
      <c r="I744" s="1" t="s">
        <v>7570</v>
      </c>
      <c r="J744" s="1" t="s">
        <v>7570</v>
      </c>
      <c r="K744" s="2"/>
      <c r="L744" s="1">
        <v>-6.0</v>
      </c>
      <c r="M744" s="1"/>
      <c r="N744" s="1">
        <v>8.739866666666666</v>
      </c>
      <c r="O744" s="1" t="s">
        <v>5132</v>
      </c>
      <c r="P744" s="1" t="s">
        <v>7571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25</v>
      </c>
      <c r="B745" s="1" t="s">
        <v>88</v>
      </c>
      <c r="C745" s="1">
        <v>331.0</v>
      </c>
      <c r="D745" s="1">
        <v>0.0</v>
      </c>
      <c r="E745" s="2"/>
      <c r="F745" s="1" t="s">
        <v>19</v>
      </c>
      <c r="G745" s="1" t="s">
        <v>20</v>
      </c>
      <c r="H745" s="1" t="s">
        <v>7572</v>
      </c>
      <c r="I745" s="1" t="s">
        <v>7573</v>
      </c>
      <c r="J745" s="1" t="s">
        <v>7573</v>
      </c>
      <c r="K745" s="2"/>
      <c r="L745" s="1">
        <v>-7.0</v>
      </c>
      <c r="M745" s="1"/>
      <c r="N745" s="1">
        <v>7.78775</v>
      </c>
      <c r="O745" s="1" t="s">
        <v>5090</v>
      </c>
      <c r="P745" s="1" t="s">
        <v>7574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80</v>
      </c>
      <c r="B746" s="1" t="s">
        <v>17</v>
      </c>
      <c r="C746" s="1">
        <v>327.0</v>
      </c>
      <c r="D746" s="1">
        <v>0.0</v>
      </c>
      <c r="E746" s="1" t="s">
        <v>6452</v>
      </c>
      <c r="F746" s="1" t="s">
        <v>81</v>
      </c>
      <c r="G746" s="1" t="s">
        <v>20</v>
      </c>
      <c r="H746" s="1" t="s">
        <v>7575</v>
      </c>
      <c r="I746" s="1" t="s">
        <v>7576</v>
      </c>
      <c r="J746" s="1" t="s">
        <v>7577</v>
      </c>
      <c r="K746" s="1" t="s">
        <v>7578</v>
      </c>
      <c r="L746" s="1">
        <v>-8.0</v>
      </c>
      <c r="M746" s="1">
        <v>0.01725</v>
      </c>
      <c r="N746" s="1">
        <v>8.895033333333334</v>
      </c>
      <c r="O746" s="1" t="s">
        <v>5100</v>
      </c>
      <c r="P746" s="1" t="s">
        <v>7579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80</v>
      </c>
      <c r="B747" s="1" t="s">
        <v>17</v>
      </c>
      <c r="C747" s="1">
        <v>236.0</v>
      </c>
      <c r="D747" s="1">
        <v>73.0</v>
      </c>
      <c r="E747" s="2"/>
      <c r="F747" s="1" t="s">
        <v>38</v>
      </c>
      <c r="G747" s="1" t="s">
        <v>20</v>
      </c>
      <c r="H747" s="1" t="s">
        <v>7580</v>
      </c>
      <c r="I747" s="1" t="s">
        <v>7581</v>
      </c>
      <c r="J747" s="1" t="s">
        <v>7421</v>
      </c>
      <c r="K747" s="2"/>
      <c r="L747" s="1">
        <v>652.0</v>
      </c>
      <c r="M747" s="1"/>
      <c r="N747" s="1">
        <v>14.445533333333334</v>
      </c>
      <c r="O747" s="1" t="s">
        <v>5100</v>
      </c>
      <c r="P747" s="1" t="s">
        <v>5264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80</v>
      </c>
      <c r="B748" s="1" t="s">
        <v>17</v>
      </c>
      <c r="C748" s="1">
        <v>666.0</v>
      </c>
      <c r="D748" s="1">
        <v>161.0</v>
      </c>
      <c r="E748" s="2"/>
      <c r="F748" s="1" t="s">
        <v>38</v>
      </c>
      <c r="G748" s="1" t="s">
        <v>20</v>
      </c>
      <c r="H748" s="1" t="s">
        <v>7582</v>
      </c>
      <c r="I748" s="1" t="s">
        <v>7583</v>
      </c>
      <c r="J748" s="1" t="s">
        <v>7421</v>
      </c>
      <c r="K748" s="2"/>
      <c r="L748" s="1">
        <v>656.0</v>
      </c>
      <c r="M748" s="1"/>
      <c r="N748" s="1">
        <v>10.039633333333333</v>
      </c>
      <c r="O748" s="1" t="s">
        <v>5100</v>
      </c>
      <c r="P748" s="1" t="s">
        <v>7584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80</v>
      </c>
      <c r="B749" s="1" t="s">
        <v>17</v>
      </c>
      <c r="C749" s="1">
        <v>645.0</v>
      </c>
      <c r="D749" s="1">
        <v>0.0</v>
      </c>
      <c r="E749" s="1" t="s">
        <v>18</v>
      </c>
      <c r="F749" s="1" t="s">
        <v>81</v>
      </c>
      <c r="G749" s="1" t="s">
        <v>20</v>
      </c>
      <c r="H749" s="1" t="s">
        <v>7585</v>
      </c>
      <c r="I749" s="1" t="s">
        <v>7586</v>
      </c>
      <c r="J749" s="1" t="s">
        <v>7587</v>
      </c>
      <c r="K749" s="1" t="s">
        <v>7588</v>
      </c>
      <c r="L749" s="1">
        <v>-10.0</v>
      </c>
      <c r="M749" s="1">
        <v>7.530633333333333</v>
      </c>
      <c r="N749" s="1">
        <v>8.477983333333333</v>
      </c>
      <c r="O749" s="1" t="s">
        <v>5100</v>
      </c>
      <c r="P749" s="1" t="s">
        <v>7589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80</v>
      </c>
      <c r="B750" s="1" t="s">
        <v>17</v>
      </c>
      <c r="C750" s="1">
        <v>532.0</v>
      </c>
      <c r="D750" s="1">
        <v>0.0</v>
      </c>
      <c r="E750" s="1" t="s">
        <v>18</v>
      </c>
      <c r="F750" s="1" t="s">
        <v>81</v>
      </c>
      <c r="G750" s="1" t="s">
        <v>20</v>
      </c>
      <c r="H750" s="1" t="s">
        <v>7590</v>
      </c>
      <c r="I750" s="1" t="s">
        <v>7591</v>
      </c>
      <c r="J750" s="1" t="s">
        <v>7592</v>
      </c>
      <c r="K750" s="1" t="s">
        <v>7593</v>
      </c>
      <c r="L750" s="1">
        <v>-12.0</v>
      </c>
      <c r="M750" s="1">
        <v>3.48605</v>
      </c>
      <c r="N750" s="1">
        <v>14.478966666666667</v>
      </c>
      <c r="O750" s="1" t="s">
        <v>5100</v>
      </c>
      <c r="P750" s="1" t="s">
        <v>7594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25</v>
      </c>
      <c r="B751" s="1" t="s">
        <v>88</v>
      </c>
      <c r="C751" s="1">
        <v>329.0</v>
      </c>
      <c r="D751" s="1">
        <v>0.0</v>
      </c>
      <c r="E751" s="2"/>
      <c r="F751" s="1" t="s">
        <v>19</v>
      </c>
      <c r="G751" s="1" t="s">
        <v>20</v>
      </c>
      <c r="H751" s="1" t="s">
        <v>7595</v>
      </c>
      <c r="I751" s="1" t="s">
        <v>7596</v>
      </c>
      <c r="J751" s="1" t="s">
        <v>7596</v>
      </c>
      <c r="K751" s="2"/>
      <c r="L751" s="1">
        <v>-8.0</v>
      </c>
      <c r="M751" s="1"/>
      <c r="N751" s="1">
        <v>6.979516666666667</v>
      </c>
      <c r="O751" s="1" t="s">
        <v>5090</v>
      </c>
      <c r="P751" s="1" t="s">
        <v>6504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80</v>
      </c>
      <c r="B752" s="1" t="s">
        <v>17</v>
      </c>
      <c r="C752" s="3">
        <v>1146.0</v>
      </c>
      <c r="D752" s="1">
        <v>0.0</v>
      </c>
      <c r="E752" s="1" t="s">
        <v>6452</v>
      </c>
      <c r="F752" s="1" t="s">
        <v>81</v>
      </c>
      <c r="G752" s="1" t="s">
        <v>39</v>
      </c>
      <c r="H752" s="1" t="s">
        <v>7597</v>
      </c>
      <c r="I752" s="1" t="s">
        <v>7598</v>
      </c>
      <c r="J752" s="1" t="s">
        <v>7599</v>
      </c>
      <c r="K752" s="1" t="s">
        <v>7600</v>
      </c>
      <c r="L752" s="1">
        <v>-9.0</v>
      </c>
      <c r="M752" s="1">
        <v>0.016883333333333334</v>
      </c>
      <c r="N752" s="1">
        <v>12.41975</v>
      </c>
      <c r="O752" s="1" t="s">
        <v>5100</v>
      </c>
      <c r="P752" s="1" t="s">
        <v>7601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80</v>
      </c>
      <c r="B753" s="1" t="s">
        <v>17</v>
      </c>
      <c r="C753" s="1">
        <v>236.0</v>
      </c>
      <c r="D753" s="1">
        <v>73.0</v>
      </c>
      <c r="E753" s="2"/>
      <c r="F753" s="1" t="s">
        <v>38</v>
      </c>
      <c r="G753" s="1" t="s">
        <v>162</v>
      </c>
      <c r="H753" s="1" t="s">
        <v>7602</v>
      </c>
      <c r="I753" s="1" t="s">
        <v>7603</v>
      </c>
      <c r="J753" s="1" t="s">
        <v>7421</v>
      </c>
      <c r="K753" s="2"/>
      <c r="L753" s="1">
        <v>704.0</v>
      </c>
      <c r="M753" s="1"/>
      <c r="N753" s="1">
        <v>12.166933333333333</v>
      </c>
      <c r="O753" s="1" t="s">
        <v>5100</v>
      </c>
      <c r="P753" s="1" t="s">
        <v>7604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25</v>
      </c>
      <c r="B754" s="1" t="s">
        <v>88</v>
      </c>
      <c r="C754" s="1">
        <v>404.0</v>
      </c>
      <c r="D754" s="1">
        <v>0.0</v>
      </c>
      <c r="E754" s="2"/>
      <c r="F754" s="1" t="s">
        <v>19</v>
      </c>
      <c r="G754" s="1" t="s">
        <v>20</v>
      </c>
      <c r="H754" s="1" t="s">
        <v>7605</v>
      </c>
      <c r="I754" s="1" t="s">
        <v>7606</v>
      </c>
      <c r="J754" s="1" t="s">
        <v>7606</v>
      </c>
      <c r="K754" s="2"/>
      <c r="L754" s="1">
        <v>-7.0</v>
      </c>
      <c r="M754" s="1"/>
      <c r="N754" s="1">
        <v>7.380983333333333</v>
      </c>
      <c r="O754" s="1" t="s">
        <v>5090</v>
      </c>
      <c r="P754" s="1" t="s">
        <v>7607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29</v>
      </c>
      <c r="B755" s="1" t="s">
        <v>88</v>
      </c>
      <c r="C755" s="1">
        <v>369.0</v>
      </c>
      <c r="D755" s="1">
        <v>0.0</v>
      </c>
      <c r="E755" s="1" t="s">
        <v>5163</v>
      </c>
      <c r="F755" s="1" t="s">
        <v>19</v>
      </c>
      <c r="G755" s="1" t="s">
        <v>20</v>
      </c>
      <c r="H755" s="1" t="s">
        <v>7608</v>
      </c>
      <c r="I755" s="1" t="s">
        <v>7609</v>
      </c>
      <c r="J755" s="1" t="s">
        <v>7609</v>
      </c>
      <c r="K755" s="2"/>
      <c r="L755" s="1">
        <v>-7.0</v>
      </c>
      <c r="M755" s="1"/>
      <c r="N755" s="1">
        <v>7.550933333333333</v>
      </c>
      <c r="O755" s="1" t="s">
        <v>5090</v>
      </c>
      <c r="P755" s="1" t="s">
        <v>7610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80</v>
      </c>
      <c r="B756" s="1" t="s">
        <v>17</v>
      </c>
      <c r="C756" s="1">
        <v>236.0</v>
      </c>
      <c r="D756" s="1">
        <v>73.0</v>
      </c>
      <c r="E756" s="2"/>
      <c r="F756" s="1" t="s">
        <v>38</v>
      </c>
      <c r="G756" s="1" t="s">
        <v>20</v>
      </c>
      <c r="H756" s="1" t="s">
        <v>7611</v>
      </c>
      <c r="I756" s="1" t="s">
        <v>7612</v>
      </c>
      <c r="J756" s="1" t="s">
        <v>7421</v>
      </c>
      <c r="K756" s="2"/>
      <c r="L756" s="1">
        <v>705.0</v>
      </c>
      <c r="M756" s="1"/>
      <c r="N756" s="1">
        <v>11.587266666666666</v>
      </c>
      <c r="O756" s="1" t="s">
        <v>5100</v>
      </c>
      <c r="P756" s="1" t="s">
        <v>5101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80</v>
      </c>
      <c r="B757" s="1" t="s">
        <v>17</v>
      </c>
      <c r="C757" s="1">
        <v>398.0</v>
      </c>
      <c r="D757" s="1">
        <v>100.0</v>
      </c>
      <c r="E757" s="2"/>
      <c r="F757" s="1" t="s">
        <v>38</v>
      </c>
      <c r="G757" s="1" t="s">
        <v>39</v>
      </c>
      <c r="H757" s="1" t="s">
        <v>7613</v>
      </c>
      <c r="I757" s="1" t="s">
        <v>7614</v>
      </c>
      <c r="J757" s="1" t="s">
        <v>7421</v>
      </c>
      <c r="K757" s="2"/>
      <c r="L757" s="1">
        <v>704.0</v>
      </c>
      <c r="M757" s="1"/>
      <c r="N757" s="1">
        <v>13.5844</v>
      </c>
      <c r="O757" s="1" t="s">
        <v>5100</v>
      </c>
      <c r="P757" s="1" t="s">
        <v>7615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25</v>
      </c>
      <c r="B758" s="1" t="s">
        <v>88</v>
      </c>
      <c r="C758" s="1">
        <v>817.0</v>
      </c>
      <c r="D758" s="1">
        <v>0.0</v>
      </c>
      <c r="E758" s="2"/>
      <c r="F758" s="1" t="s">
        <v>19</v>
      </c>
      <c r="G758" s="1" t="s">
        <v>20</v>
      </c>
      <c r="H758" s="1" t="s">
        <v>7616</v>
      </c>
      <c r="I758" s="1" t="s">
        <v>7617</v>
      </c>
      <c r="J758" s="1" t="s">
        <v>7617</v>
      </c>
      <c r="K758" s="2"/>
      <c r="L758" s="1">
        <v>-7.0</v>
      </c>
      <c r="M758" s="1"/>
      <c r="N758" s="1">
        <v>8.397816666666667</v>
      </c>
      <c r="O758" s="1" t="s">
        <v>5090</v>
      </c>
      <c r="P758" s="1" t="s">
        <v>7618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80</v>
      </c>
      <c r="B759" s="1" t="s">
        <v>17</v>
      </c>
      <c r="C759" s="1">
        <v>245.0</v>
      </c>
      <c r="D759" s="1">
        <v>74.0</v>
      </c>
      <c r="E759" s="2"/>
      <c r="F759" s="1" t="s">
        <v>38</v>
      </c>
      <c r="G759" s="1" t="s">
        <v>20</v>
      </c>
      <c r="H759" s="1" t="s">
        <v>7619</v>
      </c>
      <c r="I759" s="1" t="s">
        <v>7620</v>
      </c>
      <c r="J759" s="1" t="s">
        <v>7421</v>
      </c>
      <c r="K759" s="2"/>
      <c r="L759" s="1">
        <v>644.0</v>
      </c>
      <c r="M759" s="1"/>
      <c r="N759" s="1">
        <v>62.33075</v>
      </c>
      <c r="O759" s="1" t="s">
        <v>5100</v>
      </c>
      <c r="P759" s="1" t="s">
        <v>7236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80</v>
      </c>
      <c r="B760" s="1" t="s">
        <v>17</v>
      </c>
      <c r="C760" s="1">
        <v>437.0</v>
      </c>
      <c r="D760" s="1">
        <v>50.0</v>
      </c>
      <c r="E760" s="2"/>
      <c r="F760" s="1" t="s">
        <v>38</v>
      </c>
      <c r="G760" s="1" t="s">
        <v>20</v>
      </c>
      <c r="H760" s="1" t="s">
        <v>7621</v>
      </c>
      <c r="I760" s="1" t="s">
        <v>7622</v>
      </c>
      <c r="J760" s="1" t="s">
        <v>7421</v>
      </c>
      <c r="K760" s="2"/>
      <c r="L760" s="1">
        <v>704.0</v>
      </c>
      <c r="M760" s="1"/>
      <c r="N760" s="1">
        <v>11.1318</v>
      </c>
      <c r="O760" s="1" t="s">
        <v>5100</v>
      </c>
      <c r="P760" s="1" t="s">
        <v>7623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16</v>
      </c>
      <c r="B761" s="1" t="s">
        <v>17</v>
      </c>
      <c r="C761" s="1">
        <v>598.0</v>
      </c>
      <c r="D761" s="1">
        <v>0.0</v>
      </c>
      <c r="E761" s="1" t="s">
        <v>18</v>
      </c>
      <c r="F761" s="1" t="s">
        <v>19</v>
      </c>
      <c r="G761" s="1" t="s">
        <v>20</v>
      </c>
      <c r="H761" s="1" t="s">
        <v>7624</v>
      </c>
      <c r="I761" s="1" t="s">
        <v>7625</v>
      </c>
      <c r="J761" s="1" t="s">
        <v>7625</v>
      </c>
      <c r="K761" s="2"/>
      <c r="L761" s="1">
        <v>-10.0</v>
      </c>
      <c r="M761" s="1"/>
      <c r="N761" s="1">
        <v>9.21615</v>
      </c>
      <c r="O761" s="1" t="s">
        <v>5132</v>
      </c>
      <c r="P761" s="1" t="s">
        <v>7626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80</v>
      </c>
      <c r="B762" s="1" t="s">
        <v>17</v>
      </c>
      <c r="C762" s="3">
        <v>260.0</v>
      </c>
      <c r="D762" s="1">
        <v>0.0</v>
      </c>
      <c r="E762" s="1" t="s">
        <v>6877</v>
      </c>
      <c r="F762" s="1" t="s">
        <v>81</v>
      </c>
      <c r="G762" s="1" t="s">
        <v>20</v>
      </c>
      <c r="H762" s="1" t="s">
        <v>7627</v>
      </c>
      <c r="I762" s="1" t="s">
        <v>7628</v>
      </c>
      <c r="J762" s="1" t="s">
        <v>7629</v>
      </c>
      <c r="K762" s="1" t="s">
        <v>7630</v>
      </c>
      <c r="L762" s="1">
        <v>-1.0</v>
      </c>
      <c r="M762" s="1">
        <v>0.0096</v>
      </c>
      <c r="N762" s="1">
        <v>10.037633333333334</v>
      </c>
      <c r="O762" s="1" t="s">
        <v>5100</v>
      </c>
      <c r="P762" s="1" t="s">
        <v>7631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25</v>
      </c>
      <c r="B763" s="1" t="s">
        <v>88</v>
      </c>
      <c r="C763" s="1">
        <v>658.0</v>
      </c>
      <c r="D763" s="1">
        <v>0.0</v>
      </c>
      <c r="E763" s="2"/>
      <c r="F763" s="1" t="s">
        <v>19</v>
      </c>
      <c r="G763" s="1" t="s">
        <v>20</v>
      </c>
      <c r="H763" s="1" t="s">
        <v>7632</v>
      </c>
      <c r="I763" s="1" t="s">
        <v>7633</v>
      </c>
      <c r="J763" s="1" t="s">
        <v>7633</v>
      </c>
      <c r="K763" s="2"/>
      <c r="L763" s="1">
        <v>-10.0</v>
      </c>
      <c r="M763" s="1"/>
      <c r="N763" s="1">
        <v>9.91815</v>
      </c>
      <c r="O763" s="1" t="s">
        <v>5090</v>
      </c>
      <c r="P763" s="1" t="s">
        <v>7634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25</v>
      </c>
      <c r="B764" s="1" t="s">
        <v>88</v>
      </c>
      <c r="C764" s="1">
        <v>394.0</v>
      </c>
      <c r="D764" s="1">
        <v>0.0</v>
      </c>
      <c r="E764" s="2"/>
      <c r="F764" s="1" t="s">
        <v>19</v>
      </c>
      <c r="G764" s="1" t="s">
        <v>39</v>
      </c>
      <c r="H764" s="1" t="s">
        <v>7635</v>
      </c>
      <c r="I764" s="1" t="s">
        <v>7636</v>
      </c>
      <c r="J764" s="1" t="s">
        <v>7636</v>
      </c>
      <c r="K764" s="2"/>
      <c r="L764" s="1">
        <v>-7.0</v>
      </c>
      <c r="M764" s="1"/>
      <c r="N764" s="1">
        <v>7.700833333333334</v>
      </c>
      <c r="O764" s="1" t="s">
        <v>5090</v>
      </c>
      <c r="P764" s="1" t="s">
        <v>7637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25</v>
      </c>
      <c r="B765" s="1" t="s">
        <v>88</v>
      </c>
      <c r="C765" s="3">
        <v>512.0</v>
      </c>
      <c r="D765" s="1">
        <v>0.0</v>
      </c>
      <c r="E765" s="2"/>
      <c r="F765" s="1" t="s">
        <v>19</v>
      </c>
      <c r="G765" s="1" t="s">
        <v>20</v>
      </c>
      <c r="H765" s="1" t="s">
        <v>7638</v>
      </c>
      <c r="I765" s="1" t="s">
        <v>7639</v>
      </c>
      <c r="J765" s="1" t="s">
        <v>7639</v>
      </c>
      <c r="K765" s="2"/>
      <c r="L765" s="1">
        <v>-9.0</v>
      </c>
      <c r="M765" s="1"/>
      <c r="N765" s="1">
        <v>9.281533333333334</v>
      </c>
      <c r="O765" s="1" t="s">
        <v>5090</v>
      </c>
      <c r="P765" s="1" t="s">
        <v>7640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80</v>
      </c>
      <c r="B766" s="1" t="s">
        <v>17</v>
      </c>
      <c r="C766" s="1">
        <v>683.0</v>
      </c>
      <c r="D766" s="1">
        <v>0.0</v>
      </c>
      <c r="E766" s="1" t="s">
        <v>6877</v>
      </c>
      <c r="F766" s="1" t="s">
        <v>81</v>
      </c>
      <c r="G766" s="1" t="s">
        <v>39</v>
      </c>
      <c r="H766" s="1" t="s">
        <v>7641</v>
      </c>
      <c r="I766" s="1" t="s">
        <v>7642</v>
      </c>
      <c r="J766" s="1" t="s">
        <v>7643</v>
      </c>
      <c r="K766" s="1" t="s">
        <v>7644</v>
      </c>
      <c r="L766" s="1">
        <v>-3.0</v>
      </c>
      <c r="M766" s="1">
        <v>0.008216666666666667</v>
      </c>
      <c r="N766" s="1">
        <v>9.682733333333333</v>
      </c>
      <c r="O766" s="1" t="s">
        <v>5100</v>
      </c>
      <c r="P766" s="1" t="s">
        <v>7645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80</v>
      </c>
      <c r="B767" s="1" t="s">
        <v>17</v>
      </c>
      <c r="C767" s="1">
        <v>383.0</v>
      </c>
      <c r="D767" s="1">
        <v>0.0</v>
      </c>
      <c r="E767" s="1" t="s">
        <v>6877</v>
      </c>
      <c r="F767" s="1" t="s">
        <v>81</v>
      </c>
      <c r="G767" s="1" t="s">
        <v>20</v>
      </c>
      <c r="H767" s="1" t="s">
        <v>7646</v>
      </c>
      <c r="I767" s="1" t="s">
        <v>7647</v>
      </c>
      <c r="J767" s="1" t="s">
        <v>7648</v>
      </c>
      <c r="K767" s="1" t="s">
        <v>7649</v>
      </c>
      <c r="L767" s="1">
        <v>-13.0</v>
      </c>
      <c r="M767" s="1">
        <v>0.0156</v>
      </c>
      <c r="N767" s="1">
        <v>7.175316666666666</v>
      </c>
      <c r="O767" s="1" t="s">
        <v>5100</v>
      </c>
      <c r="P767" s="1" t="s">
        <v>7650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80</v>
      </c>
      <c r="B768" s="1" t="s">
        <v>17</v>
      </c>
      <c r="C768" s="3">
        <v>518.0</v>
      </c>
      <c r="D768" s="1">
        <v>130.0</v>
      </c>
      <c r="E768" s="2"/>
      <c r="F768" s="1" t="s">
        <v>38</v>
      </c>
      <c r="G768" s="1" t="s">
        <v>20</v>
      </c>
      <c r="H768" s="1" t="s">
        <v>7651</v>
      </c>
      <c r="I768" s="1" t="s">
        <v>7652</v>
      </c>
      <c r="J768" s="1" t="s">
        <v>7421</v>
      </c>
      <c r="K768" s="2"/>
      <c r="L768" s="1">
        <v>749.0</v>
      </c>
      <c r="M768" s="1"/>
      <c r="N768" s="1">
        <v>21.228516666666668</v>
      </c>
      <c r="O768" s="1" t="s">
        <v>5100</v>
      </c>
      <c r="P768" s="1" t="s">
        <v>7653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80</v>
      </c>
      <c r="B769" s="1" t="s">
        <v>17</v>
      </c>
      <c r="C769" s="1">
        <v>428.0</v>
      </c>
      <c r="D769" s="1">
        <v>100.0</v>
      </c>
      <c r="E769" s="2"/>
      <c r="F769" s="1" t="s">
        <v>38</v>
      </c>
      <c r="G769" s="1" t="s">
        <v>20</v>
      </c>
      <c r="H769" s="1" t="s">
        <v>7654</v>
      </c>
      <c r="I769" s="1" t="s">
        <v>7655</v>
      </c>
      <c r="J769" s="1" t="s">
        <v>7421</v>
      </c>
      <c r="K769" s="2"/>
      <c r="L769" s="1">
        <v>785.0</v>
      </c>
      <c r="M769" s="1"/>
      <c r="N769" s="1">
        <v>6.688433333333333</v>
      </c>
      <c r="O769" s="1" t="s">
        <v>5100</v>
      </c>
      <c r="P769" s="1" t="s">
        <v>7656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80</v>
      </c>
      <c r="B770" s="1" t="s">
        <v>17</v>
      </c>
      <c r="C770" s="1">
        <v>349.0</v>
      </c>
      <c r="D770" s="1">
        <v>0.0</v>
      </c>
      <c r="E770" s="1" t="s">
        <v>6877</v>
      </c>
      <c r="F770" s="1" t="s">
        <v>81</v>
      </c>
      <c r="G770" s="1" t="s">
        <v>20</v>
      </c>
      <c r="H770" s="1" t="s">
        <v>7657</v>
      </c>
      <c r="I770" s="1" t="s">
        <v>7658</v>
      </c>
      <c r="J770" s="1" t="s">
        <v>7659</v>
      </c>
      <c r="K770" s="1" t="s">
        <v>7660</v>
      </c>
      <c r="L770" s="1">
        <v>-12.0</v>
      </c>
      <c r="M770" s="1">
        <v>0.0091</v>
      </c>
      <c r="N770" s="1">
        <v>8.1</v>
      </c>
      <c r="O770" s="1" t="s">
        <v>5100</v>
      </c>
      <c r="P770" s="1" t="s">
        <v>7661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80</v>
      </c>
      <c r="B771" s="1" t="s">
        <v>17</v>
      </c>
      <c r="C771" s="1">
        <v>368.0</v>
      </c>
      <c r="D771" s="1">
        <v>0.0</v>
      </c>
      <c r="E771" s="1" t="s">
        <v>6877</v>
      </c>
      <c r="F771" s="1" t="s">
        <v>81</v>
      </c>
      <c r="G771" s="1" t="s">
        <v>20</v>
      </c>
      <c r="H771" s="1" t="s">
        <v>7662</v>
      </c>
      <c r="I771" s="1" t="s">
        <v>7663</v>
      </c>
      <c r="J771" s="1" t="s">
        <v>7664</v>
      </c>
      <c r="K771" s="1" t="s">
        <v>7665</v>
      </c>
      <c r="L771" s="1">
        <v>-10.0</v>
      </c>
      <c r="M771" s="1">
        <v>0.00955</v>
      </c>
      <c r="N771" s="1">
        <v>5.5749</v>
      </c>
      <c r="O771" s="1" t="s">
        <v>5100</v>
      </c>
      <c r="P771" s="1" t="s">
        <v>7666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80</v>
      </c>
      <c r="B772" s="1" t="s">
        <v>17</v>
      </c>
      <c r="C772" s="3">
        <v>229.0</v>
      </c>
      <c r="D772" s="1">
        <v>50.0</v>
      </c>
      <c r="E772" s="2"/>
      <c r="F772" s="1" t="s">
        <v>38</v>
      </c>
      <c r="G772" s="1" t="s">
        <v>20</v>
      </c>
      <c r="H772" s="1" t="s">
        <v>7667</v>
      </c>
      <c r="I772" s="1" t="s">
        <v>7668</v>
      </c>
      <c r="J772" s="1" t="s">
        <v>7421</v>
      </c>
      <c r="K772" s="2"/>
      <c r="L772" s="1">
        <v>810.0</v>
      </c>
      <c r="M772" s="1"/>
      <c r="N772" s="1">
        <v>9.492</v>
      </c>
      <c r="O772" s="1" t="s">
        <v>5100</v>
      </c>
      <c r="P772" s="1" t="s">
        <v>7669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80</v>
      </c>
      <c r="B773" s="1" t="s">
        <v>17</v>
      </c>
      <c r="C773" s="1">
        <v>309.0</v>
      </c>
      <c r="D773" s="1">
        <v>0.0</v>
      </c>
      <c r="E773" s="1" t="s">
        <v>6877</v>
      </c>
      <c r="F773" s="1" t="s">
        <v>81</v>
      </c>
      <c r="G773" s="1" t="s">
        <v>20</v>
      </c>
      <c r="H773" s="1" t="s">
        <v>7670</v>
      </c>
      <c r="I773" s="1" t="s">
        <v>7671</v>
      </c>
      <c r="J773" s="1" t="s">
        <v>7672</v>
      </c>
      <c r="K773" s="1" t="s">
        <v>7673</v>
      </c>
      <c r="L773" s="1">
        <v>-8.0</v>
      </c>
      <c r="M773" s="1">
        <v>0.00995</v>
      </c>
      <c r="N773" s="1">
        <v>10.148616666666667</v>
      </c>
      <c r="O773" s="1" t="s">
        <v>5100</v>
      </c>
      <c r="P773" s="1" t="s">
        <v>7236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25</v>
      </c>
      <c r="B774" s="1" t="s">
        <v>88</v>
      </c>
      <c r="C774" s="1">
        <v>527.0</v>
      </c>
      <c r="D774" s="1">
        <v>0.0</v>
      </c>
      <c r="E774" s="2"/>
      <c r="F774" s="1" t="s">
        <v>19</v>
      </c>
      <c r="G774" s="1" t="s">
        <v>20</v>
      </c>
      <c r="H774" s="1" t="s">
        <v>7674</v>
      </c>
      <c r="I774" s="1" t="s">
        <v>7675</v>
      </c>
      <c r="J774" s="1" t="s">
        <v>7675</v>
      </c>
      <c r="K774" s="2"/>
      <c r="L774" s="1">
        <v>-3.0</v>
      </c>
      <c r="M774" s="1"/>
      <c r="N774" s="1">
        <v>15.044816666666666</v>
      </c>
      <c r="O774" s="1" t="s">
        <v>5090</v>
      </c>
      <c r="P774" s="1" t="s">
        <v>7676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80</v>
      </c>
      <c r="B775" s="1" t="s">
        <v>17</v>
      </c>
      <c r="C775" s="1">
        <v>270.0</v>
      </c>
      <c r="D775" s="1">
        <v>0.0</v>
      </c>
      <c r="E775" s="1" t="s">
        <v>6452</v>
      </c>
      <c r="F775" s="1" t="s">
        <v>81</v>
      </c>
      <c r="G775" s="1" t="s">
        <v>20</v>
      </c>
      <c r="H775" s="1" t="s">
        <v>7677</v>
      </c>
      <c r="I775" s="1" t="s">
        <v>7678</v>
      </c>
      <c r="J775" s="1" t="s">
        <v>7679</v>
      </c>
      <c r="K775" s="1" t="s">
        <v>7680</v>
      </c>
      <c r="L775" s="1">
        <v>-11.0</v>
      </c>
      <c r="M775" s="1">
        <v>111.97463333333333</v>
      </c>
      <c r="N775" s="1">
        <v>180.21706666666665</v>
      </c>
      <c r="O775" s="1" t="s">
        <v>5100</v>
      </c>
      <c r="P775" s="1" t="s">
        <v>6142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16</v>
      </c>
      <c r="B776" s="1" t="s">
        <v>17</v>
      </c>
      <c r="C776" s="1">
        <v>716.0</v>
      </c>
      <c r="D776" s="1">
        <v>0.0</v>
      </c>
      <c r="E776" s="1" t="s">
        <v>18</v>
      </c>
      <c r="F776" s="1" t="s">
        <v>19</v>
      </c>
      <c r="G776" s="1" t="s">
        <v>20</v>
      </c>
      <c r="H776" s="1" t="s">
        <v>7681</v>
      </c>
      <c r="I776" s="1" t="s">
        <v>7682</v>
      </c>
      <c r="J776" s="1" t="s">
        <v>7682</v>
      </c>
      <c r="K776" s="2"/>
      <c r="L776" s="1">
        <v>-4.0</v>
      </c>
      <c r="M776" s="1"/>
      <c r="N776" s="1">
        <v>15.975683333333333</v>
      </c>
      <c r="O776" s="1" t="s">
        <v>5132</v>
      </c>
      <c r="P776" s="1" t="s">
        <v>7683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80</v>
      </c>
      <c r="B777" s="1" t="s">
        <v>17</v>
      </c>
      <c r="C777" s="1">
        <v>627.0</v>
      </c>
      <c r="D777" s="1">
        <v>0.0</v>
      </c>
      <c r="E777" s="1" t="s">
        <v>6877</v>
      </c>
      <c r="F777" s="1" t="s">
        <v>81</v>
      </c>
      <c r="G777" s="1" t="s">
        <v>20</v>
      </c>
      <c r="H777" s="1" t="s">
        <v>7684</v>
      </c>
      <c r="I777" s="1" t="s">
        <v>7685</v>
      </c>
      <c r="J777" s="1" t="s">
        <v>7686</v>
      </c>
      <c r="K777" s="1" t="s">
        <v>7687</v>
      </c>
      <c r="L777" s="1">
        <v>-9.0</v>
      </c>
      <c r="M777" s="1">
        <v>0.008333333333333333</v>
      </c>
      <c r="N777" s="1">
        <v>11.428416666666667</v>
      </c>
      <c r="O777" s="1" t="s">
        <v>5100</v>
      </c>
      <c r="P777" s="1" t="s">
        <v>7688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80</v>
      </c>
      <c r="B778" s="1" t="s">
        <v>17</v>
      </c>
      <c r="C778" s="1">
        <v>250.0</v>
      </c>
      <c r="D778" s="1">
        <v>0.0</v>
      </c>
      <c r="E778" s="1" t="s">
        <v>6877</v>
      </c>
      <c r="F778" s="1" t="s">
        <v>81</v>
      </c>
      <c r="G778" s="1" t="s">
        <v>20</v>
      </c>
      <c r="H778" s="1" t="s">
        <v>7689</v>
      </c>
      <c r="I778" s="1" t="s">
        <v>7690</v>
      </c>
      <c r="J778" s="1" t="s">
        <v>7691</v>
      </c>
      <c r="K778" s="1" t="s">
        <v>7692</v>
      </c>
      <c r="L778" s="1">
        <v>-3.0</v>
      </c>
      <c r="M778" s="1">
        <v>0.007966666666666667</v>
      </c>
      <c r="N778" s="1">
        <v>8.612266666666667</v>
      </c>
      <c r="O778" s="1" t="s">
        <v>5100</v>
      </c>
      <c r="P778" s="1" t="s">
        <v>7693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29</v>
      </c>
      <c r="B779" s="1" t="s">
        <v>88</v>
      </c>
      <c r="C779" s="1">
        <v>505.0</v>
      </c>
      <c r="D779" s="1">
        <v>0.0</v>
      </c>
      <c r="E779" s="1" t="s">
        <v>5163</v>
      </c>
      <c r="F779" s="1" t="s">
        <v>19</v>
      </c>
      <c r="G779" s="1" t="s">
        <v>20</v>
      </c>
      <c r="H779" s="1" t="s">
        <v>7694</v>
      </c>
      <c r="I779" s="1" t="s">
        <v>7695</v>
      </c>
      <c r="J779" s="1" t="s">
        <v>7695</v>
      </c>
      <c r="K779" s="2"/>
      <c r="L779" s="1">
        <v>-12.0</v>
      </c>
      <c r="M779" s="1"/>
      <c r="N779" s="1">
        <v>7.479866666666667</v>
      </c>
      <c r="O779" s="1" t="s">
        <v>5090</v>
      </c>
      <c r="P779" s="1" t="s">
        <v>7696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37</v>
      </c>
      <c r="B780" s="1" t="s">
        <v>17</v>
      </c>
      <c r="C780" s="1">
        <v>2659.0</v>
      </c>
      <c r="D780" s="1">
        <v>0.0</v>
      </c>
      <c r="E780" s="1" t="s">
        <v>6452</v>
      </c>
      <c r="F780" s="1" t="s">
        <v>81</v>
      </c>
      <c r="G780" s="1" t="s">
        <v>39</v>
      </c>
      <c r="H780" s="1" t="s">
        <v>7697</v>
      </c>
      <c r="I780" s="1" t="s">
        <v>7698</v>
      </c>
      <c r="J780" s="1" t="s">
        <v>7699</v>
      </c>
      <c r="K780" s="1" t="s">
        <v>7700</v>
      </c>
      <c r="L780" s="1">
        <v>-5.0</v>
      </c>
      <c r="M780" s="1">
        <v>116.48673333333333</v>
      </c>
      <c r="N780" s="1">
        <v>199.57318333333333</v>
      </c>
      <c r="O780" s="1" t="s">
        <v>42</v>
      </c>
      <c r="P780" s="1" t="s">
        <v>7701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80</v>
      </c>
      <c r="B781" s="1" t="s">
        <v>17</v>
      </c>
      <c r="C781" s="3">
        <v>250.0</v>
      </c>
      <c r="D781" s="1">
        <v>0.0</v>
      </c>
      <c r="E781" s="1" t="s">
        <v>6877</v>
      </c>
      <c r="F781" s="1" t="s">
        <v>81</v>
      </c>
      <c r="G781" s="1" t="s">
        <v>20</v>
      </c>
      <c r="H781" s="1" t="s">
        <v>7702</v>
      </c>
      <c r="I781" s="1" t="s">
        <v>7703</v>
      </c>
      <c r="J781" s="1" t="s">
        <v>7704</v>
      </c>
      <c r="K781" s="1" t="s">
        <v>7705</v>
      </c>
      <c r="L781" s="1">
        <v>-12.0</v>
      </c>
      <c r="M781" s="1">
        <v>0.015866666666666668</v>
      </c>
      <c r="N781" s="1">
        <v>6.806033333333334</v>
      </c>
      <c r="O781" s="1" t="s">
        <v>5100</v>
      </c>
      <c r="P781" s="1" t="s">
        <v>7706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25</v>
      </c>
      <c r="B782" s="1" t="s">
        <v>17</v>
      </c>
      <c r="C782" s="1">
        <v>608.0</v>
      </c>
      <c r="D782" s="1">
        <v>0.0</v>
      </c>
      <c r="E782" s="2"/>
      <c r="F782" s="1" t="s">
        <v>19</v>
      </c>
      <c r="G782" s="1" t="s">
        <v>20</v>
      </c>
      <c r="H782" s="1" t="s">
        <v>7707</v>
      </c>
      <c r="I782" s="1" t="s">
        <v>7708</v>
      </c>
      <c r="J782" s="1" t="s">
        <v>7708</v>
      </c>
      <c r="K782" s="2"/>
      <c r="L782" s="1">
        <v>-10.0</v>
      </c>
      <c r="M782" s="1"/>
      <c r="N782" s="1">
        <v>8.9456</v>
      </c>
      <c r="O782" s="1" t="s">
        <v>5090</v>
      </c>
      <c r="P782" s="1" t="s">
        <v>7709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80</v>
      </c>
      <c r="B783" s="1" t="s">
        <v>17</v>
      </c>
      <c r="C783" s="1">
        <v>219.0</v>
      </c>
      <c r="D783" s="1">
        <v>50.0</v>
      </c>
      <c r="E783" s="2"/>
      <c r="F783" s="1" t="s">
        <v>38</v>
      </c>
      <c r="G783" s="1" t="s">
        <v>39</v>
      </c>
      <c r="H783" s="1" t="s">
        <v>7710</v>
      </c>
      <c r="I783" s="1" t="s">
        <v>7711</v>
      </c>
      <c r="J783" s="1" t="s">
        <v>7711</v>
      </c>
      <c r="K783" s="2"/>
      <c r="L783" s="1">
        <v>-7.0</v>
      </c>
      <c r="M783" s="1"/>
      <c r="N783" s="1">
        <v>11.746683333333333</v>
      </c>
      <c r="O783" s="1" t="s">
        <v>5100</v>
      </c>
      <c r="P783" s="1" t="s">
        <v>7712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16</v>
      </c>
      <c r="B784" s="1" t="s">
        <v>17</v>
      </c>
      <c r="C784" s="1">
        <v>394.0</v>
      </c>
      <c r="D784" s="1">
        <v>0.0</v>
      </c>
      <c r="E784" s="1" t="s">
        <v>18</v>
      </c>
      <c r="F784" s="1" t="s">
        <v>19</v>
      </c>
      <c r="G784" s="1" t="s">
        <v>20</v>
      </c>
      <c r="H784" s="1" t="s">
        <v>7713</v>
      </c>
      <c r="I784" s="1" t="s">
        <v>7714</v>
      </c>
      <c r="J784" s="1" t="s">
        <v>7714</v>
      </c>
      <c r="K784" s="2"/>
      <c r="L784" s="1">
        <v>-6.0</v>
      </c>
      <c r="M784" s="1"/>
      <c r="N784" s="1">
        <v>8.285233333333334</v>
      </c>
      <c r="O784" s="1" t="s">
        <v>5132</v>
      </c>
      <c r="P784" s="1" t="s">
        <v>7715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25</v>
      </c>
      <c r="B785" s="1" t="s">
        <v>17</v>
      </c>
      <c r="C785" s="3">
        <v>379.0</v>
      </c>
      <c r="D785" s="1">
        <v>0.0</v>
      </c>
      <c r="E785" s="2"/>
      <c r="F785" s="1" t="s">
        <v>19</v>
      </c>
      <c r="G785" s="1" t="s">
        <v>39</v>
      </c>
      <c r="H785" s="1" t="s">
        <v>7716</v>
      </c>
      <c r="I785" s="1" t="s">
        <v>7717</v>
      </c>
      <c r="J785" s="1" t="s">
        <v>7717</v>
      </c>
      <c r="K785" s="2"/>
      <c r="L785" s="1">
        <v>-7.0</v>
      </c>
      <c r="M785" s="1"/>
      <c r="N785" s="1">
        <v>7.914483333333333</v>
      </c>
      <c r="O785" s="1" t="s">
        <v>5090</v>
      </c>
      <c r="P785" s="1" t="s">
        <v>7718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25</v>
      </c>
      <c r="B786" s="1" t="s">
        <v>17</v>
      </c>
      <c r="C786" s="1">
        <v>410.0</v>
      </c>
      <c r="D786" s="1">
        <v>0.0</v>
      </c>
      <c r="E786" s="2"/>
      <c r="F786" s="1" t="s">
        <v>19</v>
      </c>
      <c r="G786" s="1" t="s">
        <v>20</v>
      </c>
      <c r="H786" s="1" t="s">
        <v>7719</v>
      </c>
      <c r="I786" s="1" t="s">
        <v>7720</v>
      </c>
      <c r="J786" s="1" t="s">
        <v>7720</v>
      </c>
      <c r="K786" s="2"/>
      <c r="L786" s="1">
        <v>-5.0</v>
      </c>
      <c r="M786" s="1"/>
      <c r="N786" s="1">
        <v>9.267266666666666</v>
      </c>
      <c r="O786" s="1" t="s">
        <v>5090</v>
      </c>
      <c r="P786" s="1" t="s">
        <v>7721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16</v>
      </c>
      <c r="B787" s="1" t="s">
        <v>17</v>
      </c>
      <c r="C787" s="1">
        <v>938.0</v>
      </c>
      <c r="D787" s="1">
        <v>0.0</v>
      </c>
      <c r="E787" s="1" t="s">
        <v>18</v>
      </c>
      <c r="F787" s="1" t="s">
        <v>19</v>
      </c>
      <c r="G787" s="1" t="s">
        <v>20</v>
      </c>
      <c r="H787" s="1" t="s">
        <v>7722</v>
      </c>
      <c r="I787" s="1" t="s">
        <v>7723</v>
      </c>
      <c r="J787" s="1" t="s">
        <v>7723</v>
      </c>
      <c r="K787" s="2"/>
      <c r="L787" s="1">
        <v>-9.0</v>
      </c>
      <c r="M787" s="1"/>
      <c r="N787" s="1">
        <v>10.102133333333333</v>
      </c>
      <c r="O787" s="1" t="s">
        <v>5132</v>
      </c>
      <c r="P787" s="1" t="s">
        <v>7724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37</v>
      </c>
      <c r="B788" s="1" t="s">
        <v>17</v>
      </c>
      <c r="C788" s="3">
        <v>20.0</v>
      </c>
      <c r="D788" s="1">
        <v>35.0</v>
      </c>
      <c r="E788" s="2"/>
      <c r="F788" s="1" t="s">
        <v>38</v>
      </c>
      <c r="G788" s="1" t="s">
        <v>39</v>
      </c>
      <c r="H788" s="1" t="s">
        <v>7725</v>
      </c>
      <c r="I788" s="1" t="s">
        <v>7726</v>
      </c>
      <c r="J788" s="1" t="s">
        <v>7726</v>
      </c>
      <c r="K788" s="2"/>
      <c r="L788" s="1">
        <v>-3.0</v>
      </c>
      <c r="M788" s="1"/>
      <c r="N788" s="1">
        <v>1.42975</v>
      </c>
      <c r="O788" s="1" t="s">
        <v>42</v>
      </c>
      <c r="P788" s="1" t="s">
        <v>7727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16</v>
      </c>
      <c r="B789" s="1" t="s">
        <v>17</v>
      </c>
      <c r="C789" s="1">
        <v>593.0</v>
      </c>
      <c r="D789" s="1">
        <v>0.0</v>
      </c>
      <c r="E789" s="1" t="s">
        <v>18</v>
      </c>
      <c r="F789" s="1" t="s">
        <v>19</v>
      </c>
      <c r="G789" s="1" t="s">
        <v>20</v>
      </c>
      <c r="H789" s="1" t="s">
        <v>7728</v>
      </c>
      <c r="I789" s="1" t="s">
        <v>7729</v>
      </c>
      <c r="J789" s="1" t="s">
        <v>7729</v>
      </c>
      <c r="K789" s="2"/>
      <c r="L789" s="1">
        <v>-8.0</v>
      </c>
      <c r="M789" s="1"/>
      <c r="N789" s="1">
        <v>11.847183333333334</v>
      </c>
      <c r="O789" s="1" t="s">
        <v>5132</v>
      </c>
      <c r="P789" s="1" t="s">
        <v>7730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25</v>
      </c>
      <c r="B790" s="1" t="s">
        <v>17</v>
      </c>
      <c r="C790" s="1">
        <v>583.0</v>
      </c>
      <c r="D790" s="1">
        <v>0.0</v>
      </c>
      <c r="E790" s="2"/>
      <c r="F790" s="1" t="s">
        <v>19</v>
      </c>
      <c r="G790" s="1" t="s">
        <v>20</v>
      </c>
      <c r="H790" s="1" t="s">
        <v>7731</v>
      </c>
      <c r="I790" s="1" t="s">
        <v>7732</v>
      </c>
      <c r="J790" s="1" t="s">
        <v>7732</v>
      </c>
      <c r="K790" s="2"/>
      <c r="L790" s="1">
        <v>-9.0</v>
      </c>
      <c r="M790" s="1"/>
      <c r="N790" s="1">
        <v>9.5425</v>
      </c>
      <c r="O790" s="1" t="s">
        <v>5090</v>
      </c>
      <c r="P790" s="1" t="s">
        <v>7733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80</v>
      </c>
      <c r="B791" s="1" t="s">
        <v>17</v>
      </c>
      <c r="C791" s="1">
        <v>319.0</v>
      </c>
      <c r="D791" s="1">
        <v>75.0</v>
      </c>
      <c r="E791" s="2"/>
      <c r="F791" s="1" t="s">
        <v>38</v>
      </c>
      <c r="G791" s="1" t="s">
        <v>20</v>
      </c>
      <c r="H791" s="1" t="s">
        <v>7734</v>
      </c>
      <c r="I791" s="1" t="s">
        <v>7735</v>
      </c>
      <c r="J791" s="1" t="s">
        <v>7735</v>
      </c>
      <c r="K791" s="2"/>
      <c r="L791" s="1">
        <v>-5.0</v>
      </c>
      <c r="M791" s="1"/>
      <c r="N791" s="1">
        <v>13.5212</v>
      </c>
      <c r="O791" s="1" t="s">
        <v>5100</v>
      </c>
      <c r="P791" s="1" t="s">
        <v>7736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16</v>
      </c>
      <c r="B792" s="1" t="s">
        <v>17</v>
      </c>
      <c r="C792" s="1">
        <v>264.0</v>
      </c>
      <c r="D792" s="1">
        <v>0.0</v>
      </c>
      <c r="E792" s="1" t="s">
        <v>18</v>
      </c>
      <c r="F792" s="1" t="s">
        <v>19</v>
      </c>
      <c r="G792" s="1" t="s">
        <v>20</v>
      </c>
      <c r="H792" s="1" t="s">
        <v>7737</v>
      </c>
      <c r="I792" s="1" t="s">
        <v>7738</v>
      </c>
      <c r="J792" s="1" t="s">
        <v>7738</v>
      </c>
      <c r="K792" s="2"/>
      <c r="L792" s="1">
        <v>-5.0</v>
      </c>
      <c r="M792" s="1"/>
      <c r="N792" s="1">
        <v>9.954833333333333</v>
      </c>
      <c r="O792" s="1" t="s">
        <v>5132</v>
      </c>
      <c r="P792" s="1" t="s">
        <v>5133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80</v>
      </c>
      <c r="B793" s="1" t="s">
        <v>17</v>
      </c>
      <c r="C793" s="1">
        <v>827.0</v>
      </c>
      <c r="D793" s="1">
        <v>0.0</v>
      </c>
      <c r="E793" s="1" t="s">
        <v>6877</v>
      </c>
      <c r="F793" s="1" t="s">
        <v>81</v>
      </c>
      <c r="G793" s="1" t="s">
        <v>20</v>
      </c>
      <c r="H793" s="1" t="s">
        <v>7739</v>
      </c>
      <c r="I793" s="1" t="s">
        <v>7740</v>
      </c>
      <c r="J793" s="1" t="s">
        <v>7741</v>
      </c>
      <c r="K793" s="1" t="s">
        <v>7742</v>
      </c>
      <c r="L793" s="1">
        <v>-7.0</v>
      </c>
      <c r="M793" s="1">
        <v>0.01765</v>
      </c>
      <c r="N793" s="1">
        <v>19.09695</v>
      </c>
      <c r="O793" s="1" t="s">
        <v>5100</v>
      </c>
      <c r="P793" s="1" t="s">
        <v>7743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29</v>
      </c>
      <c r="B794" s="1" t="s">
        <v>17</v>
      </c>
      <c r="C794" s="3">
        <v>329.0</v>
      </c>
      <c r="D794" s="1">
        <v>0.0</v>
      </c>
      <c r="E794" s="1" t="s">
        <v>6895</v>
      </c>
      <c r="F794" s="1" t="s">
        <v>19</v>
      </c>
      <c r="G794" s="1" t="s">
        <v>20</v>
      </c>
      <c r="H794" s="1" t="s">
        <v>7744</v>
      </c>
      <c r="I794" s="1" t="s">
        <v>7745</v>
      </c>
      <c r="J794" s="1" t="s">
        <v>7745</v>
      </c>
      <c r="K794" s="2"/>
      <c r="L794" s="1">
        <v>-3.0</v>
      </c>
      <c r="M794" s="1"/>
      <c r="N794" s="1">
        <v>11.3342</v>
      </c>
      <c r="O794" s="1" t="s">
        <v>5090</v>
      </c>
      <c r="P794" s="1" t="s">
        <v>7746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25</v>
      </c>
      <c r="B795" s="1" t="s">
        <v>17</v>
      </c>
      <c r="C795" s="1">
        <v>264.0</v>
      </c>
      <c r="D795" s="1">
        <v>0.0</v>
      </c>
      <c r="E795" s="2"/>
      <c r="F795" s="1" t="s">
        <v>19</v>
      </c>
      <c r="G795" s="1" t="s">
        <v>20</v>
      </c>
      <c r="H795" s="1" t="s">
        <v>7747</v>
      </c>
      <c r="I795" s="1" t="s">
        <v>7748</v>
      </c>
      <c r="J795" s="1" t="s">
        <v>7748</v>
      </c>
      <c r="K795" s="2"/>
      <c r="L795" s="1">
        <v>-7.0</v>
      </c>
      <c r="M795" s="1"/>
      <c r="N795" s="1">
        <v>7.37125</v>
      </c>
      <c r="O795" s="1" t="s">
        <v>5090</v>
      </c>
      <c r="P795" s="1" t="s">
        <v>7749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25</v>
      </c>
      <c r="B796" s="1" t="s">
        <v>17</v>
      </c>
      <c r="C796" s="1">
        <v>528.0</v>
      </c>
      <c r="D796" s="1">
        <v>0.0</v>
      </c>
      <c r="E796" s="2"/>
      <c r="F796" s="1" t="s">
        <v>19</v>
      </c>
      <c r="G796" s="1" t="s">
        <v>20</v>
      </c>
      <c r="H796" s="1" t="s">
        <v>7750</v>
      </c>
      <c r="I796" s="1" t="s">
        <v>7751</v>
      </c>
      <c r="J796" s="1" t="s">
        <v>7751</v>
      </c>
      <c r="K796" s="2"/>
      <c r="L796" s="1">
        <v>-4.0</v>
      </c>
      <c r="M796" s="1"/>
      <c r="N796" s="1">
        <v>14.3423</v>
      </c>
      <c r="O796" s="1" t="s">
        <v>5090</v>
      </c>
      <c r="P796" s="1" t="s">
        <v>7752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16</v>
      </c>
      <c r="B797" s="1" t="s">
        <v>17</v>
      </c>
      <c r="C797" s="1">
        <v>224.0</v>
      </c>
      <c r="D797" s="1">
        <v>0.0</v>
      </c>
      <c r="E797" s="1" t="s">
        <v>18</v>
      </c>
      <c r="F797" s="1" t="s">
        <v>19</v>
      </c>
      <c r="G797" s="1" t="s">
        <v>20</v>
      </c>
      <c r="H797" s="1" t="s">
        <v>7753</v>
      </c>
      <c r="I797" s="1" t="s">
        <v>7754</v>
      </c>
      <c r="J797" s="1" t="s">
        <v>7754</v>
      </c>
      <c r="K797" s="2"/>
      <c r="L797" s="1">
        <v>-7.0</v>
      </c>
      <c r="M797" s="1"/>
      <c r="N797" s="1">
        <v>7.4148</v>
      </c>
      <c r="O797" s="1" t="s">
        <v>5132</v>
      </c>
      <c r="P797" s="1" t="s">
        <v>5136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80</v>
      </c>
      <c r="B798" s="1" t="s">
        <v>17</v>
      </c>
      <c r="C798" s="1">
        <v>199.0</v>
      </c>
      <c r="D798" s="1">
        <v>50.0</v>
      </c>
      <c r="E798" s="2"/>
      <c r="F798" s="1" t="s">
        <v>38</v>
      </c>
      <c r="G798" s="1" t="s">
        <v>20</v>
      </c>
      <c r="H798" s="1" t="s">
        <v>7755</v>
      </c>
      <c r="I798" s="1" t="s">
        <v>7756</v>
      </c>
      <c r="J798" s="1" t="s">
        <v>7756</v>
      </c>
      <c r="K798" s="2"/>
      <c r="L798" s="1">
        <v>-9.0</v>
      </c>
      <c r="M798" s="1"/>
      <c r="N798" s="1">
        <v>9.1193</v>
      </c>
      <c r="O798" s="1" t="s">
        <v>5100</v>
      </c>
      <c r="P798" s="1" t="s">
        <v>7757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80</v>
      </c>
      <c r="B799" s="1" t="s">
        <v>17</v>
      </c>
      <c r="C799" s="1">
        <v>219.0</v>
      </c>
      <c r="D799" s="1">
        <v>50.0</v>
      </c>
      <c r="E799" s="2"/>
      <c r="F799" s="1" t="s">
        <v>38</v>
      </c>
      <c r="G799" s="1" t="s">
        <v>162</v>
      </c>
      <c r="H799" s="1" t="s">
        <v>7758</v>
      </c>
      <c r="I799" s="1" t="s">
        <v>7759</v>
      </c>
      <c r="J799" s="1" t="s">
        <v>7759</v>
      </c>
      <c r="K799" s="2"/>
      <c r="L799" s="1">
        <v>-9.0</v>
      </c>
      <c r="M799" s="1"/>
      <c r="N799" s="1">
        <v>9.879066666666667</v>
      </c>
      <c r="O799" s="1" t="s">
        <v>5100</v>
      </c>
      <c r="P799" s="1" t="s">
        <v>7760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80</v>
      </c>
      <c r="B800" s="1" t="s">
        <v>17</v>
      </c>
      <c r="C800" s="1">
        <v>398.0</v>
      </c>
      <c r="D800" s="1">
        <v>0.0</v>
      </c>
      <c r="E800" s="1" t="s">
        <v>6877</v>
      </c>
      <c r="F800" s="1" t="s">
        <v>81</v>
      </c>
      <c r="G800" s="1" t="s">
        <v>20</v>
      </c>
      <c r="H800" s="1" t="s">
        <v>7761</v>
      </c>
      <c r="I800" s="1" t="s">
        <v>7762</v>
      </c>
      <c r="J800" s="1" t="s">
        <v>7763</v>
      </c>
      <c r="K800" s="1" t="s">
        <v>7764</v>
      </c>
      <c r="L800" s="1">
        <v>0.0</v>
      </c>
      <c r="M800" s="1">
        <v>0.018183333333333333</v>
      </c>
      <c r="N800" s="1">
        <v>10.145366666666666</v>
      </c>
      <c r="O800" s="1" t="s">
        <v>5100</v>
      </c>
      <c r="P800" s="1" t="s">
        <v>7765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80</v>
      </c>
      <c r="B801" s="1" t="s">
        <v>17</v>
      </c>
      <c r="C801" s="1">
        <v>199.0</v>
      </c>
      <c r="D801" s="1">
        <v>50.0</v>
      </c>
      <c r="E801" s="2"/>
      <c r="F801" s="1" t="s">
        <v>38</v>
      </c>
      <c r="G801" s="1" t="s">
        <v>20</v>
      </c>
      <c r="H801" s="1" t="s">
        <v>7766</v>
      </c>
      <c r="I801" s="1" t="s">
        <v>7767</v>
      </c>
      <c r="J801" s="1" t="s">
        <v>7767</v>
      </c>
      <c r="K801" s="2"/>
      <c r="L801" s="1">
        <v>-5.0</v>
      </c>
      <c r="M801" s="1"/>
      <c r="N801" s="1">
        <v>19.96765</v>
      </c>
      <c r="O801" s="1" t="s">
        <v>5100</v>
      </c>
      <c r="P801" s="1" t="s">
        <v>5733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80</v>
      </c>
      <c r="B802" s="1" t="s">
        <v>17</v>
      </c>
      <c r="C802" s="1">
        <v>199.0</v>
      </c>
      <c r="D802" s="1">
        <v>50.0</v>
      </c>
      <c r="E802" s="2"/>
      <c r="F802" s="1" t="s">
        <v>38</v>
      </c>
      <c r="G802" s="1" t="s">
        <v>162</v>
      </c>
      <c r="H802" s="1" t="s">
        <v>7768</v>
      </c>
      <c r="I802" s="1" t="s">
        <v>7769</v>
      </c>
      <c r="J802" s="1" t="s">
        <v>7769</v>
      </c>
      <c r="K802" s="2"/>
      <c r="L802" s="1">
        <v>-11.0</v>
      </c>
      <c r="M802" s="1"/>
      <c r="N802" s="1">
        <v>8.430516666666668</v>
      </c>
      <c r="O802" s="1" t="s">
        <v>5100</v>
      </c>
      <c r="P802" s="1" t="s">
        <v>5660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80</v>
      </c>
      <c r="B803" s="1" t="s">
        <v>17</v>
      </c>
      <c r="C803" s="1">
        <v>290.0</v>
      </c>
      <c r="D803" s="1">
        <v>19.0</v>
      </c>
      <c r="E803" s="1" t="s">
        <v>6877</v>
      </c>
      <c r="F803" s="1" t="s">
        <v>81</v>
      </c>
      <c r="G803" s="1" t="s">
        <v>20</v>
      </c>
      <c r="H803" s="1" t="s">
        <v>7770</v>
      </c>
      <c r="I803" s="1" t="s">
        <v>7771</v>
      </c>
      <c r="J803" s="1" t="s">
        <v>7772</v>
      </c>
      <c r="K803" s="1" t="s">
        <v>7773</v>
      </c>
      <c r="L803" s="1">
        <v>1.0</v>
      </c>
      <c r="M803" s="1">
        <v>0.011483333333333333</v>
      </c>
      <c r="N803" s="1">
        <v>18.012133333333335</v>
      </c>
      <c r="O803" s="1" t="s">
        <v>5100</v>
      </c>
      <c r="P803" s="1" t="s">
        <v>5264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16</v>
      </c>
      <c r="B804" s="1" t="s">
        <v>17</v>
      </c>
      <c r="C804" s="1">
        <v>321.0</v>
      </c>
      <c r="D804" s="1">
        <v>0.0</v>
      </c>
      <c r="E804" s="1" t="s">
        <v>18</v>
      </c>
      <c r="F804" s="1" t="s">
        <v>19</v>
      </c>
      <c r="G804" s="1" t="s">
        <v>20</v>
      </c>
      <c r="H804" s="1" t="s">
        <v>7774</v>
      </c>
      <c r="I804" s="1" t="s">
        <v>7775</v>
      </c>
      <c r="J804" s="1" t="s">
        <v>7775</v>
      </c>
      <c r="K804" s="2"/>
      <c r="L804" s="1">
        <v>-6.0</v>
      </c>
      <c r="M804" s="1"/>
      <c r="N804" s="1">
        <v>8.2899</v>
      </c>
      <c r="O804" s="1" t="s">
        <v>5132</v>
      </c>
      <c r="P804" s="1" t="s">
        <v>7776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80</v>
      </c>
      <c r="B805" s="1" t="s">
        <v>17</v>
      </c>
      <c r="C805" s="1">
        <v>223.0</v>
      </c>
      <c r="D805" s="1">
        <v>86.0</v>
      </c>
      <c r="E805" s="2"/>
      <c r="F805" s="1" t="s">
        <v>38</v>
      </c>
      <c r="G805" s="1" t="s">
        <v>162</v>
      </c>
      <c r="H805" s="1" t="s">
        <v>7777</v>
      </c>
      <c r="I805" s="1" t="s">
        <v>7778</v>
      </c>
      <c r="J805" s="1" t="s">
        <v>7778</v>
      </c>
      <c r="K805" s="2"/>
      <c r="L805" s="1">
        <v>-11.0</v>
      </c>
      <c r="M805" s="1"/>
      <c r="N805" s="1">
        <v>8.015633333333334</v>
      </c>
      <c r="O805" s="1" t="s">
        <v>5100</v>
      </c>
      <c r="P805" s="1" t="s">
        <v>7236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80</v>
      </c>
      <c r="B806" s="1" t="s">
        <v>17</v>
      </c>
      <c r="C806" s="1">
        <v>329.0</v>
      </c>
      <c r="D806" s="1">
        <v>0.0</v>
      </c>
      <c r="E806" s="1" t="s">
        <v>6877</v>
      </c>
      <c r="F806" s="1" t="s">
        <v>81</v>
      </c>
      <c r="G806" s="1" t="s">
        <v>20</v>
      </c>
      <c r="H806" s="1" t="s">
        <v>7779</v>
      </c>
      <c r="I806" s="1" t="s">
        <v>7780</v>
      </c>
      <c r="J806" s="1" t="s">
        <v>7781</v>
      </c>
      <c r="K806" s="1" t="s">
        <v>7782</v>
      </c>
      <c r="L806" s="1">
        <v>-6.0</v>
      </c>
      <c r="M806" s="1">
        <v>0.01005</v>
      </c>
      <c r="N806" s="1">
        <v>22.993816666666667</v>
      </c>
      <c r="O806" s="1" t="s">
        <v>5100</v>
      </c>
      <c r="P806" s="1" t="s">
        <v>7783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16</v>
      </c>
      <c r="B807" s="1" t="s">
        <v>17</v>
      </c>
      <c r="C807" s="1">
        <v>478.0</v>
      </c>
      <c r="D807" s="1">
        <v>0.0</v>
      </c>
      <c r="E807" s="1" t="s">
        <v>18</v>
      </c>
      <c r="F807" s="1" t="s">
        <v>19</v>
      </c>
      <c r="G807" s="1" t="s">
        <v>20</v>
      </c>
      <c r="H807" s="1" t="s">
        <v>7784</v>
      </c>
      <c r="I807" s="1" t="s">
        <v>7785</v>
      </c>
      <c r="J807" s="1" t="s">
        <v>7785</v>
      </c>
      <c r="K807" s="2"/>
      <c r="L807" s="1">
        <v>-4.0</v>
      </c>
      <c r="M807" s="1"/>
      <c r="N807" s="1">
        <v>10.132266666666666</v>
      </c>
      <c r="O807" s="1" t="s">
        <v>5132</v>
      </c>
      <c r="P807" s="1" t="s">
        <v>7786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37</v>
      </c>
      <c r="B808" s="1" t="s">
        <v>17</v>
      </c>
      <c r="C808" s="1">
        <v>239.0</v>
      </c>
      <c r="D808" s="1">
        <v>0.0</v>
      </c>
      <c r="E808" s="2"/>
      <c r="F808" s="1" t="s">
        <v>38</v>
      </c>
      <c r="G808" s="1" t="s">
        <v>39</v>
      </c>
      <c r="H808" s="1" t="s">
        <v>7787</v>
      </c>
      <c r="I808" s="1" t="s">
        <v>7788</v>
      </c>
      <c r="J808" s="1" t="s">
        <v>7789</v>
      </c>
      <c r="K808" s="2"/>
      <c r="L808" s="1">
        <v>378.0</v>
      </c>
      <c r="M808" s="1"/>
      <c r="N808" s="1">
        <v>4.630333333333334</v>
      </c>
      <c r="O808" s="1" t="s">
        <v>42</v>
      </c>
      <c r="P808" s="1" t="s">
        <v>7790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16</v>
      </c>
      <c r="B809" s="1" t="s">
        <v>17</v>
      </c>
      <c r="C809" s="1">
        <v>264.0</v>
      </c>
      <c r="D809" s="1">
        <v>0.0</v>
      </c>
      <c r="E809" s="1" t="s">
        <v>18</v>
      </c>
      <c r="F809" s="1" t="s">
        <v>19</v>
      </c>
      <c r="G809" s="1" t="s">
        <v>20</v>
      </c>
      <c r="H809" s="1" t="s">
        <v>7791</v>
      </c>
      <c r="I809" s="1" t="s">
        <v>7792</v>
      </c>
      <c r="J809" s="1" t="s">
        <v>7792</v>
      </c>
      <c r="K809" s="2"/>
      <c r="L809" s="1">
        <v>-4.0</v>
      </c>
      <c r="M809" s="1"/>
      <c r="N809" s="1">
        <v>10.8753</v>
      </c>
      <c r="O809" s="1" t="s">
        <v>5132</v>
      </c>
      <c r="P809" s="1" t="s">
        <v>5754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25</v>
      </c>
      <c r="B810" s="1" t="s">
        <v>88</v>
      </c>
      <c r="C810" s="1">
        <v>364.0</v>
      </c>
      <c r="D810" s="1">
        <v>0.0</v>
      </c>
      <c r="E810" s="2"/>
      <c r="F810" s="1" t="s">
        <v>19</v>
      </c>
      <c r="G810" s="1" t="s">
        <v>20</v>
      </c>
      <c r="H810" s="1" t="s">
        <v>7793</v>
      </c>
      <c r="I810" s="1" t="s">
        <v>7794</v>
      </c>
      <c r="J810" s="1" t="s">
        <v>7794</v>
      </c>
      <c r="K810" s="2"/>
      <c r="L810" s="1">
        <v>-7.0</v>
      </c>
      <c r="M810" s="1"/>
      <c r="N810" s="1">
        <v>7.034233333333333</v>
      </c>
      <c r="O810" s="1" t="s">
        <v>5090</v>
      </c>
      <c r="P810" s="1" t="s">
        <v>5139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16</v>
      </c>
      <c r="B811" s="1" t="s">
        <v>17</v>
      </c>
      <c r="C811" s="3">
        <v>329.0</v>
      </c>
      <c r="D811" s="1">
        <v>0.0</v>
      </c>
      <c r="E811" s="1" t="s">
        <v>18</v>
      </c>
      <c r="F811" s="1" t="s">
        <v>19</v>
      </c>
      <c r="G811" s="1" t="s">
        <v>20</v>
      </c>
      <c r="H811" s="1" t="s">
        <v>7795</v>
      </c>
      <c r="I811" s="1" t="s">
        <v>7796</v>
      </c>
      <c r="J811" s="1" t="s">
        <v>7796</v>
      </c>
      <c r="K811" s="2"/>
      <c r="L811" s="1">
        <v>-6.0</v>
      </c>
      <c r="M811" s="1"/>
      <c r="N811" s="1">
        <v>8.023266666666666</v>
      </c>
      <c r="O811" s="1" t="s">
        <v>5132</v>
      </c>
      <c r="P811" s="1" t="s">
        <v>7797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25</v>
      </c>
      <c r="B812" s="1" t="s">
        <v>88</v>
      </c>
      <c r="C812" s="1">
        <v>497.0</v>
      </c>
      <c r="D812" s="1">
        <v>0.0</v>
      </c>
      <c r="E812" s="2"/>
      <c r="F812" s="1" t="s">
        <v>19</v>
      </c>
      <c r="G812" s="1" t="s">
        <v>20</v>
      </c>
      <c r="H812" s="1" t="s">
        <v>7798</v>
      </c>
      <c r="I812" s="1" t="s">
        <v>7799</v>
      </c>
      <c r="J812" s="1" t="s">
        <v>7799</v>
      </c>
      <c r="K812" s="2"/>
      <c r="L812" s="1">
        <v>-2.0</v>
      </c>
      <c r="M812" s="1"/>
      <c r="N812" s="1">
        <v>12.387783333333333</v>
      </c>
      <c r="O812" s="1" t="s">
        <v>5090</v>
      </c>
      <c r="P812" s="1" t="s">
        <v>7800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80</v>
      </c>
      <c r="B813" s="1" t="s">
        <v>17</v>
      </c>
      <c r="C813" s="1">
        <v>338.0</v>
      </c>
      <c r="D813" s="1">
        <v>67.0</v>
      </c>
      <c r="E813" s="2"/>
      <c r="F813" s="1" t="s">
        <v>38</v>
      </c>
      <c r="G813" s="1" t="s">
        <v>20</v>
      </c>
      <c r="H813" s="1" t="s">
        <v>7801</v>
      </c>
      <c r="I813" s="1" t="s">
        <v>7802</v>
      </c>
      <c r="J813" s="1" t="s">
        <v>7789</v>
      </c>
      <c r="K813" s="2"/>
      <c r="L813" s="1">
        <v>396.0</v>
      </c>
      <c r="M813" s="1"/>
      <c r="N813" s="1">
        <v>9.311633333333333</v>
      </c>
      <c r="O813" s="1" t="s">
        <v>5100</v>
      </c>
      <c r="P813" s="1" t="s">
        <v>7803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80</v>
      </c>
      <c r="B814" s="1" t="s">
        <v>17</v>
      </c>
      <c r="C814" s="1">
        <v>199.0</v>
      </c>
      <c r="D814" s="1">
        <v>50.0</v>
      </c>
      <c r="E814" s="2"/>
      <c r="F814" s="1" t="s">
        <v>38</v>
      </c>
      <c r="G814" s="1" t="s">
        <v>20</v>
      </c>
      <c r="H814" s="1" t="s">
        <v>7804</v>
      </c>
      <c r="I814" s="1" t="s">
        <v>7805</v>
      </c>
      <c r="J814" s="1" t="s">
        <v>7789</v>
      </c>
      <c r="K814" s="2"/>
      <c r="L814" s="1">
        <v>402.0</v>
      </c>
      <c r="M814" s="1"/>
      <c r="N814" s="1">
        <v>7.234266666666667</v>
      </c>
      <c r="O814" s="1" t="s">
        <v>5100</v>
      </c>
      <c r="P814" s="1" t="s">
        <v>5886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16</v>
      </c>
      <c r="B815" s="1" t="s">
        <v>17</v>
      </c>
      <c r="C815" s="1">
        <v>329.0</v>
      </c>
      <c r="D815" s="1">
        <v>0.0</v>
      </c>
      <c r="E815" s="1" t="s">
        <v>18</v>
      </c>
      <c r="F815" s="1" t="s">
        <v>19</v>
      </c>
      <c r="G815" s="1" t="s">
        <v>20</v>
      </c>
      <c r="H815" s="1" t="s">
        <v>7806</v>
      </c>
      <c r="I815" s="1" t="s">
        <v>7807</v>
      </c>
      <c r="J815" s="1" t="s">
        <v>7807</v>
      </c>
      <c r="K815" s="2"/>
      <c r="L815" s="1">
        <v>-7.0</v>
      </c>
      <c r="M815" s="1"/>
      <c r="N815" s="1">
        <v>7.014</v>
      </c>
      <c r="O815" s="1" t="s">
        <v>5132</v>
      </c>
      <c r="P815" s="1" t="s">
        <v>6126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25</v>
      </c>
      <c r="B816" s="1" t="s">
        <v>88</v>
      </c>
      <c r="C816" s="1">
        <v>264.0</v>
      </c>
      <c r="D816" s="1">
        <v>0.0</v>
      </c>
      <c r="E816" s="2"/>
      <c r="F816" s="1" t="s">
        <v>19</v>
      </c>
      <c r="G816" s="1" t="s">
        <v>20</v>
      </c>
      <c r="H816" s="1" t="s">
        <v>7808</v>
      </c>
      <c r="I816" s="1" t="s">
        <v>7809</v>
      </c>
      <c r="J816" s="1" t="s">
        <v>7809</v>
      </c>
      <c r="K816" s="2"/>
      <c r="L816" s="1">
        <v>-8.0</v>
      </c>
      <c r="M816" s="1"/>
      <c r="N816" s="1">
        <v>6.7641333333333336</v>
      </c>
      <c r="O816" s="1" t="s">
        <v>5090</v>
      </c>
      <c r="P816" s="1" t="s">
        <v>5922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25</v>
      </c>
      <c r="B817" s="1" t="s">
        <v>88</v>
      </c>
      <c r="C817" s="1">
        <v>610.0</v>
      </c>
      <c r="D817" s="1">
        <v>0.0</v>
      </c>
      <c r="E817" s="2"/>
      <c r="F817" s="1" t="s">
        <v>19</v>
      </c>
      <c r="G817" s="1" t="s">
        <v>20</v>
      </c>
      <c r="H817" s="1" t="s">
        <v>7810</v>
      </c>
      <c r="I817" s="1" t="s">
        <v>7811</v>
      </c>
      <c r="J817" s="1" t="s">
        <v>7811</v>
      </c>
      <c r="K817" s="2"/>
      <c r="L817" s="1">
        <v>-11.0</v>
      </c>
      <c r="M817" s="1"/>
      <c r="N817" s="1">
        <v>8.178583333333334</v>
      </c>
      <c r="O817" s="1" t="s">
        <v>5090</v>
      </c>
      <c r="P817" s="1" t="s">
        <v>7812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16</v>
      </c>
      <c r="B818" s="1" t="s">
        <v>17</v>
      </c>
      <c r="C818" s="1">
        <v>528.0</v>
      </c>
      <c r="D818" s="1">
        <v>0.0</v>
      </c>
      <c r="E818" s="1" t="s">
        <v>18</v>
      </c>
      <c r="F818" s="1" t="s">
        <v>19</v>
      </c>
      <c r="G818" s="1" t="s">
        <v>20</v>
      </c>
      <c r="H818" s="1" t="s">
        <v>7813</v>
      </c>
      <c r="I818" s="1" t="s">
        <v>7814</v>
      </c>
      <c r="J818" s="1" t="s">
        <v>7814</v>
      </c>
      <c r="K818" s="2"/>
      <c r="L818" s="1">
        <v>-12.0</v>
      </c>
      <c r="M818" s="1"/>
      <c r="N818" s="1">
        <v>7.122583333333333</v>
      </c>
      <c r="O818" s="1" t="s">
        <v>5132</v>
      </c>
      <c r="P818" s="1" t="s">
        <v>6102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37</v>
      </c>
      <c r="B819" s="1" t="s">
        <v>17</v>
      </c>
      <c r="C819" s="1">
        <v>59.0</v>
      </c>
      <c r="D819" s="1">
        <v>0.0</v>
      </c>
      <c r="E819" s="2"/>
      <c r="F819" s="1" t="s">
        <v>38</v>
      </c>
      <c r="G819" s="1" t="s">
        <v>39</v>
      </c>
      <c r="H819" s="1" t="s">
        <v>7815</v>
      </c>
      <c r="I819" s="1" t="s">
        <v>7816</v>
      </c>
      <c r="J819" s="1" t="s">
        <v>7789</v>
      </c>
      <c r="K819" s="2"/>
      <c r="L819" s="1">
        <v>463.0</v>
      </c>
      <c r="M819" s="1"/>
      <c r="N819" s="1">
        <v>4.791783333333333</v>
      </c>
      <c r="O819" s="1" t="s">
        <v>42</v>
      </c>
      <c r="P819" s="1" t="s">
        <v>7817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80</v>
      </c>
      <c r="B820" s="1" t="s">
        <v>17</v>
      </c>
      <c r="C820" s="1">
        <v>368.0</v>
      </c>
      <c r="D820" s="1">
        <v>0.0</v>
      </c>
      <c r="E820" s="1" t="s">
        <v>5095</v>
      </c>
      <c r="F820" s="1" t="s">
        <v>81</v>
      </c>
      <c r="G820" s="1" t="s">
        <v>20</v>
      </c>
      <c r="H820" s="1" t="s">
        <v>7818</v>
      </c>
      <c r="I820" s="1" t="s">
        <v>7819</v>
      </c>
      <c r="J820" s="1" t="s">
        <v>7820</v>
      </c>
      <c r="K820" s="1" t="s">
        <v>7821</v>
      </c>
      <c r="L820" s="1">
        <v>-2.0</v>
      </c>
      <c r="M820" s="1">
        <v>0.0133</v>
      </c>
      <c r="N820" s="1">
        <v>8.290583333333334</v>
      </c>
      <c r="O820" s="1" t="s">
        <v>5100</v>
      </c>
      <c r="P820" s="1" t="s">
        <v>5264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29</v>
      </c>
      <c r="B821" s="1" t="s">
        <v>88</v>
      </c>
      <c r="C821" s="1">
        <v>329.0</v>
      </c>
      <c r="D821" s="1">
        <v>0.0</v>
      </c>
      <c r="E821" s="1" t="s">
        <v>5807</v>
      </c>
      <c r="F821" s="1" t="s">
        <v>19</v>
      </c>
      <c r="G821" s="1" t="s">
        <v>20</v>
      </c>
      <c r="H821" s="1" t="s">
        <v>7822</v>
      </c>
      <c r="I821" s="1" t="s">
        <v>7823</v>
      </c>
      <c r="J821" s="1" t="s">
        <v>7823</v>
      </c>
      <c r="K821" s="2"/>
      <c r="L821" s="1">
        <v>1.0</v>
      </c>
      <c r="M821" s="1"/>
      <c r="N821" s="1">
        <v>16.99775</v>
      </c>
      <c r="O821" s="1" t="s">
        <v>5090</v>
      </c>
      <c r="P821" s="1" t="s">
        <v>7041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37</v>
      </c>
      <c r="B822" s="1" t="s">
        <v>17</v>
      </c>
      <c r="C822" s="1">
        <v>0.0</v>
      </c>
      <c r="D822" s="1">
        <v>438.0</v>
      </c>
      <c r="E822" s="1" t="s">
        <v>5095</v>
      </c>
      <c r="F822" s="1" t="s">
        <v>81</v>
      </c>
      <c r="G822" s="1" t="s">
        <v>39</v>
      </c>
      <c r="H822" s="1" t="s">
        <v>7824</v>
      </c>
      <c r="I822" s="1" t="s">
        <v>7825</v>
      </c>
      <c r="J822" s="1" t="s">
        <v>7826</v>
      </c>
      <c r="K822" s="1" t="s">
        <v>7827</v>
      </c>
      <c r="L822" s="1">
        <v>-13.0</v>
      </c>
      <c r="M822" s="1">
        <v>0.015583333333333333</v>
      </c>
      <c r="N822" s="1">
        <v>0.5370666666666667</v>
      </c>
      <c r="O822" s="1" t="s">
        <v>42</v>
      </c>
      <c r="P822" s="1" t="s">
        <v>7828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16</v>
      </c>
      <c r="B823" s="1" t="s">
        <v>17</v>
      </c>
      <c r="C823" s="1">
        <v>408.0</v>
      </c>
      <c r="D823" s="1">
        <v>0.0</v>
      </c>
      <c r="E823" s="1" t="s">
        <v>18</v>
      </c>
      <c r="F823" s="1" t="s">
        <v>19</v>
      </c>
      <c r="G823" s="1" t="s">
        <v>20</v>
      </c>
      <c r="H823" s="1" t="s">
        <v>7829</v>
      </c>
      <c r="I823" s="1" t="s">
        <v>7830</v>
      </c>
      <c r="J823" s="1" t="s">
        <v>7830</v>
      </c>
      <c r="K823" s="2"/>
      <c r="L823" s="1">
        <v>-8.0</v>
      </c>
      <c r="M823" s="1"/>
      <c r="N823" s="1">
        <v>6.47045</v>
      </c>
      <c r="O823" s="1" t="s">
        <v>5132</v>
      </c>
      <c r="P823" s="1" t="s">
        <v>7831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16</v>
      </c>
      <c r="B824" s="1" t="s">
        <v>17</v>
      </c>
      <c r="C824" s="1">
        <v>388.0</v>
      </c>
      <c r="D824" s="1">
        <v>0.0</v>
      </c>
      <c r="E824" s="1" t="s">
        <v>18</v>
      </c>
      <c r="F824" s="1" t="s">
        <v>19</v>
      </c>
      <c r="G824" s="1" t="s">
        <v>20</v>
      </c>
      <c r="H824" s="1" t="s">
        <v>7832</v>
      </c>
      <c r="I824" s="1" t="s">
        <v>7833</v>
      </c>
      <c r="J824" s="1" t="s">
        <v>7833</v>
      </c>
      <c r="K824" s="2"/>
      <c r="L824" s="1">
        <v>-8.0</v>
      </c>
      <c r="M824" s="1"/>
      <c r="N824" s="1">
        <v>6.226416666666666</v>
      </c>
      <c r="O824" s="1" t="s">
        <v>5132</v>
      </c>
      <c r="P824" s="1" t="s">
        <v>7834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25</v>
      </c>
      <c r="B825" s="1" t="s">
        <v>88</v>
      </c>
      <c r="C825" s="1">
        <v>488.0</v>
      </c>
      <c r="D825" s="1">
        <v>0.0</v>
      </c>
      <c r="E825" s="2"/>
      <c r="F825" s="1" t="s">
        <v>19</v>
      </c>
      <c r="G825" s="1" t="s">
        <v>20</v>
      </c>
      <c r="H825" s="1" t="s">
        <v>7835</v>
      </c>
      <c r="I825" s="1" t="s">
        <v>7836</v>
      </c>
      <c r="J825" s="1" t="s">
        <v>7836</v>
      </c>
      <c r="K825" s="2"/>
      <c r="L825" s="1">
        <v>-7.0</v>
      </c>
      <c r="M825" s="1"/>
      <c r="N825" s="1">
        <v>7.072333333333333</v>
      </c>
      <c r="O825" s="1" t="s">
        <v>5090</v>
      </c>
      <c r="P825" s="1" t="s">
        <v>7837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29</v>
      </c>
      <c r="B826" s="1" t="s">
        <v>17</v>
      </c>
      <c r="C826" s="1">
        <v>329.0</v>
      </c>
      <c r="D826" s="1">
        <v>0.0</v>
      </c>
      <c r="E826" s="2"/>
      <c r="F826" s="1" t="s">
        <v>38</v>
      </c>
      <c r="G826" s="1" t="s">
        <v>20</v>
      </c>
      <c r="H826" s="1" t="s">
        <v>7838</v>
      </c>
      <c r="I826" s="1" t="s">
        <v>7839</v>
      </c>
      <c r="J826" s="1" t="s">
        <v>7789</v>
      </c>
      <c r="K826" s="2"/>
      <c r="L826" s="1">
        <v>487.0</v>
      </c>
      <c r="M826" s="1"/>
      <c r="N826" s="1">
        <v>5.729</v>
      </c>
      <c r="O826" s="1" t="s">
        <v>5090</v>
      </c>
      <c r="P826" s="1" t="s">
        <v>7840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25</v>
      </c>
      <c r="B827" s="1" t="s">
        <v>88</v>
      </c>
      <c r="C827" s="1">
        <v>329.0</v>
      </c>
      <c r="D827" s="1">
        <v>0.0</v>
      </c>
      <c r="E827" s="2"/>
      <c r="F827" s="1" t="s">
        <v>19</v>
      </c>
      <c r="G827" s="1" t="s">
        <v>39</v>
      </c>
      <c r="H827" s="1" t="s">
        <v>7841</v>
      </c>
      <c r="I827" s="1" t="s">
        <v>7842</v>
      </c>
      <c r="J827" s="1" t="s">
        <v>7842</v>
      </c>
      <c r="K827" s="2"/>
      <c r="L827" s="1">
        <v>-7.0</v>
      </c>
      <c r="M827" s="1"/>
      <c r="N827" s="1">
        <v>7.214166666666666</v>
      </c>
      <c r="O827" s="1" t="s">
        <v>5090</v>
      </c>
      <c r="P827" s="1" t="s">
        <v>6504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16</v>
      </c>
      <c r="B828" s="1" t="s">
        <v>17</v>
      </c>
      <c r="C828" s="1">
        <v>728.0</v>
      </c>
      <c r="D828" s="1">
        <v>0.0</v>
      </c>
      <c r="E828" s="1" t="s">
        <v>18</v>
      </c>
      <c r="F828" s="1" t="s">
        <v>19</v>
      </c>
      <c r="G828" s="1" t="s">
        <v>20</v>
      </c>
      <c r="H828" s="1" t="s">
        <v>7843</v>
      </c>
      <c r="I828" s="1" t="s">
        <v>7844</v>
      </c>
      <c r="J828" s="1" t="s">
        <v>7844</v>
      </c>
      <c r="K828" s="2"/>
      <c r="L828" s="1">
        <v>-12.0</v>
      </c>
      <c r="M828" s="1"/>
      <c r="N828" s="1">
        <v>7.0647166666666665</v>
      </c>
      <c r="O828" s="1" t="s">
        <v>5132</v>
      </c>
      <c r="P828" s="1" t="s">
        <v>7845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25</v>
      </c>
      <c r="B829" s="1" t="s">
        <v>88</v>
      </c>
      <c r="C829" s="1">
        <v>289.0</v>
      </c>
      <c r="D829" s="1">
        <v>0.0</v>
      </c>
      <c r="E829" s="2"/>
      <c r="F829" s="1" t="s">
        <v>19</v>
      </c>
      <c r="G829" s="1" t="s">
        <v>39</v>
      </c>
      <c r="H829" s="1" t="s">
        <v>7846</v>
      </c>
      <c r="I829" s="1" t="s">
        <v>7847</v>
      </c>
      <c r="J829" s="1" t="s">
        <v>7847</v>
      </c>
      <c r="K829" s="2"/>
      <c r="L829" s="1">
        <v>-8.0</v>
      </c>
      <c r="M829" s="1"/>
      <c r="N829" s="1">
        <v>6.3031</v>
      </c>
      <c r="O829" s="1" t="s">
        <v>5090</v>
      </c>
      <c r="P829" s="1" t="s">
        <v>7848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25</v>
      </c>
      <c r="B830" s="1" t="s">
        <v>88</v>
      </c>
      <c r="C830" s="1">
        <v>403.0</v>
      </c>
      <c r="D830" s="1">
        <v>0.0</v>
      </c>
      <c r="E830" s="2"/>
      <c r="F830" s="1" t="s">
        <v>19</v>
      </c>
      <c r="G830" s="1" t="s">
        <v>20</v>
      </c>
      <c r="H830" s="1" t="s">
        <v>7849</v>
      </c>
      <c r="I830" s="1" t="s">
        <v>7850</v>
      </c>
      <c r="J830" s="1" t="s">
        <v>7850</v>
      </c>
      <c r="K830" s="2"/>
      <c r="L830" s="1">
        <v>-1.0</v>
      </c>
      <c r="M830" s="1"/>
      <c r="N830" s="1">
        <v>6.4318</v>
      </c>
      <c r="O830" s="1" t="s">
        <v>5090</v>
      </c>
      <c r="P830" s="1" t="s">
        <v>7851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80</v>
      </c>
      <c r="B831" s="1" t="s">
        <v>17</v>
      </c>
      <c r="C831" s="1">
        <v>344.0</v>
      </c>
      <c r="D831" s="1">
        <v>0.0</v>
      </c>
      <c r="E831" s="1" t="s">
        <v>5095</v>
      </c>
      <c r="F831" s="1" t="s">
        <v>81</v>
      </c>
      <c r="G831" s="1" t="s">
        <v>20</v>
      </c>
      <c r="H831" s="1" t="s">
        <v>7852</v>
      </c>
      <c r="I831" s="1" t="s">
        <v>7853</v>
      </c>
      <c r="J831" s="1" t="s">
        <v>7854</v>
      </c>
      <c r="K831" s="1" t="s">
        <v>7855</v>
      </c>
      <c r="L831" s="1">
        <v>-11.0</v>
      </c>
      <c r="M831" s="1">
        <v>0.009566666666666666</v>
      </c>
      <c r="N831" s="1">
        <v>6.4661</v>
      </c>
      <c r="O831" s="1" t="s">
        <v>5100</v>
      </c>
      <c r="P831" s="1" t="s">
        <v>7856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80</v>
      </c>
      <c r="B832" s="1" t="s">
        <v>17</v>
      </c>
      <c r="C832" s="1">
        <v>199.0</v>
      </c>
      <c r="D832" s="1">
        <v>50.0</v>
      </c>
      <c r="E832" s="2"/>
      <c r="F832" s="1" t="s">
        <v>38</v>
      </c>
      <c r="G832" s="1" t="s">
        <v>39</v>
      </c>
      <c r="H832" s="1" t="s">
        <v>7857</v>
      </c>
      <c r="I832" s="1" t="s">
        <v>7858</v>
      </c>
      <c r="J832" s="1" t="s">
        <v>7789</v>
      </c>
      <c r="K832" s="2"/>
      <c r="L832" s="1">
        <v>523.0</v>
      </c>
      <c r="M832" s="1"/>
      <c r="N832" s="1">
        <v>9.492916666666666</v>
      </c>
      <c r="O832" s="1" t="s">
        <v>5100</v>
      </c>
      <c r="P832" s="1" t="s">
        <v>6325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16</v>
      </c>
      <c r="B833" s="1" t="s">
        <v>17</v>
      </c>
      <c r="C833" s="1">
        <v>453.0</v>
      </c>
      <c r="D833" s="1">
        <v>0.0</v>
      </c>
      <c r="E833" s="1" t="s">
        <v>18</v>
      </c>
      <c r="F833" s="1" t="s">
        <v>19</v>
      </c>
      <c r="G833" s="1" t="s">
        <v>20</v>
      </c>
      <c r="H833" s="1" t="s">
        <v>7859</v>
      </c>
      <c r="I833" s="1" t="s">
        <v>7860</v>
      </c>
      <c r="J833" s="1" t="s">
        <v>7860</v>
      </c>
      <c r="K833" s="2"/>
      <c r="L833" s="1">
        <v>-2.0</v>
      </c>
      <c r="M833" s="1"/>
      <c r="N833" s="1">
        <v>12.485766666666667</v>
      </c>
      <c r="O833" s="1" t="s">
        <v>5132</v>
      </c>
      <c r="P833" s="1" t="s">
        <v>7861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16</v>
      </c>
      <c r="B834" s="1" t="s">
        <v>17</v>
      </c>
      <c r="C834" s="3">
        <v>473.0</v>
      </c>
      <c r="D834" s="1">
        <v>0.0</v>
      </c>
      <c r="E834" s="1" t="s">
        <v>18</v>
      </c>
      <c r="F834" s="1" t="s">
        <v>19</v>
      </c>
      <c r="G834" s="1" t="s">
        <v>20</v>
      </c>
      <c r="H834" s="1" t="s">
        <v>7862</v>
      </c>
      <c r="I834" s="1" t="s">
        <v>7863</v>
      </c>
      <c r="J834" s="1" t="s">
        <v>7863</v>
      </c>
      <c r="K834" s="2"/>
      <c r="L834" s="1">
        <v>-3.0</v>
      </c>
      <c r="M834" s="1"/>
      <c r="N834" s="1">
        <v>11.013</v>
      </c>
      <c r="O834" s="1" t="s">
        <v>5132</v>
      </c>
      <c r="P834" s="1" t="s">
        <v>7864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16</v>
      </c>
      <c r="B835" s="1" t="s">
        <v>17</v>
      </c>
      <c r="C835" s="1">
        <v>394.0</v>
      </c>
      <c r="D835" s="1">
        <v>0.0</v>
      </c>
      <c r="E835" s="1" t="s">
        <v>18</v>
      </c>
      <c r="F835" s="1" t="s">
        <v>19</v>
      </c>
      <c r="G835" s="1" t="s">
        <v>20</v>
      </c>
      <c r="H835" s="1" t="s">
        <v>7865</v>
      </c>
      <c r="I835" s="1" t="s">
        <v>7866</v>
      </c>
      <c r="J835" s="1" t="s">
        <v>7866</v>
      </c>
      <c r="K835" s="2"/>
      <c r="L835" s="1">
        <v>-7.0</v>
      </c>
      <c r="M835" s="1"/>
      <c r="N835" s="1">
        <v>7.405266666666667</v>
      </c>
      <c r="O835" s="1" t="s">
        <v>5132</v>
      </c>
      <c r="P835" s="1" t="s">
        <v>5789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80</v>
      </c>
      <c r="B836" s="1" t="s">
        <v>17</v>
      </c>
      <c r="C836" s="1">
        <v>339.0</v>
      </c>
      <c r="D836" s="1">
        <v>75.0</v>
      </c>
      <c r="E836" s="2"/>
      <c r="F836" s="1" t="s">
        <v>38</v>
      </c>
      <c r="G836" s="1" t="s">
        <v>20</v>
      </c>
      <c r="H836" s="1" t="s">
        <v>7867</v>
      </c>
      <c r="I836" s="1" t="s">
        <v>7868</v>
      </c>
      <c r="J836" s="1" t="s">
        <v>7789</v>
      </c>
      <c r="K836" s="2"/>
      <c r="L836" s="1">
        <v>530.0</v>
      </c>
      <c r="M836" s="1"/>
      <c r="N836" s="1">
        <v>7.313666666666666</v>
      </c>
      <c r="O836" s="1" t="s">
        <v>5100</v>
      </c>
      <c r="P836" s="1" t="s">
        <v>7869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25</v>
      </c>
      <c r="B837" s="1" t="s">
        <v>88</v>
      </c>
      <c r="C837" s="1">
        <v>384.0</v>
      </c>
      <c r="D837" s="1">
        <v>0.0</v>
      </c>
      <c r="E837" s="2"/>
      <c r="F837" s="1" t="s">
        <v>19</v>
      </c>
      <c r="G837" s="1" t="s">
        <v>20</v>
      </c>
      <c r="H837" s="1" t="s">
        <v>7870</v>
      </c>
      <c r="I837" s="1" t="s">
        <v>7871</v>
      </c>
      <c r="J837" s="1" t="s">
        <v>7871</v>
      </c>
      <c r="K837" s="2"/>
      <c r="L837" s="1">
        <v>-7.0</v>
      </c>
      <c r="M837" s="1"/>
      <c r="N837" s="1">
        <v>7.3316</v>
      </c>
      <c r="O837" s="1" t="s">
        <v>5090</v>
      </c>
      <c r="P837" s="1" t="s">
        <v>7872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80</v>
      </c>
      <c r="B838" s="1" t="s">
        <v>17</v>
      </c>
      <c r="C838" s="1">
        <v>398.0</v>
      </c>
      <c r="D838" s="1">
        <v>0.0</v>
      </c>
      <c r="E838" s="1" t="s">
        <v>18</v>
      </c>
      <c r="F838" s="1" t="s">
        <v>81</v>
      </c>
      <c r="G838" s="1" t="s">
        <v>20</v>
      </c>
      <c r="H838" s="1" t="s">
        <v>7873</v>
      </c>
      <c r="I838" s="1" t="s">
        <v>7874</v>
      </c>
      <c r="J838" s="1" t="s">
        <v>7875</v>
      </c>
      <c r="K838" s="1" t="s">
        <v>7876</v>
      </c>
      <c r="L838" s="1">
        <v>-4.0</v>
      </c>
      <c r="M838" s="1">
        <v>1.1228666666666667</v>
      </c>
      <c r="N838" s="1">
        <v>6.1368</v>
      </c>
      <c r="O838" s="1" t="s">
        <v>5100</v>
      </c>
      <c r="P838" s="1" t="s">
        <v>6302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16</v>
      </c>
      <c r="B839" s="1" t="s">
        <v>17</v>
      </c>
      <c r="C839" s="1">
        <v>649.0</v>
      </c>
      <c r="D839" s="1">
        <v>0.0</v>
      </c>
      <c r="E839" s="1" t="s">
        <v>18</v>
      </c>
      <c r="F839" s="1" t="s">
        <v>19</v>
      </c>
      <c r="G839" s="1" t="s">
        <v>20</v>
      </c>
      <c r="H839" s="1" t="s">
        <v>7877</v>
      </c>
      <c r="I839" s="1" t="s">
        <v>7878</v>
      </c>
      <c r="J839" s="1" t="s">
        <v>7878</v>
      </c>
      <c r="K839" s="2"/>
      <c r="L839" s="1">
        <v>-10.0</v>
      </c>
      <c r="M839" s="1"/>
      <c r="N839" s="1">
        <v>9.38165</v>
      </c>
      <c r="O839" s="1" t="s">
        <v>5132</v>
      </c>
      <c r="P839" s="1" t="s">
        <v>7879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16</v>
      </c>
      <c r="B840" s="1" t="s">
        <v>17</v>
      </c>
      <c r="C840" s="1">
        <v>348.0</v>
      </c>
      <c r="D840" s="1">
        <v>0.0</v>
      </c>
      <c r="E840" s="1" t="s">
        <v>18</v>
      </c>
      <c r="F840" s="1" t="s">
        <v>19</v>
      </c>
      <c r="G840" s="1" t="s">
        <v>20</v>
      </c>
      <c r="H840" s="1" t="s">
        <v>7880</v>
      </c>
      <c r="I840" s="1" t="s">
        <v>7881</v>
      </c>
      <c r="J840" s="1" t="s">
        <v>7881</v>
      </c>
      <c r="K840" s="2"/>
      <c r="L840" s="1">
        <v>-8.0</v>
      </c>
      <c r="M840" s="1"/>
      <c r="N840" s="1">
        <v>6.2159</v>
      </c>
      <c r="O840" s="1" t="s">
        <v>5132</v>
      </c>
      <c r="P840" s="1" t="s">
        <v>7882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25</v>
      </c>
      <c r="B841" s="1" t="s">
        <v>88</v>
      </c>
      <c r="C841" s="1">
        <v>324.0</v>
      </c>
      <c r="D841" s="1">
        <v>0.0</v>
      </c>
      <c r="E841" s="2"/>
      <c r="F841" s="1" t="s">
        <v>19</v>
      </c>
      <c r="G841" s="1" t="s">
        <v>20</v>
      </c>
      <c r="H841" s="1" t="s">
        <v>7883</v>
      </c>
      <c r="I841" s="1" t="s">
        <v>7884</v>
      </c>
      <c r="J841" s="1" t="s">
        <v>7884</v>
      </c>
      <c r="K841" s="2"/>
      <c r="L841" s="1">
        <v>-9.0</v>
      </c>
      <c r="M841" s="1"/>
      <c r="N841" s="1">
        <v>5.511933333333333</v>
      </c>
      <c r="O841" s="1" t="s">
        <v>5090</v>
      </c>
      <c r="P841" s="1" t="s">
        <v>7885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29</v>
      </c>
      <c r="B842" s="1" t="s">
        <v>88</v>
      </c>
      <c r="C842" s="1">
        <v>334.0</v>
      </c>
      <c r="D842" s="1">
        <v>0.0</v>
      </c>
      <c r="E842" s="1" t="s">
        <v>7886</v>
      </c>
      <c r="F842" s="1" t="s">
        <v>19</v>
      </c>
      <c r="G842" s="1" t="s">
        <v>20</v>
      </c>
      <c r="H842" s="1" t="s">
        <v>7887</v>
      </c>
      <c r="I842" s="1" t="s">
        <v>7888</v>
      </c>
      <c r="J842" s="1" t="s">
        <v>7888</v>
      </c>
      <c r="K842" s="2"/>
      <c r="L842" s="1">
        <v>-9.0</v>
      </c>
      <c r="M842" s="1"/>
      <c r="N842" s="1">
        <v>5.25285</v>
      </c>
      <c r="O842" s="1" t="s">
        <v>5090</v>
      </c>
      <c r="P842" s="1" t="s">
        <v>7889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80</v>
      </c>
      <c r="B843" s="1" t="s">
        <v>17</v>
      </c>
      <c r="C843" s="1">
        <v>309.0</v>
      </c>
      <c r="D843" s="1">
        <v>0.0</v>
      </c>
      <c r="E843" s="1" t="s">
        <v>5095</v>
      </c>
      <c r="F843" s="1" t="s">
        <v>81</v>
      </c>
      <c r="G843" s="1" t="s">
        <v>20</v>
      </c>
      <c r="H843" s="1" t="s">
        <v>7890</v>
      </c>
      <c r="I843" s="1" t="s">
        <v>7891</v>
      </c>
      <c r="J843" s="1" t="s">
        <v>7892</v>
      </c>
      <c r="K843" s="1" t="s">
        <v>7893</v>
      </c>
      <c r="L843" s="1">
        <v>-10.0</v>
      </c>
      <c r="M843" s="1">
        <v>0.0232</v>
      </c>
      <c r="N843" s="1">
        <v>7.086766666666667</v>
      </c>
      <c r="O843" s="1" t="s">
        <v>5100</v>
      </c>
      <c r="P843" s="1" t="s">
        <v>7894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16</v>
      </c>
      <c r="B844" s="1" t="s">
        <v>17</v>
      </c>
      <c r="C844" s="1">
        <v>289.0</v>
      </c>
      <c r="D844" s="1">
        <v>0.0</v>
      </c>
      <c r="E844" s="1" t="s">
        <v>18</v>
      </c>
      <c r="F844" s="1" t="s">
        <v>19</v>
      </c>
      <c r="G844" s="1" t="s">
        <v>20</v>
      </c>
      <c r="H844" s="1" t="s">
        <v>7895</v>
      </c>
      <c r="I844" s="1" t="s">
        <v>7896</v>
      </c>
      <c r="J844" s="1" t="s">
        <v>7896</v>
      </c>
      <c r="K844" s="2"/>
      <c r="L844" s="1">
        <v>-8.0</v>
      </c>
      <c r="M844" s="1"/>
      <c r="N844" s="1">
        <v>6.187766666666667</v>
      </c>
      <c r="O844" s="1" t="s">
        <v>5132</v>
      </c>
      <c r="P844" s="1" t="s">
        <v>7897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80</v>
      </c>
      <c r="B845" s="1" t="s">
        <v>17</v>
      </c>
      <c r="C845" s="3">
        <v>219.0</v>
      </c>
      <c r="D845" s="1">
        <v>55.0</v>
      </c>
      <c r="E845" s="2"/>
      <c r="F845" s="1" t="s">
        <v>38</v>
      </c>
      <c r="G845" s="1" t="s">
        <v>162</v>
      </c>
      <c r="H845" s="1" t="s">
        <v>7898</v>
      </c>
      <c r="I845" s="1" t="s">
        <v>7899</v>
      </c>
      <c r="J845" s="1" t="s">
        <v>7789</v>
      </c>
      <c r="K845" s="2"/>
      <c r="L845" s="1">
        <v>582.0</v>
      </c>
      <c r="M845" s="1"/>
      <c r="N845" s="1">
        <v>12.995133333333333</v>
      </c>
      <c r="O845" s="1" t="s">
        <v>5100</v>
      </c>
      <c r="P845" s="1" t="s">
        <v>7900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25</v>
      </c>
      <c r="B846" s="1" t="s">
        <v>17</v>
      </c>
      <c r="C846" s="1">
        <v>264.0</v>
      </c>
      <c r="D846" s="1">
        <v>0.0</v>
      </c>
      <c r="E846" s="2"/>
      <c r="F846" s="1" t="s">
        <v>19</v>
      </c>
      <c r="G846" s="1" t="s">
        <v>20</v>
      </c>
      <c r="H846" s="1" t="s">
        <v>7901</v>
      </c>
      <c r="I846" s="1" t="s">
        <v>7902</v>
      </c>
      <c r="J846" s="1" t="s">
        <v>7902</v>
      </c>
      <c r="K846" s="2"/>
      <c r="L846" s="1">
        <v>-7.0</v>
      </c>
      <c r="M846" s="1"/>
      <c r="N846" s="1">
        <v>7.721616666666667</v>
      </c>
      <c r="O846" s="1" t="s">
        <v>5090</v>
      </c>
      <c r="P846" s="1" t="s">
        <v>7903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25</v>
      </c>
      <c r="B847" s="1" t="s">
        <v>17</v>
      </c>
      <c r="C847" s="1">
        <v>399.0</v>
      </c>
      <c r="D847" s="1">
        <v>0.0</v>
      </c>
      <c r="E847" s="2"/>
      <c r="F847" s="1" t="s">
        <v>19</v>
      </c>
      <c r="G847" s="1" t="s">
        <v>20</v>
      </c>
      <c r="H847" s="1" t="s">
        <v>7904</v>
      </c>
      <c r="I847" s="1" t="s">
        <v>7905</v>
      </c>
      <c r="J847" s="1" t="s">
        <v>7905</v>
      </c>
      <c r="K847" s="2"/>
      <c r="L847" s="1">
        <v>-7.0</v>
      </c>
      <c r="M847" s="1"/>
      <c r="N847" s="1">
        <v>7.848683333333334</v>
      </c>
      <c r="O847" s="1" t="s">
        <v>5090</v>
      </c>
      <c r="P847" s="1" t="s">
        <v>7906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25</v>
      </c>
      <c r="B848" s="1" t="s">
        <v>17</v>
      </c>
      <c r="C848" s="1">
        <v>281.0</v>
      </c>
      <c r="D848" s="1">
        <v>0.0</v>
      </c>
      <c r="E848" s="2"/>
      <c r="F848" s="1" t="s">
        <v>19</v>
      </c>
      <c r="G848" s="1" t="s">
        <v>20</v>
      </c>
      <c r="H848" s="1" t="s">
        <v>7907</v>
      </c>
      <c r="I848" s="1" t="s">
        <v>7908</v>
      </c>
      <c r="J848" s="1" t="s">
        <v>7908</v>
      </c>
      <c r="K848" s="2"/>
      <c r="L848" s="1">
        <v>-8.0</v>
      </c>
      <c r="M848" s="1"/>
      <c r="N848" s="1">
        <v>6.31605</v>
      </c>
      <c r="O848" s="1" t="s">
        <v>5090</v>
      </c>
      <c r="P848" s="1" t="s">
        <v>7909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25</v>
      </c>
      <c r="B849" s="1" t="s">
        <v>17</v>
      </c>
      <c r="C849" s="1">
        <v>364.0</v>
      </c>
      <c r="D849" s="1">
        <v>0.0</v>
      </c>
      <c r="E849" s="2"/>
      <c r="F849" s="1" t="s">
        <v>19</v>
      </c>
      <c r="G849" s="1" t="s">
        <v>20</v>
      </c>
      <c r="H849" s="1" t="s">
        <v>7910</v>
      </c>
      <c r="I849" s="1" t="s">
        <v>7911</v>
      </c>
      <c r="J849" s="1" t="s">
        <v>7911</v>
      </c>
      <c r="K849" s="2"/>
      <c r="L849" s="1">
        <v>-7.0</v>
      </c>
      <c r="M849" s="1"/>
      <c r="N849" s="1">
        <v>7.8575</v>
      </c>
      <c r="O849" s="1" t="s">
        <v>5090</v>
      </c>
      <c r="P849" s="1" t="s">
        <v>7912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80</v>
      </c>
      <c r="B850" s="1" t="s">
        <v>17</v>
      </c>
      <c r="C850" s="1">
        <v>657.0</v>
      </c>
      <c r="D850" s="1">
        <v>0.0</v>
      </c>
      <c r="E850" s="1" t="s">
        <v>18</v>
      </c>
      <c r="F850" s="1" t="s">
        <v>81</v>
      </c>
      <c r="G850" s="1" t="s">
        <v>20</v>
      </c>
      <c r="H850" s="1" t="s">
        <v>7913</v>
      </c>
      <c r="I850" s="1" t="s">
        <v>7914</v>
      </c>
      <c r="J850" s="1" t="s">
        <v>7915</v>
      </c>
      <c r="K850" s="1" t="s">
        <v>7916</v>
      </c>
      <c r="L850" s="1">
        <v>-16.0</v>
      </c>
      <c r="M850" s="1">
        <v>3.5959833333333333</v>
      </c>
      <c r="N850" s="1">
        <v>6.633233333333333</v>
      </c>
      <c r="O850" s="1" t="s">
        <v>5100</v>
      </c>
      <c r="P850" s="1" t="s">
        <v>7917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80</v>
      </c>
      <c r="B851" s="1" t="s">
        <v>17</v>
      </c>
      <c r="C851" s="1">
        <v>382.0</v>
      </c>
      <c r="D851" s="1">
        <v>96.0</v>
      </c>
      <c r="E851" s="2"/>
      <c r="F851" s="1" t="s">
        <v>38</v>
      </c>
      <c r="G851" s="1" t="s">
        <v>162</v>
      </c>
      <c r="H851" s="1" t="s">
        <v>7918</v>
      </c>
      <c r="I851" s="1" t="s">
        <v>7919</v>
      </c>
      <c r="J851" s="1" t="s">
        <v>7919</v>
      </c>
      <c r="K851" s="2"/>
      <c r="L851" s="1">
        <v>-12.0</v>
      </c>
      <c r="M851" s="1"/>
      <c r="N851" s="1">
        <v>6.588116666666667</v>
      </c>
      <c r="O851" s="1" t="s">
        <v>5100</v>
      </c>
      <c r="P851" s="1" t="s">
        <v>7920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16</v>
      </c>
      <c r="B852" s="1" t="s">
        <v>17</v>
      </c>
      <c r="C852" s="1">
        <v>329.0</v>
      </c>
      <c r="D852" s="1">
        <v>0.0</v>
      </c>
      <c r="E852" s="1" t="s">
        <v>18</v>
      </c>
      <c r="F852" s="1" t="s">
        <v>19</v>
      </c>
      <c r="G852" s="1" t="s">
        <v>20</v>
      </c>
      <c r="H852" s="1" t="s">
        <v>7921</v>
      </c>
      <c r="I852" s="1" t="s">
        <v>7922</v>
      </c>
      <c r="J852" s="1" t="s">
        <v>7922</v>
      </c>
      <c r="K852" s="2"/>
      <c r="L852" s="1">
        <v>-1.0</v>
      </c>
      <c r="M852" s="1"/>
      <c r="N852" s="1">
        <v>13.3336</v>
      </c>
      <c r="O852" s="1" t="s">
        <v>5132</v>
      </c>
      <c r="P852" s="1" t="s">
        <v>7923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37</v>
      </c>
      <c r="B853" s="1" t="s">
        <v>17</v>
      </c>
      <c r="C853" s="1">
        <v>518.0</v>
      </c>
      <c r="D853" s="1">
        <v>0.0</v>
      </c>
      <c r="E853" s="2"/>
      <c r="F853" s="1" t="s">
        <v>38</v>
      </c>
      <c r="G853" s="1" t="s">
        <v>39</v>
      </c>
      <c r="H853" s="1" t="s">
        <v>7924</v>
      </c>
      <c r="I853" s="1" t="s">
        <v>7925</v>
      </c>
      <c r="J853" s="1" t="s">
        <v>7925</v>
      </c>
      <c r="K853" s="2"/>
      <c r="L853" s="1">
        <v>2.0</v>
      </c>
      <c r="M853" s="1"/>
      <c r="N853" s="1">
        <v>2.8707166666666666</v>
      </c>
      <c r="O853" s="1" t="s">
        <v>42</v>
      </c>
      <c r="P853" s="1" t="s">
        <v>7926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16</v>
      </c>
      <c r="B854" s="1" t="s">
        <v>17</v>
      </c>
      <c r="C854" s="1">
        <v>329.0</v>
      </c>
      <c r="D854" s="1">
        <v>0.0</v>
      </c>
      <c r="E854" s="1" t="s">
        <v>18</v>
      </c>
      <c r="F854" s="1" t="s">
        <v>19</v>
      </c>
      <c r="G854" s="1" t="s">
        <v>20</v>
      </c>
      <c r="H854" s="1" t="s">
        <v>7927</v>
      </c>
      <c r="I854" s="1" t="s">
        <v>7928</v>
      </c>
      <c r="J854" s="1" t="s">
        <v>7928</v>
      </c>
      <c r="K854" s="2"/>
      <c r="L854" s="1">
        <v>-8.0</v>
      </c>
      <c r="M854" s="1"/>
      <c r="N854" s="1">
        <v>6.7138333333333335</v>
      </c>
      <c r="O854" s="1" t="s">
        <v>5132</v>
      </c>
      <c r="P854" s="1" t="s">
        <v>7055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25</v>
      </c>
      <c r="B855" s="1" t="s">
        <v>17</v>
      </c>
      <c r="C855" s="1">
        <v>488.0</v>
      </c>
      <c r="D855" s="1">
        <v>0.0</v>
      </c>
      <c r="E855" s="2"/>
      <c r="F855" s="1" t="s">
        <v>19</v>
      </c>
      <c r="G855" s="1" t="s">
        <v>20</v>
      </c>
      <c r="H855" s="1" t="s">
        <v>7929</v>
      </c>
      <c r="I855" s="1" t="s">
        <v>7930</v>
      </c>
      <c r="J855" s="1" t="s">
        <v>7930</v>
      </c>
      <c r="K855" s="2"/>
      <c r="L855" s="1">
        <v>-7.0</v>
      </c>
      <c r="M855" s="1"/>
      <c r="N855" s="1">
        <v>7.117266666666667</v>
      </c>
      <c r="O855" s="1" t="s">
        <v>5090</v>
      </c>
      <c r="P855" s="1" t="s">
        <v>7931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80</v>
      </c>
      <c r="B856" s="1" t="s">
        <v>17</v>
      </c>
      <c r="C856" s="1">
        <v>247.0</v>
      </c>
      <c r="D856" s="1">
        <v>62.0</v>
      </c>
      <c r="E856" s="2"/>
      <c r="F856" s="1" t="s">
        <v>38</v>
      </c>
      <c r="G856" s="1" t="s">
        <v>162</v>
      </c>
      <c r="H856" s="1" t="s">
        <v>7932</v>
      </c>
      <c r="I856" s="1" t="s">
        <v>7933</v>
      </c>
      <c r="J856" s="1" t="s">
        <v>7933</v>
      </c>
      <c r="K856" s="2"/>
      <c r="L856" s="1">
        <v>-11.0</v>
      </c>
      <c r="M856" s="1"/>
      <c r="N856" s="1">
        <v>8.405233333333333</v>
      </c>
      <c r="O856" s="1" t="s">
        <v>5100</v>
      </c>
      <c r="P856" s="1" t="s">
        <v>5101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16</v>
      </c>
      <c r="B857" s="1" t="s">
        <v>17</v>
      </c>
      <c r="C857" s="1">
        <v>364.0</v>
      </c>
      <c r="D857" s="1">
        <v>0.0</v>
      </c>
      <c r="E857" s="1" t="s">
        <v>18</v>
      </c>
      <c r="F857" s="1" t="s">
        <v>19</v>
      </c>
      <c r="G857" s="1" t="s">
        <v>20</v>
      </c>
      <c r="H857" s="1" t="s">
        <v>7934</v>
      </c>
      <c r="I857" s="1" t="s">
        <v>7935</v>
      </c>
      <c r="J857" s="1" t="s">
        <v>7935</v>
      </c>
      <c r="K857" s="2"/>
      <c r="L857" s="1">
        <v>-8.0</v>
      </c>
      <c r="M857" s="1"/>
      <c r="N857" s="1">
        <v>6.501666666666667</v>
      </c>
      <c r="O857" s="1" t="s">
        <v>5132</v>
      </c>
      <c r="P857" s="1" t="s">
        <v>5866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16</v>
      </c>
      <c r="B858" s="1" t="s">
        <v>17</v>
      </c>
      <c r="C858" s="1">
        <v>329.0</v>
      </c>
      <c r="D858" s="1">
        <v>0.0</v>
      </c>
      <c r="E858" s="1" t="s">
        <v>18</v>
      </c>
      <c r="F858" s="1" t="s">
        <v>19</v>
      </c>
      <c r="G858" s="1" t="s">
        <v>20</v>
      </c>
      <c r="H858" s="1" t="s">
        <v>7936</v>
      </c>
      <c r="I858" s="1" t="s">
        <v>7937</v>
      </c>
      <c r="J858" s="1" t="s">
        <v>7937</v>
      </c>
      <c r="K858" s="2"/>
      <c r="L858" s="1">
        <v>-6.0</v>
      </c>
      <c r="M858" s="1"/>
      <c r="N858" s="1">
        <v>8.864666666666666</v>
      </c>
      <c r="O858" s="1" t="s">
        <v>5132</v>
      </c>
      <c r="P858" s="1" t="s">
        <v>7938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16</v>
      </c>
      <c r="B859" s="1" t="s">
        <v>17</v>
      </c>
      <c r="C859" s="1">
        <v>1316.0</v>
      </c>
      <c r="D859" s="1">
        <v>0.0</v>
      </c>
      <c r="E859" s="1" t="s">
        <v>18</v>
      </c>
      <c r="F859" s="1" t="s">
        <v>19</v>
      </c>
      <c r="G859" s="1" t="s">
        <v>20</v>
      </c>
      <c r="H859" s="1" t="s">
        <v>7939</v>
      </c>
      <c r="I859" s="1" t="s">
        <v>7940</v>
      </c>
      <c r="J859" s="1" t="s">
        <v>7940</v>
      </c>
      <c r="K859" s="2"/>
      <c r="L859" s="1">
        <v>-11.0</v>
      </c>
      <c r="M859" s="1"/>
      <c r="N859" s="1">
        <v>8.734266666666667</v>
      </c>
      <c r="O859" s="1" t="s">
        <v>5132</v>
      </c>
      <c r="P859" s="1" t="s">
        <v>7941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16</v>
      </c>
      <c r="B860" s="1" t="s">
        <v>17</v>
      </c>
      <c r="C860" s="3">
        <v>593.0</v>
      </c>
      <c r="D860" s="1">
        <v>0.0</v>
      </c>
      <c r="E860" s="1" t="s">
        <v>18</v>
      </c>
      <c r="F860" s="1" t="s">
        <v>19</v>
      </c>
      <c r="G860" s="1" t="s">
        <v>20</v>
      </c>
      <c r="H860" s="1" t="s">
        <v>7942</v>
      </c>
      <c r="I860" s="1" t="s">
        <v>7943</v>
      </c>
      <c r="J860" s="1" t="s">
        <v>7943</v>
      </c>
      <c r="K860" s="2"/>
      <c r="L860" s="1">
        <v>-12.0</v>
      </c>
      <c r="M860" s="1"/>
      <c r="N860" s="1">
        <v>7.3289333333333335</v>
      </c>
      <c r="O860" s="1" t="s">
        <v>5132</v>
      </c>
      <c r="P860" s="1" t="s">
        <v>7944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25</v>
      </c>
      <c r="B861" s="1" t="s">
        <v>17</v>
      </c>
      <c r="C861" s="1">
        <v>460.0</v>
      </c>
      <c r="D861" s="1">
        <v>0.0</v>
      </c>
      <c r="E861" s="2"/>
      <c r="F861" s="1" t="s">
        <v>19</v>
      </c>
      <c r="G861" s="1" t="s">
        <v>20</v>
      </c>
      <c r="H861" s="1" t="s">
        <v>7945</v>
      </c>
      <c r="I861" s="1" t="s">
        <v>7946</v>
      </c>
      <c r="J861" s="1" t="s">
        <v>7946</v>
      </c>
      <c r="K861" s="2"/>
      <c r="L861" s="1">
        <v>-5.0</v>
      </c>
      <c r="M861" s="1"/>
      <c r="N861" s="1">
        <v>9.645233333333334</v>
      </c>
      <c r="O861" s="1" t="s">
        <v>5090</v>
      </c>
      <c r="P861" s="1" t="s">
        <v>7947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80</v>
      </c>
      <c r="B862" s="1" t="s">
        <v>17</v>
      </c>
      <c r="C862" s="1">
        <v>309.0</v>
      </c>
      <c r="D862" s="1">
        <v>0.0</v>
      </c>
      <c r="E862" s="1" t="s">
        <v>5095</v>
      </c>
      <c r="F862" s="1" t="s">
        <v>81</v>
      </c>
      <c r="G862" s="1" t="s">
        <v>20</v>
      </c>
      <c r="H862" s="1" t="s">
        <v>7948</v>
      </c>
      <c r="I862" s="1" t="s">
        <v>7949</v>
      </c>
      <c r="J862" s="1" t="s">
        <v>7950</v>
      </c>
      <c r="K862" s="1" t="s">
        <v>7951</v>
      </c>
      <c r="L862" s="1">
        <v>-9.0</v>
      </c>
      <c r="M862" s="1">
        <v>0.01485</v>
      </c>
      <c r="N862" s="1">
        <v>8.625583333333333</v>
      </c>
      <c r="O862" s="1" t="s">
        <v>5100</v>
      </c>
      <c r="P862" s="1" t="s">
        <v>5543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80</v>
      </c>
      <c r="B863" s="1" t="s">
        <v>17</v>
      </c>
      <c r="C863" s="1">
        <v>645.0</v>
      </c>
      <c r="D863" s="1">
        <v>0.0</v>
      </c>
      <c r="E863" s="1" t="s">
        <v>5095</v>
      </c>
      <c r="F863" s="1" t="s">
        <v>81</v>
      </c>
      <c r="G863" s="1" t="s">
        <v>20</v>
      </c>
      <c r="H863" s="1" t="s">
        <v>7952</v>
      </c>
      <c r="I863" s="1" t="s">
        <v>7953</v>
      </c>
      <c r="J863" s="1" t="s">
        <v>7954</v>
      </c>
      <c r="K863" s="1" t="s">
        <v>7955</v>
      </c>
      <c r="L863" s="1">
        <v>-7.0</v>
      </c>
      <c r="M863" s="1">
        <v>0.016283333333333334</v>
      </c>
      <c r="N863" s="1">
        <v>9.026316666666666</v>
      </c>
      <c r="O863" s="1" t="s">
        <v>5100</v>
      </c>
      <c r="P863" s="1" t="s">
        <v>7956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25</v>
      </c>
      <c r="B864" s="1" t="s">
        <v>17</v>
      </c>
      <c r="C864" s="1">
        <v>329.0</v>
      </c>
      <c r="D864" s="1">
        <v>0.0</v>
      </c>
      <c r="E864" s="2"/>
      <c r="F864" s="1" t="s">
        <v>19</v>
      </c>
      <c r="G864" s="1" t="s">
        <v>20</v>
      </c>
      <c r="H864" s="1" t="s">
        <v>7957</v>
      </c>
      <c r="I864" s="1" t="s">
        <v>7958</v>
      </c>
      <c r="J864" s="1" t="s">
        <v>7958</v>
      </c>
      <c r="K864" s="2"/>
      <c r="L864" s="1">
        <v>-7.0</v>
      </c>
      <c r="M864" s="1"/>
      <c r="N864" s="1">
        <v>7.368516666666666</v>
      </c>
      <c r="O864" s="1" t="s">
        <v>5090</v>
      </c>
      <c r="P864" s="1" t="s">
        <v>7959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25</v>
      </c>
      <c r="B865" s="1" t="s">
        <v>17</v>
      </c>
      <c r="C865" s="1">
        <v>329.0</v>
      </c>
      <c r="D865" s="1">
        <v>0.0</v>
      </c>
      <c r="E865" s="2"/>
      <c r="F865" s="1" t="s">
        <v>19</v>
      </c>
      <c r="G865" s="1" t="s">
        <v>20</v>
      </c>
      <c r="H865" s="1" t="s">
        <v>7960</v>
      </c>
      <c r="I865" s="1" t="s">
        <v>7961</v>
      </c>
      <c r="J865" s="1" t="s">
        <v>7961</v>
      </c>
      <c r="K865" s="2"/>
      <c r="L865" s="1">
        <v>-8.0</v>
      </c>
      <c r="M865" s="1"/>
      <c r="N865" s="1">
        <v>6.9449</v>
      </c>
      <c r="O865" s="1" t="s">
        <v>5090</v>
      </c>
      <c r="P865" s="1" t="s">
        <v>6960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16</v>
      </c>
      <c r="B866" s="1" t="s">
        <v>17</v>
      </c>
      <c r="C866" s="1">
        <v>264.0</v>
      </c>
      <c r="D866" s="1">
        <v>0.0</v>
      </c>
      <c r="E866" s="1" t="s">
        <v>18</v>
      </c>
      <c r="F866" s="1" t="s">
        <v>19</v>
      </c>
      <c r="G866" s="1" t="s">
        <v>20</v>
      </c>
      <c r="H866" s="1" t="s">
        <v>7962</v>
      </c>
      <c r="I866" s="1" t="s">
        <v>7963</v>
      </c>
      <c r="J866" s="1" t="s">
        <v>7963</v>
      </c>
      <c r="K866" s="2"/>
      <c r="L866" s="1">
        <v>-8.0</v>
      </c>
      <c r="M866" s="1"/>
      <c r="N866" s="1">
        <v>6.5277</v>
      </c>
      <c r="O866" s="1" t="s">
        <v>5132</v>
      </c>
      <c r="P866" s="1" t="s">
        <v>5964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16</v>
      </c>
      <c r="B867" s="1" t="s">
        <v>17</v>
      </c>
      <c r="C867" s="1">
        <v>381.0</v>
      </c>
      <c r="D867" s="1">
        <v>0.0</v>
      </c>
      <c r="E867" s="1" t="s">
        <v>18</v>
      </c>
      <c r="F867" s="1" t="s">
        <v>19</v>
      </c>
      <c r="G867" s="1" t="s">
        <v>20</v>
      </c>
      <c r="H867" s="1" t="s">
        <v>7964</v>
      </c>
      <c r="I867" s="1" t="s">
        <v>7965</v>
      </c>
      <c r="J867" s="1" t="s">
        <v>7965</v>
      </c>
      <c r="K867" s="2"/>
      <c r="L867" s="1">
        <v>-5.0</v>
      </c>
      <c r="M867" s="1"/>
      <c r="N867" s="1">
        <v>9.324983333333334</v>
      </c>
      <c r="O867" s="1" t="s">
        <v>5132</v>
      </c>
      <c r="P867" s="1" t="s">
        <v>7966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80</v>
      </c>
      <c r="B868" s="1" t="s">
        <v>17</v>
      </c>
      <c r="C868" s="1">
        <v>250.0</v>
      </c>
      <c r="D868" s="1">
        <v>0.0</v>
      </c>
      <c r="E868" s="1" t="s">
        <v>5095</v>
      </c>
      <c r="F868" s="1" t="s">
        <v>81</v>
      </c>
      <c r="G868" s="1" t="s">
        <v>39</v>
      </c>
      <c r="H868" s="1" t="s">
        <v>7967</v>
      </c>
      <c r="I868" s="1" t="s">
        <v>7968</v>
      </c>
      <c r="J868" s="1" t="s">
        <v>7969</v>
      </c>
      <c r="K868" s="1" t="s">
        <v>7970</v>
      </c>
      <c r="L868" s="1">
        <v>-10.0</v>
      </c>
      <c r="M868" s="1">
        <v>0.01075</v>
      </c>
      <c r="N868" s="1">
        <v>5.2202166666666665</v>
      </c>
      <c r="O868" s="1" t="s">
        <v>5100</v>
      </c>
      <c r="P868" s="1" t="s">
        <v>6014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16</v>
      </c>
      <c r="B869" s="1" t="s">
        <v>17</v>
      </c>
      <c r="C869" s="1">
        <v>264.0</v>
      </c>
      <c r="D869" s="1">
        <v>0.0</v>
      </c>
      <c r="E869" s="1" t="s">
        <v>18</v>
      </c>
      <c r="F869" s="1" t="s">
        <v>19</v>
      </c>
      <c r="G869" s="1" t="s">
        <v>20</v>
      </c>
      <c r="H869" s="1" t="s">
        <v>7971</v>
      </c>
      <c r="I869" s="1" t="s">
        <v>7972</v>
      </c>
      <c r="J869" s="1" t="s">
        <v>7972</v>
      </c>
      <c r="K869" s="2"/>
      <c r="L869" s="1">
        <v>-10.0</v>
      </c>
      <c r="M869" s="1"/>
      <c r="N869" s="1">
        <v>4.864333333333334</v>
      </c>
      <c r="O869" s="1" t="s">
        <v>5132</v>
      </c>
      <c r="P869" s="1" t="s">
        <v>5964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16</v>
      </c>
      <c r="B870" s="1" t="s">
        <v>17</v>
      </c>
      <c r="C870" s="1">
        <v>264.0</v>
      </c>
      <c r="D870" s="1">
        <v>0.0</v>
      </c>
      <c r="E870" s="1" t="s">
        <v>18</v>
      </c>
      <c r="F870" s="1" t="s">
        <v>19</v>
      </c>
      <c r="G870" s="1" t="s">
        <v>20</v>
      </c>
      <c r="H870" s="1" t="s">
        <v>7973</v>
      </c>
      <c r="I870" s="1" t="s">
        <v>7974</v>
      </c>
      <c r="J870" s="1" t="s">
        <v>7974</v>
      </c>
      <c r="K870" s="2"/>
      <c r="L870" s="1">
        <v>-10.0</v>
      </c>
      <c r="M870" s="1"/>
      <c r="N870" s="1">
        <v>4.600233333333334</v>
      </c>
      <c r="O870" s="1" t="s">
        <v>5132</v>
      </c>
      <c r="P870" s="1" t="s">
        <v>7975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80</v>
      </c>
      <c r="B871" s="1" t="s">
        <v>17</v>
      </c>
      <c r="C871" s="1">
        <v>221.0</v>
      </c>
      <c r="D871" s="1">
        <v>58.0</v>
      </c>
      <c r="E871" s="2"/>
      <c r="F871" s="1" t="s">
        <v>38</v>
      </c>
      <c r="G871" s="1" t="s">
        <v>20</v>
      </c>
      <c r="H871" s="1" t="s">
        <v>7976</v>
      </c>
      <c r="I871" s="1" t="s">
        <v>7977</v>
      </c>
      <c r="J871" s="1" t="s">
        <v>7977</v>
      </c>
      <c r="K871" s="2"/>
      <c r="L871" s="1">
        <v>-11.0</v>
      </c>
      <c r="M871" s="1"/>
      <c r="N871" s="1">
        <v>11.861266666666667</v>
      </c>
      <c r="O871" s="1" t="s">
        <v>5100</v>
      </c>
      <c r="P871" s="1" t="s">
        <v>7978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37</v>
      </c>
      <c r="B872" s="1" t="s">
        <v>17</v>
      </c>
      <c r="C872" s="3">
        <v>309.0</v>
      </c>
      <c r="D872" s="1">
        <v>0.0</v>
      </c>
      <c r="E872" s="2"/>
      <c r="F872" s="1" t="s">
        <v>38</v>
      </c>
      <c r="G872" s="1" t="s">
        <v>39</v>
      </c>
      <c r="H872" s="1" t="s">
        <v>7979</v>
      </c>
      <c r="I872" s="1" t="s">
        <v>7980</v>
      </c>
      <c r="J872" s="1" t="s">
        <v>7980</v>
      </c>
      <c r="K872" s="2"/>
      <c r="L872" s="1">
        <v>0.0</v>
      </c>
      <c r="M872" s="1"/>
      <c r="N872" s="1">
        <v>4.905283333333333</v>
      </c>
      <c r="O872" s="1" t="s">
        <v>42</v>
      </c>
      <c r="P872" s="1" t="s">
        <v>7981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80</v>
      </c>
      <c r="B873" s="1" t="s">
        <v>17</v>
      </c>
      <c r="C873" s="1">
        <v>269.0</v>
      </c>
      <c r="D873" s="1">
        <v>0.0</v>
      </c>
      <c r="E873" s="1" t="s">
        <v>5095</v>
      </c>
      <c r="F873" s="1" t="s">
        <v>81</v>
      </c>
      <c r="G873" s="1" t="s">
        <v>20</v>
      </c>
      <c r="H873" s="1" t="s">
        <v>7982</v>
      </c>
      <c r="I873" s="1" t="s">
        <v>7983</v>
      </c>
      <c r="J873" s="1" t="s">
        <v>7984</v>
      </c>
      <c r="K873" s="1" t="s">
        <v>7985</v>
      </c>
      <c r="L873" s="1">
        <v>-11.0</v>
      </c>
      <c r="M873" s="1">
        <v>0.0113</v>
      </c>
      <c r="N873" s="1">
        <v>7.127233333333334</v>
      </c>
      <c r="O873" s="1" t="s">
        <v>5100</v>
      </c>
      <c r="P873" s="1" t="s">
        <v>6673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80</v>
      </c>
      <c r="B874" s="1" t="s">
        <v>17</v>
      </c>
      <c r="C874" s="1">
        <v>247.0</v>
      </c>
      <c r="D874" s="1">
        <v>62.0</v>
      </c>
      <c r="E874" s="2"/>
      <c r="F874" s="1" t="s">
        <v>38</v>
      </c>
      <c r="G874" s="1" t="s">
        <v>20</v>
      </c>
      <c r="H874" s="1" t="s">
        <v>7986</v>
      </c>
      <c r="I874" s="1" t="s">
        <v>7987</v>
      </c>
      <c r="J874" s="1" t="s">
        <v>7987</v>
      </c>
      <c r="K874" s="2"/>
      <c r="L874" s="1">
        <v>-12.0</v>
      </c>
      <c r="M874" s="1"/>
      <c r="N874" s="1">
        <v>6.434583333333333</v>
      </c>
      <c r="O874" s="1" t="s">
        <v>5100</v>
      </c>
      <c r="P874" s="1" t="s">
        <v>5116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80</v>
      </c>
      <c r="B875" s="1" t="s">
        <v>17</v>
      </c>
      <c r="C875" s="1">
        <v>247.0</v>
      </c>
      <c r="D875" s="1">
        <v>62.0</v>
      </c>
      <c r="E875" s="2"/>
      <c r="F875" s="1" t="s">
        <v>38</v>
      </c>
      <c r="G875" s="1" t="s">
        <v>162</v>
      </c>
      <c r="H875" s="1" t="s">
        <v>7988</v>
      </c>
      <c r="I875" s="1" t="s">
        <v>7989</v>
      </c>
      <c r="J875" s="1" t="s">
        <v>7989</v>
      </c>
      <c r="K875" s="2"/>
      <c r="L875" s="1">
        <v>-12.0</v>
      </c>
      <c r="M875" s="1"/>
      <c r="N875" s="1">
        <v>6.4574</v>
      </c>
      <c r="O875" s="1" t="s">
        <v>5100</v>
      </c>
      <c r="P875" s="1" t="s">
        <v>5101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16</v>
      </c>
      <c r="B876" s="1" t="s">
        <v>17</v>
      </c>
      <c r="C876" s="1">
        <v>299.0</v>
      </c>
      <c r="D876" s="1">
        <v>0.0</v>
      </c>
      <c r="E876" s="1" t="s">
        <v>18</v>
      </c>
      <c r="F876" s="1" t="s">
        <v>19</v>
      </c>
      <c r="G876" s="1" t="s">
        <v>20</v>
      </c>
      <c r="H876" s="1" t="s">
        <v>7990</v>
      </c>
      <c r="I876" s="1" t="s">
        <v>7991</v>
      </c>
      <c r="J876" s="1" t="s">
        <v>7991</v>
      </c>
      <c r="K876" s="2"/>
      <c r="L876" s="1">
        <v>-8.0</v>
      </c>
      <c r="M876" s="1"/>
      <c r="N876" s="1">
        <v>6.591266666666667</v>
      </c>
      <c r="O876" s="1" t="s">
        <v>5132</v>
      </c>
      <c r="P876" s="1" t="s">
        <v>7992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25</v>
      </c>
      <c r="B877" s="1" t="s">
        <v>17</v>
      </c>
      <c r="C877" s="1">
        <v>264.0</v>
      </c>
      <c r="D877" s="1">
        <v>0.0</v>
      </c>
      <c r="E877" s="2"/>
      <c r="F877" s="1" t="s">
        <v>19</v>
      </c>
      <c r="G877" s="1" t="s">
        <v>20</v>
      </c>
      <c r="H877" s="1" t="s">
        <v>7993</v>
      </c>
      <c r="I877" s="1" t="s">
        <v>7994</v>
      </c>
      <c r="J877" s="1" t="s">
        <v>7994</v>
      </c>
      <c r="K877" s="2"/>
      <c r="L877" s="1">
        <v>-4.0</v>
      </c>
      <c r="M877" s="1"/>
      <c r="N877" s="1">
        <v>10.084116666666667</v>
      </c>
      <c r="O877" s="1" t="s">
        <v>5090</v>
      </c>
      <c r="P877" s="1" t="s">
        <v>5094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25</v>
      </c>
      <c r="B878" s="1" t="s">
        <v>17</v>
      </c>
      <c r="C878" s="1">
        <v>394.0</v>
      </c>
      <c r="D878" s="1">
        <v>0.0</v>
      </c>
      <c r="E878" s="2"/>
      <c r="F878" s="1" t="s">
        <v>19</v>
      </c>
      <c r="G878" s="1" t="s">
        <v>20</v>
      </c>
      <c r="H878" s="1" t="s">
        <v>7995</v>
      </c>
      <c r="I878" s="1" t="s">
        <v>7996</v>
      </c>
      <c r="J878" s="1" t="s">
        <v>7996</v>
      </c>
      <c r="K878" s="2"/>
      <c r="L878" s="1">
        <v>-3.0</v>
      </c>
      <c r="M878" s="1"/>
      <c r="N878" s="1">
        <v>11.01865</v>
      </c>
      <c r="O878" s="1" t="s">
        <v>5090</v>
      </c>
      <c r="P878" s="1" t="s">
        <v>7997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25</v>
      </c>
      <c r="B879" s="1" t="s">
        <v>17</v>
      </c>
      <c r="C879" s="1">
        <v>394.0</v>
      </c>
      <c r="D879" s="1">
        <v>0.0</v>
      </c>
      <c r="E879" s="2"/>
      <c r="F879" s="1" t="s">
        <v>19</v>
      </c>
      <c r="G879" s="1" t="s">
        <v>20</v>
      </c>
      <c r="H879" s="1" t="s">
        <v>7998</v>
      </c>
      <c r="I879" s="1" t="s">
        <v>7999</v>
      </c>
      <c r="J879" s="1" t="s">
        <v>7999</v>
      </c>
      <c r="K879" s="2"/>
      <c r="L879" s="1">
        <v>-7.0</v>
      </c>
      <c r="M879" s="1"/>
      <c r="N879" s="1">
        <v>7.290183333333333</v>
      </c>
      <c r="O879" s="1" t="s">
        <v>5090</v>
      </c>
      <c r="P879" s="1" t="s">
        <v>8000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25</v>
      </c>
      <c r="B880" s="1" t="s">
        <v>17</v>
      </c>
      <c r="C880" s="1">
        <v>329.0</v>
      </c>
      <c r="D880" s="1">
        <v>0.0</v>
      </c>
      <c r="E880" s="2"/>
      <c r="F880" s="1" t="s">
        <v>19</v>
      </c>
      <c r="G880" s="1" t="s">
        <v>39</v>
      </c>
      <c r="H880" s="1" t="s">
        <v>8001</v>
      </c>
      <c r="I880" s="1" t="s">
        <v>8002</v>
      </c>
      <c r="J880" s="1" t="s">
        <v>8002</v>
      </c>
      <c r="K880" s="2"/>
      <c r="L880" s="1">
        <v>-7.0</v>
      </c>
      <c r="M880" s="1"/>
      <c r="N880" s="1">
        <v>7.36535</v>
      </c>
      <c r="O880" s="1" t="s">
        <v>5090</v>
      </c>
      <c r="P880" s="1" t="s">
        <v>8003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16</v>
      </c>
      <c r="B881" s="1" t="s">
        <v>17</v>
      </c>
      <c r="C881" s="3">
        <v>329.0</v>
      </c>
      <c r="D881" s="1">
        <v>0.0</v>
      </c>
      <c r="E881" s="1" t="s">
        <v>18</v>
      </c>
      <c r="F881" s="1" t="s">
        <v>19</v>
      </c>
      <c r="G881" s="1" t="s">
        <v>20</v>
      </c>
      <c r="H881" s="1" t="s">
        <v>8004</v>
      </c>
      <c r="I881" s="1" t="s">
        <v>8005</v>
      </c>
      <c r="J881" s="1" t="s">
        <v>8005</v>
      </c>
      <c r="K881" s="2"/>
      <c r="L881" s="1">
        <v>-8.0</v>
      </c>
      <c r="M881" s="1"/>
      <c r="N881" s="1">
        <v>6.411783333333333</v>
      </c>
      <c r="O881" s="1" t="s">
        <v>5132</v>
      </c>
      <c r="P881" s="1" t="s">
        <v>5415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80</v>
      </c>
      <c r="B882" s="1" t="s">
        <v>17</v>
      </c>
      <c r="C882" s="1">
        <v>303.0</v>
      </c>
      <c r="D882" s="1">
        <v>0.0</v>
      </c>
      <c r="E882" s="1" t="s">
        <v>5095</v>
      </c>
      <c r="F882" s="1" t="s">
        <v>81</v>
      </c>
      <c r="G882" s="1" t="s">
        <v>20</v>
      </c>
      <c r="H882" s="1" t="s">
        <v>8006</v>
      </c>
      <c r="I882" s="1" t="s">
        <v>8007</v>
      </c>
      <c r="J882" s="1" t="s">
        <v>8008</v>
      </c>
      <c r="K882" s="1" t="s">
        <v>8009</v>
      </c>
      <c r="L882" s="1">
        <v>-4.0</v>
      </c>
      <c r="M882" s="1">
        <v>0.01115</v>
      </c>
      <c r="N882" s="1">
        <v>4.942716666666667</v>
      </c>
      <c r="O882" s="1" t="s">
        <v>5100</v>
      </c>
      <c r="P882" s="1" t="s">
        <v>8010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80</v>
      </c>
      <c r="B883" s="1" t="s">
        <v>17</v>
      </c>
      <c r="C883" s="1">
        <v>398.0</v>
      </c>
      <c r="D883" s="1">
        <v>100.0</v>
      </c>
      <c r="E883" s="2"/>
      <c r="F883" s="1" t="s">
        <v>38</v>
      </c>
      <c r="G883" s="1" t="s">
        <v>39</v>
      </c>
      <c r="H883" s="1" t="s">
        <v>8011</v>
      </c>
      <c r="I883" s="1" t="s">
        <v>8012</v>
      </c>
      <c r="J883" s="1" t="s">
        <v>8012</v>
      </c>
      <c r="K883" s="2"/>
      <c r="L883" s="1">
        <v>-9.0</v>
      </c>
      <c r="M883" s="1"/>
      <c r="N883" s="1">
        <v>10.687383333333333</v>
      </c>
      <c r="O883" s="1" t="s">
        <v>5100</v>
      </c>
      <c r="P883" s="1" t="s">
        <v>8013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25</v>
      </c>
      <c r="B884" s="1" t="s">
        <v>88</v>
      </c>
      <c r="C884" s="1">
        <v>1275.0</v>
      </c>
      <c r="D884" s="1">
        <v>0.0</v>
      </c>
      <c r="E884" s="2"/>
      <c r="F884" s="1" t="s">
        <v>19</v>
      </c>
      <c r="G884" s="1" t="s">
        <v>20</v>
      </c>
      <c r="H884" s="1" t="s">
        <v>8014</v>
      </c>
      <c r="I884" s="1" t="s">
        <v>8015</v>
      </c>
      <c r="J884" s="1" t="s">
        <v>8015</v>
      </c>
      <c r="K884" s="2"/>
      <c r="L884" s="1">
        <v>-13.0</v>
      </c>
      <c r="M884" s="1"/>
      <c r="N884" s="1">
        <v>6.6626666666666665</v>
      </c>
      <c r="O884" s="1" t="s">
        <v>5090</v>
      </c>
      <c r="P884" s="1" t="s">
        <v>8016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80</v>
      </c>
      <c r="B885" s="1" t="s">
        <v>17</v>
      </c>
      <c r="C885" s="3">
        <v>247.0</v>
      </c>
      <c r="D885" s="1">
        <v>62.0</v>
      </c>
      <c r="E885" s="2"/>
      <c r="F885" s="1" t="s">
        <v>38</v>
      </c>
      <c r="G885" s="1" t="s">
        <v>162</v>
      </c>
      <c r="H885" s="1" t="s">
        <v>8017</v>
      </c>
      <c r="I885" s="1" t="s">
        <v>8018</v>
      </c>
      <c r="J885" s="1" t="s">
        <v>8018</v>
      </c>
      <c r="K885" s="2"/>
      <c r="L885" s="1">
        <v>-7.0</v>
      </c>
      <c r="M885" s="1"/>
      <c r="N885" s="1">
        <v>46.828383333333335</v>
      </c>
      <c r="O885" s="1" t="s">
        <v>5100</v>
      </c>
      <c r="P885" s="1" t="s">
        <v>5116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16</v>
      </c>
      <c r="B886" s="1" t="s">
        <v>17</v>
      </c>
      <c r="C886" s="1">
        <v>249.0</v>
      </c>
      <c r="D886" s="1">
        <v>0.0</v>
      </c>
      <c r="E886" s="1" t="s">
        <v>18</v>
      </c>
      <c r="F886" s="1" t="s">
        <v>19</v>
      </c>
      <c r="G886" s="1" t="s">
        <v>20</v>
      </c>
      <c r="H886" s="1" t="s">
        <v>8019</v>
      </c>
      <c r="I886" s="1" t="s">
        <v>8020</v>
      </c>
      <c r="J886" s="1" t="s">
        <v>8020</v>
      </c>
      <c r="K886" s="2"/>
      <c r="L886" s="1">
        <v>-8.0</v>
      </c>
      <c r="M886" s="1"/>
      <c r="N886" s="1">
        <v>6.83125</v>
      </c>
      <c r="O886" s="1" t="s">
        <v>5132</v>
      </c>
      <c r="P886" s="1" t="s">
        <v>8021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80</v>
      </c>
      <c r="B887" s="1" t="s">
        <v>17</v>
      </c>
      <c r="C887" s="1">
        <v>451.0</v>
      </c>
      <c r="D887" s="1">
        <v>127.0</v>
      </c>
      <c r="E887" s="2"/>
      <c r="F887" s="1" t="s">
        <v>38</v>
      </c>
      <c r="G887" s="1" t="s">
        <v>20</v>
      </c>
      <c r="H887" s="1" t="s">
        <v>8022</v>
      </c>
      <c r="I887" s="1" t="s">
        <v>8023</v>
      </c>
      <c r="J887" s="1" t="s">
        <v>8023</v>
      </c>
      <c r="K887" s="2"/>
      <c r="L887" s="1">
        <v>-11.0</v>
      </c>
      <c r="M887" s="1"/>
      <c r="N887" s="1">
        <v>39.54098333333334</v>
      </c>
      <c r="O887" s="1" t="s">
        <v>5100</v>
      </c>
      <c r="P887" s="1" t="s">
        <v>6868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25</v>
      </c>
      <c r="B888" s="3" t="s">
        <v>88</v>
      </c>
      <c r="C888" s="3">
        <v>922.0</v>
      </c>
      <c r="D888" s="1">
        <v>0.0</v>
      </c>
      <c r="E888" s="2"/>
      <c r="F888" s="1" t="s">
        <v>19</v>
      </c>
      <c r="G888" s="1" t="s">
        <v>20</v>
      </c>
      <c r="H888" s="1" t="s">
        <v>8024</v>
      </c>
      <c r="I888" s="1" t="s">
        <v>8025</v>
      </c>
      <c r="J888" s="1" t="s">
        <v>8025</v>
      </c>
      <c r="K888" s="2"/>
      <c r="L888" s="1">
        <v>-7.0</v>
      </c>
      <c r="M888" s="1"/>
      <c r="N888" s="1">
        <v>12.86645</v>
      </c>
      <c r="O888" s="1" t="s">
        <v>5090</v>
      </c>
      <c r="P888" s="1" t="s">
        <v>8026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16</v>
      </c>
      <c r="B889" s="1" t="s">
        <v>17</v>
      </c>
      <c r="C889" s="1">
        <v>528.0</v>
      </c>
      <c r="D889" s="1">
        <v>0.0</v>
      </c>
      <c r="E889" s="1" t="s">
        <v>18</v>
      </c>
      <c r="F889" s="1" t="s">
        <v>19</v>
      </c>
      <c r="G889" s="1" t="s">
        <v>20</v>
      </c>
      <c r="H889" s="1" t="s">
        <v>8027</v>
      </c>
      <c r="I889" s="1" t="s">
        <v>8028</v>
      </c>
      <c r="J889" s="1" t="s">
        <v>8028</v>
      </c>
      <c r="K889" s="2"/>
      <c r="L889" s="1">
        <v>-9.0</v>
      </c>
      <c r="M889" s="1"/>
      <c r="N889" s="1">
        <v>10.270366666666666</v>
      </c>
      <c r="O889" s="1" t="s">
        <v>5132</v>
      </c>
      <c r="P889" s="1" t="s">
        <v>5518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80</v>
      </c>
      <c r="B890" s="1" t="s">
        <v>17</v>
      </c>
      <c r="C890" s="1">
        <v>199.0</v>
      </c>
      <c r="D890" s="1">
        <v>50.0</v>
      </c>
      <c r="E890" s="2"/>
      <c r="F890" s="1" t="s">
        <v>38</v>
      </c>
      <c r="G890" s="1" t="s">
        <v>162</v>
      </c>
      <c r="H890" s="1" t="s">
        <v>8029</v>
      </c>
      <c r="I890" s="1" t="s">
        <v>8030</v>
      </c>
      <c r="J890" s="1" t="s">
        <v>8030</v>
      </c>
      <c r="K890" s="2"/>
      <c r="L890" s="1">
        <v>-6.0</v>
      </c>
      <c r="M890" s="1"/>
      <c r="N890" s="1">
        <v>13.07345</v>
      </c>
      <c r="O890" s="1" t="s">
        <v>5100</v>
      </c>
      <c r="P890" s="1" t="s">
        <v>8031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29</v>
      </c>
      <c r="B891" s="1" t="s">
        <v>88</v>
      </c>
      <c r="C891" s="1">
        <v>353.0</v>
      </c>
      <c r="D891" s="1">
        <v>0.0</v>
      </c>
      <c r="E891" s="1" t="s">
        <v>6279</v>
      </c>
      <c r="F891" s="1" t="s">
        <v>19</v>
      </c>
      <c r="G891" s="1" t="s">
        <v>20</v>
      </c>
      <c r="H891" s="1" t="s">
        <v>8032</v>
      </c>
      <c r="I891" s="1" t="s">
        <v>8033</v>
      </c>
      <c r="J891" s="1" t="s">
        <v>8033</v>
      </c>
      <c r="K891" s="2"/>
      <c r="L891" s="1">
        <v>-5.0</v>
      </c>
      <c r="M891" s="1"/>
      <c r="N891" s="1">
        <v>9.726016666666666</v>
      </c>
      <c r="O891" s="1" t="s">
        <v>5090</v>
      </c>
      <c r="P891" s="1" t="s">
        <v>8034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80</v>
      </c>
      <c r="B892" s="1" t="s">
        <v>17</v>
      </c>
      <c r="C892" s="1">
        <v>418.0</v>
      </c>
      <c r="D892" s="1">
        <v>105.0</v>
      </c>
      <c r="E892" s="2"/>
      <c r="F892" s="1" t="s">
        <v>38</v>
      </c>
      <c r="G892" s="1" t="s">
        <v>162</v>
      </c>
      <c r="H892" s="1" t="s">
        <v>8035</v>
      </c>
      <c r="I892" s="1" t="s">
        <v>8036</v>
      </c>
      <c r="J892" s="1" t="s">
        <v>8036</v>
      </c>
      <c r="K892" s="2"/>
      <c r="L892" s="1">
        <v>-7.0</v>
      </c>
      <c r="M892" s="1"/>
      <c r="N892" s="1">
        <v>27.274166666666666</v>
      </c>
      <c r="O892" s="1" t="s">
        <v>5100</v>
      </c>
      <c r="P892" s="1" t="s">
        <v>8037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80</v>
      </c>
      <c r="B893" s="1" t="s">
        <v>17</v>
      </c>
      <c r="C893" s="1">
        <v>309.0</v>
      </c>
      <c r="D893" s="1">
        <v>0.0</v>
      </c>
      <c r="E893" s="1" t="s">
        <v>5095</v>
      </c>
      <c r="F893" s="1" t="s">
        <v>81</v>
      </c>
      <c r="G893" s="1" t="s">
        <v>20</v>
      </c>
      <c r="H893" s="1" t="s">
        <v>8038</v>
      </c>
      <c r="I893" s="1" t="s">
        <v>8039</v>
      </c>
      <c r="J893" s="1" t="s">
        <v>8040</v>
      </c>
      <c r="K893" s="1" t="s">
        <v>8041</v>
      </c>
      <c r="L893" s="1">
        <v>-8.0</v>
      </c>
      <c r="M893" s="1">
        <v>0.010483333333333334</v>
      </c>
      <c r="N893" s="1">
        <v>9.035433333333334</v>
      </c>
      <c r="O893" s="1" t="s">
        <v>5100</v>
      </c>
      <c r="P893" s="1" t="s">
        <v>8042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16</v>
      </c>
      <c r="B894" s="1" t="s">
        <v>17</v>
      </c>
      <c r="C894" s="1">
        <v>294.0</v>
      </c>
      <c r="D894" s="1">
        <v>0.0</v>
      </c>
      <c r="E894" s="1" t="s">
        <v>18</v>
      </c>
      <c r="F894" s="1" t="s">
        <v>19</v>
      </c>
      <c r="G894" s="1" t="s">
        <v>20</v>
      </c>
      <c r="H894" s="1" t="s">
        <v>8043</v>
      </c>
      <c r="I894" s="1" t="s">
        <v>8044</v>
      </c>
      <c r="J894" s="1" t="s">
        <v>8044</v>
      </c>
      <c r="K894" s="2"/>
      <c r="L894" s="1">
        <v>-10.0</v>
      </c>
      <c r="M894" s="1"/>
      <c r="N894" s="1">
        <v>4.92945</v>
      </c>
      <c r="O894" s="1" t="s">
        <v>5132</v>
      </c>
      <c r="P894" s="1" t="s">
        <v>8045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25</v>
      </c>
      <c r="B895" s="1" t="s">
        <v>88</v>
      </c>
      <c r="C895" s="1">
        <v>289.0</v>
      </c>
      <c r="D895" s="1">
        <v>0.0</v>
      </c>
      <c r="E895" s="2"/>
      <c r="F895" s="1" t="s">
        <v>19</v>
      </c>
      <c r="G895" s="1" t="s">
        <v>20</v>
      </c>
      <c r="H895" s="1" t="s">
        <v>8046</v>
      </c>
      <c r="I895" s="1" t="s">
        <v>8047</v>
      </c>
      <c r="J895" s="1" t="s">
        <v>8047</v>
      </c>
      <c r="K895" s="2"/>
      <c r="L895" s="1">
        <v>-9.0</v>
      </c>
      <c r="M895" s="1"/>
      <c r="N895" s="1">
        <v>5.747516666666667</v>
      </c>
      <c r="O895" s="1" t="s">
        <v>5090</v>
      </c>
      <c r="P895" s="1" t="s">
        <v>8048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80</v>
      </c>
      <c r="B896" s="1" t="s">
        <v>17</v>
      </c>
      <c r="C896" s="1">
        <v>447.0</v>
      </c>
      <c r="D896" s="1">
        <v>0.0</v>
      </c>
      <c r="E896" s="1" t="s">
        <v>18</v>
      </c>
      <c r="F896" s="1" t="s">
        <v>81</v>
      </c>
      <c r="G896" s="1" t="s">
        <v>20</v>
      </c>
      <c r="H896" s="1" t="s">
        <v>8049</v>
      </c>
      <c r="I896" s="1" t="s">
        <v>8050</v>
      </c>
      <c r="J896" s="1" t="s">
        <v>8051</v>
      </c>
      <c r="K896" s="1" t="s">
        <v>8052</v>
      </c>
      <c r="L896" s="1">
        <v>-2.0</v>
      </c>
      <c r="M896" s="1">
        <v>9.610083333333334</v>
      </c>
      <c r="N896" s="1">
        <v>12.680016666666667</v>
      </c>
      <c r="O896" s="1" t="s">
        <v>5100</v>
      </c>
      <c r="P896" s="1" t="s">
        <v>8053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80</v>
      </c>
      <c r="B897" s="1" t="s">
        <v>17</v>
      </c>
      <c r="C897" s="1">
        <v>494.0</v>
      </c>
      <c r="D897" s="1">
        <v>124.0</v>
      </c>
      <c r="E897" s="2"/>
      <c r="F897" s="1" t="s">
        <v>38</v>
      </c>
      <c r="G897" s="1" t="s">
        <v>20</v>
      </c>
      <c r="H897" s="1" t="s">
        <v>8054</v>
      </c>
      <c r="I897" s="1" t="s">
        <v>8055</v>
      </c>
      <c r="J897" s="1" t="s">
        <v>8055</v>
      </c>
      <c r="K897" s="2"/>
      <c r="L897" s="1">
        <v>-13.0</v>
      </c>
      <c r="M897" s="1"/>
      <c r="N897" s="1">
        <v>5.754466666666667</v>
      </c>
      <c r="O897" s="1" t="s">
        <v>5100</v>
      </c>
      <c r="P897" s="1" t="s">
        <v>8056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80</v>
      </c>
      <c r="B898" s="1" t="s">
        <v>17</v>
      </c>
      <c r="C898" s="1">
        <v>380.0</v>
      </c>
      <c r="D898" s="1">
        <v>28.0</v>
      </c>
      <c r="E898" s="1" t="s">
        <v>5095</v>
      </c>
      <c r="F898" s="1" t="s">
        <v>81</v>
      </c>
      <c r="G898" s="1" t="s">
        <v>20</v>
      </c>
      <c r="H898" s="1" t="s">
        <v>8057</v>
      </c>
      <c r="I898" s="1" t="s">
        <v>8058</v>
      </c>
      <c r="J898" s="1" t="s">
        <v>8059</v>
      </c>
      <c r="K898" s="1" t="s">
        <v>8060</v>
      </c>
      <c r="L898" s="1">
        <v>-4.0</v>
      </c>
      <c r="M898" s="1">
        <v>0.014083333333333333</v>
      </c>
      <c r="N898" s="1">
        <v>6.711383333333333</v>
      </c>
      <c r="O898" s="1" t="s">
        <v>5100</v>
      </c>
      <c r="P898" s="1" t="s">
        <v>8061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29</v>
      </c>
      <c r="B899" s="1" t="s">
        <v>17</v>
      </c>
      <c r="C899" s="1">
        <v>505.0</v>
      </c>
      <c r="D899" s="1">
        <v>0.0</v>
      </c>
      <c r="E899" s="1" t="s">
        <v>6279</v>
      </c>
      <c r="F899" s="1" t="s">
        <v>19</v>
      </c>
      <c r="G899" s="1" t="s">
        <v>20</v>
      </c>
      <c r="H899" s="1" t="s">
        <v>8062</v>
      </c>
      <c r="I899" s="1" t="s">
        <v>8063</v>
      </c>
      <c r="J899" s="1" t="s">
        <v>8063</v>
      </c>
      <c r="K899" s="2"/>
      <c r="L899" s="1">
        <v>-11.0</v>
      </c>
      <c r="M899" s="1"/>
      <c r="N899" s="1">
        <v>8.328766666666667</v>
      </c>
      <c r="O899" s="1" t="s">
        <v>5090</v>
      </c>
      <c r="P899" s="1" t="s">
        <v>7696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25</v>
      </c>
      <c r="B900" s="1" t="s">
        <v>17</v>
      </c>
      <c r="C900" s="1">
        <v>987.0</v>
      </c>
      <c r="D900" s="1">
        <v>0.0</v>
      </c>
      <c r="E900" s="2"/>
      <c r="F900" s="1" t="s">
        <v>19</v>
      </c>
      <c r="G900" s="1" t="s">
        <v>20</v>
      </c>
      <c r="H900" s="1" t="s">
        <v>8064</v>
      </c>
      <c r="I900" s="1" t="s">
        <v>8065</v>
      </c>
      <c r="J900" s="1" t="s">
        <v>8065</v>
      </c>
      <c r="K900" s="2"/>
      <c r="L900" s="1">
        <v>-6.0</v>
      </c>
      <c r="M900" s="1"/>
      <c r="N900" s="1">
        <v>13.065416666666666</v>
      </c>
      <c r="O900" s="1" t="s">
        <v>5090</v>
      </c>
      <c r="P900" s="1" t="s">
        <v>8066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25</v>
      </c>
      <c r="B901" s="1" t="s">
        <v>17</v>
      </c>
      <c r="C901" s="1">
        <v>557.0</v>
      </c>
      <c r="D901" s="1">
        <v>0.0</v>
      </c>
      <c r="E901" s="2"/>
      <c r="F901" s="1" t="s">
        <v>19</v>
      </c>
      <c r="G901" s="1" t="s">
        <v>20</v>
      </c>
      <c r="H901" s="1" t="s">
        <v>8067</v>
      </c>
      <c r="I901" s="1" t="s">
        <v>8068</v>
      </c>
      <c r="J901" s="1" t="s">
        <v>8068</v>
      </c>
      <c r="K901" s="2"/>
      <c r="L901" s="1">
        <v>-9.0</v>
      </c>
      <c r="M901" s="1"/>
      <c r="N901" s="1">
        <v>9.769516666666666</v>
      </c>
      <c r="O901" s="1" t="s">
        <v>5090</v>
      </c>
      <c r="P901" s="1" t="s">
        <v>8069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80</v>
      </c>
      <c r="B902" s="1" t="s">
        <v>17</v>
      </c>
      <c r="C902" s="1">
        <v>712.0</v>
      </c>
      <c r="D902" s="1">
        <v>36.0</v>
      </c>
      <c r="E902" s="1" t="s">
        <v>5095</v>
      </c>
      <c r="F902" s="1" t="s">
        <v>81</v>
      </c>
      <c r="G902" s="1" t="s">
        <v>20</v>
      </c>
      <c r="H902" s="1" t="s">
        <v>8070</v>
      </c>
      <c r="I902" s="1" t="s">
        <v>8071</v>
      </c>
      <c r="J902" s="1" t="s">
        <v>8072</v>
      </c>
      <c r="K902" s="1" t="s">
        <v>8073</v>
      </c>
      <c r="L902" s="1">
        <v>1.0</v>
      </c>
      <c r="M902" s="1">
        <v>0.02285</v>
      </c>
      <c r="N902" s="1">
        <v>23.655183333333333</v>
      </c>
      <c r="O902" s="1" t="s">
        <v>5100</v>
      </c>
      <c r="P902" s="1" t="s">
        <v>8074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80</v>
      </c>
      <c r="B903" s="1" t="s">
        <v>17</v>
      </c>
      <c r="C903" s="1">
        <v>299.0</v>
      </c>
      <c r="D903" s="1">
        <v>0.0</v>
      </c>
      <c r="E903" s="1" t="s">
        <v>5095</v>
      </c>
      <c r="F903" s="1" t="s">
        <v>81</v>
      </c>
      <c r="G903" s="1" t="s">
        <v>39</v>
      </c>
      <c r="H903" s="1" t="s">
        <v>8075</v>
      </c>
      <c r="I903" s="1" t="s">
        <v>8076</v>
      </c>
      <c r="J903" s="1" t="s">
        <v>8077</v>
      </c>
      <c r="K903" s="1" t="s">
        <v>8078</v>
      </c>
      <c r="L903" s="1">
        <v>-1.0</v>
      </c>
      <c r="M903" s="1">
        <v>0.014083333333333333</v>
      </c>
      <c r="N903" s="1">
        <v>7.895716666666667</v>
      </c>
      <c r="O903" s="1" t="s">
        <v>5100</v>
      </c>
      <c r="P903" s="1" t="s">
        <v>8079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80</v>
      </c>
      <c r="B904" s="1" t="s">
        <v>17</v>
      </c>
      <c r="C904" s="1">
        <v>309.0</v>
      </c>
      <c r="D904" s="1">
        <v>0.0</v>
      </c>
      <c r="E904" s="1" t="s">
        <v>5095</v>
      </c>
      <c r="F904" s="1" t="s">
        <v>81</v>
      </c>
      <c r="G904" s="1" t="s">
        <v>20</v>
      </c>
      <c r="H904" s="1" t="s">
        <v>8080</v>
      </c>
      <c r="I904" s="1" t="s">
        <v>8081</v>
      </c>
      <c r="J904" s="1" t="s">
        <v>8082</v>
      </c>
      <c r="K904" s="1" t="s">
        <v>8083</v>
      </c>
      <c r="L904" s="1">
        <v>-3.0</v>
      </c>
      <c r="M904" s="1">
        <v>0.021366666666666666</v>
      </c>
      <c r="N904" s="1">
        <v>8.818966666666666</v>
      </c>
      <c r="O904" s="1" t="s">
        <v>5100</v>
      </c>
      <c r="P904" s="1" t="s">
        <v>5264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25</v>
      </c>
      <c r="B905" s="1" t="s">
        <v>88</v>
      </c>
      <c r="C905" s="1">
        <v>264.0</v>
      </c>
      <c r="D905" s="1">
        <v>0.0</v>
      </c>
      <c r="E905" s="2"/>
      <c r="F905" s="1" t="s">
        <v>19</v>
      </c>
      <c r="G905" s="1" t="s">
        <v>39</v>
      </c>
      <c r="H905" s="1" t="s">
        <v>8084</v>
      </c>
      <c r="I905" s="1" t="s">
        <v>8085</v>
      </c>
      <c r="J905" s="1" t="s">
        <v>8085</v>
      </c>
      <c r="K905" s="2"/>
      <c r="L905" s="1">
        <v>-6.0</v>
      </c>
      <c r="M905" s="1"/>
      <c r="N905" s="1">
        <v>8.677233333333334</v>
      </c>
      <c r="O905" s="1" t="s">
        <v>5090</v>
      </c>
      <c r="P905" s="1" t="s">
        <v>5922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25</v>
      </c>
      <c r="B906" s="1" t="s">
        <v>88</v>
      </c>
      <c r="C906" s="1">
        <v>404.0</v>
      </c>
      <c r="D906" s="1">
        <v>0.0</v>
      </c>
      <c r="E906" s="2"/>
      <c r="F906" s="1" t="s">
        <v>19</v>
      </c>
      <c r="G906" s="1" t="s">
        <v>20</v>
      </c>
      <c r="H906" s="1" t="s">
        <v>8086</v>
      </c>
      <c r="I906" s="1" t="s">
        <v>8087</v>
      </c>
      <c r="J906" s="1" t="s">
        <v>8087</v>
      </c>
      <c r="K906" s="2"/>
      <c r="L906" s="1">
        <v>-3.0</v>
      </c>
      <c r="M906" s="1"/>
      <c r="N906" s="1">
        <v>11.398783333333334</v>
      </c>
      <c r="O906" s="1" t="s">
        <v>5090</v>
      </c>
      <c r="P906" s="1" t="s">
        <v>8088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37</v>
      </c>
      <c r="B907" s="1" t="s">
        <v>17</v>
      </c>
      <c r="C907" s="3">
        <v>374.0</v>
      </c>
      <c r="D907" s="1">
        <v>0.0</v>
      </c>
      <c r="E907" s="2"/>
      <c r="F907" s="1" t="s">
        <v>38</v>
      </c>
      <c r="G907" s="1" t="s">
        <v>39</v>
      </c>
      <c r="H907" s="1" t="s">
        <v>8089</v>
      </c>
      <c r="I907" s="1" t="s">
        <v>8090</v>
      </c>
      <c r="J907" s="1" t="s">
        <v>8090</v>
      </c>
      <c r="K907" s="2"/>
      <c r="L907" s="1">
        <v>0.0</v>
      </c>
      <c r="M907" s="1"/>
      <c r="N907" s="1">
        <v>5.52775</v>
      </c>
      <c r="O907" s="1" t="s">
        <v>42</v>
      </c>
      <c r="P907" s="1" t="s">
        <v>8091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25</v>
      </c>
      <c r="B908" s="1" t="s">
        <v>88</v>
      </c>
      <c r="C908" s="1">
        <v>493.0</v>
      </c>
      <c r="D908" s="1">
        <v>0.0</v>
      </c>
      <c r="E908" s="2"/>
      <c r="F908" s="1" t="s">
        <v>19</v>
      </c>
      <c r="G908" s="1" t="s">
        <v>20</v>
      </c>
      <c r="H908" s="1" t="s">
        <v>8092</v>
      </c>
      <c r="I908" s="1" t="s">
        <v>8093</v>
      </c>
      <c r="J908" s="1" t="s">
        <v>8093</v>
      </c>
      <c r="K908" s="2"/>
      <c r="L908" s="1">
        <v>-3.0</v>
      </c>
      <c r="M908" s="1"/>
      <c r="N908" s="1">
        <v>11.400016666666666</v>
      </c>
      <c r="O908" s="1" t="s">
        <v>5090</v>
      </c>
      <c r="P908" s="1" t="s">
        <v>8094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16</v>
      </c>
      <c r="B909" s="1" t="s">
        <v>17</v>
      </c>
      <c r="C909" s="1">
        <v>264.0</v>
      </c>
      <c r="D909" s="1">
        <v>0.0</v>
      </c>
      <c r="E909" s="1" t="s">
        <v>18</v>
      </c>
      <c r="F909" s="1" t="s">
        <v>19</v>
      </c>
      <c r="G909" s="1" t="s">
        <v>20</v>
      </c>
      <c r="H909" s="1" t="s">
        <v>8095</v>
      </c>
      <c r="I909" s="1" t="s">
        <v>8096</v>
      </c>
      <c r="J909" s="1" t="s">
        <v>8096</v>
      </c>
      <c r="K909" s="2"/>
      <c r="L909" s="1">
        <v>-4.0</v>
      </c>
      <c r="M909" s="1"/>
      <c r="N909" s="1">
        <v>10.309516666666667</v>
      </c>
      <c r="O909" s="1" t="s">
        <v>5132</v>
      </c>
      <c r="P909" s="1" t="s">
        <v>5133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80</v>
      </c>
      <c r="B910" s="1" t="s">
        <v>17</v>
      </c>
      <c r="C910" s="1">
        <v>238.0</v>
      </c>
      <c r="D910" s="1">
        <v>0.0</v>
      </c>
      <c r="E910" s="2"/>
      <c r="F910" s="1" t="s">
        <v>38</v>
      </c>
      <c r="G910" s="1" t="s">
        <v>162</v>
      </c>
      <c r="H910" s="1" t="s">
        <v>8097</v>
      </c>
      <c r="I910" s="1" t="s">
        <v>8098</v>
      </c>
      <c r="J910" s="1" t="s">
        <v>8098</v>
      </c>
      <c r="K910" s="2"/>
      <c r="L910" s="1">
        <v>-4.0</v>
      </c>
      <c r="M910" s="1"/>
      <c r="N910" s="1">
        <v>14.48115</v>
      </c>
      <c r="O910" s="1" t="s">
        <v>5100</v>
      </c>
      <c r="P910" s="1" t="s">
        <v>8099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80</v>
      </c>
      <c r="B911" s="1" t="s">
        <v>17</v>
      </c>
      <c r="C911" s="1">
        <v>283.0</v>
      </c>
      <c r="D911" s="1">
        <v>81.0</v>
      </c>
      <c r="E911" s="2"/>
      <c r="F911" s="1" t="s">
        <v>38</v>
      </c>
      <c r="G911" s="1" t="s">
        <v>39</v>
      </c>
      <c r="H911" s="1" t="s">
        <v>8100</v>
      </c>
      <c r="I911" s="1" t="s">
        <v>8101</v>
      </c>
      <c r="J911" s="1" t="s">
        <v>8101</v>
      </c>
      <c r="K911" s="2"/>
      <c r="L911" s="1">
        <v>-3.0</v>
      </c>
      <c r="M911" s="1"/>
      <c r="N911" s="1">
        <v>15.50995</v>
      </c>
      <c r="O911" s="1" t="s">
        <v>5100</v>
      </c>
      <c r="P911" s="1" t="s">
        <v>8102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29</v>
      </c>
      <c r="B912" s="1" t="s">
        <v>17</v>
      </c>
      <c r="C912" s="1">
        <v>751.0</v>
      </c>
      <c r="D912" s="1">
        <v>0.0</v>
      </c>
      <c r="E912" s="1" t="s">
        <v>8103</v>
      </c>
      <c r="F912" s="1" t="s">
        <v>19</v>
      </c>
      <c r="G912" s="1" t="s">
        <v>20</v>
      </c>
      <c r="H912" s="1" t="s">
        <v>8104</v>
      </c>
      <c r="I912" s="1" t="s">
        <v>8105</v>
      </c>
      <c r="J912" s="1" t="s">
        <v>8105</v>
      </c>
      <c r="K912" s="2"/>
      <c r="L912" s="1">
        <v>7.0</v>
      </c>
      <c r="M912" s="1"/>
      <c r="N912" s="1">
        <v>27.4009</v>
      </c>
      <c r="O912" s="1" t="s">
        <v>5090</v>
      </c>
      <c r="P912" s="1" t="s">
        <v>8106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80</v>
      </c>
      <c r="B913" s="3" t="s">
        <v>17</v>
      </c>
      <c r="C913" s="1">
        <v>490.0</v>
      </c>
      <c r="D913" s="1">
        <v>122.0</v>
      </c>
      <c r="E913" s="2"/>
      <c r="F913" s="1" t="s">
        <v>38</v>
      </c>
      <c r="G913" s="1" t="s">
        <v>162</v>
      </c>
      <c r="H913" s="1" t="s">
        <v>8107</v>
      </c>
      <c r="I913" s="1" t="s">
        <v>8108</v>
      </c>
      <c r="J913" s="1" t="s">
        <v>8108</v>
      </c>
      <c r="K913" s="2"/>
      <c r="L913" s="1">
        <v>5.0</v>
      </c>
      <c r="M913" s="1"/>
      <c r="N913" s="1">
        <v>25.0195</v>
      </c>
      <c r="O913" s="1" t="s">
        <v>5100</v>
      </c>
      <c r="P913" s="1" t="s">
        <v>8109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25</v>
      </c>
      <c r="B914" s="1" t="s">
        <v>88</v>
      </c>
      <c r="C914" s="1">
        <v>289.0</v>
      </c>
      <c r="D914" s="1">
        <v>0.0</v>
      </c>
      <c r="E914" s="2"/>
      <c r="F914" s="1" t="s">
        <v>19</v>
      </c>
      <c r="G914" s="1" t="s">
        <v>20</v>
      </c>
      <c r="H914" s="1" t="s">
        <v>8110</v>
      </c>
      <c r="I914" s="1" t="s">
        <v>8111</v>
      </c>
      <c r="J914" s="1" t="s">
        <v>8111</v>
      </c>
      <c r="K914" s="2"/>
      <c r="L914" s="1">
        <v>-4.0</v>
      </c>
      <c r="M914" s="1"/>
      <c r="N914" s="1">
        <v>10.100266666666666</v>
      </c>
      <c r="O914" s="1" t="s">
        <v>5090</v>
      </c>
      <c r="P914" s="1" t="s">
        <v>7848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80</v>
      </c>
      <c r="B915" s="1" t="s">
        <v>17</v>
      </c>
      <c r="C915" s="1">
        <v>398.0</v>
      </c>
      <c r="D915" s="1">
        <v>100.0</v>
      </c>
      <c r="E915" s="2"/>
      <c r="F915" s="1" t="s">
        <v>38</v>
      </c>
      <c r="G915" s="1" t="s">
        <v>20</v>
      </c>
      <c r="H915" s="1" t="s">
        <v>8112</v>
      </c>
      <c r="I915" s="1" t="s">
        <v>8113</v>
      </c>
      <c r="J915" s="1" t="s">
        <v>8113</v>
      </c>
      <c r="K915" s="2"/>
      <c r="L915" s="1">
        <v>-1.0</v>
      </c>
      <c r="M915" s="1"/>
      <c r="N915" s="1">
        <v>18.0175</v>
      </c>
      <c r="O915" s="1" t="s">
        <v>5100</v>
      </c>
      <c r="P915" s="1" t="s">
        <v>8114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16</v>
      </c>
      <c r="B916" s="1" t="s">
        <v>17</v>
      </c>
      <c r="C916" s="3">
        <v>658.0</v>
      </c>
      <c r="D916" s="1">
        <v>0.0</v>
      </c>
      <c r="E916" s="1" t="s">
        <v>18</v>
      </c>
      <c r="F916" s="1" t="s">
        <v>19</v>
      </c>
      <c r="G916" s="1" t="s">
        <v>20</v>
      </c>
      <c r="H916" s="1" t="s">
        <v>8115</v>
      </c>
      <c r="I916" s="1" t="s">
        <v>8116</v>
      </c>
      <c r="J916" s="1" t="s">
        <v>8116</v>
      </c>
      <c r="K916" s="2"/>
      <c r="L916" s="1">
        <v>-8.0</v>
      </c>
      <c r="M916" s="1"/>
      <c r="N916" s="1">
        <v>11.857716666666667</v>
      </c>
      <c r="O916" s="1" t="s">
        <v>5132</v>
      </c>
      <c r="P916" s="1" t="s">
        <v>8117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80</v>
      </c>
      <c r="B917" s="1" t="s">
        <v>17</v>
      </c>
      <c r="C917" s="1">
        <v>480.0</v>
      </c>
      <c r="D917" s="1">
        <v>0.0</v>
      </c>
      <c r="E917" s="1" t="s">
        <v>18</v>
      </c>
      <c r="F917" s="1" t="s">
        <v>81</v>
      </c>
      <c r="G917" s="1" t="s">
        <v>20</v>
      </c>
      <c r="H917" s="1" t="s">
        <v>8118</v>
      </c>
      <c r="I917" s="1" t="s">
        <v>8119</v>
      </c>
      <c r="J917" s="1" t="s">
        <v>8120</v>
      </c>
      <c r="K917" s="1" t="s">
        <v>8121</v>
      </c>
      <c r="L917" s="1">
        <v>-9.0</v>
      </c>
      <c r="M917" s="1">
        <v>2.6083833333333333</v>
      </c>
      <c r="N917" s="1">
        <v>10.220016666666666</v>
      </c>
      <c r="O917" s="1" t="s">
        <v>5100</v>
      </c>
      <c r="P917" s="1" t="s">
        <v>8122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29</v>
      </c>
      <c r="B918" s="1" t="s">
        <v>17</v>
      </c>
      <c r="C918" s="1">
        <v>289.0</v>
      </c>
      <c r="D918" s="1">
        <v>0.0</v>
      </c>
      <c r="E918" s="1" t="s">
        <v>8123</v>
      </c>
      <c r="F918" s="1" t="s">
        <v>19</v>
      </c>
      <c r="G918" s="1" t="s">
        <v>20</v>
      </c>
      <c r="H918" s="1" t="s">
        <v>8124</v>
      </c>
      <c r="I918" s="1" t="s">
        <v>8125</v>
      </c>
      <c r="J918" s="1" t="s">
        <v>8125</v>
      </c>
      <c r="K918" s="2"/>
      <c r="L918" s="1">
        <v>0.0</v>
      </c>
      <c r="M918" s="1"/>
      <c r="N918" s="1">
        <v>14.701983333333333</v>
      </c>
      <c r="O918" s="1" t="s">
        <v>5090</v>
      </c>
      <c r="P918" s="1" t="s">
        <v>1262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80</v>
      </c>
      <c r="B919" s="1" t="s">
        <v>17</v>
      </c>
      <c r="C919" s="1">
        <v>279.0</v>
      </c>
      <c r="D919" s="1">
        <v>0.0</v>
      </c>
      <c r="E919" s="1" t="s">
        <v>6212</v>
      </c>
      <c r="F919" s="1" t="s">
        <v>81</v>
      </c>
      <c r="G919" s="1" t="s">
        <v>39</v>
      </c>
      <c r="H919" s="1" t="s">
        <v>8126</v>
      </c>
      <c r="I919" s="1" t="s">
        <v>8127</v>
      </c>
      <c r="J919" s="1" t="s">
        <v>8128</v>
      </c>
      <c r="K919" s="1" t="s">
        <v>8129</v>
      </c>
      <c r="L919" s="1">
        <v>0.0</v>
      </c>
      <c r="M919" s="1">
        <v>0.016733333333333333</v>
      </c>
      <c r="N919" s="1">
        <v>17.5659</v>
      </c>
      <c r="O919" s="1" t="s">
        <v>5100</v>
      </c>
      <c r="P919" s="1" t="s">
        <v>8130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25</v>
      </c>
      <c r="B920" s="1" t="s">
        <v>17</v>
      </c>
      <c r="C920" s="1">
        <v>394.0</v>
      </c>
      <c r="D920" s="1">
        <v>0.0</v>
      </c>
      <c r="E920" s="2"/>
      <c r="F920" s="1" t="s">
        <v>19</v>
      </c>
      <c r="G920" s="1" t="s">
        <v>20</v>
      </c>
      <c r="H920" s="1" t="s">
        <v>8131</v>
      </c>
      <c r="I920" s="1" t="s">
        <v>8132</v>
      </c>
      <c r="J920" s="1" t="s">
        <v>8132</v>
      </c>
      <c r="K920" s="2"/>
      <c r="L920" s="1">
        <v>2.0</v>
      </c>
      <c r="M920" s="1"/>
      <c r="N920" s="1">
        <v>17.274183333333333</v>
      </c>
      <c r="O920" s="1" t="s">
        <v>5090</v>
      </c>
      <c r="P920" s="1" t="s">
        <v>8133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80</v>
      </c>
      <c r="B921" s="1" t="s">
        <v>17</v>
      </c>
      <c r="C921" s="1">
        <v>1012.0</v>
      </c>
      <c r="D921" s="1">
        <v>223.0</v>
      </c>
      <c r="E921" s="2"/>
      <c r="F921" s="1" t="s">
        <v>38</v>
      </c>
      <c r="G921" s="1" t="s">
        <v>39</v>
      </c>
      <c r="H921" s="1" t="s">
        <v>8134</v>
      </c>
      <c r="I921" s="1" t="s">
        <v>8135</v>
      </c>
      <c r="J921" s="1" t="s">
        <v>8135</v>
      </c>
      <c r="K921" s="2"/>
      <c r="L921" s="1">
        <v>-3.0</v>
      </c>
      <c r="M921" s="1"/>
      <c r="N921" s="1">
        <v>37.02386666666666</v>
      </c>
      <c r="O921" s="1" t="s">
        <v>5100</v>
      </c>
      <c r="P921" s="1" t="s">
        <v>8136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80</v>
      </c>
      <c r="B922" s="1" t="s">
        <v>17</v>
      </c>
      <c r="C922" s="1">
        <v>247.0</v>
      </c>
      <c r="D922" s="1">
        <v>62.0</v>
      </c>
      <c r="E922" s="2"/>
      <c r="F922" s="1" t="s">
        <v>38</v>
      </c>
      <c r="G922" s="1" t="s">
        <v>162</v>
      </c>
      <c r="H922" s="1" t="s">
        <v>8137</v>
      </c>
      <c r="I922" s="1" t="s">
        <v>8138</v>
      </c>
      <c r="J922" s="1" t="s">
        <v>8138</v>
      </c>
      <c r="K922" s="2"/>
      <c r="L922" s="1">
        <v>0.0</v>
      </c>
      <c r="M922" s="1"/>
      <c r="N922" s="1">
        <v>19.134866666666667</v>
      </c>
      <c r="O922" s="1" t="s">
        <v>5100</v>
      </c>
      <c r="P922" s="1" t="s">
        <v>8139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80</v>
      </c>
      <c r="B923" s="1" t="s">
        <v>17</v>
      </c>
      <c r="C923" s="1">
        <v>395.0</v>
      </c>
      <c r="D923" s="1">
        <v>13.0</v>
      </c>
      <c r="E923" s="1" t="s">
        <v>6212</v>
      </c>
      <c r="F923" s="1" t="s">
        <v>81</v>
      </c>
      <c r="G923" s="1" t="s">
        <v>39</v>
      </c>
      <c r="H923" s="1" t="s">
        <v>8140</v>
      </c>
      <c r="I923" s="1" t="s">
        <v>8141</v>
      </c>
      <c r="J923" s="1" t="s">
        <v>8142</v>
      </c>
      <c r="K923" s="1" t="s">
        <v>8143</v>
      </c>
      <c r="L923" s="1">
        <v>9.0</v>
      </c>
      <c r="M923" s="1">
        <v>0.016216666666666667</v>
      </c>
      <c r="N923" s="1">
        <v>18.848416666666665</v>
      </c>
      <c r="O923" s="1" t="s">
        <v>5100</v>
      </c>
      <c r="P923" s="1" t="s">
        <v>8144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16</v>
      </c>
      <c r="B924" s="1" t="s">
        <v>17</v>
      </c>
      <c r="C924" s="1">
        <v>323.0</v>
      </c>
      <c r="D924" s="1">
        <v>0.0</v>
      </c>
      <c r="E924" s="1" t="s">
        <v>18</v>
      </c>
      <c r="F924" s="1" t="s">
        <v>19</v>
      </c>
      <c r="G924" s="1" t="s">
        <v>20</v>
      </c>
      <c r="H924" s="1" t="s">
        <v>8145</v>
      </c>
      <c r="I924" s="1" t="s">
        <v>8146</v>
      </c>
      <c r="J924" s="1" t="s">
        <v>8146</v>
      </c>
      <c r="K924" s="2"/>
      <c r="L924" s="1">
        <v>-5.0</v>
      </c>
      <c r="M924" s="1"/>
      <c r="N924" s="1">
        <v>20.186383333333332</v>
      </c>
      <c r="O924" s="1" t="s">
        <v>5132</v>
      </c>
      <c r="P924" s="1" t="s">
        <v>8147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80</v>
      </c>
      <c r="B925" s="1" t="s">
        <v>17</v>
      </c>
      <c r="C925" s="1">
        <v>773.0</v>
      </c>
      <c r="D925" s="1">
        <v>0.0</v>
      </c>
      <c r="E925" s="1" t="s">
        <v>18</v>
      </c>
      <c r="F925" s="1" t="s">
        <v>81</v>
      </c>
      <c r="G925" s="1" t="s">
        <v>20</v>
      </c>
      <c r="H925" s="1" t="s">
        <v>8148</v>
      </c>
      <c r="I925" s="1" t="s">
        <v>8149</v>
      </c>
      <c r="J925" s="1" t="s">
        <v>8150</v>
      </c>
      <c r="K925" s="1" t="s">
        <v>8151</v>
      </c>
      <c r="L925" s="1">
        <v>25.0</v>
      </c>
      <c r="M925" s="1">
        <v>10.777783333333334</v>
      </c>
      <c r="N925" s="1">
        <v>20.111633333333334</v>
      </c>
      <c r="O925" s="1" t="s">
        <v>5100</v>
      </c>
      <c r="P925" s="1" t="s">
        <v>8152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80</v>
      </c>
      <c r="B926" s="1" t="s">
        <v>17</v>
      </c>
      <c r="C926" s="1">
        <v>957.0</v>
      </c>
      <c r="D926" s="1">
        <v>0.0</v>
      </c>
      <c r="E926" s="1" t="s">
        <v>6212</v>
      </c>
      <c r="F926" s="1" t="s">
        <v>81</v>
      </c>
      <c r="G926" s="1" t="s">
        <v>20</v>
      </c>
      <c r="H926" s="1" t="s">
        <v>8153</v>
      </c>
      <c r="I926" s="1" t="s">
        <v>8154</v>
      </c>
      <c r="J926" s="1" t="s">
        <v>8155</v>
      </c>
      <c r="K926" s="1" t="s">
        <v>8156</v>
      </c>
      <c r="L926" s="1">
        <v>14.0</v>
      </c>
      <c r="M926" s="1">
        <v>0.014816666666666667</v>
      </c>
      <c r="N926" s="1">
        <v>38.379216666666665</v>
      </c>
      <c r="O926" s="1" t="s">
        <v>5100</v>
      </c>
      <c r="P926" s="1" t="s">
        <v>8157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37</v>
      </c>
      <c r="B927" s="1" t="s">
        <v>17</v>
      </c>
      <c r="C927" s="1">
        <v>498.0</v>
      </c>
      <c r="D927" s="1">
        <v>0.0</v>
      </c>
      <c r="E927" s="2"/>
      <c r="F927" s="1" t="s">
        <v>38</v>
      </c>
      <c r="G927" s="1" t="s">
        <v>39</v>
      </c>
      <c r="H927" s="1" t="s">
        <v>8158</v>
      </c>
      <c r="I927" s="1" t="s">
        <v>8159</v>
      </c>
      <c r="J927" s="1" t="s">
        <v>8159</v>
      </c>
      <c r="K927" s="2"/>
      <c r="L927" s="1">
        <v>8.0</v>
      </c>
      <c r="M927" s="1"/>
      <c r="N927" s="1">
        <v>13.971266666666667</v>
      </c>
      <c r="O927" s="1" t="s">
        <v>42</v>
      </c>
      <c r="P927" s="1" t="s">
        <v>8160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80</v>
      </c>
      <c r="B928" s="1" t="s">
        <v>17</v>
      </c>
      <c r="C928" s="1">
        <v>469.0</v>
      </c>
      <c r="D928" s="1">
        <v>0.0</v>
      </c>
      <c r="E928" s="1" t="s">
        <v>6212</v>
      </c>
      <c r="F928" s="1" t="s">
        <v>81</v>
      </c>
      <c r="G928" s="1" t="s">
        <v>20</v>
      </c>
      <c r="H928" s="1" t="s">
        <v>8161</v>
      </c>
      <c r="I928" s="1" t="s">
        <v>8162</v>
      </c>
      <c r="J928" s="1" t="s">
        <v>8163</v>
      </c>
      <c r="K928" s="1" t="s">
        <v>8164</v>
      </c>
      <c r="L928" s="1">
        <v>-3.0</v>
      </c>
      <c r="M928" s="1">
        <v>0.0077666666666666665</v>
      </c>
      <c r="N928" s="1">
        <v>35.05761666666667</v>
      </c>
      <c r="O928" s="1" t="s">
        <v>5100</v>
      </c>
      <c r="P928" s="1" t="s">
        <v>7346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25</v>
      </c>
      <c r="B929" s="1" t="s">
        <v>88</v>
      </c>
      <c r="C929" s="1">
        <v>792.0</v>
      </c>
      <c r="D929" s="1">
        <v>0.0</v>
      </c>
      <c r="E929" s="2"/>
      <c r="F929" s="1" t="s">
        <v>19</v>
      </c>
      <c r="G929" s="1" t="s">
        <v>20</v>
      </c>
      <c r="H929" s="1" t="s">
        <v>8165</v>
      </c>
      <c r="I929" s="1" t="s">
        <v>8166</v>
      </c>
      <c r="J929" s="1" t="s">
        <v>8166</v>
      </c>
      <c r="K929" s="2"/>
      <c r="L929" s="1">
        <v>5.0</v>
      </c>
      <c r="M929" s="1"/>
      <c r="N929" s="1">
        <v>25.1612</v>
      </c>
      <c r="O929" s="1" t="s">
        <v>5090</v>
      </c>
      <c r="P929" s="1" t="s">
        <v>8167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80</v>
      </c>
      <c r="B930" s="1" t="s">
        <v>17</v>
      </c>
      <c r="C930" s="1">
        <v>199.0</v>
      </c>
      <c r="D930" s="1">
        <v>50.0</v>
      </c>
      <c r="E930" s="2"/>
      <c r="F930" s="1" t="s">
        <v>38</v>
      </c>
      <c r="G930" s="1" t="s">
        <v>162</v>
      </c>
      <c r="H930" s="1" t="s">
        <v>8168</v>
      </c>
      <c r="I930" s="1" t="s">
        <v>8169</v>
      </c>
      <c r="J930" s="1" t="s">
        <v>8169</v>
      </c>
      <c r="K930" s="2"/>
      <c r="L930" s="1">
        <v>1.0</v>
      </c>
      <c r="M930" s="1"/>
      <c r="N930" s="1">
        <v>38.542683333333336</v>
      </c>
      <c r="O930" s="1" t="s">
        <v>5100</v>
      </c>
      <c r="P930" s="1" t="s">
        <v>6398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16</v>
      </c>
      <c r="B931" s="1" t="s">
        <v>17</v>
      </c>
      <c r="C931" s="1">
        <v>329.0</v>
      </c>
      <c r="D931" s="1">
        <v>0.0</v>
      </c>
      <c r="E931" s="1" t="s">
        <v>18</v>
      </c>
      <c r="F931" s="1" t="s">
        <v>19</v>
      </c>
      <c r="G931" s="1" t="s">
        <v>20</v>
      </c>
      <c r="H931" s="1" t="s">
        <v>8170</v>
      </c>
      <c r="I931" s="1" t="s">
        <v>8171</v>
      </c>
      <c r="J931" s="1" t="s">
        <v>8171</v>
      </c>
      <c r="K931" s="2"/>
      <c r="L931" s="1">
        <v>1.0</v>
      </c>
      <c r="M931" s="1"/>
      <c r="N931" s="1">
        <v>16.70645</v>
      </c>
      <c r="O931" s="1" t="s">
        <v>5132</v>
      </c>
      <c r="P931" s="1" t="s">
        <v>7938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37</v>
      </c>
      <c r="B932" s="1" t="s">
        <v>17</v>
      </c>
      <c r="C932" s="1">
        <v>89.0</v>
      </c>
      <c r="D932" s="1">
        <v>0.0</v>
      </c>
      <c r="E932" s="2"/>
      <c r="F932" s="1" t="s">
        <v>38</v>
      </c>
      <c r="G932" s="1" t="s">
        <v>39</v>
      </c>
      <c r="H932" s="1" t="s">
        <v>8172</v>
      </c>
      <c r="I932" s="1" t="s">
        <v>8173</v>
      </c>
      <c r="J932" s="1" t="s">
        <v>8173</v>
      </c>
      <c r="K932" s="2"/>
      <c r="L932" s="1">
        <v>0.0</v>
      </c>
      <c r="M932" s="1"/>
      <c r="N932" s="1">
        <v>4.957516666666667</v>
      </c>
      <c r="O932" s="1" t="s">
        <v>42</v>
      </c>
      <c r="P932" s="1" t="s">
        <v>8174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37</v>
      </c>
      <c r="B933" s="1" t="s">
        <v>17</v>
      </c>
      <c r="C933" s="1">
        <v>89.0</v>
      </c>
      <c r="D933" s="1">
        <v>0.0</v>
      </c>
      <c r="E933" s="2"/>
      <c r="F933" s="1" t="s">
        <v>38</v>
      </c>
      <c r="G933" s="1" t="s">
        <v>39</v>
      </c>
      <c r="H933" s="1" t="s">
        <v>8175</v>
      </c>
      <c r="I933" s="1" t="s">
        <v>8176</v>
      </c>
      <c r="J933" s="1" t="s">
        <v>8176</v>
      </c>
      <c r="K933" s="2"/>
      <c r="L933" s="1">
        <v>0.0</v>
      </c>
      <c r="M933" s="1"/>
      <c r="N933" s="1">
        <v>5.27145</v>
      </c>
      <c r="O933" s="1" t="s">
        <v>42</v>
      </c>
      <c r="P933" s="1" t="s">
        <v>8177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80</v>
      </c>
      <c r="B934" s="1" t="s">
        <v>17</v>
      </c>
      <c r="C934" s="1">
        <v>167.0</v>
      </c>
      <c r="D934" s="1">
        <v>42.0</v>
      </c>
      <c r="E934" s="2"/>
      <c r="F934" s="1" t="s">
        <v>38</v>
      </c>
      <c r="G934" s="1" t="s">
        <v>20</v>
      </c>
      <c r="H934" s="1" t="s">
        <v>8178</v>
      </c>
      <c r="I934" s="1" t="s">
        <v>8179</v>
      </c>
      <c r="J934" s="1" t="s">
        <v>8179</v>
      </c>
      <c r="K934" s="2"/>
      <c r="L934" s="1">
        <v>0.0</v>
      </c>
      <c r="M934" s="1"/>
      <c r="N934" s="1">
        <v>31.626366666666666</v>
      </c>
      <c r="O934" s="1" t="s">
        <v>5100</v>
      </c>
      <c r="P934" s="1" t="s">
        <v>8180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80</v>
      </c>
      <c r="B935" s="1" t="s">
        <v>17</v>
      </c>
      <c r="C935" s="1">
        <v>661.0</v>
      </c>
      <c r="D935" s="1">
        <v>111.0</v>
      </c>
      <c r="E935" s="2"/>
      <c r="F935" s="1" t="s">
        <v>38</v>
      </c>
      <c r="G935" s="1" t="s">
        <v>39</v>
      </c>
      <c r="H935" s="1" t="s">
        <v>8181</v>
      </c>
      <c r="I935" s="1" t="s">
        <v>8182</v>
      </c>
      <c r="J935" s="1" t="s">
        <v>8182</v>
      </c>
      <c r="K935" s="2"/>
      <c r="L935" s="1">
        <v>0.0</v>
      </c>
      <c r="M935" s="1"/>
      <c r="N935" s="1">
        <v>21.5816</v>
      </c>
      <c r="O935" s="1" t="s">
        <v>5100</v>
      </c>
      <c r="P935" s="1" t="s">
        <v>8183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80</v>
      </c>
      <c r="B936" s="1" t="s">
        <v>17</v>
      </c>
      <c r="C936" s="1">
        <v>219.0</v>
      </c>
      <c r="D936" s="1">
        <v>55.0</v>
      </c>
      <c r="E936" s="2"/>
      <c r="F936" s="1" t="s">
        <v>38</v>
      </c>
      <c r="G936" s="1" t="s">
        <v>20</v>
      </c>
      <c r="H936" s="1" t="s">
        <v>8184</v>
      </c>
      <c r="I936" s="1" t="s">
        <v>8185</v>
      </c>
      <c r="J936" s="1" t="s">
        <v>8185</v>
      </c>
      <c r="K936" s="2"/>
      <c r="L936" s="1">
        <v>0.0</v>
      </c>
      <c r="M936" s="1"/>
      <c r="N936" s="1">
        <v>46.456316666666666</v>
      </c>
      <c r="O936" s="1" t="s">
        <v>5100</v>
      </c>
      <c r="P936" s="1" t="s">
        <v>8186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16</v>
      </c>
      <c r="B937" s="1" t="s">
        <v>17</v>
      </c>
      <c r="C937" s="1">
        <v>394.0</v>
      </c>
      <c r="D937" s="1">
        <v>0.0</v>
      </c>
      <c r="E937" s="1" t="s">
        <v>18</v>
      </c>
      <c r="F937" s="1" t="s">
        <v>19</v>
      </c>
      <c r="G937" s="1" t="s">
        <v>20</v>
      </c>
      <c r="H937" s="1" t="s">
        <v>8187</v>
      </c>
      <c r="I937" s="1" t="s">
        <v>8188</v>
      </c>
      <c r="J937" s="1" t="s">
        <v>8188</v>
      </c>
      <c r="K937" s="2"/>
      <c r="L937" s="1">
        <v>-6.0</v>
      </c>
      <c r="M937" s="1"/>
      <c r="N937" s="1">
        <v>8.6483</v>
      </c>
      <c r="O937" s="1" t="s">
        <v>5132</v>
      </c>
      <c r="P937" s="1" t="s">
        <v>8189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25</v>
      </c>
      <c r="B938" s="1" t="s">
        <v>88</v>
      </c>
      <c r="C938" s="1">
        <v>388.0</v>
      </c>
      <c r="D938" s="1">
        <v>0.0</v>
      </c>
      <c r="E938" s="2"/>
      <c r="F938" s="1" t="s">
        <v>19</v>
      </c>
      <c r="G938" s="1" t="s">
        <v>20</v>
      </c>
      <c r="H938" s="1" t="s">
        <v>8190</v>
      </c>
      <c r="I938" s="1" t="s">
        <v>8191</v>
      </c>
      <c r="J938" s="1" t="s">
        <v>8191</v>
      </c>
      <c r="K938" s="2"/>
      <c r="L938" s="1">
        <v>-4.0</v>
      </c>
      <c r="M938" s="1"/>
      <c r="N938" s="1">
        <v>10.695683333333333</v>
      </c>
      <c r="O938" s="1" t="s">
        <v>5090</v>
      </c>
      <c r="P938" s="1" t="s">
        <v>8192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16</v>
      </c>
      <c r="B939" s="1" t="s">
        <v>17</v>
      </c>
      <c r="C939" s="1">
        <v>569.0</v>
      </c>
      <c r="D939" s="1">
        <v>0.0</v>
      </c>
      <c r="E939" s="1" t="s">
        <v>18</v>
      </c>
      <c r="F939" s="1" t="s">
        <v>19</v>
      </c>
      <c r="G939" s="1" t="s">
        <v>20</v>
      </c>
      <c r="H939" s="1" t="s">
        <v>8193</v>
      </c>
      <c r="I939" s="1" t="s">
        <v>8194</v>
      </c>
      <c r="J939" s="1" t="s">
        <v>8194</v>
      </c>
      <c r="K939" s="2"/>
      <c r="L939" s="1">
        <v>-2.0</v>
      </c>
      <c r="M939" s="1"/>
      <c r="N939" s="1">
        <v>17.413866666666667</v>
      </c>
      <c r="O939" s="1" t="s">
        <v>5132</v>
      </c>
      <c r="P939" s="1" t="s">
        <v>8195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29</v>
      </c>
      <c r="B940" s="1" t="s">
        <v>88</v>
      </c>
      <c r="C940" s="1">
        <v>348.0</v>
      </c>
      <c r="D940" s="1">
        <v>0.0</v>
      </c>
      <c r="E940" s="1" t="s">
        <v>8196</v>
      </c>
      <c r="F940" s="1" t="s">
        <v>19</v>
      </c>
      <c r="G940" s="1" t="s">
        <v>20</v>
      </c>
      <c r="H940" s="1" t="s">
        <v>8197</v>
      </c>
      <c r="I940" s="1" t="s">
        <v>8198</v>
      </c>
      <c r="J940" s="1" t="s">
        <v>8198</v>
      </c>
      <c r="K940" s="2"/>
      <c r="L940" s="1">
        <v>-2.0</v>
      </c>
      <c r="M940" s="1"/>
      <c r="N940" s="1">
        <v>12.79065</v>
      </c>
      <c r="O940" s="1" t="s">
        <v>5090</v>
      </c>
      <c r="P940" s="1" t="s">
        <v>8199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16</v>
      </c>
      <c r="B941" s="1" t="s">
        <v>17</v>
      </c>
      <c r="C941" s="1">
        <v>439.0</v>
      </c>
      <c r="D941" s="1">
        <v>0.0</v>
      </c>
      <c r="E941" s="1" t="s">
        <v>18</v>
      </c>
      <c r="F941" s="1" t="s">
        <v>19</v>
      </c>
      <c r="G941" s="1" t="s">
        <v>20</v>
      </c>
      <c r="H941" s="1" t="s">
        <v>8200</v>
      </c>
      <c r="I941" s="1" t="s">
        <v>8201</v>
      </c>
      <c r="J941" s="1" t="s">
        <v>8201</v>
      </c>
      <c r="K941" s="2"/>
      <c r="L941" s="1">
        <v>-9.0</v>
      </c>
      <c r="M941" s="1"/>
      <c r="N941" s="1">
        <v>5.470416666666667</v>
      </c>
      <c r="O941" s="1" t="s">
        <v>5132</v>
      </c>
      <c r="P941" s="1" t="s">
        <v>8202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16</v>
      </c>
      <c r="B942" s="1" t="s">
        <v>17</v>
      </c>
      <c r="C942" s="1">
        <v>329.0</v>
      </c>
      <c r="D942" s="1">
        <v>0.0</v>
      </c>
      <c r="E942" s="1" t="s">
        <v>18</v>
      </c>
      <c r="F942" s="1" t="s">
        <v>19</v>
      </c>
      <c r="G942" s="1" t="s">
        <v>20</v>
      </c>
      <c r="H942" s="1" t="s">
        <v>8203</v>
      </c>
      <c r="I942" s="1" t="s">
        <v>8204</v>
      </c>
      <c r="J942" s="1" t="s">
        <v>8204</v>
      </c>
      <c r="K942" s="2"/>
      <c r="L942" s="1">
        <v>-8.0</v>
      </c>
      <c r="M942" s="1"/>
      <c r="N942" s="1">
        <v>6.054083333333334</v>
      </c>
      <c r="O942" s="1" t="s">
        <v>5132</v>
      </c>
      <c r="P942" s="1" t="s">
        <v>8205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29</v>
      </c>
      <c r="B943" s="1" t="s">
        <v>88</v>
      </c>
      <c r="C943" s="1">
        <v>539.0</v>
      </c>
      <c r="D943" s="1">
        <v>0.0</v>
      </c>
      <c r="E943" s="1" t="s">
        <v>3685</v>
      </c>
      <c r="F943" s="1" t="s">
        <v>19</v>
      </c>
      <c r="G943" s="1" t="s">
        <v>20</v>
      </c>
      <c r="H943" s="1" t="s">
        <v>8206</v>
      </c>
      <c r="I943" s="1" t="s">
        <v>8207</v>
      </c>
      <c r="J943" s="1" t="s">
        <v>8207</v>
      </c>
      <c r="K943" s="2"/>
      <c r="L943" s="1">
        <v>-10.0</v>
      </c>
      <c r="M943" s="1"/>
      <c r="N943" s="1">
        <v>9.757266666666666</v>
      </c>
      <c r="O943" s="1" t="s">
        <v>5090</v>
      </c>
      <c r="P943" s="1" t="s">
        <v>8208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16</v>
      </c>
      <c r="B944" s="1" t="s">
        <v>17</v>
      </c>
      <c r="C944" s="1">
        <v>439.0</v>
      </c>
      <c r="D944" s="1">
        <v>0.0</v>
      </c>
      <c r="E944" s="1" t="s">
        <v>18</v>
      </c>
      <c r="F944" s="1" t="s">
        <v>19</v>
      </c>
      <c r="G944" s="1" t="s">
        <v>20</v>
      </c>
      <c r="H944" s="1" t="s">
        <v>8209</v>
      </c>
      <c r="I944" s="1" t="s">
        <v>8210</v>
      </c>
      <c r="J944" s="1" t="s">
        <v>8210</v>
      </c>
      <c r="K944" s="2"/>
      <c r="L944" s="1">
        <v>-3.0</v>
      </c>
      <c r="M944" s="1"/>
      <c r="N944" s="1">
        <v>11.284233333333333</v>
      </c>
      <c r="O944" s="1" t="s">
        <v>5132</v>
      </c>
      <c r="P944" s="1" t="s">
        <v>8202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80</v>
      </c>
      <c r="B945" s="1" t="s">
        <v>17</v>
      </c>
      <c r="C945" s="3">
        <v>667.0</v>
      </c>
      <c r="D945" s="1">
        <v>0.0</v>
      </c>
      <c r="E945" s="1" t="s">
        <v>6452</v>
      </c>
      <c r="F945" s="1" t="s">
        <v>81</v>
      </c>
      <c r="G945" s="1" t="s">
        <v>20</v>
      </c>
      <c r="H945" s="1" t="s">
        <v>8211</v>
      </c>
      <c r="I945" s="1" t="s">
        <v>8212</v>
      </c>
      <c r="J945" s="1" t="s">
        <v>8213</v>
      </c>
      <c r="K945" s="1" t="s">
        <v>8214</v>
      </c>
      <c r="L945" s="1">
        <v>-17.0</v>
      </c>
      <c r="M945" s="1">
        <v>0.01055</v>
      </c>
      <c r="N945" s="1">
        <v>10.60245</v>
      </c>
      <c r="O945" s="1" t="s">
        <v>5100</v>
      </c>
      <c r="P945" s="1" t="s">
        <v>8215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16</v>
      </c>
      <c r="B946" s="1" t="s">
        <v>17</v>
      </c>
      <c r="C946" s="1">
        <v>264.0</v>
      </c>
      <c r="D946" s="1">
        <v>0.0</v>
      </c>
      <c r="E946" s="1" t="s">
        <v>18</v>
      </c>
      <c r="F946" s="1" t="s">
        <v>19</v>
      </c>
      <c r="G946" s="1" t="s">
        <v>20</v>
      </c>
      <c r="H946" s="1" t="s">
        <v>8216</v>
      </c>
      <c r="I946" s="1" t="s">
        <v>8217</v>
      </c>
      <c r="J946" s="1" t="s">
        <v>8217</v>
      </c>
      <c r="K946" s="2"/>
      <c r="L946" s="1">
        <v>0.0</v>
      </c>
      <c r="M946" s="1"/>
      <c r="N946" s="1">
        <v>15.484216666666667</v>
      </c>
      <c r="O946" s="1" t="s">
        <v>5132</v>
      </c>
      <c r="P946" s="1" t="s">
        <v>5964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80</v>
      </c>
      <c r="B947" s="1" t="s">
        <v>17</v>
      </c>
      <c r="C947" s="1">
        <v>247.0</v>
      </c>
      <c r="D947" s="1">
        <v>62.0</v>
      </c>
      <c r="E947" s="2"/>
      <c r="F947" s="1" t="s">
        <v>38</v>
      </c>
      <c r="G947" s="1" t="s">
        <v>20</v>
      </c>
      <c r="H947" s="1" t="s">
        <v>8218</v>
      </c>
      <c r="I947" s="1" t="s">
        <v>8219</v>
      </c>
      <c r="J947" s="1" t="s">
        <v>8220</v>
      </c>
      <c r="K947" s="2"/>
      <c r="L947" s="1">
        <v>520.0</v>
      </c>
      <c r="M947" s="1"/>
      <c r="N947" s="1">
        <v>8.070766666666668</v>
      </c>
      <c r="O947" s="1" t="s">
        <v>5100</v>
      </c>
      <c r="P947" s="1" t="s">
        <v>6086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80</v>
      </c>
      <c r="B948" s="1" t="s">
        <v>17</v>
      </c>
      <c r="C948" s="1">
        <v>249.0</v>
      </c>
      <c r="D948" s="1">
        <v>59.0</v>
      </c>
      <c r="E948" s="2"/>
      <c r="F948" s="1" t="s">
        <v>38</v>
      </c>
      <c r="G948" s="1" t="s">
        <v>20</v>
      </c>
      <c r="H948" s="1" t="s">
        <v>8221</v>
      </c>
      <c r="I948" s="1" t="s">
        <v>8222</v>
      </c>
      <c r="J948" s="1" t="s">
        <v>8220</v>
      </c>
      <c r="K948" s="2"/>
      <c r="L948" s="1">
        <v>520.0</v>
      </c>
      <c r="M948" s="1"/>
      <c r="N948" s="1">
        <v>7.782533333333333</v>
      </c>
      <c r="O948" s="1" t="s">
        <v>5100</v>
      </c>
      <c r="P948" s="1" t="s">
        <v>8223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80</v>
      </c>
      <c r="B949" s="1" t="s">
        <v>17</v>
      </c>
      <c r="C949" s="1">
        <v>479.0</v>
      </c>
      <c r="D949" s="1">
        <v>49.0</v>
      </c>
      <c r="E949" s="1" t="s">
        <v>18</v>
      </c>
      <c r="F949" s="1" t="s">
        <v>81</v>
      </c>
      <c r="G949" s="1" t="s">
        <v>20</v>
      </c>
      <c r="H949" s="1" t="s">
        <v>8224</v>
      </c>
      <c r="I949" s="1" t="s">
        <v>8225</v>
      </c>
      <c r="J949" s="1" t="s">
        <v>8226</v>
      </c>
      <c r="K949" s="1" t="s">
        <v>8227</v>
      </c>
      <c r="L949" s="1">
        <v>-11.0</v>
      </c>
      <c r="M949" s="1">
        <v>2.72035</v>
      </c>
      <c r="N949" s="1">
        <v>10.4822</v>
      </c>
      <c r="O949" s="1" t="s">
        <v>5100</v>
      </c>
      <c r="P949" s="1" t="s">
        <v>8228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25</v>
      </c>
      <c r="B950" s="1" t="s">
        <v>88</v>
      </c>
      <c r="C950" s="1">
        <v>450.0</v>
      </c>
      <c r="D950" s="1">
        <v>0.0</v>
      </c>
      <c r="E950" s="2"/>
      <c r="F950" s="1" t="s">
        <v>19</v>
      </c>
      <c r="G950" s="1" t="s">
        <v>20</v>
      </c>
      <c r="H950" s="1" t="s">
        <v>8229</v>
      </c>
      <c r="I950" s="1" t="s">
        <v>8230</v>
      </c>
      <c r="J950" s="1" t="s">
        <v>8230</v>
      </c>
      <c r="K950" s="2"/>
      <c r="L950" s="1">
        <v>-3.0</v>
      </c>
      <c r="M950" s="1"/>
      <c r="N950" s="1">
        <v>11.500216666666667</v>
      </c>
      <c r="O950" s="1" t="s">
        <v>5090</v>
      </c>
      <c r="P950" s="1" t="s">
        <v>8231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80</v>
      </c>
      <c r="B951" s="1" t="s">
        <v>17</v>
      </c>
      <c r="C951" s="1">
        <v>378.0</v>
      </c>
      <c r="D951" s="1">
        <v>0.0</v>
      </c>
      <c r="E951" s="1" t="s">
        <v>18</v>
      </c>
      <c r="F951" s="1" t="s">
        <v>81</v>
      </c>
      <c r="G951" s="1" t="s">
        <v>20</v>
      </c>
      <c r="H951" s="1" t="s">
        <v>8232</v>
      </c>
      <c r="I951" s="1" t="s">
        <v>8233</v>
      </c>
      <c r="J951" s="1" t="s">
        <v>8234</v>
      </c>
      <c r="K951" s="1" t="s">
        <v>8235</v>
      </c>
      <c r="L951" s="1">
        <v>-11.0</v>
      </c>
      <c r="M951" s="1">
        <v>0.8901166666666667</v>
      </c>
      <c r="N951" s="1">
        <v>6.799666666666667</v>
      </c>
      <c r="O951" s="1" t="s">
        <v>5100</v>
      </c>
      <c r="P951" s="1" t="s">
        <v>8236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80</v>
      </c>
      <c r="B952" s="1" t="s">
        <v>17</v>
      </c>
      <c r="C952" s="1">
        <v>387.0</v>
      </c>
      <c r="D952" s="1">
        <v>0.0</v>
      </c>
      <c r="E952" s="1" t="s">
        <v>18</v>
      </c>
      <c r="F952" s="1" t="s">
        <v>81</v>
      </c>
      <c r="G952" s="1" t="s">
        <v>20</v>
      </c>
      <c r="H952" s="1" t="s">
        <v>8237</v>
      </c>
      <c r="I952" s="1" t="s">
        <v>8238</v>
      </c>
      <c r="J952" s="1" t="s">
        <v>8239</v>
      </c>
      <c r="K952" s="1" t="s">
        <v>8240</v>
      </c>
      <c r="L952" s="1">
        <v>0.0</v>
      </c>
      <c r="M952" s="1">
        <v>3.9664333333333333</v>
      </c>
      <c r="N952" s="1">
        <v>7.5902</v>
      </c>
      <c r="O952" s="1" t="s">
        <v>5100</v>
      </c>
      <c r="P952" s="1" t="s">
        <v>8241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16</v>
      </c>
      <c r="B953" s="1" t="s">
        <v>17</v>
      </c>
      <c r="C953" s="1">
        <v>329.0</v>
      </c>
      <c r="D953" s="1">
        <v>0.0</v>
      </c>
      <c r="E953" s="1" t="s">
        <v>18</v>
      </c>
      <c r="F953" s="1" t="s">
        <v>19</v>
      </c>
      <c r="G953" s="1" t="s">
        <v>20</v>
      </c>
      <c r="H953" s="1" t="s">
        <v>8242</v>
      </c>
      <c r="I953" s="1" t="s">
        <v>8243</v>
      </c>
      <c r="J953" s="1" t="s">
        <v>8243</v>
      </c>
      <c r="K953" s="2"/>
      <c r="L953" s="1">
        <v>-9.0</v>
      </c>
      <c r="M953" s="1"/>
      <c r="N953" s="1">
        <v>5.962833333333333</v>
      </c>
      <c r="O953" s="1" t="s">
        <v>5132</v>
      </c>
      <c r="P953" s="1" t="s">
        <v>8244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25</v>
      </c>
      <c r="B954" s="1" t="s">
        <v>88</v>
      </c>
      <c r="C954" s="1">
        <v>429.0</v>
      </c>
      <c r="D954" s="1">
        <v>0.0</v>
      </c>
      <c r="E954" s="2"/>
      <c r="F954" s="1" t="s">
        <v>19</v>
      </c>
      <c r="G954" s="1" t="s">
        <v>20</v>
      </c>
      <c r="H954" s="1" t="s">
        <v>8245</v>
      </c>
      <c r="I954" s="1" t="s">
        <v>8246</v>
      </c>
      <c r="J954" s="1" t="s">
        <v>8246</v>
      </c>
      <c r="K954" s="2"/>
      <c r="L954" s="1">
        <v>-5.0</v>
      </c>
      <c r="M954" s="1"/>
      <c r="N954" s="1">
        <v>9.215166666666667</v>
      </c>
      <c r="O954" s="1" t="s">
        <v>5090</v>
      </c>
      <c r="P954" s="1" t="s">
        <v>8247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80</v>
      </c>
      <c r="B955" s="1" t="s">
        <v>17</v>
      </c>
      <c r="C955" s="1">
        <v>247.0</v>
      </c>
      <c r="D955" s="1">
        <v>62.0</v>
      </c>
      <c r="E955" s="2"/>
      <c r="F955" s="1" t="s">
        <v>38</v>
      </c>
      <c r="G955" s="1" t="s">
        <v>162</v>
      </c>
      <c r="H955" s="1" t="s">
        <v>8248</v>
      </c>
      <c r="I955" s="1" t="s">
        <v>8249</v>
      </c>
      <c r="J955" s="1" t="s">
        <v>8220</v>
      </c>
      <c r="K955" s="2"/>
      <c r="L955" s="1">
        <v>556.0</v>
      </c>
      <c r="M955" s="1"/>
      <c r="N955" s="1">
        <v>8.7105</v>
      </c>
      <c r="O955" s="1" t="s">
        <v>5100</v>
      </c>
      <c r="P955" s="1" t="s">
        <v>5101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80</v>
      </c>
      <c r="B956" s="1" t="s">
        <v>17</v>
      </c>
      <c r="C956" s="1">
        <v>519.0</v>
      </c>
      <c r="D956" s="1">
        <v>0.0</v>
      </c>
      <c r="E956" s="1" t="s">
        <v>18</v>
      </c>
      <c r="F956" s="1" t="s">
        <v>81</v>
      </c>
      <c r="G956" s="1" t="s">
        <v>20</v>
      </c>
      <c r="H956" s="1" t="s">
        <v>8250</v>
      </c>
      <c r="I956" s="1" t="s">
        <v>8251</v>
      </c>
      <c r="J956" s="1" t="s">
        <v>8252</v>
      </c>
      <c r="K956" s="1" t="s">
        <v>8253</v>
      </c>
      <c r="L956" s="1">
        <v>-16.0</v>
      </c>
      <c r="M956" s="1">
        <v>1.0025833333333334</v>
      </c>
      <c r="N956" s="1">
        <v>7.834966666666666</v>
      </c>
      <c r="O956" s="1" t="s">
        <v>5100</v>
      </c>
      <c r="P956" s="1" t="s">
        <v>8254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80</v>
      </c>
      <c r="B957" s="1" t="s">
        <v>17</v>
      </c>
      <c r="C957" s="3">
        <v>338.0</v>
      </c>
      <c r="D957" s="1">
        <v>0.0</v>
      </c>
      <c r="E957" s="1" t="s">
        <v>18</v>
      </c>
      <c r="F957" s="1" t="s">
        <v>81</v>
      </c>
      <c r="G957" s="1" t="s">
        <v>39</v>
      </c>
      <c r="H957" s="1" t="s">
        <v>8255</v>
      </c>
      <c r="I957" s="1" t="s">
        <v>8256</v>
      </c>
      <c r="J957" s="1" t="s">
        <v>8257</v>
      </c>
      <c r="K957" s="1" t="s">
        <v>8258</v>
      </c>
      <c r="L957" s="1">
        <v>4.0</v>
      </c>
      <c r="M957" s="1">
        <v>9.607016666666667</v>
      </c>
      <c r="N957" s="1">
        <v>6.947416666666666</v>
      </c>
      <c r="O957" s="1" t="s">
        <v>5100</v>
      </c>
      <c r="P957" s="1" t="s">
        <v>8259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16</v>
      </c>
      <c r="B958" s="1" t="s">
        <v>17</v>
      </c>
      <c r="C958" s="1">
        <v>364.0</v>
      </c>
      <c r="D958" s="1">
        <v>0.0</v>
      </c>
      <c r="E958" s="1" t="s">
        <v>18</v>
      </c>
      <c r="F958" s="1" t="s">
        <v>19</v>
      </c>
      <c r="G958" s="1" t="s">
        <v>20</v>
      </c>
      <c r="H958" s="1" t="s">
        <v>8260</v>
      </c>
      <c r="I958" s="1" t="s">
        <v>8261</v>
      </c>
      <c r="J958" s="1" t="s">
        <v>8261</v>
      </c>
      <c r="K958" s="2"/>
      <c r="L958" s="1">
        <v>-5.0</v>
      </c>
      <c r="M958" s="1"/>
      <c r="N958" s="1">
        <v>9.380866666666666</v>
      </c>
      <c r="O958" s="1" t="s">
        <v>5132</v>
      </c>
      <c r="P958" s="1" t="s">
        <v>8262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80</v>
      </c>
      <c r="B959" s="1" t="s">
        <v>17</v>
      </c>
      <c r="C959" s="1">
        <v>264.0</v>
      </c>
      <c r="D959" s="1">
        <v>97.0</v>
      </c>
      <c r="E959" s="2"/>
      <c r="F959" s="1" t="s">
        <v>38</v>
      </c>
      <c r="G959" s="1" t="s">
        <v>20</v>
      </c>
      <c r="H959" s="1" t="s">
        <v>8263</v>
      </c>
      <c r="I959" s="1" t="s">
        <v>8264</v>
      </c>
      <c r="J959" s="1" t="s">
        <v>8220</v>
      </c>
      <c r="K959" s="2"/>
      <c r="L959" s="1">
        <v>575.0</v>
      </c>
      <c r="M959" s="1"/>
      <c r="N959" s="1">
        <v>10.163966666666667</v>
      </c>
      <c r="O959" s="1" t="s">
        <v>5100</v>
      </c>
      <c r="P959" s="1" t="s">
        <v>8265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25</v>
      </c>
      <c r="B960" s="1" t="s">
        <v>88</v>
      </c>
      <c r="C960" s="1">
        <v>423.0</v>
      </c>
      <c r="D960" s="1">
        <v>0.0</v>
      </c>
      <c r="E960" s="2"/>
      <c r="F960" s="1" t="s">
        <v>19</v>
      </c>
      <c r="G960" s="1" t="s">
        <v>20</v>
      </c>
      <c r="H960" s="1" t="s">
        <v>8266</v>
      </c>
      <c r="I960" s="1" t="s">
        <v>8267</v>
      </c>
      <c r="J960" s="1" t="s">
        <v>8267</v>
      </c>
      <c r="K960" s="2"/>
      <c r="L960" s="1">
        <v>-8.0</v>
      </c>
      <c r="M960" s="1"/>
      <c r="N960" s="1">
        <v>6.679616666666667</v>
      </c>
      <c r="O960" s="1" t="s">
        <v>5090</v>
      </c>
      <c r="P960" s="1" t="s">
        <v>8268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80</v>
      </c>
      <c r="B961" s="1" t="s">
        <v>17</v>
      </c>
      <c r="C961" s="1">
        <v>518.0</v>
      </c>
      <c r="D961" s="1">
        <v>0.0</v>
      </c>
      <c r="E961" s="1" t="s">
        <v>6452</v>
      </c>
      <c r="F961" s="1" t="s">
        <v>81</v>
      </c>
      <c r="G961" s="1" t="s">
        <v>20</v>
      </c>
      <c r="H961" s="1" t="s">
        <v>8269</v>
      </c>
      <c r="I961" s="1" t="s">
        <v>8270</v>
      </c>
      <c r="J961" s="1" t="s">
        <v>8271</v>
      </c>
      <c r="K961" s="1" t="s">
        <v>8272</v>
      </c>
      <c r="L961" s="1">
        <v>-13.0</v>
      </c>
      <c r="M961" s="1">
        <v>0.013216666666666666</v>
      </c>
      <c r="N961" s="1">
        <v>9.53005</v>
      </c>
      <c r="O961" s="1" t="s">
        <v>5100</v>
      </c>
      <c r="P961" s="1" t="s">
        <v>8273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25</v>
      </c>
      <c r="B962" s="1" t="s">
        <v>88</v>
      </c>
      <c r="C962" s="1">
        <v>429.0</v>
      </c>
      <c r="D962" s="1">
        <v>0.0</v>
      </c>
      <c r="E962" s="2"/>
      <c r="F962" s="1" t="s">
        <v>19</v>
      </c>
      <c r="G962" s="1" t="s">
        <v>20</v>
      </c>
      <c r="H962" s="1" t="s">
        <v>8274</v>
      </c>
      <c r="I962" s="1" t="s">
        <v>8275</v>
      </c>
      <c r="J962" s="1" t="s">
        <v>8275</v>
      </c>
      <c r="K962" s="2"/>
      <c r="L962" s="1">
        <v>-6.0</v>
      </c>
      <c r="M962" s="1"/>
      <c r="N962" s="1">
        <v>8.18445</v>
      </c>
      <c r="O962" s="1" t="s">
        <v>5090</v>
      </c>
      <c r="P962" s="1" t="s">
        <v>8276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25</v>
      </c>
      <c r="B963" s="1" t="s">
        <v>88</v>
      </c>
      <c r="C963" s="1">
        <v>329.0</v>
      </c>
      <c r="D963" s="1">
        <v>0.0</v>
      </c>
      <c r="E963" s="2"/>
      <c r="F963" s="1" t="s">
        <v>19</v>
      </c>
      <c r="G963" s="1" t="s">
        <v>20</v>
      </c>
      <c r="H963" s="1" t="s">
        <v>8277</v>
      </c>
      <c r="I963" s="1" t="s">
        <v>8278</v>
      </c>
      <c r="J963" s="1" t="s">
        <v>8278</v>
      </c>
      <c r="K963" s="2"/>
      <c r="L963" s="1">
        <v>-7.0</v>
      </c>
      <c r="M963" s="1"/>
      <c r="N963" s="1">
        <v>7.8346</v>
      </c>
      <c r="O963" s="1" t="s">
        <v>5090</v>
      </c>
      <c r="P963" s="1" t="s">
        <v>6504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25</v>
      </c>
      <c r="B964" s="1" t="s">
        <v>88</v>
      </c>
      <c r="C964" s="3">
        <v>699.0</v>
      </c>
      <c r="D964" s="1">
        <v>0.0</v>
      </c>
      <c r="E964" s="2"/>
      <c r="F964" s="1" t="s">
        <v>19</v>
      </c>
      <c r="G964" s="1" t="s">
        <v>20</v>
      </c>
      <c r="H964" s="1" t="s">
        <v>8279</v>
      </c>
      <c r="I964" s="1" t="s">
        <v>8280</v>
      </c>
      <c r="J964" s="1" t="s">
        <v>8280</v>
      </c>
      <c r="K964" s="2"/>
      <c r="L964" s="1">
        <v>-7.0</v>
      </c>
      <c r="M964" s="1"/>
      <c r="N964" s="1">
        <v>12.44165</v>
      </c>
      <c r="O964" s="1" t="s">
        <v>5090</v>
      </c>
      <c r="P964" s="1" t="s">
        <v>8281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80</v>
      </c>
      <c r="B965" s="1" t="s">
        <v>17</v>
      </c>
      <c r="C965" s="1">
        <v>1268.0</v>
      </c>
      <c r="D965" s="1">
        <v>0.0</v>
      </c>
      <c r="E965" s="1" t="s">
        <v>6452</v>
      </c>
      <c r="F965" s="1" t="s">
        <v>81</v>
      </c>
      <c r="G965" s="1" t="s">
        <v>39</v>
      </c>
      <c r="H965" s="1" t="s">
        <v>8282</v>
      </c>
      <c r="I965" s="1" t="s">
        <v>8283</v>
      </c>
      <c r="J965" s="1" t="s">
        <v>8284</v>
      </c>
      <c r="K965" s="1" t="s">
        <v>8285</v>
      </c>
      <c r="L965" s="1">
        <v>5.0</v>
      </c>
      <c r="M965" s="1">
        <v>0.009366666666666667</v>
      </c>
      <c r="N965" s="1">
        <v>9.02545</v>
      </c>
      <c r="O965" s="1" t="s">
        <v>5100</v>
      </c>
      <c r="P965" s="1" t="s">
        <v>8286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80</v>
      </c>
      <c r="B966" s="1" t="s">
        <v>17</v>
      </c>
      <c r="C966" s="1">
        <v>275.0</v>
      </c>
      <c r="D966" s="1">
        <v>69.0</v>
      </c>
      <c r="E966" s="2"/>
      <c r="F966" s="1" t="s">
        <v>38</v>
      </c>
      <c r="G966" s="1" t="s">
        <v>39</v>
      </c>
      <c r="H966" s="1" t="s">
        <v>8287</v>
      </c>
      <c r="I966" s="1" t="s">
        <v>8288</v>
      </c>
      <c r="J966" s="1" t="s">
        <v>8220</v>
      </c>
      <c r="K966" s="2"/>
      <c r="L966" s="1">
        <v>606.0</v>
      </c>
      <c r="M966" s="1"/>
      <c r="N966" s="1">
        <v>7.546233333333333</v>
      </c>
      <c r="O966" s="1" t="s">
        <v>5100</v>
      </c>
      <c r="P966" s="1" t="s">
        <v>8289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25</v>
      </c>
      <c r="B967" s="1" t="s">
        <v>88</v>
      </c>
      <c r="C967" s="3">
        <v>379.0</v>
      </c>
      <c r="D967" s="1">
        <v>0.0</v>
      </c>
      <c r="E967" s="2"/>
      <c r="F967" s="1" t="s">
        <v>19</v>
      </c>
      <c r="G967" s="1" t="s">
        <v>20</v>
      </c>
      <c r="H967" s="1" t="s">
        <v>8290</v>
      </c>
      <c r="I967" s="1" t="s">
        <v>8291</v>
      </c>
      <c r="J967" s="1" t="s">
        <v>8291</v>
      </c>
      <c r="K967" s="2"/>
      <c r="L967" s="1">
        <v>-7.0</v>
      </c>
      <c r="M967" s="1"/>
      <c r="N967" s="1">
        <v>7.6616333333333335</v>
      </c>
      <c r="O967" s="1" t="s">
        <v>5090</v>
      </c>
      <c r="P967" s="1" t="s">
        <v>8292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80</v>
      </c>
      <c r="B968" s="1" t="s">
        <v>17</v>
      </c>
      <c r="C968" s="1">
        <v>339.0</v>
      </c>
      <c r="D968" s="1">
        <v>0.0</v>
      </c>
      <c r="E968" s="1" t="s">
        <v>6452</v>
      </c>
      <c r="F968" s="1" t="s">
        <v>81</v>
      </c>
      <c r="G968" s="1" t="s">
        <v>20</v>
      </c>
      <c r="H968" s="1" t="s">
        <v>8293</v>
      </c>
      <c r="I968" s="1" t="s">
        <v>8294</v>
      </c>
      <c r="J968" s="1" t="s">
        <v>8295</v>
      </c>
      <c r="K968" s="1" t="s">
        <v>8296</v>
      </c>
      <c r="L968" s="1">
        <v>16.0</v>
      </c>
      <c r="M968" s="1">
        <v>0.017733333333333334</v>
      </c>
      <c r="N968" s="1">
        <v>13.1361</v>
      </c>
      <c r="O968" s="1" t="s">
        <v>5100</v>
      </c>
      <c r="P968" s="1" t="s">
        <v>7236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25</v>
      </c>
      <c r="B969" s="1" t="s">
        <v>88</v>
      </c>
      <c r="C969" s="1">
        <v>264.0</v>
      </c>
      <c r="D969" s="1">
        <v>0.0</v>
      </c>
      <c r="E969" s="2"/>
      <c r="F969" s="1" t="s">
        <v>19</v>
      </c>
      <c r="G969" s="1" t="s">
        <v>20</v>
      </c>
      <c r="H969" s="1" t="s">
        <v>8297</v>
      </c>
      <c r="I969" s="1" t="s">
        <v>8298</v>
      </c>
      <c r="J969" s="1" t="s">
        <v>8298</v>
      </c>
      <c r="K969" s="2"/>
      <c r="L969" s="1">
        <v>-1.0</v>
      </c>
      <c r="M969" s="1"/>
      <c r="N969" s="1">
        <v>13.194366666666667</v>
      </c>
      <c r="O969" s="1" t="s">
        <v>5090</v>
      </c>
      <c r="P969" s="1" t="s">
        <v>7352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80</v>
      </c>
      <c r="B970" s="1" t="s">
        <v>17</v>
      </c>
      <c r="C970" s="1">
        <v>523.0</v>
      </c>
      <c r="D970" s="1">
        <v>0.0</v>
      </c>
      <c r="E970" s="1" t="s">
        <v>6452</v>
      </c>
      <c r="F970" s="1" t="s">
        <v>81</v>
      </c>
      <c r="G970" s="1" t="s">
        <v>20</v>
      </c>
      <c r="H970" s="1" t="s">
        <v>8299</v>
      </c>
      <c r="I970" s="1" t="s">
        <v>8300</v>
      </c>
      <c r="J970" s="1" t="s">
        <v>8301</v>
      </c>
      <c r="K970" s="1" t="s">
        <v>8302</v>
      </c>
      <c r="L970" s="1">
        <v>2.0</v>
      </c>
      <c r="M970" s="1">
        <v>0.0111</v>
      </c>
      <c r="N970" s="1">
        <v>21.179033333333333</v>
      </c>
      <c r="O970" s="1" t="s">
        <v>5100</v>
      </c>
      <c r="P970" s="1" t="s">
        <v>6252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25</v>
      </c>
      <c r="B971" s="1" t="s">
        <v>88</v>
      </c>
      <c r="C971" s="1">
        <v>390.0</v>
      </c>
      <c r="D971" s="1">
        <v>0.0</v>
      </c>
      <c r="E971" s="2"/>
      <c r="F971" s="1" t="s">
        <v>19</v>
      </c>
      <c r="G971" s="1" t="s">
        <v>20</v>
      </c>
      <c r="H971" s="1" t="s">
        <v>8303</v>
      </c>
      <c r="I971" s="1" t="s">
        <v>8304</v>
      </c>
      <c r="J971" s="1" t="s">
        <v>8304</v>
      </c>
      <c r="K971" s="2"/>
      <c r="L971" s="1">
        <v>1.0</v>
      </c>
      <c r="M971" s="1"/>
      <c r="N971" s="1">
        <v>16.406033333333333</v>
      </c>
      <c r="O971" s="1" t="s">
        <v>5090</v>
      </c>
      <c r="P971" s="1" t="s">
        <v>8305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80</v>
      </c>
      <c r="B972" s="1" t="s">
        <v>17</v>
      </c>
      <c r="C972" s="1">
        <v>871.0</v>
      </c>
      <c r="D972" s="1">
        <v>0.0</v>
      </c>
      <c r="E972" s="1" t="s">
        <v>6452</v>
      </c>
      <c r="F972" s="1" t="s">
        <v>81</v>
      </c>
      <c r="G972" s="1" t="s">
        <v>20</v>
      </c>
      <c r="H972" s="1" t="s">
        <v>8306</v>
      </c>
      <c r="I972" s="1" t="s">
        <v>8307</v>
      </c>
      <c r="J972" s="1" t="s">
        <v>8308</v>
      </c>
      <c r="K972" s="1" t="s">
        <v>8309</v>
      </c>
      <c r="L972" s="1">
        <v>8.0</v>
      </c>
      <c r="M972" s="1">
        <v>0.014366666666666666</v>
      </c>
      <c r="N972" s="1">
        <v>20.7045</v>
      </c>
      <c r="O972" s="1" t="s">
        <v>5100</v>
      </c>
      <c r="P972" s="1" t="s">
        <v>8310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29</v>
      </c>
      <c r="B973" s="1" t="s">
        <v>88</v>
      </c>
      <c r="C973" s="1">
        <v>329.0</v>
      </c>
      <c r="D973" s="1">
        <v>0.0</v>
      </c>
      <c r="E973" s="1" t="s">
        <v>3266</v>
      </c>
      <c r="F973" s="1" t="s">
        <v>19</v>
      </c>
      <c r="G973" s="1" t="s">
        <v>20</v>
      </c>
      <c r="H973" s="1" t="s">
        <v>8311</v>
      </c>
      <c r="I973" s="1" t="s">
        <v>8312</v>
      </c>
      <c r="J973" s="1" t="s">
        <v>8312</v>
      </c>
      <c r="K973" s="2"/>
      <c r="L973" s="1">
        <v>-4.0</v>
      </c>
      <c r="M973" s="1"/>
      <c r="N973" s="1">
        <v>10.543366666666667</v>
      </c>
      <c r="O973" s="1" t="s">
        <v>5090</v>
      </c>
      <c r="P973" s="1" t="s">
        <v>1415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80</v>
      </c>
      <c r="B974" s="1" t="s">
        <v>17</v>
      </c>
      <c r="C974" s="1">
        <v>577.0</v>
      </c>
      <c r="D974" s="1">
        <v>0.0</v>
      </c>
      <c r="E974" s="1" t="s">
        <v>6452</v>
      </c>
      <c r="F974" s="1" t="s">
        <v>81</v>
      </c>
      <c r="G974" s="1" t="s">
        <v>20</v>
      </c>
      <c r="H974" s="1" t="s">
        <v>8313</v>
      </c>
      <c r="I974" s="1" t="s">
        <v>8314</v>
      </c>
      <c r="J974" s="1" t="s">
        <v>8315</v>
      </c>
      <c r="K974" s="1" t="s">
        <v>8316</v>
      </c>
      <c r="L974" s="1">
        <v>-7.0</v>
      </c>
      <c r="M974" s="1">
        <v>0.0112</v>
      </c>
      <c r="N974" s="1">
        <v>14.864</v>
      </c>
      <c r="O974" s="1" t="s">
        <v>5100</v>
      </c>
      <c r="P974" s="1" t="s">
        <v>8317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80</v>
      </c>
      <c r="B975" s="1" t="s">
        <v>17</v>
      </c>
      <c r="C975" s="1">
        <v>339.0</v>
      </c>
      <c r="D975" s="1">
        <v>0.0</v>
      </c>
      <c r="E975" s="1" t="s">
        <v>18</v>
      </c>
      <c r="F975" s="1" t="s">
        <v>81</v>
      </c>
      <c r="G975" s="1" t="s">
        <v>20</v>
      </c>
      <c r="H975" s="1" t="s">
        <v>8318</v>
      </c>
      <c r="I975" s="1" t="s">
        <v>8319</v>
      </c>
      <c r="J975" s="1" t="s">
        <v>8320</v>
      </c>
      <c r="K975" s="1" t="s">
        <v>8321</v>
      </c>
      <c r="L975" s="1">
        <v>-13.0</v>
      </c>
      <c r="M975" s="1">
        <v>0.9860666666666666</v>
      </c>
      <c r="N975" s="1">
        <v>10.302433333333333</v>
      </c>
      <c r="O975" s="1" t="s">
        <v>5100</v>
      </c>
      <c r="P975" s="1" t="s">
        <v>8322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80</v>
      </c>
      <c r="B976" s="1" t="s">
        <v>17</v>
      </c>
      <c r="C976" s="1">
        <v>642.0</v>
      </c>
      <c r="D976" s="1">
        <v>0.0</v>
      </c>
      <c r="E976" s="1" t="s">
        <v>6452</v>
      </c>
      <c r="F976" s="1" t="s">
        <v>81</v>
      </c>
      <c r="G976" s="1" t="s">
        <v>20</v>
      </c>
      <c r="H976" s="1" t="s">
        <v>8323</v>
      </c>
      <c r="I976" s="1" t="s">
        <v>8324</v>
      </c>
      <c r="J976" s="1" t="s">
        <v>8325</v>
      </c>
      <c r="K976" s="1" t="s">
        <v>8326</v>
      </c>
      <c r="L976" s="1">
        <v>-2.0</v>
      </c>
      <c r="M976" s="1">
        <v>0.013416666666666667</v>
      </c>
      <c r="N976" s="1">
        <v>12.4971</v>
      </c>
      <c r="O976" s="1" t="s">
        <v>5100</v>
      </c>
      <c r="P976" s="1" t="s">
        <v>8327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16</v>
      </c>
      <c r="B977" s="1" t="s">
        <v>17</v>
      </c>
      <c r="C977" s="1">
        <v>329.0</v>
      </c>
      <c r="D977" s="1">
        <v>0.0</v>
      </c>
      <c r="E977" s="1" t="s">
        <v>18</v>
      </c>
      <c r="F977" s="1" t="s">
        <v>19</v>
      </c>
      <c r="G977" s="1" t="s">
        <v>20</v>
      </c>
      <c r="H977" s="1" t="s">
        <v>8328</v>
      </c>
      <c r="I977" s="1" t="s">
        <v>8329</v>
      </c>
      <c r="J977" s="1" t="s">
        <v>8329</v>
      </c>
      <c r="K977" s="2"/>
      <c r="L977" s="1">
        <v>0.0</v>
      </c>
      <c r="M977" s="1"/>
      <c r="N977" s="1">
        <v>15.597233333333334</v>
      </c>
      <c r="O977" s="1" t="s">
        <v>5132</v>
      </c>
      <c r="P977" s="1" t="s">
        <v>8330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25</v>
      </c>
      <c r="B978" s="1" t="s">
        <v>88</v>
      </c>
      <c r="C978" s="1">
        <v>264.0</v>
      </c>
      <c r="D978" s="1">
        <v>0.0</v>
      </c>
      <c r="E978" s="2"/>
      <c r="F978" s="1" t="s">
        <v>19</v>
      </c>
      <c r="G978" s="1" t="s">
        <v>20</v>
      </c>
      <c r="H978" s="1" t="s">
        <v>8331</v>
      </c>
      <c r="I978" s="1" t="s">
        <v>8332</v>
      </c>
      <c r="J978" s="1" t="s">
        <v>8332</v>
      </c>
      <c r="K978" s="2"/>
      <c r="L978" s="1">
        <v>-2.0</v>
      </c>
      <c r="M978" s="1"/>
      <c r="N978" s="1">
        <v>12.3829</v>
      </c>
      <c r="O978" s="1" t="s">
        <v>5090</v>
      </c>
      <c r="P978" s="1" t="s">
        <v>6241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25</v>
      </c>
      <c r="B979" s="1" t="s">
        <v>88</v>
      </c>
      <c r="C979" s="1">
        <v>364.0</v>
      </c>
      <c r="D979" s="1">
        <v>0.0</v>
      </c>
      <c r="E979" s="2"/>
      <c r="F979" s="1" t="s">
        <v>19</v>
      </c>
      <c r="G979" s="1" t="s">
        <v>20</v>
      </c>
      <c r="H979" s="1" t="s">
        <v>8333</v>
      </c>
      <c r="I979" s="1" t="s">
        <v>8334</v>
      </c>
      <c r="J979" s="1" t="s">
        <v>8334</v>
      </c>
      <c r="K979" s="2"/>
      <c r="L979" s="1">
        <v>-3.0</v>
      </c>
      <c r="M979" s="1"/>
      <c r="N979" s="1">
        <v>11.5867</v>
      </c>
      <c r="O979" s="1" t="s">
        <v>5090</v>
      </c>
      <c r="P979" s="1" t="s">
        <v>8335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37</v>
      </c>
      <c r="B980" s="1" t="s">
        <v>17</v>
      </c>
      <c r="C980" s="1">
        <v>1454.0</v>
      </c>
      <c r="D980" s="1">
        <v>0.0</v>
      </c>
      <c r="E980" s="2"/>
      <c r="F980" s="1" t="s">
        <v>38</v>
      </c>
      <c r="G980" s="1" t="s">
        <v>39</v>
      </c>
      <c r="H980" s="1" t="s">
        <v>8336</v>
      </c>
      <c r="I980" s="1" t="s">
        <v>8337</v>
      </c>
      <c r="J980" s="1" t="s">
        <v>8220</v>
      </c>
      <c r="K980" s="2"/>
      <c r="L980" s="1">
        <v>668.0</v>
      </c>
      <c r="M980" s="1"/>
      <c r="N980" s="1">
        <v>15.964633333333333</v>
      </c>
      <c r="O980" s="1" t="s">
        <v>42</v>
      </c>
      <c r="P980" s="1" t="s">
        <v>8338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80</v>
      </c>
      <c r="B981" s="1" t="s">
        <v>17</v>
      </c>
      <c r="C981" s="1">
        <v>927.0</v>
      </c>
      <c r="D981" s="1">
        <v>0.0</v>
      </c>
      <c r="E981" s="1" t="s">
        <v>6452</v>
      </c>
      <c r="F981" s="1" t="s">
        <v>81</v>
      </c>
      <c r="G981" s="1" t="s">
        <v>39</v>
      </c>
      <c r="H981" s="1" t="s">
        <v>8339</v>
      </c>
      <c r="I981" s="1" t="s">
        <v>8340</v>
      </c>
      <c r="J981" s="1" t="s">
        <v>8341</v>
      </c>
      <c r="K981" s="1" t="s">
        <v>8342</v>
      </c>
      <c r="L981" s="1">
        <v>-16.0</v>
      </c>
      <c r="M981" s="1">
        <v>0.022233333333333334</v>
      </c>
      <c r="N981" s="1">
        <v>10.84475</v>
      </c>
      <c r="O981" s="1" t="s">
        <v>5100</v>
      </c>
      <c r="P981" s="1" t="s">
        <v>8343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80</v>
      </c>
      <c r="B982" s="1" t="s">
        <v>17</v>
      </c>
      <c r="C982" s="1">
        <v>235.0</v>
      </c>
      <c r="D982" s="1">
        <v>54.0</v>
      </c>
      <c r="E982" s="2"/>
      <c r="F982" s="1" t="s">
        <v>38</v>
      </c>
      <c r="G982" s="1" t="s">
        <v>162</v>
      </c>
      <c r="H982" s="1" t="s">
        <v>8344</v>
      </c>
      <c r="I982" s="1" t="s">
        <v>8345</v>
      </c>
      <c r="J982" s="1" t="s">
        <v>8220</v>
      </c>
      <c r="K982" s="2"/>
      <c r="L982" s="1">
        <v>662.0</v>
      </c>
      <c r="M982" s="1"/>
      <c r="N982" s="1">
        <v>5.681183333333333</v>
      </c>
      <c r="O982" s="1" t="s">
        <v>5100</v>
      </c>
      <c r="P982" s="1" t="s">
        <v>6853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80</v>
      </c>
      <c r="B983" s="1" t="s">
        <v>17</v>
      </c>
      <c r="C983" s="1">
        <v>247.0</v>
      </c>
      <c r="D983" s="1">
        <v>62.0</v>
      </c>
      <c r="E983" s="2"/>
      <c r="F983" s="1" t="s">
        <v>38</v>
      </c>
      <c r="G983" s="1" t="s">
        <v>20</v>
      </c>
      <c r="H983" s="1" t="s">
        <v>8346</v>
      </c>
      <c r="I983" s="1" t="s">
        <v>8347</v>
      </c>
      <c r="J983" s="1" t="s">
        <v>8220</v>
      </c>
      <c r="K983" s="2"/>
      <c r="L983" s="1">
        <v>663.0</v>
      </c>
      <c r="M983" s="1"/>
      <c r="N983" s="1">
        <v>10.6155</v>
      </c>
      <c r="O983" s="1" t="s">
        <v>5100</v>
      </c>
      <c r="P983" s="1" t="s">
        <v>8042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80</v>
      </c>
      <c r="B984" s="1" t="s">
        <v>17</v>
      </c>
      <c r="C984" s="1">
        <v>600.0</v>
      </c>
      <c r="D984" s="1">
        <v>17.0</v>
      </c>
      <c r="E984" s="1" t="s">
        <v>6452</v>
      </c>
      <c r="F984" s="1" t="s">
        <v>81</v>
      </c>
      <c r="G984" s="1" t="s">
        <v>20</v>
      </c>
      <c r="H984" s="1" t="s">
        <v>8348</v>
      </c>
      <c r="I984" s="1" t="s">
        <v>8349</v>
      </c>
      <c r="J984" s="1" t="s">
        <v>8350</v>
      </c>
      <c r="K984" s="1" t="s">
        <v>8351</v>
      </c>
      <c r="L984" s="1">
        <v>-3.0</v>
      </c>
      <c r="M984" s="1">
        <v>18.971433333333334</v>
      </c>
      <c r="N984" s="1">
        <v>94.69035</v>
      </c>
      <c r="O984" s="1" t="s">
        <v>5100</v>
      </c>
      <c r="P984" s="1" t="s">
        <v>8352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80</v>
      </c>
      <c r="B985" s="1" t="s">
        <v>17</v>
      </c>
      <c r="C985" s="1">
        <v>578.0</v>
      </c>
      <c r="D985" s="1">
        <v>145.0</v>
      </c>
      <c r="E985" s="2"/>
      <c r="F985" s="1" t="s">
        <v>38</v>
      </c>
      <c r="G985" s="1" t="s">
        <v>162</v>
      </c>
      <c r="H985" s="1" t="s">
        <v>8353</v>
      </c>
      <c r="I985" s="1" t="s">
        <v>8354</v>
      </c>
      <c r="J985" s="1" t="s">
        <v>8220</v>
      </c>
      <c r="K985" s="2"/>
      <c r="L985" s="1">
        <v>669.0</v>
      </c>
      <c r="M985" s="1"/>
      <c r="N985" s="1">
        <v>10.545033333333333</v>
      </c>
      <c r="O985" s="1" t="s">
        <v>5100</v>
      </c>
      <c r="P985" s="1" t="s">
        <v>8355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16</v>
      </c>
      <c r="B986" s="1" t="s">
        <v>17</v>
      </c>
      <c r="C986" s="1">
        <v>528.0</v>
      </c>
      <c r="D986" s="1">
        <v>0.0</v>
      </c>
      <c r="E986" s="1" t="s">
        <v>18</v>
      </c>
      <c r="F986" s="1" t="s">
        <v>19</v>
      </c>
      <c r="G986" s="1" t="s">
        <v>20</v>
      </c>
      <c r="H986" s="1" t="s">
        <v>8356</v>
      </c>
      <c r="I986" s="1" t="s">
        <v>8357</v>
      </c>
      <c r="J986" s="1" t="s">
        <v>8357</v>
      </c>
      <c r="K986" s="2"/>
      <c r="L986" s="1">
        <v>-12.0</v>
      </c>
      <c r="M986" s="1"/>
      <c r="N986" s="1">
        <v>7.200233333333333</v>
      </c>
      <c r="O986" s="1" t="s">
        <v>5132</v>
      </c>
      <c r="P986" s="1" t="s">
        <v>8358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80</v>
      </c>
      <c r="B987" s="1" t="s">
        <v>17</v>
      </c>
      <c r="C987" s="1">
        <v>440.0</v>
      </c>
      <c r="D987" s="1">
        <v>0.0</v>
      </c>
      <c r="E987" s="1" t="s">
        <v>6452</v>
      </c>
      <c r="F987" s="1" t="s">
        <v>81</v>
      </c>
      <c r="G987" s="1" t="s">
        <v>20</v>
      </c>
      <c r="H987" s="1" t="s">
        <v>8359</v>
      </c>
      <c r="I987" s="1" t="s">
        <v>8360</v>
      </c>
      <c r="J987" s="1" t="s">
        <v>8361</v>
      </c>
      <c r="K987" s="1" t="s">
        <v>8362</v>
      </c>
      <c r="L987" s="1">
        <v>-10.0</v>
      </c>
      <c r="M987" s="1">
        <v>0.017483333333333333</v>
      </c>
      <c r="N987" s="1">
        <v>7.998983333333333</v>
      </c>
      <c r="O987" s="1" t="s">
        <v>5100</v>
      </c>
      <c r="P987" s="1" t="s">
        <v>8363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80</v>
      </c>
      <c r="B988" s="1" t="s">
        <v>17</v>
      </c>
      <c r="C988" s="1">
        <v>309.0</v>
      </c>
      <c r="D988" s="1">
        <v>0.0</v>
      </c>
      <c r="E988" s="1" t="s">
        <v>6452</v>
      </c>
      <c r="F988" s="1" t="s">
        <v>81</v>
      </c>
      <c r="G988" s="1" t="s">
        <v>20</v>
      </c>
      <c r="H988" s="1" t="s">
        <v>8364</v>
      </c>
      <c r="I988" s="1" t="s">
        <v>8365</v>
      </c>
      <c r="J988" s="1" t="s">
        <v>8366</v>
      </c>
      <c r="K988" s="1" t="s">
        <v>8367</v>
      </c>
      <c r="L988" s="1">
        <v>3.0</v>
      </c>
      <c r="M988" s="1">
        <v>0.009066666666666667</v>
      </c>
      <c r="N988" s="1">
        <v>9.1703</v>
      </c>
      <c r="O988" s="1" t="s">
        <v>5100</v>
      </c>
      <c r="P988" s="1" t="s">
        <v>8368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80</v>
      </c>
      <c r="B989" s="1" t="s">
        <v>17</v>
      </c>
      <c r="C989" s="3">
        <v>199.0</v>
      </c>
      <c r="D989" s="1">
        <v>50.0</v>
      </c>
      <c r="E989" s="2"/>
      <c r="F989" s="1" t="s">
        <v>38</v>
      </c>
      <c r="G989" s="1" t="s">
        <v>39</v>
      </c>
      <c r="H989" s="1" t="s">
        <v>8369</v>
      </c>
      <c r="I989" s="1" t="s">
        <v>8370</v>
      </c>
      <c r="J989" s="1" t="s">
        <v>8220</v>
      </c>
      <c r="K989" s="2"/>
      <c r="L989" s="1">
        <v>690.0</v>
      </c>
      <c r="M989" s="1"/>
      <c r="N989" s="1">
        <v>16.32645</v>
      </c>
      <c r="O989" s="1" t="s">
        <v>5100</v>
      </c>
      <c r="P989" s="1" t="s">
        <v>6398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25</v>
      </c>
      <c r="B990" s="1" t="s">
        <v>88</v>
      </c>
      <c r="C990" s="1">
        <v>528.0</v>
      </c>
      <c r="D990" s="1">
        <v>0.0</v>
      </c>
      <c r="E990" s="2"/>
      <c r="F990" s="1" t="s">
        <v>19</v>
      </c>
      <c r="G990" s="1" t="s">
        <v>20</v>
      </c>
      <c r="H990" s="1" t="s">
        <v>8371</v>
      </c>
      <c r="I990" s="1" t="s">
        <v>8372</v>
      </c>
      <c r="J990" s="1" t="s">
        <v>8372</v>
      </c>
      <c r="K990" s="2"/>
      <c r="L990" s="1">
        <v>-6.0</v>
      </c>
      <c r="M990" s="1"/>
      <c r="N990" s="1">
        <v>12.92585</v>
      </c>
      <c r="O990" s="1" t="s">
        <v>5090</v>
      </c>
      <c r="P990" s="1" t="s">
        <v>8373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16</v>
      </c>
      <c r="B991" s="1" t="s">
        <v>17</v>
      </c>
      <c r="C991" s="1">
        <v>553.0</v>
      </c>
      <c r="D991" s="1">
        <v>0.0</v>
      </c>
      <c r="E991" s="1" t="s">
        <v>18</v>
      </c>
      <c r="F991" s="1" t="s">
        <v>19</v>
      </c>
      <c r="G991" s="1" t="s">
        <v>20</v>
      </c>
      <c r="H991" s="1" t="s">
        <v>8374</v>
      </c>
      <c r="I991" s="1" t="s">
        <v>8375</v>
      </c>
      <c r="J991" s="1" t="s">
        <v>8375</v>
      </c>
      <c r="K991" s="2"/>
      <c r="L991" s="1">
        <v>-9.0</v>
      </c>
      <c r="M991" s="1"/>
      <c r="N991" s="1">
        <v>10.253466666666666</v>
      </c>
      <c r="O991" s="1" t="s">
        <v>5132</v>
      </c>
      <c r="P991" s="1" t="s">
        <v>8376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80</v>
      </c>
      <c r="B992" s="1" t="s">
        <v>17</v>
      </c>
      <c r="C992" s="1">
        <v>526.0</v>
      </c>
      <c r="D992" s="1">
        <v>112.0</v>
      </c>
      <c r="E992" s="2"/>
      <c r="F992" s="1" t="s">
        <v>38</v>
      </c>
      <c r="G992" s="1" t="s">
        <v>39</v>
      </c>
      <c r="H992" s="1" t="s">
        <v>8377</v>
      </c>
      <c r="I992" s="1" t="s">
        <v>8378</v>
      </c>
      <c r="J992" s="1" t="s">
        <v>8220</v>
      </c>
      <c r="K992" s="2"/>
      <c r="L992" s="1">
        <v>691.0</v>
      </c>
      <c r="M992" s="1"/>
      <c r="N992" s="1">
        <v>13.453583333333333</v>
      </c>
      <c r="O992" s="1" t="s">
        <v>5100</v>
      </c>
      <c r="P992" s="1" t="s">
        <v>8379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25</v>
      </c>
      <c r="B993" s="1" t="s">
        <v>88</v>
      </c>
      <c r="C993" s="1">
        <v>264.0</v>
      </c>
      <c r="D993" s="1">
        <v>0.0</v>
      </c>
      <c r="E993" s="2"/>
      <c r="F993" s="1" t="s">
        <v>19</v>
      </c>
      <c r="G993" s="1" t="s">
        <v>20</v>
      </c>
      <c r="H993" s="1" t="s">
        <v>8380</v>
      </c>
      <c r="I993" s="1" t="s">
        <v>8381</v>
      </c>
      <c r="J993" s="1" t="s">
        <v>8381</v>
      </c>
      <c r="K993" s="2"/>
      <c r="L993" s="1">
        <v>-7.0</v>
      </c>
      <c r="M993" s="1"/>
      <c r="N993" s="1">
        <v>7.7076</v>
      </c>
      <c r="O993" s="1" t="s">
        <v>5090</v>
      </c>
      <c r="P993" s="1" t="s">
        <v>8382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25</v>
      </c>
      <c r="B994" s="1" t="s">
        <v>88</v>
      </c>
      <c r="C994" s="1">
        <v>254.0</v>
      </c>
      <c r="D994" s="1">
        <v>0.0</v>
      </c>
      <c r="E994" s="2"/>
      <c r="F994" s="1" t="s">
        <v>19</v>
      </c>
      <c r="G994" s="1" t="s">
        <v>20</v>
      </c>
      <c r="H994" s="1" t="s">
        <v>8383</v>
      </c>
      <c r="I994" s="1" t="s">
        <v>8384</v>
      </c>
      <c r="J994" s="1" t="s">
        <v>8384</v>
      </c>
      <c r="K994" s="2"/>
      <c r="L994" s="1">
        <v>-9.0</v>
      </c>
      <c r="M994" s="1"/>
      <c r="N994" s="1">
        <v>5.315</v>
      </c>
      <c r="O994" s="1" t="s">
        <v>5090</v>
      </c>
      <c r="P994" s="1" t="s">
        <v>8385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25</v>
      </c>
      <c r="B995" s="1" t="s">
        <v>88</v>
      </c>
      <c r="C995" s="1">
        <v>855.0</v>
      </c>
      <c r="D995" s="1">
        <v>0.0</v>
      </c>
      <c r="E995" s="2"/>
      <c r="F995" s="1" t="s">
        <v>19</v>
      </c>
      <c r="G995" s="1" t="s">
        <v>20</v>
      </c>
      <c r="H995" s="1" t="s">
        <v>8386</v>
      </c>
      <c r="I995" s="1" t="s">
        <v>8387</v>
      </c>
      <c r="J995" s="1" t="s">
        <v>8387</v>
      </c>
      <c r="K995" s="2"/>
      <c r="L995" s="1">
        <v>-8.0</v>
      </c>
      <c r="M995" s="1"/>
      <c r="N995" s="1">
        <v>11.644683333333333</v>
      </c>
      <c r="O995" s="1" t="s">
        <v>5090</v>
      </c>
      <c r="P995" s="1" t="s">
        <v>8388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80</v>
      </c>
      <c r="B996" s="1" t="s">
        <v>17</v>
      </c>
      <c r="C996" s="1">
        <v>343.0</v>
      </c>
      <c r="D996" s="1">
        <v>25.0</v>
      </c>
      <c r="E996" s="1" t="s">
        <v>6452</v>
      </c>
      <c r="F996" s="1" t="s">
        <v>81</v>
      </c>
      <c r="G996" s="1" t="s">
        <v>20</v>
      </c>
      <c r="H996" s="1" t="s">
        <v>8389</v>
      </c>
      <c r="I996" s="1" t="s">
        <v>8390</v>
      </c>
      <c r="J996" s="1" t="s">
        <v>8391</v>
      </c>
      <c r="K996" s="1" t="s">
        <v>8392</v>
      </c>
      <c r="L996" s="1">
        <v>-5.0</v>
      </c>
      <c r="M996" s="1">
        <v>0.017533333333333335</v>
      </c>
      <c r="N996" s="1">
        <v>16.760283333333334</v>
      </c>
      <c r="O996" s="1" t="s">
        <v>5100</v>
      </c>
      <c r="P996" s="1" t="s">
        <v>8393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16</v>
      </c>
      <c r="B997" s="1" t="s">
        <v>17</v>
      </c>
      <c r="C997" s="1">
        <v>364.0</v>
      </c>
      <c r="D997" s="1">
        <v>0.0</v>
      </c>
      <c r="E997" s="1" t="s">
        <v>18</v>
      </c>
      <c r="F997" s="1" t="s">
        <v>19</v>
      </c>
      <c r="G997" s="1" t="s">
        <v>20</v>
      </c>
      <c r="H997" s="1" t="s">
        <v>8394</v>
      </c>
      <c r="I997" s="1" t="s">
        <v>8395</v>
      </c>
      <c r="J997" s="1" t="s">
        <v>8395</v>
      </c>
      <c r="K997" s="2"/>
      <c r="L997" s="1">
        <v>-7.0</v>
      </c>
      <c r="M997" s="1"/>
      <c r="N997" s="1">
        <v>14.92435</v>
      </c>
      <c r="O997" s="1" t="s">
        <v>5132</v>
      </c>
      <c r="P997" s="1" t="s">
        <v>8396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16</v>
      </c>
      <c r="B998" s="1" t="s">
        <v>17</v>
      </c>
      <c r="C998" s="1">
        <v>353.0</v>
      </c>
      <c r="D998" s="1">
        <v>0.0</v>
      </c>
      <c r="E998" s="1" t="s">
        <v>18</v>
      </c>
      <c r="F998" s="1" t="s">
        <v>19</v>
      </c>
      <c r="G998" s="1" t="s">
        <v>20</v>
      </c>
      <c r="H998" s="1" t="s">
        <v>8397</v>
      </c>
      <c r="I998" s="1" t="s">
        <v>8398</v>
      </c>
      <c r="J998" s="1" t="s">
        <v>8398</v>
      </c>
      <c r="K998" s="2"/>
      <c r="L998" s="1">
        <v>-5.0</v>
      </c>
      <c r="M998" s="1"/>
      <c r="N998" s="1">
        <v>9.094116666666666</v>
      </c>
      <c r="O998" s="1" t="s">
        <v>5132</v>
      </c>
      <c r="P998" s="1" t="s">
        <v>8399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25</v>
      </c>
      <c r="B999" s="1" t="s">
        <v>88</v>
      </c>
      <c r="C999" s="1">
        <v>394.0</v>
      </c>
      <c r="D999" s="1">
        <v>0.0</v>
      </c>
      <c r="E999" s="2"/>
      <c r="F999" s="1" t="s">
        <v>19</v>
      </c>
      <c r="G999" s="1" t="s">
        <v>20</v>
      </c>
      <c r="H999" s="1" t="s">
        <v>8400</v>
      </c>
      <c r="I999" s="1" t="s">
        <v>8401</v>
      </c>
      <c r="J999" s="1" t="s">
        <v>8401</v>
      </c>
      <c r="K999" s="2"/>
      <c r="L999" s="1">
        <v>-4.0</v>
      </c>
      <c r="M999" s="1"/>
      <c r="N999" s="1">
        <v>10.247433333333333</v>
      </c>
      <c r="O999" s="1" t="s">
        <v>5090</v>
      </c>
      <c r="P999" s="1" t="s">
        <v>7637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25</v>
      </c>
      <c r="B1000" s="1" t="s">
        <v>88</v>
      </c>
      <c r="C1000" s="1">
        <v>394.0</v>
      </c>
      <c r="D1000" s="1">
        <v>0.0</v>
      </c>
      <c r="E1000" s="2"/>
      <c r="F1000" s="1" t="s">
        <v>19</v>
      </c>
      <c r="G1000" s="1" t="s">
        <v>20</v>
      </c>
      <c r="H1000" s="1" t="s">
        <v>8402</v>
      </c>
      <c r="I1000" s="1" t="s">
        <v>8403</v>
      </c>
      <c r="J1000" s="1" t="s">
        <v>8403</v>
      </c>
      <c r="K1000" s="2"/>
      <c r="L1000" s="1">
        <v>-5.0</v>
      </c>
      <c r="M1000" s="1"/>
      <c r="N1000" s="1">
        <v>9.373</v>
      </c>
      <c r="O1000" s="1" t="s">
        <v>5090</v>
      </c>
      <c r="P1000" s="1" t="s">
        <v>8404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80</v>
      </c>
      <c r="B1001" s="1" t="s">
        <v>17</v>
      </c>
      <c r="C1001" s="1">
        <v>247.0</v>
      </c>
      <c r="D1001" s="1">
        <v>62.0</v>
      </c>
      <c r="E1001" s="2"/>
      <c r="F1001" s="1" t="s">
        <v>38</v>
      </c>
      <c r="G1001" s="1" t="s">
        <v>162</v>
      </c>
      <c r="H1001" s="1" t="s">
        <v>8405</v>
      </c>
      <c r="I1001" s="1" t="s">
        <v>8406</v>
      </c>
      <c r="J1001" s="1" t="s">
        <v>8220</v>
      </c>
      <c r="K1001" s="2"/>
      <c r="L1001" s="1">
        <v>747.0</v>
      </c>
      <c r="M1001" s="1"/>
      <c r="N1001" s="1">
        <v>5.67545</v>
      </c>
      <c r="O1001" s="1" t="s">
        <v>5100</v>
      </c>
      <c r="P1001" s="1" t="s">
        <v>6292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25</v>
      </c>
      <c r="B1002" s="1" t="s">
        <v>88</v>
      </c>
      <c r="C1002" s="1">
        <v>761.0</v>
      </c>
      <c r="D1002" s="1">
        <v>0.0</v>
      </c>
      <c r="E1002" s="2"/>
      <c r="F1002" s="1" t="s">
        <v>19</v>
      </c>
      <c r="G1002" s="1" t="s">
        <v>20</v>
      </c>
      <c r="H1002" s="1" t="s">
        <v>8407</v>
      </c>
      <c r="I1002" s="1" t="s">
        <v>8408</v>
      </c>
      <c r="J1002" s="1" t="s">
        <v>8408</v>
      </c>
      <c r="K1002" s="2"/>
      <c r="L1002" s="1">
        <v>-10.0</v>
      </c>
      <c r="M1002" s="1"/>
      <c r="N1002" s="1">
        <v>9.5291</v>
      </c>
      <c r="O1002" s="1" t="s">
        <v>5090</v>
      </c>
      <c r="P1002" s="1" t="s">
        <v>8409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80</v>
      </c>
      <c r="B1003" s="1" t="s">
        <v>17</v>
      </c>
      <c r="C1003" s="3">
        <v>616.0</v>
      </c>
      <c r="D1003" s="1">
        <v>300.0</v>
      </c>
      <c r="E1003" s="2"/>
      <c r="F1003" s="1" t="s">
        <v>38</v>
      </c>
      <c r="G1003" s="1" t="s">
        <v>20</v>
      </c>
      <c r="H1003" s="1" t="s">
        <v>8410</v>
      </c>
      <c r="I1003" s="1" t="s">
        <v>8411</v>
      </c>
      <c r="J1003" s="1" t="s">
        <v>8220</v>
      </c>
      <c r="K1003" s="2"/>
      <c r="L1003" s="1">
        <v>759.0</v>
      </c>
      <c r="M1003" s="1"/>
      <c r="N1003" s="1">
        <v>14.348033333333333</v>
      </c>
      <c r="O1003" s="1" t="s">
        <v>5100</v>
      </c>
      <c r="P1003" s="1" t="s">
        <v>8412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16</v>
      </c>
      <c r="B1004" s="1" t="s">
        <v>17</v>
      </c>
      <c r="C1004" s="1">
        <v>583.0</v>
      </c>
      <c r="D1004" s="1">
        <v>0.0</v>
      </c>
      <c r="E1004" s="1" t="s">
        <v>18</v>
      </c>
      <c r="F1004" s="1" t="s">
        <v>19</v>
      </c>
      <c r="G1004" s="1" t="s">
        <v>20</v>
      </c>
      <c r="H1004" s="1" t="s">
        <v>8413</v>
      </c>
      <c r="I1004" s="1" t="s">
        <v>8414</v>
      </c>
      <c r="J1004" s="1" t="s">
        <v>8414</v>
      </c>
      <c r="K1004" s="2"/>
      <c r="L1004" s="1">
        <v>-10.0</v>
      </c>
      <c r="M1004" s="1"/>
      <c r="N1004" s="1">
        <v>9.39385</v>
      </c>
      <c r="O1004" s="1" t="s">
        <v>5132</v>
      </c>
      <c r="P1004" s="1" t="s">
        <v>8415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25</v>
      </c>
      <c r="B1005" s="1" t="s">
        <v>88</v>
      </c>
      <c r="C1005" s="1">
        <v>404.0</v>
      </c>
      <c r="D1005" s="1">
        <v>0.0</v>
      </c>
      <c r="E1005" s="2"/>
      <c r="F1005" s="1" t="s">
        <v>19</v>
      </c>
      <c r="G1005" s="1" t="s">
        <v>20</v>
      </c>
      <c r="H1005" s="1" t="s">
        <v>8416</v>
      </c>
      <c r="I1005" s="1" t="s">
        <v>8417</v>
      </c>
      <c r="J1005" s="1" t="s">
        <v>8417</v>
      </c>
      <c r="K1005" s="2"/>
      <c r="L1005" s="1">
        <v>-7.0</v>
      </c>
      <c r="M1005" s="1"/>
      <c r="N1005" s="1">
        <v>7.179833333333334</v>
      </c>
      <c r="O1005" s="1" t="s">
        <v>5090</v>
      </c>
      <c r="P1005" s="1" t="s">
        <v>6095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25</v>
      </c>
      <c r="B1006" s="1" t="s">
        <v>88</v>
      </c>
      <c r="C1006" s="1">
        <v>632.0</v>
      </c>
      <c r="D1006" s="1">
        <v>0.0</v>
      </c>
      <c r="E1006" s="2"/>
      <c r="F1006" s="1" t="s">
        <v>19</v>
      </c>
      <c r="G1006" s="1" t="s">
        <v>20</v>
      </c>
      <c r="H1006" s="1" t="s">
        <v>8418</v>
      </c>
      <c r="I1006" s="1" t="s">
        <v>8419</v>
      </c>
      <c r="J1006" s="1" t="s">
        <v>8419</v>
      </c>
      <c r="K1006" s="2"/>
      <c r="L1006" s="1">
        <v>-10.0</v>
      </c>
      <c r="M1006" s="1"/>
      <c r="N1006" s="1">
        <v>9.1513</v>
      </c>
      <c r="O1006" s="1" t="s">
        <v>5090</v>
      </c>
      <c r="P1006" s="1" t="s">
        <v>8420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25</v>
      </c>
      <c r="B1007" s="1" t="s">
        <v>88</v>
      </c>
      <c r="C1007" s="1">
        <v>264.0</v>
      </c>
      <c r="D1007" s="1">
        <v>0.0</v>
      </c>
      <c r="E1007" s="2"/>
      <c r="F1007" s="1" t="s">
        <v>19</v>
      </c>
      <c r="G1007" s="1" t="s">
        <v>20</v>
      </c>
      <c r="H1007" s="1" t="s">
        <v>8421</v>
      </c>
      <c r="I1007" s="1" t="s">
        <v>8422</v>
      </c>
      <c r="J1007" s="1" t="s">
        <v>8422</v>
      </c>
      <c r="K1007" s="2"/>
      <c r="L1007" s="1">
        <v>-6.0</v>
      </c>
      <c r="M1007" s="1"/>
      <c r="N1007" s="1">
        <v>8.160233333333334</v>
      </c>
      <c r="O1007" s="1" t="s">
        <v>5090</v>
      </c>
      <c r="P1007" s="1" t="s">
        <v>7352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80</v>
      </c>
      <c r="B1008" s="1" t="s">
        <v>17</v>
      </c>
      <c r="C1008" s="1">
        <v>309.0</v>
      </c>
      <c r="D1008" s="1">
        <v>0.0</v>
      </c>
      <c r="E1008" s="1" t="s">
        <v>5095</v>
      </c>
      <c r="F1008" s="1" t="s">
        <v>81</v>
      </c>
      <c r="G1008" s="1" t="s">
        <v>20</v>
      </c>
      <c r="H1008" s="1" t="s">
        <v>8423</v>
      </c>
      <c r="I1008" s="1" t="s">
        <v>8424</v>
      </c>
      <c r="J1008" s="1" t="s">
        <v>8425</v>
      </c>
      <c r="K1008" s="1" t="s">
        <v>8426</v>
      </c>
      <c r="L1008" s="1">
        <v>-10.0</v>
      </c>
      <c r="M1008" s="1">
        <v>0.010266666666666667</v>
      </c>
      <c r="N1008" s="1">
        <v>7.30205</v>
      </c>
      <c r="O1008" s="1" t="s">
        <v>5100</v>
      </c>
      <c r="P1008" s="1" t="s">
        <v>5101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80</v>
      </c>
      <c r="B1009" s="1" t="s">
        <v>17</v>
      </c>
      <c r="C1009" s="1">
        <v>250.0</v>
      </c>
      <c r="D1009" s="1">
        <v>0.0</v>
      </c>
      <c r="E1009" s="1" t="s">
        <v>5095</v>
      </c>
      <c r="F1009" s="1" t="s">
        <v>81</v>
      </c>
      <c r="G1009" s="1" t="s">
        <v>20</v>
      </c>
      <c r="H1009" s="1" t="s">
        <v>8427</v>
      </c>
      <c r="I1009" s="1" t="s">
        <v>8428</v>
      </c>
      <c r="J1009" s="1" t="s">
        <v>8429</v>
      </c>
      <c r="K1009" s="1" t="s">
        <v>8430</v>
      </c>
      <c r="L1009" s="1">
        <v>-11.0</v>
      </c>
      <c r="M1009" s="1">
        <v>0.010016666666666667</v>
      </c>
      <c r="N1009" s="1">
        <v>5.989416666666667</v>
      </c>
      <c r="O1009" s="1" t="s">
        <v>5100</v>
      </c>
      <c r="P1009" s="1" t="s">
        <v>8431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37</v>
      </c>
      <c r="B1010" s="1" t="s">
        <v>17</v>
      </c>
      <c r="C1010" s="3">
        <v>309.0</v>
      </c>
      <c r="D1010" s="1">
        <v>0.0</v>
      </c>
      <c r="E1010" s="2"/>
      <c r="F1010" s="1" t="s">
        <v>38</v>
      </c>
      <c r="G1010" s="1" t="s">
        <v>39</v>
      </c>
      <c r="H1010" s="1" t="s">
        <v>8432</v>
      </c>
      <c r="I1010" s="1" t="s">
        <v>8433</v>
      </c>
      <c r="J1010" s="1" t="s">
        <v>8220</v>
      </c>
      <c r="K1010" s="2"/>
      <c r="L1010" s="1">
        <v>914.0</v>
      </c>
      <c r="M1010" s="1"/>
      <c r="N1010" s="1">
        <v>2.62685</v>
      </c>
      <c r="O1010" s="1" t="s">
        <v>42</v>
      </c>
      <c r="P1010" s="1" t="s">
        <v>8434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80</v>
      </c>
      <c r="B1011" s="1" t="s">
        <v>17</v>
      </c>
      <c r="C1011" s="3">
        <v>713.0</v>
      </c>
      <c r="D1011" s="1">
        <v>0.0</v>
      </c>
      <c r="E1011" s="1" t="s">
        <v>5095</v>
      </c>
      <c r="F1011" s="1" t="s">
        <v>81</v>
      </c>
      <c r="G1011" s="1" t="s">
        <v>20</v>
      </c>
      <c r="H1011" s="1" t="s">
        <v>8435</v>
      </c>
      <c r="I1011" s="1" t="s">
        <v>8436</v>
      </c>
      <c r="J1011" s="1" t="s">
        <v>8437</v>
      </c>
      <c r="K1011" s="1" t="s">
        <v>8438</v>
      </c>
      <c r="L1011" s="1">
        <v>-10.0</v>
      </c>
      <c r="M1011" s="1">
        <v>0.00915</v>
      </c>
      <c r="N1011" s="1">
        <v>9.54795</v>
      </c>
      <c r="O1011" s="1" t="s">
        <v>5100</v>
      </c>
      <c r="P1011" s="1" t="s">
        <v>8439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29</v>
      </c>
      <c r="B1012" s="1" t="s">
        <v>88</v>
      </c>
      <c r="C1012" s="1">
        <v>329.0</v>
      </c>
      <c r="D1012" s="1">
        <v>0.0</v>
      </c>
      <c r="E1012" s="1" t="s">
        <v>659</v>
      </c>
      <c r="F1012" s="1" t="s">
        <v>19</v>
      </c>
      <c r="G1012" s="1" t="s">
        <v>20</v>
      </c>
      <c r="H1012" s="1" t="s">
        <v>8440</v>
      </c>
      <c r="I1012" s="1" t="s">
        <v>8441</v>
      </c>
      <c r="J1012" s="1" t="s">
        <v>8441</v>
      </c>
      <c r="K1012" s="2"/>
      <c r="L1012" s="1">
        <v>-6.0</v>
      </c>
      <c r="M1012" s="1"/>
      <c r="N1012" s="1">
        <v>8.061666666666667</v>
      </c>
      <c r="O1012" s="1" t="s">
        <v>5090</v>
      </c>
      <c r="P1012" s="1" t="s">
        <v>8442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16</v>
      </c>
      <c r="B1013" s="1" t="s">
        <v>17</v>
      </c>
      <c r="C1013" s="1">
        <v>394.0</v>
      </c>
      <c r="D1013" s="1">
        <v>0.0</v>
      </c>
      <c r="E1013" s="1" t="s">
        <v>18</v>
      </c>
      <c r="F1013" s="1" t="s">
        <v>19</v>
      </c>
      <c r="G1013" s="1" t="s">
        <v>20</v>
      </c>
      <c r="H1013" s="1" t="s">
        <v>8443</v>
      </c>
      <c r="I1013" s="1" t="s">
        <v>8444</v>
      </c>
      <c r="J1013" s="1" t="s">
        <v>8444</v>
      </c>
      <c r="K1013" s="2"/>
      <c r="L1013" s="1">
        <v>-6.0</v>
      </c>
      <c r="M1013" s="1"/>
      <c r="N1013" s="1">
        <v>8.593416666666666</v>
      </c>
      <c r="O1013" s="1" t="s">
        <v>5132</v>
      </c>
      <c r="P1013" s="1" t="s">
        <v>8445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80</v>
      </c>
      <c r="B1014" s="1" t="s">
        <v>17</v>
      </c>
      <c r="C1014" s="1">
        <v>247.0</v>
      </c>
      <c r="D1014" s="1">
        <v>62.0</v>
      </c>
      <c r="E1014" s="2"/>
      <c r="F1014" s="1" t="s">
        <v>38</v>
      </c>
      <c r="G1014" s="1" t="s">
        <v>162</v>
      </c>
      <c r="H1014" s="1" t="s">
        <v>8446</v>
      </c>
      <c r="I1014" s="1" t="s">
        <v>8447</v>
      </c>
      <c r="J1014" s="1" t="s">
        <v>8220</v>
      </c>
      <c r="K1014" s="2"/>
      <c r="L1014" s="1">
        <v>962.0</v>
      </c>
      <c r="M1014" s="1"/>
      <c r="N1014" s="1">
        <v>8.166183333333333</v>
      </c>
      <c r="O1014" s="1" t="s">
        <v>5100</v>
      </c>
      <c r="P1014" s="1" t="s">
        <v>8448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25</v>
      </c>
      <c r="B1015" s="1" t="s">
        <v>88</v>
      </c>
      <c r="C1015" s="1">
        <v>264.0</v>
      </c>
      <c r="D1015" s="1">
        <v>0.0</v>
      </c>
      <c r="E1015" s="2"/>
      <c r="F1015" s="1" t="s">
        <v>19</v>
      </c>
      <c r="G1015" s="1" t="s">
        <v>20</v>
      </c>
      <c r="H1015" s="1" t="s">
        <v>8449</v>
      </c>
      <c r="I1015" s="1" t="s">
        <v>8450</v>
      </c>
      <c r="J1015" s="1" t="s">
        <v>8450</v>
      </c>
      <c r="K1015" s="2"/>
      <c r="L1015" s="1">
        <v>-8.0</v>
      </c>
      <c r="M1015" s="1"/>
      <c r="N1015" s="1">
        <v>6.163966666666667</v>
      </c>
      <c r="O1015" s="1" t="s">
        <v>5090</v>
      </c>
      <c r="P1015" s="1" t="s">
        <v>7352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80</v>
      </c>
      <c r="B1016" s="1" t="s">
        <v>17</v>
      </c>
      <c r="C1016" s="1">
        <v>184.5</v>
      </c>
      <c r="D1016" s="1">
        <v>184.5</v>
      </c>
      <c r="E1016" s="1" t="s">
        <v>5095</v>
      </c>
      <c r="F1016" s="1" t="s">
        <v>81</v>
      </c>
      <c r="G1016" s="1" t="s">
        <v>20</v>
      </c>
      <c r="H1016" s="1" t="s">
        <v>8451</v>
      </c>
      <c r="I1016" s="1" t="s">
        <v>8452</v>
      </c>
      <c r="J1016" s="1" t="s">
        <v>8453</v>
      </c>
      <c r="K1016" s="1" t="s">
        <v>8454</v>
      </c>
      <c r="L1016" s="1">
        <v>-12.0</v>
      </c>
      <c r="M1016" s="1">
        <v>0.017716666666666665</v>
      </c>
      <c r="N1016" s="1">
        <v>8.4625</v>
      </c>
      <c r="O1016" s="1" t="s">
        <v>5100</v>
      </c>
      <c r="P1016" s="1" t="s">
        <v>8455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80</v>
      </c>
      <c r="B1017" s="1" t="s">
        <v>17</v>
      </c>
      <c r="C1017" s="1">
        <v>398.0</v>
      </c>
      <c r="D1017" s="1">
        <v>100.0</v>
      </c>
      <c r="E1017" s="2"/>
      <c r="F1017" s="1" t="s">
        <v>38</v>
      </c>
      <c r="G1017" s="1" t="s">
        <v>20</v>
      </c>
      <c r="H1017" s="1" t="s">
        <v>8456</v>
      </c>
      <c r="I1017" s="1" t="s">
        <v>8457</v>
      </c>
      <c r="J1017" s="1" t="s">
        <v>8220</v>
      </c>
      <c r="K1017" s="2"/>
      <c r="L1017" s="1">
        <v>1031.0</v>
      </c>
      <c r="M1017" s="1"/>
      <c r="N1017" s="1">
        <v>11.858216666666667</v>
      </c>
      <c r="O1017" s="1" t="s">
        <v>5100</v>
      </c>
      <c r="P1017" s="1" t="s">
        <v>8458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1" t="s">
        <v>16</v>
      </c>
      <c r="B1018" s="1" t="s">
        <v>17</v>
      </c>
      <c r="C1018" s="1">
        <v>593.0</v>
      </c>
      <c r="D1018" s="1">
        <v>0.0</v>
      </c>
      <c r="E1018" s="1" t="s">
        <v>18</v>
      </c>
      <c r="F1018" s="1" t="s">
        <v>19</v>
      </c>
      <c r="G1018" s="1" t="s">
        <v>20</v>
      </c>
      <c r="H1018" s="1" t="s">
        <v>8459</v>
      </c>
      <c r="I1018" s="1" t="s">
        <v>8460</v>
      </c>
      <c r="J1018" s="1" t="s">
        <v>8460</v>
      </c>
      <c r="K1018" s="2"/>
      <c r="L1018" s="1">
        <v>-10.0</v>
      </c>
      <c r="M1018" s="1"/>
      <c r="N1018" s="1">
        <v>9.1837</v>
      </c>
      <c r="O1018" s="1" t="s">
        <v>5132</v>
      </c>
      <c r="P1018" s="1" t="s">
        <v>8461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80</v>
      </c>
      <c r="B1019" s="1" t="s">
        <v>17</v>
      </c>
      <c r="C1019" s="1">
        <v>273.0</v>
      </c>
      <c r="D1019" s="1">
        <v>81.0</v>
      </c>
      <c r="E1019" s="2"/>
      <c r="F1019" s="1" t="s">
        <v>38</v>
      </c>
      <c r="G1019" s="1" t="s">
        <v>20</v>
      </c>
      <c r="H1019" s="1" t="s">
        <v>8462</v>
      </c>
      <c r="I1019" s="1" t="s">
        <v>8463</v>
      </c>
      <c r="J1019" s="1" t="s">
        <v>8220</v>
      </c>
      <c r="K1019" s="2"/>
      <c r="L1019" s="1">
        <v>1043.0</v>
      </c>
      <c r="M1019" s="1"/>
      <c r="N1019" s="1">
        <v>6.725066666666667</v>
      </c>
      <c r="O1019" s="1" t="s">
        <v>5100</v>
      </c>
      <c r="P1019" s="1" t="s">
        <v>6816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80</v>
      </c>
      <c r="B1020" s="1" t="s">
        <v>17</v>
      </c>
      <c r="C1020" s="1">
        <v>259.0</v>
      </c>
      <c r="D1020" s="1">
        <v>0.0</v>
      </c>
      <c r="E1020" s="1" t="s">
        <v>5095</v>
      </c>
      <c r="F1020" s="1" t="s">
        <v>81</v>
      </c>
      <c r="G1020" s="1" t="s">
        <v>20</v>
      </c>
      <c r="H1020" s="1" t="s">
        <v>8464</v>
      </c>
      <c r="I1020" s="1" t="s">
        <v>8465</v>
      </c>
      <c r="J1020" s="1" t="s">
        <v>8466</v>
      </c>
      <c r="K1020" s="1" t="s">
        <v>8467</v>
      </c>
      <c r="L1020" s="1">
        <v>-5.0</v>
      </c>
      <c r="M1020" s="1">
        <v>0.013333333333333334</v>
      </c>
      <c r="N1020" s="1">
        <v>14.033416666666668</v>
      </c>
      <c r="O1020" s="1" t="s">
        <v>5100</v>
      </c>
      <c r="P1020" s="1" t="s">
        <v>8468</v>
      </c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1" t="s">
        <v>25</v>
      </c>
      <c r="B1021" s="1" t="s">
        <v>88</v>
      </c>
      <c r="C1021" s="1">
        <v>434.0</v>
      </c>
      <c r="D1021" s="1">
        <v>0.0</v>
      </c>
      <c r="E1021" s="2"/>
      <c r="F1021" s="1" t="s">
        <v>19</v>
      </c>
      <c r="G1021" s="1" t="s">
        <v>20</v>
      </c>
      <c r="H1021" s="1" t="s">
        <v>8469</v>
      </c>
      <c r="I1021" s="1" t="s">
        <v>8470</v>
      </c>
      <c r="J1021" s="1" t="s">
        <v>8470</v>
      </c>
      <c r="K1021" s="2"/>
      <c r="L1021" s="1">
        <v>-3.0</v>
      </c>
      <c r="M1021" s="1"/>
      <c r="N1021" s="1">
        <v>11.62035</v>
      </c>
      <c r="O1021" s="1" t="s">
        <v>5090</v>
      </c>
      <c r="P1021" s="1" t="s">
        <v>8471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25</v>
      </c>
      <c r="B1022" s="1" t="s">
        <v>88</v>
      </c>
      <c r="C1022" s="1">
        <v>368.0</v>
      </c>
      <c r="D1022" s="1">
        <v>0.0</v>
      </c>
      <c r="E1022" s="2"/>
      <c r="F1022" s="1" t="s">
        <v>19</v>
      </c>
      <c r="G1022" s="1" t="s">
        <v>20</v>
      </c>
      <c r="H1022" s="1" t="s">
        <v>8472</v>
      </c>
      <c r="I1022" s="1" t="s">
        <v>8473</v>
      </c>
      <c r="J1022" s="1" t="s">
        <v>8473</v>
      </c>
      <c r="K1022" s="2"/>
      <c r="L1022" s="1">
        <v>-2.0</v>
      </c>
      <c r="M1022" s="1"/>
      <c r="N1022" s="1">
        <v>12.91105</v>
      </c>
      <c r="O1022" s="1" t="s">
        <v>5090</v>
      </c>
      <c r="P1022" s="1" t="s">
        <v>8474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1" t="s">
        <v>80</v>
      </c>
      <c r="B1023" s="1" t="s">
        <v>17</v>
      </c>
      <c r="C1023" s="1">
        <v>487.0</v>
      </c>
      <c r="D1023" s="1">
        <v>0.0</v>
      </c>
      <c r="E1023" s="1" t="s">
        <v>5095</v>
      </c>
      <c r="F1023" s="1" t="s">
        <v>81</v>
      </c>
      <c r="G1023" s="1" t="s">
        <v>20</v>
      </c>
      <c r="H1023" s="1" t="s">
        <v>8475</v>
      </c>
      <c r="I1023" s="1" t="s">
        <v>8476</v>
      </c>
      <c r="J1023" s="1" t="s">
        <v>8477</v>
      </c>
      <c r="K1023" s="1" t="s">
        <v>8478</v>
      </c>
      <c r="L1023" s="1">
        <v>-2.0</v>
      </c>
      <c r="M1023" s="1">
        <v>0.012483333333333334</v>
      </c>
      <c r="N1023" s="1">
        <v>14.8426</v>
      </c>
      <c r="O1023" s="1" t="s">
        <v>5100</v>
      </c>
      <c r="P1023" s="1" t="s">
        <v>8479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1" t="s">
        <v>25</v>
      </c>
      <c r="B1024" s="1" t="s">
        <v>88</v>
      </c>
      <c r="C1024" s="1">
        <v>329.0</v>
      </c>
      <c r="D1024" s="1">
        <v>0.0</v>
      </c>
      <c r="E1024" s="2"/>
      <c r="F1024" s="1" t="s">
        <v>19</v>
      </c>
      <c r="G1024" s="1" t="s">
        <v>20</v>
      </c>
      <c r="H1024" s="1" t="s">
        <v>8480</v>
      </c>
      <c r="I1024" s="1" t="s">
        <v>8481</v>
      </c>
      <c r="J1024" s="1" t="s">
        <v>8481</v>
      </c>
      <c r="K1024" s="2"/>
      <c r="L1024" s="1">
        <v>-8.0</v>
      </c>
      <c r="M1024" s="1"/>
      <c r="N1024" s="1">
        <v>6.077016666666666</v>
      </c>
      <c r="O1024" s="1" t="s">
        <v>5090</v>
      </c>
      <c r="P1024" s="1" t="s">
        <v>5690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1" t="s">
        <v>37</v>
      </c>
      <c r="B1025" s="1" t="s">
        <v>17</v>
      </c>
      <c r="C1025" s="1">
        <v>309.0</v>
      </c>
      <c r="D1025" s="1">
        <v>0.0</v>
      </c>
      <c r="E1025" s="2"/>
      <c r="F1025" s="1" t="s">
        <v>38</v>
      </c>
      <c r="G1025" s="1" t="s">
        <v>39</v>
      </c>
      <c r="H1025" s="1" t="s">
        <v>8482</v>
      </c>
      <c r="I1025" s="1" t="s">
        <v>8483</v>
      </c>
      <c r="J1025" s="1" t="s">
        <v>8220</v>
      </c>
      <c r="K1025" s="2"/>
      <c r="L1025" s="1">
        <v>1101.0</v>
      </c>
      <c r="M1025" s="1"/>
      <c r="N1025" s="1">
        <v>4.660433333333334</v>
      </c>
      <c r="O1025" s="1" t="s">
        <v>42</v>
      </c>
      <c r="P1025" s="1" t="s">
        <v>8484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1" t="s">
        <v>80</v>
      </c>
      <c r="B1026" s="1" t="s">
        <v>17</v>
      </c>
      <c r="C1026" s="1">
        <v>199.0</v>
      </c>
      <c r="D1026" s="1">
        <v>50.0</v>
      </c>
      <c r="E1026" s="2"/>
      <c r="F1026" s="1" t="s">
        <v>38</v>
      </c>
      <c r="G1026" s="1" t="s">
        <v>162</v>
      </c>
      <c r="H1026" s="1" t="s">
        <v>8485</v>
      </c>
      <c r="I1026" s="1" t="s">
        <v>8486</v>
      </c>
      <c r="J1026" s="1" t="s">
        <v>8220</v>
      </c>
      <c r="K1026" s="2"/>
      <c r="L1026" s="1">
        <v>1093.0</v>
      </c>
      <c r="M1026" s="1"/>
      <c r="N1026" s="1">
        <v>9.663383333333334</v>
      </c>
      <c r="O1026" s="1" t="s">
        <v>5100</v>
      </c>
      <c r="P1026" s="1" t="s">
        <v>5733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1" t="s">
        <v>80</v>
      </c>
      <c r="B1027" s="1" t="s">
        <v>17</v>
      </c>
      <c r="C1027" s="1">
        <v>398.0</v>
      </c>
      <c r="D1027" s="1">
        <v>100.0</v>
      </c>
      <c r="E1027" s="2"/>
      <c r="F1027" s="1" t="s">
        <v>38</v>
      </c>
      <c r="G1027" s="1" t="s">
        <v>39</v>
      </c>
      <c r="H1027" s="1" t="s">
        <v>8487</v>
      </c>
      <c r="I1027" s="1" t="s">
        <v>8488</v>
      </c>
      <c r="J1027" s="1" t="s">
        <v>8220</v>
      </c>
      <c r="K1027" s="2"/>
      <c r="L1027" s="1">
        <v>1079.0</v>
      </c>
      <c r="M1027" s="1"/>
      <c r="N1027" s="1">
        <v>26.9991</v>
      </c>
      <c r="O1027" s="1" t="s">
        <v>5100</v>
      </c>
      <c r="P1027" s="1" t="s">
        <v>8489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1" t="s">
        <v>16</v>
      </c>
      <c r="B1028" s="1" t="s">
        <v>17</v>
      </c>
      <c r="C1028" s="1">
        <v>264.0</v>
      </c>
      <c r="D1028" s="1">
        <v>0.0</v>
      </c>
      <c r="E1028" s="1" t="s">
        <v>18</v>
      </c>
      <c r="F1028" s="1" t="s">
        <v>19</v>
      </c>
      <c r="G1028" s="1" t="s">
        <v>20</v>
      </c>
      <c r="H1028" s="1" t="s">
        <v>8490</v>
      </c>
      <c r="I1028" s="1" t="s">
        <v>8491</v>
      </c>
      <c r="J1028" s="1" t="s">
        <v>8491</v>
      </c>
      <c r="K1028" s="2"/>
      <c r="L1028" s="1">
        <v>-7.0</v>
      </c>
      <c r="M1028" s="1"/>
      <c r="N1028" s="1">
        <v>7.13675</v>
      </c>
      <c r="O1028" s="1" t="s">
        <v>5132</v>
      </c>
      <c r="P1028" s="1" t="s">
        <v>8492</v>
      </c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1" t="s">
        <v>25</v>
      </c>
      <c r="B1029" s="1" t="s">
        <v>88</v>
      </c>
      <c r="C1029" s="1">
        <v>224.0</v>
      </c>
      <c r="D1029" s="1">
        <v>0.0</v>
      </c>
      <c r="E1029" s="2"/>
      <c r="F1029" s="1" t="s">
        <v>19</v>
      </c>
      <c r="G1029" s="1" t="s">
        <v>20</v>
      </c>
      <c r="H1029" s="1" t="s">
        <v>8493</v>
      </c>
      <c r="I1029" s="1" t="s">
        <v>8494</v>
      </c>
      <c r="J1029" s="1" t="s">
        <v>8494</v>
      </c>
      <c r="K1029" s="2"/>
      <c r="L1029" s="1">
        <v>-9.0</v>
      </c>
      <c r="M1029" s="1"/>
      <c r="N1029" s="1">
        <v>5.988583333333334</v>
      </c>
      <c r="O1029" s="1" t="s">
        <v>5090</v>
      </c>
      <c r="P1029" s="1" t="s">
        <v>5119</v>
      </c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1" t="s">
        <v>80</v>
      </c>
      <c r="B1030" s="1" t="s">
        <v>17</v>
      </c>
      <c r="C1030" s="1">
        <v>309.0</v>
      </c>
      <c r="D1030" s="1">
        <v>0.0</v>
      </c>
      <c r="E1030" s="1" t="s">
        <v>5095</v>
      </c>
      <c r="F1030" s="1" t="s">
        <v>81</v>
      </c>
      <c r="G1030" s="1" t="s">
        <v>20</v>
      </c>
      <c r="H1030" s="1" t="s">
        <v>8495</v>
      </c>
      <c r="I1030" s="1" t="s">
        <v>8496</v>
      </c>
      <c r="J1030" s="1" t="s">
        <v>8497</v>
      </c>
      <c r="K1030" s="1" t="s">
        <v>8498</v>
      </c>
      <c r="L1030" s="1">
        <v>-13.0</v>
      </c>
      <c r="M1030" s="1">
        <v>0.011166666666666667</v>
      </c>
      <c r="N1030" s="1">
        <v>63.50265</v>
      </c>
      <c r="O1030" s="1" t="s">
        <v>5100</v>
      </c>
      <c r="P1030" s="1" t="s">
        <v>6086</v>
      </c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4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4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4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4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4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098">
    <filterColumn colId="0">
      <filters blank="1">
        <filter val="wolt"/>
      </filters>
    </filterColumn>
  </autoFil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4819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3634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3635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3636</v>
      </c>
      <c r="B9" s="6"/>
      <c r="C9" s="6"/>
      <c r="D9" s="6"/>
      <c r="E9" s="7"/>
    </row>
    <row r="10" hidden="1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</row>
    <row r="11" hidden="1">
      <c r="A11" s="24" t="s">
        <v>3641</v>
      </c>
      <c r="B11" s="25">
        <v>835.0</v>
      </c>
      <c r="C11" s="26">
        <v>835.0</v>
      </c>
      <c r="D11" s="27">
        <f t="shared" ref="D11:D26" si="1">C11-B11</f>
        <v>0</v>
      </c>
      <c r="E11" s="41"/>
    </row>
    <row r="12" hidden="1">
      <c r="A12" s="24" t="s">
        <v>3642</v>
      </c>
      <c r="B12" s="29">
        <v>1677.0</v>
      </c>
      <c r="C12" s="26">
        <v>1677.0</v>
      </c>
      <c r="D12" s="27">
        <f t="shared" si="1"/>
        <v>0</v>
      </c>
      <c r="E12" s="41"/>
    </row>
    <row r="13" hidden="1">
      <c r="A13" s="24" t="s">
        <v>3643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3644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3646</v>
      </c>
      <c r="B15" s="29">
        <v>240.0</v>
      </c>
      <c r="C15" s="26">
        <v>240.0</v>
      </c>
      <c r="D15" s="27">
        <f t="shared" si="1"/>
        <v>0</v>
      </c>
      <c r="E15" s="41"/>
    </row>
    <row r="16" hidden="1">
      <c r="A16" s="30" t="s">
        <v>3647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3649</v>
      </c>
      <c r="B17" s="29">
        <v>1500.0</v>
      </c>
      <c r="C17" s="26">
        <v>1500.0</v>
      </c>
      <c r="D17" s="27">
        <f t="shared" si="1"/>
        <v>0</v>
      </c>
      <c r="E17" s="40" t="s">
        <v>8499</v>
      </c>
    </row>
    <row r="18" hidden="1">
      <c r="A18" s="31" t="s">
        <v>3651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3652</v>
      </c>
      <c r="B19" s="29">
        <v>4519.0</v>
      </c>
      <c r="C19" s="33">
        <f t="array" ref="C19">SUMIFS(INDIRECT(A1 &amp; " Restia!C:C"), INDIRECT(A1 &amp; " Restia!A:A"), A19, INDIRECT(A1 &amp; " Restia!B:B"), "&lt;&gt;canceled")</f>
        <v>69316.5</v>
      </c>
      <c r="D19" s="27">
        <f t="shared" si="1"/>
        <v>64797.5</v>
      </c>
      <c r="E19" s="41"/>
    </row>
    <row r="20" hidden="1">
      <c r="A20" s="32" t="s">
        <v>3653</v>
      </c>
      <c r="B20" s="29">
        <v>6664.0</v>
      </c>
      <c r="C20" s="9">
        <f t="array" ref="C20">SUMIFS( INDIRECT(A1 &amp; " Restia!C:C"), INDIRECT(A1 &amp; " Restia!A:A"), A20, INDIRECT(A1 &amp; " Restia!B:B"), "&lt;&gt;canceled" )</f>
        <v>38163</v>
      </c>
      <c r="D20" s="27">
        <f t="shared" si="1"/>
        <v>31499</v>
      </c>
      <c r="E20" s="41"/>
    </row>
    <row r="21" hidden="1">
      <c r="A21" s="32" t="s">
        <v>3654</v>
      </c>
      <c r="B21" s="29">
        <v>6188.0</v>
      </c>
      <c r="C21" s="9">
        <f t="array" ref="C21">SUMIFS( INDIRECT(A1 &amp; " Restia!C:C"), INDIRECT(A1 &amp; " Restia!A:A"), "damejidlo", INDIRECT(A1 &amp; " Restia!G:G"), "online", INDIRECT(A1 &amp; " Restia!B:B"), "&lt;&gt;canceled" )</f>
        <v>57728</v>
      </c>
      <c r="D21" s="27">
        <f t="shared" si="1"/>
        <v>51540</v>
      </c>
      <c r="E21" s="41"/>
    </row>
    <row r="22" hidden="1">
      <c r="A22" s="32" t="s">
        <v>3655</v>
      </c>
      <c r="B22" s="29">
        <v>3296.0</v>
      </c>
      <c r="C22" s="9">
        <f t="array" ref="C22">SUMIFS( INDIRECT(A1 &amp; " Restia!C:C"), INDIRECT(A1 &amp; " Restia!A:A"), "generic", INDIRECT(A1 &amp; " Restia!G:G"), "online", INDIRECT(A1 &amp; " Restia!B:B"), "&lt;&gt;canceled" )</f>
        <v>65497</v>
      </c>
      <c r="D22" s="27">
        <f t="shared" si="1"/>
        <v>62201</v>
      </c>
      <c r="E22" s="41"/>
    </row>
    <row r="23" hidden="1">
      <c r="A23" s="32" t="s">
        <v>3657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1055</v>
      </c>
      <c r="D23" s="27">
        <f t="shared" si="1"/>
        <v>1055</v>
      </c>
      <c r="E23" s="41"/>
    </row>
    <row r="24" hidden="1">
      <c r="A24" s="32" t="s">
        <v>3658</v>
      </c>
      <c r="B24" s="29">
        <v>593.0</v>
      </c>
      <c r="C24" s="9">
        <f t="array" ref="C24">SUMIFS( INDIRECT(A1 &amp; " Restia!C:C"), INDIRECT(A1 &amp; " Restia!A:A"), "damejidlo", INDIRECT(A1 &amp; " Restia!G:G"), "cash", INDIRECT(A1 &amp; " Restia!B:B"), "&lt;&gt;canceled")</f>
        <v>16850</v>
      </c>
      <c r="D24" s="27">
        <f t="shared" si="1"/>
        <v>16257</v>
      </c>
      <c r="E24" s="41"/>
    </row>
    <row r="25" hidden="1">
      <c r="A25" s="35" t="s">
        <v>3659</v>
      </c>
      <c r="B25" s="29">
        <v>24917.0</v>
      </c>
      <c r="C25" s="9">
        <f t="array" ref="C25">SUM(INDIRECT(A1 &amp; " Restia!C:C")) - SUMIFS(INDIRECT(A1 &amp; " Restia!C:C"), INDIRECT(A1 &amp; " Restia!B:B"), "canceled")</f>
        <v>299333</v>
      </c>
      <c r="D25" s="27">
        <f t="shared" si="1"/>
        <v>274416</v>
      </c>
      <c r="E25" s="41"/>
    </row>
    <row r="26" hidden="1">
      <c r="A26" s="36" t="s">
        <v>3660</v>
      </c>
      <c r="B26" s="42">
        <v>2.0</v>
      </c>
      <c r="C26" s="43">
        <f>sum(C11:C23)-C25</f>
        <v>-63321.5</v>
      </c>
      <c r="D26" s="44">
        <f t="shared" si="1"/>
        <v>-63323.5</v>
      </c>
      <c r="E26" s="45"/>
    </row>
    <row r="27" hidden="1"/>
    <row r="28" hidden="1"/>
    <row r="29" hidden="1">
      <c r="A29" s="5" t="s">
        <v>4819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3634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3635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3636</v>
      </c>
      <c r="B37" s="6"/>
      <c r="C37" s="6"/>
      <c r="D37" s="6"/>
      <c r="E37" s="7"/>
    </row>
    <row r="38" hidden="1">
      <c r="A38" s="20" t="s">
        <v>3637</v>
      </c>
      <c r="B38" s="21" t="s">
        <v>3638</v>
      </c>
      <c r="C38" s="22" t="s">
        <v>3639</v>
      </c>
      <c r="D38" s="21" t="s">
        <v>3640</v>
      </c>
      <c r="E38" s="23" t="s">
        <v>13</v>
      </c>
    </row>
    <row r="39" hidden="1">
      <c r="A39" s="24" t="s">
        <v>3641</v>
      </c>
      <c r="B39" s="25">
        <v>15515.0</v>
      </c>
      <c r="C39" s="26">
        <f>(2000*1)+(1000*3)+(500*16)+(200*21)+(100*2)+(50*3)+(20*3)+(10*5)+(5*4)+(2*4)+(1*3)</f>
        <v>17691</v>
      </c>
      <c r="D39" s="27">
        <f t="shared" ref="D39:D54" si="2">C39-B39</f>
        <v>2176</v>
      </c>
      <c r="E39" s="41"/>
    </row>
    <row r="40" hidden="1">
      <c r="A40" s="24" t="s">
        <v>3642</v>
      </c>
      <c r="B40" s="29">
        <v>3301.0</v>
      </c>
      <c r="C40" s="26">
        <f>1284+249+470+423+720+155</f>
        <v>3301</v>
      </c>
      <c r="D40" s="27">
        <f t="shared" si="2"/>
        <v>0</v>
      </c>
      <c r="E40" s="41"/>
    </row>
    <row r="41" hidden="1">
      <c r="A41" s="24" t="s">
        <v>3643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3644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3646</v>
      </c>
      <c r="B43" s="29">
        <v>320.0</v>
      </c>
      <c r="C43" s="26"/>
      <c r="D43" s="27">
        <f t="shared" si="2"/>
        <v>-320</v>
      </c>
      <c r="E43" s="41"/>
    </row>
    <row r="44" hidden="1">
      <c r="A44" s="30" t="s">
        <v>3647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3649</v>
      </c>
      <c r="B45" s="29">
        <v>0.0</v>
      </c>
      <c r="C45" s="26"/>
      <c r="D45" s="27">
        <f t="shared" si="2"/>
        <v>0</v>
      </c>
      <c r="E45" s="40"/>
    </row>
    <row r="46" hidden="1">
      <c r="A46" s="31" t="s">
        <v>3651</v>
      </c>
      <c r="B46" s="29">
        <v>80.0</v>
      </c>
      <c r="C46" s="26">
        <f>40+40+40+80+80+120</f>
        <v>400</v>
      </c>
      <c r="D46" s="27">
        <f t="shared" si="2"/>
        <v>320</v>
      </c>
      <c r="E46" s="41"/>
    </row>
    <row r="47" hidden="1">
      <c r="A47" s="32" t="s">
        <v>3652</v>
      </c>
      <c r="B47" s="29">
        <v>39940.0</v>
      </c>
      <c r="C47" s="33">
        <f t="array" ref="C47">SUMIFS(INDIRECT(A29 &amp; " Restia!C:C"), INDIRECT(A29 &amp; " Restia!A:A"), A47, INDIRECT(A29 &amp; " Restia!B:B"), "&lt;&gt;canceled")</f>
        <v>69316.5</v>
      </c>
      <c r="D47" s="27">
        <f t="shared" si="2"/>
        <v>29376.5</v>
      </c>
      <c r="E47" s="41"/>
    </row>
    <row r="48" hidden="1">
      <c r="A48" s="32" t="s">
        <v>3653</v>
      </c>
      <c r="B48" s="29">
        <v>26553.0</v>
      </c>
      <c r="C48" s="9">
        <f t="array" ref="C48">SUMIFS( INDIRECT(A29 &amp; " Restia!C:C"), INDIRECT(A29 &amp; " Restia!A:A"), A48, INDIRECT(A29 &amp; " Restia!B:B"), "&lt;&gt;canceled" )</f>
        <v>38163</v>
      </c>
      <c r="D48" s="27">
        <f t="shared" si="2"/>
        <v>11610</v>
      </c>
      <c r="E48" s="41"/>
    </row>
    <row r="49" hidden="1">
      <c r="A49" s="32" t="s">
        <v>3654</v>
      </c>
      <c r="B49" s="29">
        <v>56450.0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57728</v>
      </c>
      <c r="D49" s="27">
        <f t="shared" si="2"/>
        <v>1278</v>
      </c>
      <c r="E49" s="41"/>
    </row>
    <row r="50" hidden="1">
      <c r="A50" s="32" t="s">
        <v>3655</v>
      </c>
      <c r="B50" s="29">
        <v>22638.0</v>
      </c>
      <c r="C50" s="9">
        <f t="array" ref="C50">SUMIFS( INDIRECT(A29 &amp; " Restia!C:C"), INDIRECT(A29 &amp; " Restia!A:A"), "generic", INDIRECT(A29 &amp; " Restia!G:G"), "online", INDIRECT(A29 &amp; " Restia!B:B"), "&lt;&gt;canceled" )</f>
        <v>65497</v>
      </c>
      <c r="D50" s="27">
        <f t="shared" si="2"/>
        <v>42859</v>
      </c>
      <c r="E50" s="41"/>
    </row>
    <row r="51" hidden="1">
      <c r="A51" s="32" t="s">
        <v>3657</v>
      </c>
      <c r="B51" s="29">
        <v>6273.0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1055</v>
      </c>
      <c r="D51" s="27">
        <f t="shared" si="2"/>
        <v>-5218</v>
      </c>
      <c r="E51" s="41"/>
    </row>
    <row r="52" hidden="1">
      <c r="A52" s="32" t="s">
        <v>3658</v>
      </c>
      <c r="B52" s="29">
        <v>11592.0</v>
      </c>
      <c r="C52" s="9">
        <f t="array" ref="C52">SUMIFS( INDIRECT(A29 &amp; " Restia!C:C"), INDIRECT(A29 &amp; " Restia!A:A"), "damejidlo", INDIRECT(A29 &amp; " Restia!G:G"), "cash", INDIRECT(A29 &amp; " Restia!B:B"), "&lt;&gt;canceled")</f>
        <v>16850</v>
      </c>
      <c r="D52" s="27">
        <f t="shared" si="2"/>
        <v>5258</v>
      </c>
      <c r="E52" s="41"/>
    </row>
    <row r="53" hidden="1">
      <c r="A53" s="35" t="s">
        <v>3659</v>
      </c>
      <c r="B53" s="29">
        <v>173743.0</v>
      </c>
      <c r="C53" s="9">
        <f t="array" ref="C53">SUM(INDIRECT(A29 &amp; " Restia!C:C")) - SUMIFS(INDIRECT(A29 &amp; " Restia!C:C"), INDIRECT(A29 &amp; " Restia!B:B"), "canceled")</f>
        <v>299333</v>
      </c>
      <c r="D53" s="27">
        <f t="shared" si="2"/>
        <v>125590</v>
      </c>
      <c r="E53" s="41"/>
    </row>
    <row r="54" hidden="1">
      <c r="A54" s="36" t="s">
        <v>3660</v>
      </c>
      <c r="B54" s="42">
        <v>-2673.0</v>
      </c>
      <c r="C54" s="43">
        <f>sum(C39:C51)-C53</f>
        <v>-46181.5</v>
      </c>
      <c r="D54" s="44">
        <f t="shared" si="2"/>
        <v>-43508.5</v>
      </c>
      <c r="E54" s="45"/>
    </row>
    <row r="55" hidden="1"/>
    <row r="56" hidden="1"/>
    <row r="57" hidden="1">
      <c r="A57" s="5" t="s">
        <v>4819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3634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3635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3636</v>
      </c>
      <c r="B65" s="6"/>
      <c r="C65" s="6"/>
      <c r="D65" s="6"/>
      <c r="E65" s="7"/>
    </row>
    <row r="66" hidden="1">
      <c r="A66" s="20" t="s">
        <v>3637</v>
      </c>
      <c r="B66" s="21" t="s">
        <v>3638</v>
      </c>
      <c r="C66" s="22" t="s">
        <v>3639</v>
      </c>
      <c r="D66" s="21" t="s">
        <v>3640</v>
      </c>
      <c r="E66" s="23" t="s">
        <v>13</v>
      </c>
    </row>
    <row r="67" hidden="1">
      <c r="A67" s="24" t="s">
        <v>3641</v>
      </c>
      <c r="B67" s="25">
        <v>22860.0</v>
      </c>
      <c r="C67" s="26">
        <f>(2000*0)+(1000*10)+(500*15)+(200*24)+(100*2)+(50*2)+(20*7)+(10*8)+(5*6)+(2*4)+(1*2)</f>
        <v>22860</v>
      </c>
      <c r="D67" s="27">
        <f t="shared" ref="D67:D82" si="3">C67-B67</f>
        <v>0</v>
      </c>
      <c r="E67" s="41"/>
    </row>
    <row r="68" hidden="1">
      <c r="A68" s="24" t="s">
        <v>3642</v>
      </c>
      <c r="B68" s="29">
        <v>5728.0</v>
      </c>
      <c r="C68" s="26">
        <f>213+238+2233+428+1719+897</f>
        <v>5728</v>
      </c>
      <c r="D68" s="27">
        <f t="shared" si="3"/>
        <v>0</v>
      </c>
      <c r="E68" s="41"/>
    </row>
    <row r="69" hidden="1">
      <c r="A69" s="24" t="s">
        <v>3643</v>
      </c>
      <c r="B69" s="25">
        <v>0.0</v>
      </c>
      <c r="C69" s="26"/>
      <c r="D69" s="27">
        <f t="shared" si="3"/>
        <v>0</v>
      </c>
      <c r="E69" s="41"/>
    </row>
    <row r="70" hidden="1">
      <c r="A70" s="24" t="s">
        <v>3644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3646</v>
      </c>
      <c r="B71" s="29">
        <v>160.0</v>
      </c>
      <c r="C71" s="26"/>
      <c r="D71" s="27">
        <f t="shared" si="3"/>
        <v>-160</v>
      </c>
      <c r="E71" s="41"/>
    </row>
    <row r="72" hidden="1">
      <c r="A72" s="30" t="s">
        <v>3647</v>
      </c>
      <c r="B72" s="29">
        <v>110.0</v>
      </c>
      <c r="C72" s="26">
        <v>110.0</v>
      </c>
      <c r="D72" s="27">
        <f t="shared" si="3"/>
        <v>0</v>
      </c>
      <c r="E72" s="41"/>
    </row>
    <row r="73" hidden="1">
      <c r="A73" s="30" t="s">
        <v>3649</v>
      </c>
      <c r="B73" s="29">
        <v>0.0</v>
      </c>
      <c r="C73" s="26"/>
      <c r="D73" s="27">
        <f t="shared" si="3"/>
        <v>0</v>
      </c>
      <c r="E73" s="40"/>
    </row>
    <row r="74" hidden="1">
      <c r="A74" s="31" t="s">
        <v>3651</v>
      </c>
      <c r="B74" s="29">
        <v>840.0</v>
      </c>
      <c r="C74" s="26">
        <f>240+200+80+200+120+160</f>
        <v>1000</v>
      </c>
      <c r="D74" s="27">
        <f t="shared" si="3"/>
        <v>160</v>
      </c>
      <c r="E74" s="41"/>
    </row>
    <row r="75" hidden="1">
      <c r="A75" s="32" t="s">
        <v>3652</v>
      </c>
      <c r="B75" s="29">
        <v>53500.0</v>
      </c>
      <c r="C75" s="33">
        <f t="array" ref="C75">SUMIFS(INDIRECT(A57 &amp; " Restia!C:C"), INDIRECT(A57 &amp; " Restia!A:A"), A75, INDIRECT(A57 &amp; " Restia!B:B"), "&lt;&gt;canceled")</f>
        <v>69316.5</v>
      </c>
      <c r="D75" s="27">
        <f t="shared" si="3"/>
        <v>15816.5</v>
      </c>
      <c r="E75" s="41"/>
    </row>
    <row r="76" hidden="1">
      <c r="A76" s="32" t="s">
        <v>3653</v>
      </c>
      <c r="B76" s="29">
        <v>16312.0</v>
      </c>
      <c r="C76" s="9">
        <f t="array" ref="C76">SUMIFS( INDIRECT(A57 &amp; " Restia!C:C"), INDIRECT(A57 &amp; " Restia!A:A"), A76, INDIRECT(A57 &amp; " Restia!B:B"), "&lt;&gt;canceled" )</f>
        <v>38163</v>
      </c>
      <c r="D76" s="27">
        <f t="shared" si="3"/>
        <v>21851</v>
      </c>
      <c r="E76" s="41"/>
    </row>
    <row r="77" hidden="1">
      <c r="A77" s="32" t="s">
        <v>3654</v>
      </c>
      <c r="B77" s="29">
        <v>69851.5</v>
      </c>
      <c r="C77" s="9">
        <f t="array" ref="C77">SUMIFS( INDIRECT(A57 &amp; " Restia!C:C"), INDIRECT(A57 &amp; " Restia!A:A"), "damejidlo", INDIRECT(A57 &amp; " Restia!G:G"), "online", INDIRECT(A57 &amp; " Restia!B:B"), "&lt;&gt;canceled" )</f>
        <v>57728</v>
      </c>
      <c r="D77" s="27">
        <f t="shared" si="3"/>
        <v>-12123.5</v>
      </c>
      <c r="E77" s="41"/>
    </row>
    <row r="78" hidden="1">
      <c r="A78" s="32" t="s">
        <v>3655</v>
      </c>
      <c r="B78" s="29">
        <v>29084.0</v>
      </c>
      <c r="C78" s="9">
        <f t="array" ref="C78">SUMIFS( INDIRECT(A57 &amp; " Restia!C:C"), INDIRECT(A57 &amp; " Restia!A:A"), "generic", INDIRECT(A57 &amp; " Restia!G:G"), "online", INDIRECT(A57 &amp; " Restia!B:B"), "&lt;&gt;canceled" )</f>
        <v>65497</v>
      </c>
      <c r="D78" s="27">
        <f t="shared" si="3"/>
        <v>36413</v>
      </c>
      <c r="E78" s="41"/>
    </row>
    <row r="79" hidden="1">
      <c r="A79" s="32" t="s">
        <v>3657</v>
      </c>
      <c r="B79" s="29">
        <v>3610.5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1055</v>
      </c>
      <c r="D79" s="27">
        <f t="shared" si="3"/>
        <v>-2555.5</v>
      </c>
      <c r="E79" s="41"/>
    </row>
    <row r="80" hidden="1">
      <c r="A80" s="32" t="s">
        <v>3658</v>
      </c>
      <c r="B80" s="29">
        <v>14908.0</v>
      </c>
      <c r="C80" s="9">
        <f t="array" ref="C80">SUMIFS( INDIRECT(A57 &amp; " Restia!C:C"), INDIRECT(A57 &amp; " Restia!A:A"), "damejidlo", INDIRECT(A57 &amp; " Restia!G:G"), "cash", INDIRECT(A57 &amp; " Restia!B:B"), "&lt;&gt;canceled")</f>
        <v>16850</v>
      </c>
      <c r="D80" s="27">
        <f t="shared" si="3"/>
        <v>1942</v>
      </c>
      <c r="E80" s="41"/>
    </row>
    <row r="81" hidden="1">
      <c r="A81" s="35" t="s">
        <v>3659</v>
      </c>
      <c r="B81" s="29">
        <v>202056.0</v>
      </c>
      <c r="C81" s="9">
        <f t="array" ref="C81">SUM(INDIRECT(A57 &amp; " Restia!C:C")) - SUMIFS(INDIRECT(A57 &amp; " Restia!C:C"), INDIRECT(A57 &amp; " Restia!B:B"), "canceled")</f>
        <v>299333</v>
      </c>
      <c r="D81" s="27">
        <f t="shared" si="3"/>
        <v>97277</v>
      </c>
      <c r="E81" s="41"/>
    </row>
    <row r="82" hidden="1">
      <c r="A82" s="36" t="s">
        <v>3660</v>
      </c>
      <c r="B82" s="42">
        <v>0.0</v>
      </c>
      <c r="C82" s="43">
        <f>sum(C67:C79)-C81</f>
        <v>-37875.5</v>
      </c>
      <c r="D82" s="44">
        <f t="shared" si="3"/>
        <v>-37875.5</v>
      </c>
      <c r="E82" s="45"/>
    </row>
    <row r="83" hidden="1"/>
    <row r="84" hidden="1"/>
    <row r="85" hidden="1">
      <c r="A85" s="5" t="s">
        <v>4819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3634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3635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3636</v>
      </c>
      <c r="B93" s="6"/>
      <c r="C93" s="6"/>
      <c r="D93" s="6"/>
      <c r="E93" s="7"/>
    </row>
    <row r="94" hidden="1">
      <c r="A94" s="20" t="s">
        <v>3637</v>
      </c>
      <c r="B94" s="21" t="s">
        <v>3638</v>
      </c>
      <c r="C94" s="22" t="s">
        <v>3639</v>
      </c>
      <c r="D94" s="21" t="s">
        <v>3640</v>
      </c>
      <c r="E94" s="23" t="s">
        <v>13</v>
      </c>
    </row>
    <row r="95" hidden="1">
      <c r="A95" s="24" t="s">
        <v>3641</v>
      </c>
      <c r="B95" s="25">
        <v>21612.0</v>
      </c>
      <c r="C95" s="26">
        <f>(2000*1)+(1000*7)+(500*11)+(200*13)+(100*0)+(50*0)+(20*0)+(10*1)+(5*0)+(2*1)+(1*0)</f>
        <v>17112</v>
      </c>
      <c r="D95" s="27">
        <f t="shared" ref="D95:D110" si="4">C95-B95</f>
        <v>-4500</v>
      </c>
      <c r="E95" s="41"/>
    </row>
    <row r="96" hidden="1">
      <c r="A96" s="24" t="s">
        <v>3642</v>
      </c>
      <c r="B96" s="29">
        <v>4496.0</v>
      </c>
      <c r="C96" s="26">
        <f>653+45+690+987+966+656+499</f>
        <v>4496</v>
      </c>
      <c r="D96" s="27">
        <f t="shared" si="4"/>
        <v>0</v>
      </c>
      <c r="E96" s="41"/>
    </row>
    <row r="97" hidden="1">
      <c r="A97" s="24" t="s">
        <v>3643</v>
      </c>
      <c r="B97" s="25">
        <v>560.0</v>
      </c>
      <c r="C97" s="26">
        <f>140+140+140+140</f>
        <v>560</v>
      </c>
      <c r="D97" s="27">
        <f t="shared" si="4"/>
        <v>0</v>
      </c>
      <c r="E97" s="41"/>
    </row>
    <row r="98" hidden="1">
      <c r="A98" s="24" t="s">
        <v>3644</v>
      </c>
      <c r="B98" s="29">
        <v>500.0</v>
      </c>
      <c r="C98" s="26">
        <v>500.0</v>
      </c>
      <c r="D98" s="27">
        <f t="shared" si="4"/>
        <v>0</v>
      </c>
      <c r="E98" s="41"/>
    </row>
    <row r="99" hidden="1">
      <c r="A99" s="30" t="s">
        <v>3646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3647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3649</v>
      </c>
      <c r="B101" s="29">
        <v>1114.0</v>
      </c>
      <c r="C101" s="26">
        <f>373+213+488+40</f>
        <v>1114</v>
      </c>
      <c r="D101" s="27">
        <f t="shared" si="4"/>
        <v>0</v>
      </c>
      <c r="E101" s="40"/>
    </row>
    <row r="102" hidden="1">
      <c r="A102" s="31" t="s">
        <v>3651</v>
      </c>
      <c r="B102" s="29">
        <v>600.0</v>
      </c>
      <c r="C102" s="26">
        <f>40+40+160+280+80</f>
        <v>600</v>
      </c>
      <c r="D102" s="27">
        <f t="shared" si="4"/>
        <v>0</v>
      </c>
      <c r="E102" s="41"/>
    </row>
    <row r="103" hidden="1">
      <c r="A103" s="32" t="s">
        <v>3652</v>
      </c>
      <c r="B103" s="29">
        <v>40468.0</v>
      </c>
      <c r="C103" s="33">
        <f t="array" ref="C103">SUMIFS(INDIRECT(A85 &amp; " Restia!C:C"), INDIRECT(A85 &amp; " Restia!A:A"), A103, INDIRECT(A85 &amp; " Restia!B:B"), "&lt;&gt;canceled")</f>
        <v>69316.5</v>
      </c>
      <c r="D103" s="27">
        <f t="shared" si="4"/>
        <v>28848.5</v>
      </c>
      <c r="E103" s="41"/>
    </row>
    <row r="104" hidden="1">
      <c r="A104" s="32" t="s">
        <v>3653</v>
      </c>
      <c r="B104" s="29">
        <v>28194.0</v>
      </c>
      <c r="C104" s="9">
        <f t="array" ref="C104">SUMIFS( INDIRECT(A85 &amp; " Restia!C:C"), INDIRECT(A85 &amp; " Restia!A:A"), A104, INDIRECT(A85 &amp; " Restia!B:B"), "&lt;&gt;canceled" )</f>
        <v>38163</v>
      </c>
      <c r="D104" s="27">
        <f t="shared" si="4"/>
        <v>9969</v>
      </c>
      <c r="E104" s="41"/>
    </row>
    <row r="105" hidden="1">
      <c r="A105" s="32" t="s">
        <v>3654</v>
      </c>
      <c r="B105" s="29">
        <v>62704.5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57728</v>
      </c>
      <c r="D105" s="27">
        <f t="shared" si="4"/>
        <v>-4976.5</v>
      </c>
      <c r="E105" s="41"/>
    </row>
    <row r="106" hidden="1">
      <c r="A106" s="32" t="s">
        <v>3655</v>
      </c>
      <c r="B106" s="29">
        <v>18419.0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65497</v>
      </c>
      <c r="D106" s="27">
        <f t="shared" si="4"/>
        <v>47078</v>
      </c>
      <c r="E106" s="41"/>
    </row>
    <row r="107" hidden="1">
      <c r="A107" s="32" t="s">
        <v>3657</v>
      </c>
      <c r="B107" s="29">
        <v>3642.0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1055</v>
      </c>
      <c r="D107" s="27">
        <f t="shared" si="4"/>
        <v>-2587</v>
      </c>
      <c r="E107" s="41"/>
    </row>
    <row r="108" hidden="1">
      <c r="A108" s="32" t="s">
        <v>3658</v>
      </c>
      <c r="B108" s="29">
        <v>14405.0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16850</v>
      </c>
      <c r="D108" s="27">
        <f t="shared" si="4"/>
        <v>2445</v>
      </c>
      <c r="E108" s="41"/>
    </row>
    <row r="109" hidden="1">
      <c r="A109" s="35" t="s">
        <v>3659</v>
      </c>
      <c r="B109" s="29">
        <v>182308.25</v>
      </c>
      <c r="C109" s="9">
        <f t="array" ref="C109">SUM(INDIRECT(A85 &amp; " Restia!C:C")) - SUMIFS(INDIRECT(A85 &amp; " Restia!C:C"), INDIRECT(A85 &amp; " Restia!B:B"), "canceled")</f>
        <v>299333</v>
      </c>
      <c r="D109" s="27">
        <f t="shared" si="4"/>
        <v>117024.75</v>
      </c>
      <c r="E109" s="41"/>
    </row>
    <row r="110" hidden="1">
      <c r="A110" s="36" t="s">
        <v>3660</v>
      </c>
      <c r="B110" s="42">
        <v>1.25</v>
      </c>
      <c r="C110" s="43">
        <f>sum(C95:C107)-C109</f>
        <v>-43191.5</v>
      </c>
      <c r="D110" s="44">
        <f t="shared" si="4"/>
        <v>-43192.75</v>
      </c>
      <c r="E110" s="45"/>
    </row>
    <row r="111" hidden="1"/>
    <row r="112" hidden="1"/>
    <row r="113" hidden="1">
      <c r="A113" s="5" t="s">
        <v>4819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3634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3635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3636</v>
      </c>
      <c r="B121" s="6"/>
      <c r="C121" s="6"/>
      <c r="D121" s="6"/>
      <c r="E121" s="7"/>
    </row>
    <row r="122" hidden="1">
      <c r="A122" s="20" t="s">
        <v>3637</v>
      </c>
      <c r="B122" s="21" t="s">
        <v>3638</v>
      </c>
      <c r="C122" s="22" t="s">
        <v>3639</v>
      </c>
      <c r="D122" s="21" t="s">
        <v>3640</v>
      </c>
      <c r="E122" s="23" t="s">
        <v>13</v>
      </c>
    </row>
    <row r="123" hidden="1">
      <c r="A123" s="24" t="s">
        <v>3641</v>
      </c>
      <c r="B123" s="25">
        <v>21683.0</v>
      </c>
      <c r="C123" s="26">
        <f>(2000*4)+(1000*2)+(500*13)+(200*22)+(100*7)+(50*1)+(20*1)+(10*1)+(5*0)+(2*1)+(1*1)</f>
        <v>21683</v>
      </c>
      <c r="D123" s="27">
        <f t="shared" ref="D123:D138" si="5">C123-B123</f>
        <v>0</v>
      </c>
      <c r="E123" s="41"/>
    </row>
    <row r="124" hidden="1">
      <c r="A124" s="24" t="s">
        <v>3642</v>
      </c>
      <c r="B124" s="29">
        <v>4622.0</v>
      </c>
      <c r="C124" s="26">
        <f>1240+219+524+330+1504+805</f>
        <v>4622</v>
      </c>
      <c r="D124" s="27">
        <f t="shared" si="5"/>
        <v>0</v>
      </c>
      <c r="E124" s="41"/>
    </row>
    <row r="125" hidden="1">
      <c r="A125" s="24" t="s">
        <v>3643</v>
      </c>
      <c r="B125" s="25">
        <v>200.0</v>
      </c>
      <c r="C125" s="26">
        <f>100+100</f>
        <v>200</v>
      </c>
      <c r="D125" s="27">
        <f t="shared" si="5"/>
        <v>0</v>
      </c>
      <c r="E125" s="41"/>
    </row>
    <row r="126" hidden="1">
      <c r="A126" s="24" t="s">
        <v>3644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3646</v>
      </c>
      <c r="B127" s="29">
        <v>240.0</v>
      </c>
      <c r="C127" s="26">
        <v>240.0</v>
      </c>
      <c r="D127" s="27">
        <f t="shared" si="5"/>
        <v>0</v>
      </c>
      <c r="E127" s="40" t="s">
        <v>8500</v>
      </c>
    </row>
    <row r="128" hidden="1">
      <c r="A128" s="30" t="s">
        <v>3647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3649</v>
      </c>
      <c r="B129" s="29">
        <v>1500.0</v>
      </c>
      <c r="C129" s="26">
        <v>1500.0</v>
      </c>
      <c r="D129" s="27">
        <f t="shared" si="5"/>
        <v>0</v>
      </c>
      <c r="E129" s="40" t="s">
        <v>8501</v>
      </c>
    </row>
    <row r="130" hidden="1">
      <c r="A130" s="31" t="s">
        <v>3651</v>
      </c>
      <c r="B130" s="29">
        <v>880.0</v>
      </c>
      <c r="C130" s="26">
        <f>160+80+40+320+280</f>
        <v>880</v>
      </c>
      <c r="D130" s="27">
        <f t="shared" si="5"/>
        <v>0</v>
      </c>
      <c r="E130" s="41"/>
    </row>
    <row r="131" hidden="1">
      <c r="A131" s="32" t="s">
        <v>3652</v>
      </c>
      <c r="B131" s="29">
        <v>41101.0</v>
      </c>
      <c r="C131" s="33">
        <f t="array" ref="C131">SUMIFS(INDIRECT(A113 &amp; " Restia!C:C"), INDIRECT(A113 &amp; " Restia!A:A"), A131, INDIRECT(A113 &amp; " Restia!B:B"), "&lt;&gt;canceled")</f>
        <v>69316.5</v>
      </c>
      <c r="D131" s="27">
        <f t="shared" si="5"/>
        <v>28215.5</v>
      </c>
      <c r="E131" s="41"/>
    </row>
    <row r="132" hidden="1">
      <c r="A132" s="32" t="s">
        <v>3653</v>
      </c>
      <c r="B132" s="29">
        <v>27059.0</v>
      </c>
      <c r="C132" s="9">
        <f t="array" ref="C132">SUMIFS( INDIRECT(A113 &amp; " Restia!C:C"), INDIRECT(A113 &amp; " Restia!A:A"), A132, INDIRECT(A113 &amp; " Restia!B:B"), "&lt;&gt;canceled" )</f>
        <v>38163</v>
      </c>
      <c r="D132" s="27">
        <f t="shared" si="5"/>
        <v>11104</v>
      </c>
      <c r="E132" s="41"/>
    </row>
    <row r="133" hidden="1">
      <c r="A133" s="32" t="s">
        <v>3654</v>
      </c>
      <c r="B133" s="29">
        <v>56169.5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57728</v>
      </c>
      <c r="D133" s="27">
        <f t="shared" si="5"/>
        <v>1558.5</v>
      </c>
      <c r="E133" s="41"/>
    </row>
    <row r="134" hidden="1">
      <c r="A134" s="32" t="s">
        <v>3655</v>
      </c>
      <c r="B134" s="29">
        <v>18833.0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65497</v>
      </c>
      <c r="D134" s="27">
        <f t="shared" si="5"/>
        <v>46664</v>
      </c>
      <c r="E134" s="41"/>
    </row>
    <row r="135" hidden="1">
      <c r="A135" s="32" t="s">
        <v>3657</v>
      </c>
      <c r="B135" s="29">
        <v>742.0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1055</v>
      </c>
      <c r="D135" s="27">
        <f t="shared" si="5"/>
        <v>313</v>
      </c>
      <c r="E135" s="41"/>
    </row>
    <row r="136" hidden="1">
      <c r="A136" s="32" t="s">
        <v>3658</v>
      </c>
      <c r="B136" s="29">
        <v>10437.0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16850</v>
      </c>
      <c r="D136" s="27">
        <f t="shared" si="5"/>
        <v>6413</v>
      </c>
      <c r="E136" s="41"/>
    </row>
    <row r="137" hidden="1">
      <c r="A137" s="35" t="s">
        <v>3659</v>
      </c>
      <c r="B137" s="29">
        <v>173029.5</v>
      </c>
      <c r="C137" s="9">
        <f t="array" ref="C137">SUM(INDIRECT(A113 &amp; " Restia!C:C")) - SUMIFS(INDIRECT(A113 &amp; " Restia!C:C"), INDIRECT(A113 &amp; " Restia!B:B"), "canceled")</f>
        <v>299333</v>
      </c>
      <c r="D137" s="27">
        <f t="shared" si="5"/>
        <v>126303.5</v>
      </c>
      <c r="E137" s="41"/>
    </row>
    <row r="138" hidden="1">
      <c r="A138" s="36" t="s">
        <v>3660</v>
      </c>
      <c r="B138" s="42">
        <v>0.0</v>
      </c>
      <c r="C138" s="43">
        <f>sum(C123:C135)-C137</f>
        <v>-38448.5</v>
      </c>
      <c r="D138" s="44">
        <f t="shared" si="5"/>
        <v>-38448.5</v>
      </c>
      <c r="E138" s="45"/>
    </row>
    <row r="139" hidden="1"/>
    <row r="140" hidden="1"/>
    <row r="141" hidden="1">
      <c r="A141" s="5" t="s">
        <v>4819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3634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3635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3636</v>
      </c>
      <c r="B149" s="6"/>
      <c r="C149" s="6"/>
      <c r="D149" s="6"/>
      <c r="E149" s="7"/>
    </row>
    <row r="150" hidden="1">
      <c r="A150" s="20" t="s">
        <v>3637</v>
      </c>
      <c r="B150" s="21" t="s">
        <v>3638</v>
      </c>
      <c r="C150" s="22" t="s">
        <v>3639</v>
      </c>
      <c r="D150" s="21" t="s">
        <v>3640</v>
      </c>
      <c r="E150" s="23" t="s">
        <v>13</v>
      </c>
    </row>
    <row r="151" hidden="1">
      <c r="A151" s="24" t="s">
        <v>3641</v>
      </c>
      <c r="B151" s="25">
        <v>4367.0</v>
      </c>
      <c r="C151" s="26">
        <f>(2000*0)+(1000*2)+(500*4)+(200*1)+(100*1)+(50*1)+(20*0)+(10*1)+(5*1)+(2*1)+(1*0)</f>
        <v>4367</v>
      </c>
      <c r="D151" s="27">
        <f t="shared" ref="D151:D166" si="6">C151-B151</f>
        <v>0</v>
      </c>
      <c r="E151" s="41"/>
    </row>
    <row r="152" hidden="1">
      <c r="A152" s="24" t="s">
        <v>3642</v>
      </c>
      <c r="B152" s="29">
        <v>397.0</v>
      </c>
      <c r="C152" s="26">
        <v>397.0</v>
      </c>
      <c r="D152" s="27">
        <f t="shared" si="6"/>
        <v>0</v>
      </c>
      <c r="E152" s="41"/>
    </row>
    <row r="153" hidden="1">
      <c r="A153" s="24" t="s">
        <v>3643</v>
      </c>
      <c r="B153" s="25">
        <v>0.0</v>
      </c>
      <c r="C153" s="26"/>
      <c r="D153" s="27">
        <f t="shared" si="6"/>
        <v>0</v>
      </c>
      <c r="E153" s="41"/>
    </row>
    <row r="154" hidden="1">
      <c r="A154" s="24" t="s">
        <v>3644</v>
      </c>
      <c r="B154" s="29">
        <v>500.0</v>
      </c>
      <c r="C154" s="26">
        <v>500.0</v>
      </c>
      <c r="D154" s="27">
        <f t="shared" si="6"/>
        <v>0</v>
      </c>
      <c r="E154" s="41"/>
    </row>
    <row r="155" hidden="1">
      <c r="A155" s="30" t="s">
        <v>3646</v>
      </c>
      <c r="B155" s="29">
        <v>0.0</v>
      </c>
      <c r="C155" s="26"/>
      <c r="D155" s="27">
        <f t="shared" si="6"/>
        <v>0</v>
      </c>
      <c r="E155" s="40"/>
    </row>
    <row r="156" hidden="1">
      <c r="A156" s="30" t="s">
        <v>3647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3649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3651</v>
      </c>
      <c r="B158" s="29">
        <v>240.0</v>
      </c>
      <c r="C158" s="26">
        <v>240.0</v>
      </c>
      <c r="D158" s="27">
        <f t="shared" si="6"/>
        <v>0</v>
      </c>
      <c r="E158" s="41"/>
    </row>
    <row r="159" hidden="1">
      <c r="A159" s="32" t="s">
        <v>3652</v>
      </c>
      <c r="B159" s="29">
        <v>4330.0</v>
      </c>
      <c r="C159" s="33">
        <f t="array" ref="C159">SUMIFS(INDIRECT(A141 &amp; " Restia!C:C"), INDIRECT(A141 &amp; " Restia!A:A"), A159, INDIRECT(A141 &amp; " Restia!B:B"), "&lt;&gt;canceled")</f>
        <v>69316.5</v>
      </c>
      <c r="D159" s="27">
        <f t="shared" si="6"/>
        <v>64986.5</v>
      </c>
      <c r="E159" s="41"/>
    </row>
    <row r="160" hidden="1">
      <c r="A160" s="32" t="s">
        <v>3653</v>
      </c>
      <c r="B160" s="29">
        <v>3444.0</v>
      </c>
      <c r="C160" s="9">
        <f t="array" ref="C160">SUMIFS( INDIRECT(A141 &amp; " Restia!C:C"), INDIRECT(A141 &amp; " Restia!A:A"), A160, INDIRECT(A141 &amp; " Restia!B:B"), "&lt;&gt;canceled" )</f>
        <v>38163</v>
      </c>
      <c r="D160" s="27">
        <f t="shared" si="6"/>
        <v>34719</v>
      </c>
      <c r="E160" s="41"/>
    </row>
    <row r="161" hidden="1">
      <c r="A161" s="32" t="s">
        <v>3654</v>
      </c>
      <c r="B161" s="29">
        <v>5080.0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57728</v>
      </c>
      <c r="D161" s="27">
        <f t="shared" si="6"/>
        <v>52648</v>
      </c>
      <c r="E161" s="41"/>
    </row>
    <row r="162" hidden="1">
      <c r="A162" s="32" t="s">
        <v>3655</v>
      </c>
      <c r="B162" s="29">
        <v>996.0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65497</v>
      </c>
      <c r="D162" s="27">
        <f t="shared" si="6"/>
        <v>64501</v>
      </c>
      <c r="E162" s="41"/>
    </row>
    <row r="163" hidden="1">
      <c r="A163" s="32" t="s">
        <v>3657</v>
      </c>
      <c r="B163" s="29">
        <v>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1055</v>
      </c>
      <c r="D163" s="27">
        <f t="shared" si="6"/>
        <v>1055</v>
      </c>
      <c r="E163" s="41"/>
    </row>
    <row r="164" hidden="1">
      <c r="A164" s="32" t="s">
        <v>3658</v>
      </c>
      <c r="B164" s="29">
        <v>2143.0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16850</v>
      </c>
      <c r="D164" s="27">
        <f t="shared" si="6"/>
        <v>14707</v>
      </c>
      <c r="E164" s="41"/>
    </row>
    <row r="165" hidden="1">
      <c r="A165" s="35" t="s">
        <v>3659</v>
      </c>
      <c r="B165" s="29">
        <v>19354.0</v>
      </c>
      <c r="C165" s="9">
        <f t="array" ref="C165">SUM(INDIRECT(A141 &amp; " Restia!C:C")) - SUMIFS(INDIRECT(A141 &amp; " Restia!C:C"), INDIRECT(A141 &amp; " Restia!B:B"), "canceled")</f>
        <v>299333</v>
      </c>
      <c r="D165" s="27">
        <f t="shared" si="6"/>
        <v>279979</v>
      </c>
      <c r="E165" s="41"/>
    </row>
    <row r="166" hidden="1">
      <c r="A166" s="36" t="s">
        <v>3660</v>
      </c>
      <c r="B166" s="42">
        <v>0.0</v>
      </c>
      <c r="C166" s="43">
        <f>sum(C151:C163)-C165</f>
        <v>-62069.5</v>
      </c>
      <c r="D166" s="44">
        <f t="shared" si="6"/>
        <v>-62069.5</v>
      </c>
      <c r="E166" s="45"/>
    </row>
    <row r="167" hidden="1"/>
    <row r="168" hidden="1"/>
    <row r="169" hidden="1">
      <c r="A169" s="5" t="s">
        <v>4819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3634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3635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3636</v>
      </c>
      <c r="B177" s="6"/>
      <c r="C177" s="6"/>
      <c r="D177" s="6"/>
      <c r="E177" s="7"/>
    </row>
    <row r="178" hidden="1">
      <c r="A178" s="20" t="s">
        <v>3637</v>
      </c>
      <c r="B178" s="21" t="s">
        <v>3638</v>
      </c>
      <c r="C178" s="22" t="s">
        <v>3639</v>
      </c>
      <c r="D178" s="21" t="s">
        <v>3640</v>
      </c>
      <c r="E178" s="23" t="s">
        <v>13</v>
      </c>
    </row>
    <row r="179" hidden="1">
      <c r="A179" s="24" t="s">
        <v>3641</v>
      </c>
      <c r="B179" s="25">
        <v>17076.0</v>
      </c>
      <c r="C179" s="26">
        <v>17076.0</v>
      </c>
      <c r="D179" s="27">
        <f t="shared" ref="D179:D194" si="7">C179-B179</f>
        <v>0</v>
      </c>
      <c r="E179" s="41"/>
    </row>
    <row r="180" hidden="1">
      <c r="A180" s="24" t="s">
        <v>3642</v>
      </c>
      <c r="B180" s="29">
        <v>3609.0</v>
      </c>
      <c r="C180" s="26">
        <f>1334+933+373+660+309</f>
        <v>3609</v>
      </c>
      <c r="D180" s="27">
        <f t="shared" si="7"/>
        <v>0</v>
      </c>
      <c r="E180" s="41"/>
    </row>
    <row r="181" hidden="1">
      <c r="A181" s="24" t="s">
        <v>3643</v>
      </c>
      <c r="B181" s="25">
        <v>0.0</v>
      </c>
      <c r="C181" s="26"/>
      <c r="D181" s="27">
        <f t="shared" si="7"/>
        <v>0</v>
      </c>
      <c r="E181" s="41"/>
    </row>
    <row r="182" hidden="1">
      <c r="A182" s="24" t="s">
        <v>3644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3646</v>
      </c>
      <c r="B183" s="29">
        <v>0.0</v>
      </c>
      <c r="C183" s="26"/>
      <c r="D183" s="27">
        <f t="shared" si="7"/>
        <v>0</v>
      </c>
      <c r="E183" s="40"/>
    </row>
    <row r="184" hidden="1">
      <c r="A184" s="30" t="s">
        <v>3647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3649</v>
      </c>
      <c r="B185" s="29">
        <v>0.0</v>
      </c>
      <c r="C185" s="26"/>
      <c r="D185" s="27">
        <f t="shared" si="7"/>
        <v>0</v>
      </c>
      <c r="E185" s="40"/>
    </row>
    <row r="186" hidden="1">
      <c r="A186" s="31" t="s">
        <v>3651</v>
      </c>
      <c r="B186" s="29">
        <v>640.0</v>
      </c>
      <c r="C186" s="26">
        <f>280+80+40+40+200</f>
        <v>640</v>
      </c>
      <c r="D186" s="27">
        <f t="shared" si="7"/>
        <v>0</v>
      </c>
      <c r="E186" s="40" t="s">
        <v>8502</v>
      </c>
    </row>
    <row r="187" hidden="1">
      <c r="A187" s="32" t="s">
        <v>3652</v>
      </c>
      <c r="B187" s="29">
        <v>31082.0</v>
      </c>
      <c r="C187" s="33">
        <f t="array" ref="C187">SUMIFS(INDIRECT(A169 &amp; " Restia!C:C"), INDIRECT(A169 &amp; " Restia!A:A"), A187, INDIRECT(A169 &amp; " Restia!B:B"), "&lt;&gt;canceled")</f>
        <v>69316.5</v>
      </c>
      <c r="D187" s="27">
        <f t="shared" si="7"/>
        <v>38234.5</v>
      </c>
      <c r="E187" s="41"/>
    </row>
    <row r="188" hidden="1">
      <c r="A188" s="32" t="s">
        <v>3653</v>
      </c>
      <c r="B188" s="29">
        <v>27352.0</v>
      </c>
      <c r="C188" s="9">
        <f t="array" ref="C188">SUMIFS( INDIRECT(A169 &amp; " Restia!C:C"), INDIRECT(A169 &amp; " Restia!A:A"), A188, INDIRECT(A169 &amp; " Restia!B:B"), "&lt;&gt;canceled" )</f>
        <v>38163</v>
      </c>
      <c r="D188" s="27">
        <f t="shared" si="7"/>
        <v>10811</v>
      </c>
      <c r="E188" s="41"/>
    </row>
    <row r="189" hidden="1">
      <c r="A189" s="32" t="s">
        <v>3654</v>
      </c>
      <c r="B189" s="29">
        <v>49197.0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57728</v>
      </c>
      <c r="D189" s="27">
        <f t="shared" si="7"/>
        <v>8531</v>
      </c>
      <c r="E189" s="41"/>
    </row>
    <row r="190" hidden="1">
      <c r="A190" s="32" t="s">
        <v>3655</v>
      </c>
      <c r="B190" s="29">
        <v>23440.6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65497</v>
      </c>
      <c r="D190" s="27">
        <f t="shared" si="7"/>
        <v>42056.4</v>
      </c>
      <c r="E190" s="41"/>
    </row>
    <row r="191" hidden="1">
      <c r="A191" s="32" t="s">
        <v>3657</v>
      </c>
      <c r="B191" s="29">
        <v>1285.0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1055</v>
      </c>
      <c r="D191" s="27">
        <f t="shared" si="7"/>
        <v>-230</v>
      </c>
      <c r="E191" s="41"/>
    </row>
    <row r="192" hidden="1">
      <c r="A192" s="32" t="s">
        <v>3658</v>
      </c>
      <c r="B192" s="29">
        <v>9204.0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16850</v>
      </c>
      <c r="D192" s="27">
        <f t="shared" si="7"/>
        <v>7646</v>
      </c>
      <c r="E192" s="41"/>
    </row>
    <row r="193" hidden="1">
      <c r="A193" s="35" t="s">
        <v>3659</v>
      </c>
      <c r="B193" s="29">
        <v>153682.4</v>
      </c>
      <c r="C193" s="9">
        <f t="array" ref="C193">SUM(INDIRECT(A169 &amp; " Restia!C:C")) - SUMIFS(INDIRECT(A169 &amp; " Restia!C:C"), INDIRECT(A169 &amp; " Restia!B:B"), "canceled")</f>
        <v>299333</v>
      </c>
      <c r="D193" s="27">
        <f t="shared" si="7"/>
        <v>145650.6</v>
      </c>
      <c r="E193" s="41"/>
    </row>
    <row r="194" hidden="1">
      <c r="A194" s="36" t="s">
        <v>3660</v>
      </c>
      <c r="B194" s="42">
        <v>-0.8000000000065484</v>
      </c>
      <c r="C194" s="43">
        <f>sum(C179:C191)-C193</f>
        <v>-46248.5</v>
      </c>
      <c r="D194" s="44">
        <f t="shared" si="7"/>
        <v>-46247.7</v>
      </c>
      <c r="E194" s="45"/>
    </row>
    <row r="195" hidden="1"/>
    <row r="196" hidden="1"/>
    <row r="197" hidden="1">
      <c r="A197" s="5" t="s">
        <v>4819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3634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3635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3636</v>
      </c>
      <c r="B205" s="6"/>
      <c r="C205" s="6"/>
      <c r="D205" s="6"/>
      <c r="E205" s="7"/>
    </row>
    <row r="206" hidden="1">
      <c r="A206" s="20" t="s">
        <v>3637</v>
      </c>
      <c r="B206" s="21" t="s">
        <v>3638</v>
      </c>
      <c r="C206" s="22" t="s">
        <v>3639</v>
      </c>
      <c r="D206" s="21" t="s">
        <v>3640</v>
      </c>
      <c r="E206" s="23" t="s">
        <v>13</v>
      </c>
    </row>
    <row r="207" hidden="1">
      <c r="A207" s="24" t="s">
        <v>3641</v>
      </c>
      <c r="B207" s="25">
        <v>25873.0</v>
      </c>
      <c r="C207" s="26">
        <f>73+300+3500+22000</f>
        <v>25873</v>
      </c>
      <c r="D207" s="27">
        <f t="shared" ref="D207:D222" si="8">C207-B207</f>
        <v>0</v>
      </c>
      <c r="E207" s="41"/>
    </row>
    <row r="208" hidden="1">
      <c r="A208" s="24" t="s">
        <v>3642</v>
      </c>
      <c r="B208" s="29">
        <v>6306.0</v>
      </c>
      <c r="C208" s="26">
        <f>666+374+418+1044+582+1441+1781</f>
        <v>6306</v>
      </c>
      <c r="D208" s="27">
        <f t="shared" si="8"/>
        <v>0</v>
      </c>
      <c r="E208" s="41"/>
    </row>
    <row r="209" hidden="1">
      <c r="A209" s="24" t="s">
        <v>3643</v>
      </c>
      <c r="B209" s="25">
        <v>0.0</v>
      </c>
      <c r="C209" s="26"/>
      <c r="D209" s="27">
        <f t="shared" si="8"/>
        <v>0</v>
      </c>
      <c r="E209" s="41"/>
    </row>
    <row r="210" hidden="1">
      <c r="A210" s="24" t="s">
        <v>3644</v>
      </c>
      <c r="B210" s="29">
        <v>1000.0</v>
      </c>
      <c r="C210" s="26">
        <v>1000.0</v>
      </c>
      <c r="D210" s="27">
        <f t="shared" si="8"/>
        <v>0</v>
      </c>
      <c r="E210" s="41"/>
    </row>
    <row r="211" hidden="1">
      <c r="A211" s="30" t="s">
        <v>3646</v>
      </c>
      <c r="B211" s="29">
        <v>0.0</v>
      </c>
      <c r="C211" s="26"/>
      <c r="D211" s="27">
        <f t="shared" si="8"/>
        <v>0</v>
      </c>
      <c r="E211" s="40"/>
    </row>
    <row r="212" hidden="1">
      <c r="A212" s="30" t="s">
        <v>3647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3649</v>
      </c>
      <c r="B213" s="29">
        <v>2118.0</v>
      </c>
      <c r="C213" s="26">
        <v>2118.0</v>
      </c>
      <c r="D213" s="27">
        <f t="shared" si="8"/>
        <v>0</v>
      </c>
      <c r="E213" s="40"/>
    </row>
    <row r="214" hidden="1">
      <c r="A214" s="31" t="s">
        <v>3651</v>
      </c>
      <c r="B214" s="29">
        <v>760.0</v>
      </c>
      <c r="C214" s="26">
        <f>480+280</f>
        <v>760</v>
      </c>
      <c r="D214" s="27">
        <f t="shared" si="8"/>
        <v>0</v>
      </c>
      <c r="E214" s="40"/>
    </row>
    <row r="215" hidden="1">
      <c r="A215" s="32" t="s">
        <v>3652</v>
      </c>
      <c r="B215" s="29">
        <v>46675.0</v>
      </c>
      <c r="C215" s="33">
        <f t="array" ref="C215">SUMIFS(INDIRECT(A197 &amp; " Restia!C:C"), INDIRECT(A197 &amp; " Restia!A:A"), A215, INDIRECT(A197 &amp; " Restia!B:B"), "&lt;&gt;canceled")</f>
        <v>69316.5</v>
      </c>
      <c r="D215" s="27">
        <f t="shared" si="8"/>
        <v>22641.5</v>
      </c>
      <c r="E215" s="41"/>
    </row>
    <row r="216" hidden="1">
      <c r="A216" s="32" t="s">
        <v>3653</v>
      </c>
      <c r="B216" s="29">
        <v>19208.0</v>
      </c>
      <c r="C216" s="9">
        <f t="array" ref="C216">SUMIFS( INDIRECT(A197 &amp; " Restia!C:C"), INDIRECT(A197 &amp; " Restia!A:A"), A216, INDIRECT(A197 &amp; " Restia!B:B"), "&lt;&gt;canceled" )</f>
        <v>38163</v>
      </c>
      <c r="D216" s="27">
        <f t="shared" si="8"/>
        <v>18955</v>
      </c>
      <c r="E216" s="41"/>
    </row>
    <row r="217" hidden="1">
      <c r="A217" s="32" t="s">
        <v>3654</v>
      </c>
      <c r="B217" s="29">
        <v>51649.0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57728</v>
      </c>
      <c r="D217" s="27">
        <f t="shared" si="8"/>
        <v>6079</v>
      </c>
      <c r="E217" s="41"/>
    </row>
    <row r="218" hidden="1">
      <c r="A218" s="32" t="s">
        <v>3655</v>
      </c>
      <c r="B218" s="29">
        <v>28950.6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65497</v>
      </c>
      <c r="D218" s="27">
        <f t="shared" si="8"/>
        <v>36546.4</v>
      </c>
      <c r="E218" s="41"/>
    </row>
    <row r="219" hidden="1">
      <c r="A219" s="32" t="s">
        <v>3657</v>
      </c>
      <c r="B219" s="29">
        <v>831.0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1055</v>
      </c>
      <c r="D219" s="27">
        <f t="shared" si="8"/>
        <v>224</v>
      </c>
      <c r="E219" s="41"/>
    </row>
    <row r="220" hidden="1">
      <c r="A220" s="32" t="s">
        <v>3658</v>
      </c>
      <c r="B220" s="29">
        <v>16528.0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16850</v>
      </c>
      <c r="D220" s="27">
        <f t="shared" si="8"/>
        <v>322</v>
      </c>
      <c r="E220" s="41"/>
    </row>
    <row r="221" hidden="1">
      <c r="A221" s="35" t="s">
        <v>3659</v>
      </c>
      <c r="B221" s="29">
        <v>183370.00000000003</v>
      </c>
      <c r="C221" s="9">
        <f t="array" ref="C221">SUM(INDIRECT(A197 &amp; " Restia!C:C")) - SUMIFS(INDIRECT(A197 &amp; " Restia!C:C"), INDIRECT(A197 &amp; " Restia!B:B"), "canceled")</f>
        <v>299333</v>
      </c>
      <c r="D221" s="27">
        <f t="shared" si="8"/>
        <v>115963</v>
      </c>
      <c r="E221" s="41"/>
    </row>
    <row r="222" hidden="1">
      <c r="A222" s="36" t="s">
        <v>3660</v>
      </c>
      <c r="B222" s="42">
        <v>0.5999999999876309</v>
      </c>
      <c r="C222" s="43">
        <f>sum(C207:C219)-C221</f>
        <v>-31516.5</v>
      </c>
      <c r="D222" s="44">
        <f t="shared" si="8"/>
        <v>-31517.1</v>
      </c>
      <c r="E222" s="45"/>
    </row>
    <row r="223" hidden="1"/>
    <row r="224" hidden="1"/>
    <row r="225" hidden="1">
      <c r="A225" s="5" t="s">
        <v>4819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3634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3635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3636</v>
      </c>
      <c r="B233" s="6"/>
      <c r="C233" s="6"/>
      <c r="D233" s="6"/>
      <c r="E233" s="7"/>
    </row>
    <row r="234" hidden="1">
      <c r="A234" s="20" t="s">
        <v>3637</v>
      </c>
      <c r="B234" s="21" t="s">
        <v>3638</v>
      </c>
      <c r="C234" s="22" t="s">
        <v>3639</v>
      </c>
      <c r="D234" s="21" t="s">
        <v>3640</v>
      </c>
      <c r="E234" s="23" t="s">
        <v>13</v>
      </c>
    </row>
    <row r="235" hidden="1">
      <c r="A235" s="24" t="s">
        <v>3641</v>
      </c>
      <c r="B235" s="25">
        <v>21335.0</v>
      </c>
      <c r="C235" s="26">
        <f>1800+9500+10000</f>
        <v>21300</v>
      </c>
      <c r="D235" s="27">
        <f t="shared" ref="D235:D250" si="9">C235-B235</f>
        <v>-35</v>
      </c>
      <c r="E235" s="41"/>
    </row>
    <row r="236" hidden="1">
      <c r="A236" s="24" t="s">
        <v>3642</v>
      </c>
      <c r="B236" s="29">
        <v>7764.0</v>
      </c>
      <c r="C236" s="26">
        <f>355+1354+334+1102+2396+1160+1063</f>
        <v>7764</v>
      </c>
      <c r="D236" s="27">
        <f t="shared" si="9"/>
        <v>0</v>
      </c>
      <c r="E236" s="41"/>
    </row>
    <row r="237" hidden="1">
      <c r="A237" s="24" t="s">
        <v>3643</v>
      </c>
      <c r="B237" s="25">
        <v>0.0</v>
      </c>
      <c r="C237" s="26"/>
      <c r="D237" s="27">
        <f t="shared" si="9"/>
        <v>0</v>
      </c>
      <c r="E237" s="41"/>
    </row>
    <row r="238" hidden="1">
      <c r="A238" s="24" t="s">
        <v>3644</v>
      </c>
      <c r="B238" s="29">
        <v>801.0</v>
      </c>
      <c r="C238" s="26">
        <v>801.0</v>
      </c>
      <c r="D238" s="27">
        <f t="shared" si="9"/>
        <v>0</v>
      </c>
      <c r="E238" s="41"/>
    </row>
    <row r="239" hidden="1">
      <c r="A239" s="30" t="s">
        <v>3646</v>
      </c>
      <c r="B239" s="29">
        <v>0.0</v>
      </c>
      <c r="C239" s="26"/>
      <c r="D239" s="27">
        <f t="shared" si="9"/>
        <v>0</v>
      </c>
      <c r="E239" s="40"/>
    </row>
    <row r="240" hidden="1">
      <c r="A240" s="30" t="s">
        <v>3647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3649</v>
      </c>
      <c r="B241" s="29">
        <v>808.0</v>
      </c>
      <c r="C241" s="26">
        <v>808.0</v>
      </c>
      <c r="D241" s="27">
        <f t="shared" si="9"/>
        <v>0</v>
      </c>
      <c r="E241" s="40"/>
    </row>
    <row r="242" hidden="1">
      <c r="A242" s="31" t="s">
        <v>3651</v>
      </c>
      <c r="B242" s="29">
        <v>640.0</v>
      </c>
      <c r="C242" s="26">
        <f>240+120+280</f>
        <v>640</v>
      </c>
      <c r="D242" s="27">
        <f t="shared" si="9"/>
        <v>0</v>
      </c>
      <c r="E242" s="40"/>
    </row>
    <row r="243" hidden="1">
      <c r="A243" s="32" t="s">
        <v>3652</v>
      </c>
      <c r="B243" s="29">
        <v>45442.0</v>
      </c>
      <c r="C243" s="33">
        <f t="array" ref="C243">SUMIFS(INDIRECT(A225 &amp; " Restia!C:C"), INDIRECT(A225 &amp; " Restia!A:A"), A243, INDIRECT(A225 &amp; " Restia!B:B"), "&lt;&gt;canceled")</f>
        <v>69316.5</v>
      </c>
      <c r="D243" s="27">
        <f t="shared" si="9"/>
        <v>23874.5</v>
      </c>
      <c r="E243" s="41"/>
    </row>
    <row r="244" hidden="1">
      <c r="A244" s="32" t="s">
        <v>3653</v>
      </c>
      <c r="B244" s="29">
        <v>20420.0</v>
      </c>
      <c r="C244" s="9">
        <f t="array" ref="C244">SUMIFS( INDIRECT(A225 &amp; " Restia!C:C"), INDIRECT(A225 &amp; " Restia!A:A"), A244, INDIRECT(A225 &amp; " Restia!B:B"), "&lt;&gt;canceled" )</f>
        <v>38163</v>
      </c>
      <c r="D244" s="27">
        <f t="shared" si="9"/>
        <v>17743</v>
      </c>
      <c r="E244" s="41"/>
    </row>
    <row r="245" hidden="1">
      <c r="A245" s="32" t="s">
        <v>3654</v>
      </c>
      <c r="B245" s="29">
        <v>56679.0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57728</v>
      </c>
      <c r="D245" s="27">
        <f t="shared" si="9"/>
        <v>1049</v>
      </c>
      <c r="E245" s="41"/>
    </row>
    <row r="246" hidden="1">
      <c r="A246" s="32" t="s">
        <v>3655</v>
      </c>
      <c r="B246" s="29">
        <v>31253.6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65497</v>
      </c>
      <c r="D246" s="27">
        <f t="shared" si="9"/>
        <v>34243.4</v>
      </c>
      <c r="E246" s="41"/>
    </row>
    <row r="247" hidden="1">
      <c r="A247" s="32" t="s">
        <v>3657</v>
      </c>
      <c r="B247" s="29">
        <v>1864.0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1055</v>
      </c>
      <c r="D247" s="27">
        <f t="shared" si="9"/>
        <v>-809</v>
      </c>
      <c r="E247" s="41"/>
    </row>
    <row r="248" hidden="1">
      <c r="A248" s="32" t="s">
        <v>3658</v>
      </c>
      <c r="B248" s="29">
        <v>11335.0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16850</v>
      </c>
      <c r="D248" s="27">
        <f t="shared" si="9"/>
        <v>5515</v>
      </c>
      <c r="E248" s="41"/>
    </row>
    <row r="249" hidden="1">
      <c r="A249" s="35" t="s">
        <v>3659</v>
      </c>
      <c r="B249" s="29">
        <v>187003.1</v>
      </c>
      <c r="C249" s="9">
        <f t="array" ref="C249">SUM(INDIRECT(A225 &amp; " Restia!C:C")) - SUMIFS(INDIRECT(A225 &amp; " Restia!C:C"), INDIRECT(A225 &amp; " Restia!B:B"), "canceled")</f>
        <v>299333</v>
      </c>
      <c r="D249" s="27">
        <f t="shared" si="9"/>
        <v>112329.9</v>
      </c>
      <c r="E249" s="41"/>
    </row>
    <row r="250" hidden="1">
      <c r="A250" s="36" t="s">
        <v>3660</v>
      </c>
      <c r="B250" s="42">
        <v>3.5</v>
      </c>
      <c r="C250" s="43">
        <f>sum(C235:C247)-C249</f>
        <v>-36260.5</v>
      </c>
      <c r="D250" s="44">
        <f t="shared" si="9"/>
        <v>-36264</v>
      </c>
      <c r="E250" s="45"/>
    </row>
    <row r="251" hidden="1"/>
    <row r="252" hidden="1"/>
    <row r="253" hidden="1">
      <c r="A253" s="5" t="s">
        <v>4819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3634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3635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3636</v>
      </c>
      <c r="B261" s="6"/>
      <c r="C261" s="6"/>
      <c r="D261" s="6"/>
      <c r="E261" s="7"/>
    </row>
    <row r="262" hidden="1">
      <c r="A262" s="20" t="s">
        <v>3637</v>
      </c>
      <c r="B262" s="21" t="s">
        <v>3638</v>
      </c>
      <c r="C262" s="22" t="s">
        <v>3639</v>
      </c>
      <c r="D262" s="21" t="s">
        <v>3640</v>
      </c>
      <c r="E262" s="23" t="s">
        <v>13</v>
      </c>
    </row>
    <row r="263" hidden="1">
      <c r="A263" s="24" t="s">
        <v>3641</v>
      </c>
      <c r="B263" s="25">
        <v>15189.0</v>
      </c>
      <c r="C263" s="26">
        <f>89+100+15000</f>
        <v>15189</v>
      </c>
      <c r="D263" s="27">
        <f t="shared" ref="D263:D278" si="10">C263-B263</f>
        <v>0</v>
      </c>
      <c r="E263" s="41"/>
    </row>
    <row r="264" hidden="1">
      <c r="A264" s="24" t="s">
        <v>3642</v>
      </c>
      <c r="B264" s="29">
        <v>5868.0</v>
      </c>
      <c r="C264" s="26">
        <v>5868.0</v>
      </c>
      <c r="D264" s="27">
        <f t="shared" si="10"/>
        <v>0</v>
      </c>
      <c r="E264" s="41"/>
    </row>
    <row r="265" hidden="1">
      <c r="A265" s="24" t="s">
        <v>3643</v>
      </c>
      <c r="B265" s="25">
        <v>0.0</v>
      </c>
      <c r="C265" s="26"/>
      <c r="D265" s="27">
        <f t="shared" si="10"/>
        <v>0</v>
      </c>
      <c r="E265" s="41"/>
    </row>
    <row r="266" hidden="1">
      <c r="A266" s="24" t="s">
        <v>3644</v>
      </c>
      <c r="B266" s="29">
        <v>500.0</v>
      </c>
      <c r="C266" s="26">
        <v>500.0</v>
      </c>
      <c r="D266" s="27">
        <f t="shared" si="10"/>
        <v>0</v>
      </c>
      <c r="E266" s="41"/>
    </row>
    <row r="267" hidden="1">
      <c r="A267" s="30" t="s">
        <v>3646</v>
      </c>
      <c r="B267" s="29">
        <v>0.0</v>
      </c>
      <c r="C267" s="26"/>
      <c r="D267" s="27">
        <f t="shared" si="10"/>
        <v>0</v>
      </c>
      <c r="E267" s="40"/>
    </row>
    <row r="268" hidden="1">
      <c r="A268" s="30" t="s">
        <v>3647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3649</v>
      </c>
      <c r="B269" s="29">
        <v>2100.0</v>
      </c>
      <c r="C269" s="26">
        <v>2100.0</v>
      </c>
      <c r="D269" s="27">
        <f t="shared" si="10"/>
        <v>0</v>
      </c>
      <c r="E269" s="40"/>
    </row>
    <row r="270" hidden="1">
      <c r="A270" s="31" t="s">
        <v>3651</v>
      </c>
      <c r="B270" s="29">
        <v>1040.0</v>
      </c>
      <c r="C270" s="26">
        <f>120+40+240+280+40+320</f>
        <v>1040</v>
      </c>
      <c r="D270" s="27">
        <f t="shared" si="10"/>
        <v>0</v>
      </c>
      <c r="E270" s="40"/>
    </row>
    <row r="271" hidden="1">
      <c r="A271" s="32" t="s">
        <v>3652</v>
      </c>
      <c r="B271" s="29">
        <v>42549.0</v>
      </c>
      <c r="C271" s="33">
        <v>25341.0</v>
      </c>
      <c r="D271" s="27">
        <f t="shared" si="10"/>
        <v>-17208</v>
      </c>
      <c r="E271" s="41"/>
    </row>
    <row r="272" hidden="1">
      <c r="A272" s="32" t="s">
        <v>3653</v>
      </c>
      <c r="B272" s="29">
        <v>22631.0</v>
      </c>
      <c r="C272" s="9">
        <v>10608.0</v>
      </c>
      <c r="D272" s="27">
        <f t="shared" si="10"/>
        <v>-12023</v>
      </c>
      <c r="E272" s="41"/>
    </row>
    <row r="273" hidden="1">
      <c r="A273" s="32" t="s">
        <v>3654</v>
      </c>
      <c r="B273" s="29">
        <v>50203.0</v>
      </c>
      <c r="C273" s="9">
        <v>23170.0</v>
      </c>
      <c r="D273" s="27">
        <f t="shared" si="10"/>
        <v>-27033</v>
      </c>
      <c r="E273" s="41"/>
    </row>
    <row r="274" hidden="1">
      <c r="A274" s="32" t="s">
        <v>3655</v>
      </c>
      <c r="B274" s="29">
        <v>20636.0</v>
      </c>
      <c r="C274" s="9">
        <v>14365.0</v>
      </c>
      <c r="D274" s="27">
        <f t="shared" si="10"/>
        <v>-6271</v>
      </c>
      <c r="E274" s="41"/>
    </row>
    <row r="275" hidden="1">
      <c r="A275" s="32" t="s">
        <v>3657</v>
      </c>
      <c r="B275" s="29">
        <v>1149.0</v>
      </c>
      <c r="C275" s="9">
        <v>1415.0</v>
      </c>
      <c r="D275" s="27">
        <f t="shared" si="10"/>
        <v>266</v>
      </c>
      <c r="E275" s="41"/>
    </row>
    <row r="276" hidden="1">
      <c r="A276" s="32" t="s">
        <v>3658</v>
      </c>
      <c r="B276" s="29">
        <v>11126.0</v>
      </c>
      <c r="C276" s="9">
        <v>6930.0</v>
      </c>
      <c r="D276" s="27">
        <f t="shared" si="10"/>
        <v>-4196</v>
      </c>
      <c r="E276" s="41"/>
    </row>
    <row r="277" hidden="1">
      <c r="A277" s="35" t="s">
        <v>3659</v>
      </c>
      <c r="B277" s="29">
        <v>161803.0</v>
      </c>
      <c r="C277" s="9">
        <v>91991.0</v>
      </c>
      <c r="D277" s="27">
        <f t="shared" si="10"/>
        <v>-69812</v>
      </c>
      <c r="E277" s="41"/>
    </row>
    <row r="278" hidden="1">
      <c r="A278" s="36" t="s">
        <v>3660</v>
      </c>
      <c r="B278" s="42">
        <v>62.0</v>
      </c>
      <c r="C278" s="43">
        <f>sum(C263:C275)-C277</f>
        <v>7605</v>
      </c>
      <c r="D278" s="44">
        <f t="shared" si="10"/>
        <v>7543</v>
      </c>
      <c r="E278" s="45"/>
    </row>
    <row r="279" hidden="1"/>
    <row r="280" hidden="1"/>
    <row r="281" hidden="1">
      <c r="A281" s="5" t="s">
        <v>4819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3634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3635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4824</v>
      </c>
      <c r="B287" s="7"/>
      <c r="C287" s="16"/>
      <c r="D287" s="56" t="s">
        <v>4839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3636</v>
      </c>
      <c r="B289" s="6"/>
      <c r="C289" s="6"/>
      <c r="D289" s="6"/>
      <c r="E289" s="7"/>
    </row>
    <row r="290" hidden="1">
      <c r="A290" s="20" t="s">
        <v>3637</v>
      </c>
      <c r="B290" s="21" t="s">
        <v>3638</v>
      </c>
      <c r="C290" s="22" t="s">
        <v>3639</v>
      </c>
      <c r="D290" s="21" t="s">
        <v>3640</v>
      </c>
      <c r="E290" s="23" t="s">
        <v>13</v>
      </c>
    </row>
    <row r="291" hidden="1">
      <c r="A291" s="57" t="s">
        <v>3641</v>
      </c>
      <c r="B291" s="25">
        <v>13921.0</v>
      </c>
      <c r="C291" s="26">
        <v>13921.0</v>
      </c>
      <c r="D291" s="27">
        <v>0.0</v>
      </c>
      <c r="E291" s="41"/>
    </row>
    <row r="292" hidden="1">
      <c r="A292" s="57" t="s">
        <v>3642</v>
      </c>
      <c r="B292" s="29">
        <v>2571.0</v>
      </c>
      <c r="C292" s="26">
        <v>2571.0</v>
      </c>
      <c r="D292" s="27">
        <v>0.0</v>
      </c>
      <c r="E292" s="41"/>
    </row>
    <row r="293" hidden="1">
      <c r="A293" s="57" t="s">
        <v>3643</v>
      </c>
      <c r="B293" s="25">
        <v>0.0</v>
      </c>
      <c r="C293" s="26"/>
      <c r="D293" s="27">
        <v>0.0</v>
      </c>
      <c r="E293" s="41"/>
    </row>
    <row r="294" hidden="1">
      <c r="A294" s="57" t="s">
        <v>3644</v>
      </c>
      <c r="B294" s="29">
        <v>0.0</v>
      </c>
      <c r="C294" s="26"/>
      <c r="D294" s="27">
        <v>0.0</v>
      </c>
      <c r="E294" s="41"/>
    </row>
    <row r="295" hidden="1">
      <c r="A295" s="31" t="s">
        <v>3646</v>
      </c>
      <c r="B295" s="29">
        <v>0.0</v>
      </c>
      <c r="C295" s="26"/>
      <c r="D295" s="27">
        <v>0.0</v>
      </c>
      <c r="E295" s="40"/>
    </row>
    <row r="296" hidden="1">
      <c r="A296" s="31" t="s">
        <v>3647</v>
      </c>
      <c r="B296" s="29">
        <v>0.0</v>
      </c>
      <c r="C296" s="26"/>
      <c r="D296" s="27">
        <v>0.0</v>
      </c>
      <c r="E296" s="41"/>
    </row>
    <row r="297" hidden="1">
      <c r="A297" s="31" t="s">
        <v>3649</v>
      </c>
      <c r="B297" s="29">
        <v>0.0</v>
      </c>
      <c r="C297" s="26"/>
      <c r="D297" s="27">
        <v>0.0</v>
      </c>
      <c r="E297" s="40"/>
    </row>
    <row r="298" hidden="1">
      <c r="A298" s="31" t="s">
        <v>3651</v>
      </c>
      <c r="B298" s="29">
        <v>600.0</v>
      </c>
      <c r="C298" s="26">
        <v>600.0</v>
      </c>
      <c r="D298" s="27">
        <v>0.0</v>
      </c>
      <c r="E298" s="40"/>
    </row>
    <row r="299" hidden="1">
      <c r="A299" s="58" t="s">
        <v>3652</v>
      </c>
      <c r="B299" s="29">
        <v>25341.0</v>
      </c>
      <c r="C299" s="29">
        <v>25341.0</v>
      </c>
      <c r="D299" s="27">
        <v>0.0</v>
      </c>
      <c r="E299" s="41"/>
    </row>
    <row r="300" hidden="1">
      <c r="A300" s="58" t="s">
        <v>3653</v>
      </c>
      <c r="B300" s="29">
        <v>10608.0</v>
      </c>
      <c r="C300" s="59">
        <v>10608.0</v>
      </c>
      <c r="D300" s="27">
        <v>0.0</v>
      </c>
      <c r="E300" s="41"/>
    </row>
    <row r="301" hidden="1">
      <c r="A301" s="58" t="s">
        <v>3654</v>
      </c>
      <c r="B301" s="29">
        <v>23170.0</v>
      </c>
      <c r="C301" s="59">
        <v>23170.0</v>
      </c>
      <c r="D301" s="27">
        <v>0.0</v>
      </c>
      <c r="E301" s="41"/>
    </row>
    <row r="302" hidden="1">
      <c r="A302" s="58" t="s">
        <v>3655</v>
      </c>
      <c r="B302" s="29">
        <v>14365.0</v>
      </c>
      <c r="C302" s="59">
        <v>14365.0</v>
      </c>
      <c r="D302" s="27">
        <v>0.0</v>
      </c>
      <c r="E302" s="41"/>
    </row>
    <row r="303" hidden="1">
      <c r="A303" s="58" t="s">
        <v>3657</v>
      </c>
      <c r="B303" s="29">
        <v>1415.0</v>
      </c>
      <c r="C303" s="59">
        <v>1415.0</v>
      </c>
      <c r="D303" s="27">
        <v>0.0</v>
      </c>
      <c r="E303" s="41"/>
    </row>
    <row r="304" hidden="1">
      <c r="A304" s="58" t="s">
        <v>3658</v>
      </c>
      <c r="B304" s="29">
        <v>6930.0</v>
      </c>
      <c r="C304" s="59">
        <v>6930.0</v>
      </c>
      <c r="D304" s="27">
        <v>0.0</v>
      </c>
      <c r="E304" s="41"/>
    </row>
    <row r="305" hidden="1">
      <c r="A305" s="35" t="s">
        <v>3659</v>
      </c>
      <c r="B305" s="29">
        <v>91991.0</v>
      </c>
      <c r="C305" s="59">
        <v>91991.0</v>
      </c>
      <c r="D305" s="27">
        <v>0.0</v>
      </c>
      <c r="E305" s="41"/>
    </row>
    <row r="306" hidden="1">
      <c r="A306" s="36" t="s">
        <v>3660</v>
      </c>
      <c r="B306" s="42">
        <v>0.0</v>
      </c>
      <c r="C306" s="65">
        <v>0.0</v>
      </c>
      <c r="D306" s="66">
        <v>0.0</v>
      </c>
      <c r="E306" s="45"/>
    </row>
    <row r="307" hidden="1"/>
    <row r="308" hidden="1"/>
    <row r="309" hidden="1">
      <c r="A309" s="5" t="s">
        <v>4819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3634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3635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4831</v>
      </c>
      <c r="B315" s="7"/>
      <c r="C315" s="16"/>
      <c r="D315" s="56" t="s">
        <v>4825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3636</v>
      </c>
      <c r="B317" s="6"/>
      <c r="C317" s="6"/>
      <c r="D317" s="6"/>
      <c r="E317" s="7"/>
    </row>
    <row r="318" hidden="1">
      <c r="A318" s="20" t="s">
        <v>3637</v>
      </c>
      <c r="B318" s="21" t="s">
        <v>3638</v>
      </c>
      <c r="C318" s="22" t="s">
        <v>3639</v>
      </c>
      <c r="D318" s="21" t="s">
        <v>3640</v>
      </c>
      <c r="E318" s="23" t="s">
        <v>13</v>
      </c>
    </row>
    <row r="319" hidden="1">
      <c r="A319" s="57" t="s">
        <v>3641</v>
      </c>
      <c r="B319" s="25">
        <v>11164.0</v>
      </c>
      <c r="C319" s="26">
        <v>11164.0</v>
      </c>
      <c r="D319" s="27">
        <v>0.0</v>
      </c>
      <c r="E319" s="41"/>
    </row>
    <row r="320" hidden="1">
      <c r="A320" s="57" t="s">
        <v>3642</v>
      </c>
      <c r="B320" s="29">
        <v>2690.0</v>
      </c>
      <c r="C320" s="26">
        <v>2690.0</v>
      </c>
      <c r="D320" s="27">
        <v>0.0</v>
      </c>
      <c r="E320" s="41"/>
    </row>
    <row r="321" hidden="1">
      <c r="A321" s="57" t="s">
        <v>3643</v>
      </c>
      <c r="B321" s="25">
        <v>420.0</v>
      </c>
      <c r="C321" s="26">
        <v>420.0</v>
      </c>
      <c r="D321" s="27">
        <v>0.0</v>
      </c>
      <c r="E321" s="41"/>
    </row>
    <row r="322" hidden="1">
      <c r="A322" s="57" t="s">
        <v>3644</v>
      </c>
      <c r="B322" s="29">
        <v>500.0</v>
      </c>
      <c r="C322" s="26">
        <v>500.0</v>
      </c>
      <c r="D322" s="27">
        <v>0.0</v>
      </c>
      <c r="E322" s="41"/>
    </row>
    <row r="323" hidden="1">
      <c r="A323" s="31" t="s">
        <v>3646</v>
      </c>
      <c r="B323" s="29">
        <v>0.0</v>
      </c>
      <c r="C323" s="26"/>
      <c r="D323" s="27">
        <v>0.0</v>
      </c>
      <c r="E323" s="40"/>
    </row>
    <row r="324" hidden="1">
      <c r="A324" s="31" t="s">
        <v>3647</v>
      </c>
      <c r="B324" s="29">
        <v>0.0</v>
      </c>
      <c r="C324" s="26"/>
      <c r="D324" s="27">
        <v>0.0</v>
      </c>
      <c r="E324" s="41"/>
    </row>
    <row r="325" hidden="1">
      <c r="A325" s="31" t="s">
        <v>3649</v>
      </c>
      <c r="B325" s="29">
        <v>0.0</v>
      </c>
      <c r="C325" s="26"/>
      <c r="D325" s="27">
        <v>0.0</v>
      </c>
      <c r="E325" s="40"/>
    </row>
    <row r="326" hidden="1">
      <c r="A326" s="31" t="s">
        <v>3651</v>
      </c>
      <c r="B326" s="29">
        <v>600.0</v>
      </c>
      <c r="C326" s="26">
        <v>600.0</v>
      </c>
      <c r="D326" s="27">
        <v>0.0</v>
      </c>
      <c r="E326" s="40"/>
    </row>
    <row r="327" hidden="1">
      <c r="A327" s="58" t="s">
        <v>3652</v>
      </c>
      <c r="B327" s="29">
        <v>17702.0</v>
      </c>
      <c r="C327" s="29">
        <v>17702.0</v>
      </c>
      <c r="D327" s="27">
        <v>0.0</v>
      </c>
      <c r="E327" s="41"/>
    </row>
    <row r="328" hidden="1">
      <c r="A328" s="58" t="s">
        <v>3653</v>
      </c>
      <c r="B328" s="29">
        <v>16386.0</v>
      </c>
      <c r="C328" s="59">
        <v>16386.0</v>
      </c>
      <c r="D328" s="27">
        <v>0.0</v>
      </c>
      <c r="E328" s="41"/>
    </row>
    <row r="329" hidden="1">
      <c r="A329" s="58" t="s">
        <v>3654</v>
      </c>
      <c r="B329" s="29">
        <v>25301.0</v>
      </c>
      <c r="C329" s="59">
        <v>24907.0</v>
      </c>
      <c r="D329" s="27">
        <v>-394.0</v>
      </c>
      <c r="E329" s="41"/>
    </row>
    <row r="330" hidden="1">
      <c r="A330" s="58" t="s">
        <v>3655</v>
      </c>
      <c r="B330" s="29">
        <v>13432.0</v>
      </c>
      <c r="C330" s="59">
        <v>13432.0</v>
      </c>
      <c r="D330" s="27">
        <v>0.0</v>
      </c>
      <c r="E330" s="41"/>
    </row>
    <row r="331" hidden="1">
      <c r="A331" s="58" t="s">
        <v>3657</v>
      </c>
      <c r="B331" s="29">
        <v>349.0</v>
      </c>
      <c r="C331" s="59">
        <v>349.0</v>
      </c>
      <c r="D331" s="27">
        <v>0.0</v>
      </c>
      <c r="E331" s="41"/>
    </row>
    <row r="332" hidden="1">
      <c r="A332" s="58" t="s">
        <v>3658</v>
      </c>
      <c r="B332" s="29">
        <v>3646.0</v>
      </c>
      <c r="C332" s="59">
        <v>3646.0</v>
      </c>
      <c r="D332" s="27">
        <v>0.0</v>
      </c>
      <c r="E332" s="41"/>
    </row>
    <row r="333" hidden="1">
      <c r="A333" s="35" t="s">
        <v>3659</v>
      </c>
      <c r="B333" s="29">
        <v>88542.0</v>
      </c>
      <c r="C333" s="59">
        <v>88148.0</v>
      </c>
      <c r="D333" s="27">
        <v>-394.0</v>
      </c>
      <c r="E333" s="41"/>
    </row>
    <row r="334" hidden="1">
      <c r="A334" s="36" t="s">
        <v>3660</v>
      </c>
      <c r="B334" s="42">
        <v>2.0</v>
      </c>
      <c r="C334" s="65">
        <v>2.0</v>
      </c>
      <c r="D334" s="66">
        <v>0.0</v>
      </c>
      <c r="E334" s="45"/>
    </row>
    <row r="335" hidden="1"/>
    <row r="336" hidden="1"/>
    <row r="337" hidden="1">
      <c r="A337" s="5" t="s">
        <v>4819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3634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3635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4824</v>
      </c>
      <c r="B343" s="7"/>
      <c r="C343" s="16"/>
      <c r="D343" s="56" t="s">
        <v>4825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3636</v>
      </c>
      <c r="B345" s="6"/>
      <c r="C345" s="6"/>
      <c r="D345" s="6"/>
      <c r="E345" s="7"/>
    </row>
    <row r="346" hidden="1">
      <c r="A346" s="20" t="s">
        <v>3637</v>
      </c>
      <c r="B346" s="21" t="s">
        <v>3638</v>
      </c>
      <c r="C346" s="22" t="s">
        <v>3639</v>
      </c>
      <c r="D346" s="21" t="s">
        <v>3640</v>
      </c>
      <c r="E346" s="23" t="s">
        <v>13</v>
      </c>
    </row>
    <row r="347" hidden="1">
      <c r="A347" s="57" t="s">
        <v>3641</v>
      </c>
      <c r="B347" s="25">
        <v>19535.0</v>
      </c>
      <c r="C347" s="26">
        <v>19695.0</v>
      </c>
      <c r="D347" s="27">
        <v>160.0</v>
      </c>
      <c r="E347" s="41"/>
    </row>
    <row r="348" hidden="1">
      <c r="A348" s="57" t="s">
        <v>3642</v>
      </c>
      <c r="B348" s="29">
        <v>5378.0</v>
      </c>
      <c r="C348" s="26">
        <v>5218.0</v>
      </c>
      <c r="D348" s="27">
        <v>-160.0</v>
      </c>
      <c r="E348" s="41"/>
    </row>
    <row r="349" hidden="1">
      <c r="A349" s="57" t="s">
        <v>3643</v>
      </c>
      <c r="B349" s="25">
        <v>0.0</v>
      </c>
      <c r="C349" s="26"/>
      <c r="D349" s="27">
        <v>0.0</v>
      </c>
      <c r="E349" s="41"/>
    </row>
    <row r="350" hidden="1">
      <c r="A350" s="57" t="s">
        <v>3644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3646</v>
      </c>
      <c r="B351" s="29">
        <v>0.0</v>
      </c>
      <c r="C351" s="26"/>
      <c r="D351" s="27">
        <v>0.0</v>
      </c>
      <c r="E351" s="40"/>
    </row>
    <row r="352" hidden="1">
      <c r="A352" s="31" t="s">
        <v>3647</v>
      </c>
      <c r="B352" s="29">
        <v>0.0</v>
      </c>
      <c r="C352" s="26"/>
      <c r="D352" s="27">
        <v>0.0</v>
      </c>
      <c r="E352" s="41"/>
    </row>
    <row r="353" hidden="1">
      <c r="A353" s="31" t="s">
        <v>3649</v>
      </c>
      <c r="B353" s="29">
        <v>6128.0</v>
      </c>
      <c r="C353" s="26">
        <v>6128.0</v>
      </c>
      <c r="D353" s="27">
        <v>0.0</v>
      </c>
      <c r="E353" s="40" t="s">
        <v>8503</v>
      </c>
    </row>
    <row r="354" hidden="1">
      <c r="A354" s="31" t="s">
        <v>3651</v>
      </c>
      <c r="B354" s="29">
        <v>1360.0</v>
      </c>
      <c r="C354" s="26">
        <v>1360.0</v>
      </c>
      <c r="D354" s="27">
        <v>0.0</v>
      </c>
      <c r="E354" s="40"/>
    </row>
    <row r="355" hidden="1">
      <c r="A355" s="58" t="s">
        <v>3652</v>
      </c>
      <c r="B355" s="29">
        <v>45500.0</v>
      </c>
      <c r="C355" s="29">
        <v>45500.0</v>
      </c>
      <c r="D355" s="27">
        <v>0.0</v>
      </c>
      <c r="E355" s="41"/>
    </row>
    <row r="356" hidden="1">
      <c r="A356" s="58" t="s">
        <v>3653</v>
      </c>
      <c r="B356" s="29">
        <v>30239.0</v>
      </c>
      <c r="C356" s="59">
        <v>30239.0</v>
      </c>
      <c r="D356" s="27">
        <v>0.0</v>
      </c>
      <c r="E356" s="41"/>
    </row>
    <row r="357" hidden="1">
      <c r="A357" s="58" t="s">
        <v>3654</v>
      </c>
      <c r="B357" s="29">
        <v>50611.0</v>
      </c>
      <c r="C357" s="59">
        <v>50611.0</v>
      </c>
      <c r="D357" s="27">
        <v>0.0</v>
      </c>
      <c r="E357" s="41"/>
    </row>
    <row r="358" hidden="1">
      <c r="A358" s="58" t="s">
        <v>3655</v>
      </c>
      <c r="B358" s="29">
        <v>26355.0</v>
      </c>
      <c r="C358" s="59">
        <v>26355.0</v>
      </c>
      <c r="D358" s="27">
        <v>0.0</v>
      </c>
      <c r="E358" s="41"/>
    </row>
    <row r="359" hidden="1">
      <c r="A359" s="58" t="s">
        <v>3657</v>
      </c>
      <c r="B359" s="29">
        <v>1312.0</v>
      </c>
      <c r="C359" s="59">
        <v>1312.0</v>
      </c>
      <c r="D359" s="27">
        <v>0.0</v>
      </c>
      <c r="E359" s="41"/>
    </row>
    <row r="360" hidden="1">
      <c r="A360" s="58" t="s">
        <v>3658</v>
      </c>
      <c r="B360" s="29">
        <v>14105.0</v>
      </c>
      <c r="C360" s="59">
        <v>14105.0</v>
      </c>
      <c r="D360" s="27">
        <v>0.0</v>
      </c>
      <c r="E360" s="41"/>
    </row>
    <row r="361" hidden="1">
      <c r="A361" s="35" t="s">
        <v>3659</v>
      </c>
      <c r="B361" s="29">
        <v>186918.2</v>
      </c>
      <c r="C361" s="59">
        <v>186918.2</v>
      </c>
      <c r="D361" s="27">
        <v>0.0</v>
      </c>
      <c r="E361" s="41"/>
    </row>
    <row r="362" hidden="1">
      <c r="A362" s="36" t="s">
        <v>3660</v>
      </c>
      <c r="B362" s="42">
        <v>-0.2000000000007276</v>
      </c>
      <c r="C362" s="65">
        <v>-0.20000000001164153</v>
      </c>
      <c r="D362" s="66">
        <v>-1.0913936421275139E-11</v>
      </c>
      <c r="E362" s="45"/>
    </row>
    <row r="363" hidden="1"/>
    <row r="364" hidden="1"/>
    <row r="365" hidden="1"/>
    <row r="366" hidden="1"/>
    <row r="367" hidden="1">
      <c r="A367" s="5" t="s">
        <v>4819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5" t="s">
        <v>3634</v>
      </c>
      <c r="B369" s="6"/>
      <c r="C369" s="6"/>
      <c r="D369" s="6"/>
      <c r="E369" s="7"/>
    </row>
    <row r="370" hidden="1">
      <c r="A370" s="10"/>
      <c r="B370" s="11"/>
      <c r="C370" s="11"/>
      <c r="D370" s="11"/>
      <c r="E370" s="12"/>
    </row>
    <row r="371" hidden="1">
      <c r="A371" s="13">
        <v>45607.0</v>
      </c>
      <c r="B371" s="6"/>
      <c r="C371" s="54" t="s">
        <v>3635</v>
      </c>
      <c r="D371" s="15">
        <v>45613.0</v>
      </c>
      <c r="E371" s="7"/>
    </row>
    <row r="372" hidden="1">
      <c r="A372" s="10"/>
      <c r="B372" s="11"/>
      <c r="C372" s="16"/>
      <c r="D372" s="11"/>
      <c r="E372" s="12"/>
    </row>
    <row r="373" hidden="1">
      <c r="A373" s="55" t="s">
        <v>4824</v>
      </c>
      <c r="B373" s="7"/>
      <c r="C373" s="16"/>
      <c r="D373" s="56" t="s">
        <v>4825</v>
      </c>
      <c r="E373" s="7"/>
    </row>
    <row r="374" hidden="1">
      <c r="A374" s="10"/>
      <c r="B374" s="12"/>
      <c r="C374" s="16"/>
      <c r="D374" s="11"/>
      <c r="E374" s="12"/>
    </row>
    <row r="375" hidden="1">
      <c r="A375" s="19" t="s">
        <v>3636</v>
      </c>
      <c r="B375" s="6"/>
      <c r="C375" s="6"/>
      <c r="D375" s="6"/>
      <c r="E375" s="7"/>
    </row>
    <row r="376" hidden="1">
      <c r="A376" s="20" t="s">
        <v>3637</v>
      </c>
      <c r="B376" s="21" t="s">
        <v>3638</v>
      </c>
      <c r="C376" s="22" t="s">
        <v>3639</v>
      </c>
      <c r="D376" s="21" t="s">
        <v>3640</v>
      </c>
      <c r="E376" s="23" t="s">
        <v>13</v>
      </c>
    </row>
    <row r="377" hidden="1">
      <c r="A377" s="57" t="s">
        <v>3641</v>
      </c>
      <c r="B377" s="25">
        <v>24339.0</v>
      </c>
      <c r="C377" s="26">
        <v>23440.0</v>
      </c>
      <c r="D377" s="27">
        <v>-899.0</v>
      </c>
      <c r="E377" s="41"/>
    </row>
    <row r="378" hidden="1">
      <c r="A378" s="57" t="s">
        <v>3642</v>
      </c>
      <c r="B378" s="29">
        <v>7561.0</v>
      </c>
      <c r="C378" s="26">
        <v>7561.0</v>
      </c>
      <c r="D378" s="27">
        <v>0.0</v>
      </c>
      <c r="E378" s="41"/>
    </row>
    <row r="379" hidden="1">
      <c r="A379" s="57" t="s">
        <v>3643</v>
      </c>
      <c r="B379" s="25">
        <v>180.0</v>
      </c>
      <c r="C379" s="26">
        <v>180.0</v>
      </c>
      <c r="D379" s="27">
        <v>0.0</v>
      </c>
      <c r="E379" s="41"/>
    </row>
    <row r="380" hidden="1">
      <c r="A380" s="57" t="s">
        <v>3644</v>
      </c>
      <c r="B380" s="29">
        <v>500.0</v>
      </c>
      <c r="C380" s="26">
        <v>500.0</v>
      </c>
      <c r="D380" s="27">
        <v>0.0</v>
      </c>
      <c r="E380" s="41"/>
    </row>
    <row r="381" hidden="1">
      <c r="A381" s="31" t="s">
        <v>3646</v>
      </c>
      <c r="B381" s="29">
        <v>0.0</v>
      </c>
      <c r="C381" s="26"/>
      <c r="D381" s="27">
        <v>0.0</v>
      </c>
      <c r="E381" s="40"/>
    </row>
    <row r="382" hidden="1">
      <c r="A382" s="31" t="s">
        <v>3647</v>
      </c>
      <c r="B382" s="29">
        <v>0.0</v>
      </c>
      <c r="C382" s="26"/>
      <c r="D382" s="27">
        <v>0.0</v>
      </c>
      <c r="E382" s="41"/>
    </row>
    <row r="383" hidden="1">
      <c r="A383" s="31" t="s">
        <v>3649</v>
      </c>
      <c r="B383" s="29">
        <v>231.0</v>
      </c>
      <c r="C383" s="26">
        <v>231.0</v>
      </c>
      <c r="D383" s="27">
        <v>0.0</v>
      </c>
      <c r="E383" s="40"/>
    </row>
    <row r="384" hidden="1">
      <c r="A384" s="31" t="s">
        <v>3651</v>
      </c>
      <c r="B384" s="29">
        <v>960.0</v>
      </c>
      <c r="C384" s="26">
        <v>960.0</v>
      </c>
      <c r="D384" s="27">
        <v>0.0</v>
      </c>
      <c r="E384" s="40"/>
    </row>
    <row r="385" hidden="1">
      <c r="A385" s="58" t="s">
        <v>3652</v>
      </c>
      <c r="B385" s="29">
        <v>50901.0</v>
      </c>
      <c r="C385" s="29">
        <v>50901.0</v>
      </c>
      <c r="D385" s="27">
        <v>0.0</v>
      </c>
      <c r="E385" s="41"/>
    </row>
    <row r="386" hidden="1">
      <c r="A386" s="58" t="s">
        <v>3653</v>
      </c>
      <c r="B386" s="29">
        <v>26012.0</v>
      </c>
      <c r="C386" s="59">
        <v>26012.0</v>
      </c>
      <c r="D386" s="27">
        <v>0.0</v>
      </c>
      <c r="E386" s="41"/>
    </row>
    <row r="387" hidden="1">
      <c r="A387" s="58" t="s">
        <v>3654</v>
      </c>
      <c r="B387" s="29">
        <v>62570.0</v>
      </c>
      <c r="C387" s="59">
        <v>61820.0</v>
      </c>
      <c r="D387" s="27">
        <v>-750.0</v>
      </c>
      <c r="E387" s="41"/>
    </row>
    <row r="388" hidden="1">
      <c r="A388" s="58" t="s">
        <v>3655</v>
      </c>
      <c r="B388" s="29">
        <v>20293.0</v>
      </c>
      <c r="C388" s="59">
        <v>20293.0</v>
      </c>
      <c r="D388" s="27">
        <v>0.0</v>
      </c>
      <c r="E388" s="41"/>
    </row>
    <row r="389" hidden="1">
      <c r="A389" s="58" t="s">
        <v>3657</v>
      </c>
      <c r="B389" s="29">
        <v>860.0</v>
      </c>
      <c r="C389" s="59">
        <v>860.0</v>
      </c>
      <c r="D389" s="27">
        <v>0.0</v>
      </c>
      <c r="E389" s="41"/>
    </row>
    <row r="390" hidden="1">
      <c r="A390" s="58" t="s">
        <v>3658</v>
      </c>
      <c r="B390" s="29">
        <v>10441.0</v>
      </c>
      <c r="C390" s="59">
        <v>10441.0</v>
      </c>
      <c r="D390" s="27">
        <v>0.0</v>
      </c>
      <c r="E390" s="41"/>
    </row>
    <row r="391" hidden="1">
      <c r="A391" s="35" t="s">
        <v>3659</v>
      </c>
      <c r="B391" s="29">
        <v>194407.2</v>
      </c>
      <c r="C391" s="59">
        <v>193657.2</v>
      </c>
      <c r="D391" s="27">
        <v>-750.0</v>
      </c>
      <c r="E391" s="41"/>
    </row>
    <row r="392" hidden="1">
      <c r="A392" s="36" t="s">
        <v>3660</v>
      </c>
      <c r="B392" s="42">
        <v>-0.2000000000007276</v>
      </c>
      <c r="C392" s="65">
        <v>-899.2000000000116</v>
      </c>
      <c r="D392" s="66">
        <v>-899.0000000000109</v>
      </c>
      <c r="E392" s="45"/>
    </row>
    <row r="393" hidden="1"/>
    <row r="394" hidden="1"/>
    <row r="395" hidden="1">
      <c r="A395" s="5" t="s">
        <v>4819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5" t="s">
        <v>3634</v>
      </c>
      <c r="B397" s="6"/>
      <c r="C397" s="6"/>
      <c r="D397" s="6"/>
      <c r="E397" s="7"/>
    </row>
    <row r="398" hidden="1">
      <c r="A398" s="10"/>
      <c r="B398" s="11"/>
      <c r="C398" s="11"/>
      <c r="D398" s="11"/>
      <c r="E398" s="12"/>
    </row>
    <row r="399" hidden="1">
      <c r="A399" s="13">
        <v>45607.0</v>
      </c>
      <c r="B399" s="6"/>
      <c r="C399" s="54" t="s">
        <v>3635</v>
      </c>
      <c r="D399" s="15">
        <v>45613.0</v>
      </c>
      <c r="E399" s="7"/>
    </row>
    <row r="400" hidden="1">
      <c r="A400" s="10"/>
      <c r="B400" s="11"/>
      <c r="C400" s="16"/>
      <c r="D400" s="11"/>
      <c r="E400" s="12"/>
    </row>
    <row r="401" hidden="1">
      <c r="A401" s="55" t="s">
        <v>4824</v>
      </c>
      <c r="B401" s="7"/>
      <c r="C401" s="16"/>
      <c r="D401" s="56" t="s">
        <v>4825</v>
      </c>
      <c r="E401" s="7"/>
    </row>
    <row r="402" hidden="1">
      <c r="A402" s="10"/>
      <c r="B402" s="12"/>
      <c r="C402" s="16"/>
      <c r="D402" s="11"/>
      <c r="E402" s="12"/>
    </row>
    <row r="403" hidden="1">
      <c r="A403" s="19" t="s">
        <v>3636</v>
      </c>
      <c r="B403" s="6"/>
      <c r="C403" s="6"/>
      <c r="D403" s="6"/>
      <c r="E403" s="7"/>
    </row>
    <row r="404" hidden="1">
      <c r="A404" s="20" t="s">
        <v>3637</v>
      </c>
      <c r="B404" s="21" t="s">
        <v>3638</v>
      </c>
      <c r="C404" s="22" t="s">
        <v>3639</v>
      </c>
      <c r="D404" s="21" t="s">
        <v>3640</v>
      </c>
      <c r="E404" s="23" t="s">
        <v>13</v>
      </c>
    </row>
    <row r="405" hidden="1">
      <c r="A405" s="57" t="s">
        <v>3641</v>
      </c>
      <c r="B405" s="25">
        <v>24339.0</v>
      </c>
      <c r="C405" s="26">
        <v>24340.0</v>
      </c>
      <c r="D405" s="27">
        <v>1.0</v>
      </c>
      <c r="E405" s="41"/>
    </row>
    <row r="406" hidden="1">
      <c r="A406" s="57" t="s">
        <v>3642</v>
      </c>
      <c r="B406" s="29">
        <v>7561.0</v>
      </c>
      <c r="C406" s="26">
        <v>7561.0</v>
      </c>
      <c r="D406" s="27">
        <v>0.0</v>
      </c>
      <c r="E406" s="41"/>
    </row>
    <row r="407" hidden="1">
      <c r="A407" s="57" t="s">
        <v>3643</v>
      </c>
      <c r="B407" s="25">
        <v>180.0</v>
      </c>
      <c r="C407" s="26">
        <v>180.0</v>
      </c>
      <c r="D407" s="27">
        <v>0.0</v>
      </c>
      <c r="E407" s="41"/>
    </row>
    <row r="408" hidden="1">
      <c r="A408" s="57" t="s">
        <v>3644</v>
      </c>
      <c r="B408" s="29">
        <v>500.0</v>
      </c>
      <c r="C408" s="26">
        <v>500.0</v>
      </c>
      <c r="D408" s="27">
        <v>0.0</v>
      </c>
      <c r="E408" s="41"/>
    </row>
    <row r="409" hidden="1">
      <c r="A409" s="31" t="s">
        <v>3646</v>
      </c>
      <c r="B409" s="29">
        <v>0.0</v>
      </c>
      <c r="C409" s="26"/>
      <c r="D409" s="27">
        <v>0.0</v>
      </c>
      <c r="E409" s="40"/>
    </row>
    <row r="410" hidden="1">
      <c r="A410" s="31" t="s">
        <v>3647</v>
      </c>
      <c r="B410" s="29">
        <v>0.0</v>
      </c>
      <c r="C410" s="26"/>
      <c r="D410" s="27">
        <v>0.0</v>
      </c>
      <c r="E410" s="41"/>
    </row>
    <row r="411" hidden="1">
      <c r="A411" s="31" t="s">
        <v>3649</v>
      </c>
      <c r="B411" s="29">
        <v>231.0</v>
      </c>
      <c r="C411" s="26">
        <v>231.0</v>
      </c>
      <c r="D411" s="27">
        <v>0.0</v>
      </c>
      <c r="E411" s="40"/>
    </row>
    <row r="412" hidden="1">
      <c r="A412" s="31" t="s">
        <v>3651</v>
      </c>
      <c r="B412" s="29">
        <v>960.0</v>
      </c>
      <c r="C412" s="26">
        <v>960.0</v>
      </c>
      <c r="D412" s="27">
        <v>0.0</v>
      </c>
      <c r="E412" s="40"/>
    </row>
    <row r="413" hidden="1">
      <c r="A413" s="58" t="s">
        <v>3652</v>
      </c>
      <c r="B413" s="29">
        <v>50901.0</v>
      </c>
      <c r="C413" s="29">
        <v>50901.0</v>
      </c>
      <c r="D413" s="27">
        <v>0.0</v>
      </c>
      <c r="E413" s="41"/>
    </row>
    <row r="414" hidden="1">
      <c r="A414" s="58" t="s">
        <v>3653</v>
      </c>
      <c r="B414" s="29">
        <v>26012.0</v>
      </c>
      <c r="C414" s="59">
        <v>26012.0</v>
      </c>
      <c r="D414" s="27">
        <v>0.0</v>
      </c>
      <c r="E414" s="41"/>
    </row>
    <row r="415" hidden="1">
      <c r="A415" s="58" t="s">
        <v>3654</v>
      </c>
      <c r="B415" s="29">
        <v>62570.0</v>
      </c>
      <c r="C415" s="59">
        <v>61820.0</v>
      </c>
      <c r="D415" s="27">
        <v>-750.0</v>
      </c>
      <c r="E415" s="41"/>
    </row>
    <row r="416" hidden="1">
      <c r="A416" s="58" t="s">
        <v>3655</v>
      </c>
      <c r="B416" s="29">
        <v>20293.0</v>
      </c>
      <c r="C416" s="59">
        <v>20293.0</v>
      </c>
      <c r="D416" s="27">
        <v>0.0</v>
      </c>
      <c r="E416" s="41"/>
    </row>
    <row r="417" hidden="1">
      <c r="A417" s="58" t="s">
        <v>3657</v>
      </c>
      <c r="B417" s="29">
        <v>860.0</v>
      </c>
      <c r="C417" s="59">
        <v>860.0</v>
      </c>
      <c r="D417" s="27">
        <v>0.0</v>
      </c>
      <c r="E417" s="41"/>
    </row>
    <row r="418" hidden="1">
      <c r="A418" s="58" t="s">
        <v>3658</v>
      </c>
      <c r="B418" s="29">
        <v>10441.0</v>
      </c>
      <c r="C418" s="59">
        <v>10441.0</v>
      </c>
      <c r="D418" s="27">
        <v>0.0</v>
      </c>
      <c r="E418" s="41"/>
    </row>
    <row r="419" hidden="1">
      <c r="A419" s="35" t="s">
        <v>3659</v>
      </c>
      <c r="B419" s="29">
        <v>194407.2</v>
      </c>
      <c r="C419" s="59">
        <v>193657.2</v>
      </c>
      <c r="D419" s="27">
        <v>-750.0</v>
      </c>
      <c r="E419" s="41"/>
    </row>
    <row r="420" hidden="1">
      <c r="A420" s="36" t="s">
        <v>3660</v>
      </c>
      <c r="B420" s="42">
        <v>-0.2000000000007276</v>
      </c>
      <c r="C420" s="65">
        <v>0.7999999999883585</v>
      </c>
      <c r="D420" s="66">
        <v>0.9999999999890861</v>
      </c>
      <c r="E420" s="45"/>
    </row>
    <row r="421" hidden="1"/>
    <row r="422" hidden="1"/>
    <row r="423" hidden="1">
      <c r="A423" s="5" t="s">
        <v>4819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5" t="s">
        <v>3634</v>
      </c>
      <c r="B425" s="6"/>
      <c r="C425" s="6"/>
      <c r="D425" s="6"/>
      <c r="E425" s="7"/>
    </row>
    <row r="426" hidden="1">
      <c r="A426" s="10"/>
      <c r="B426" s="11"/>
      <c r="C426" s="11"/>
      <c r="D426" s="11"/>
      <c r="E426" s="12"/>
    </row>
    <row r="427" hidden="1">
      <c r="A427" s="13">
        <v>45614.0</v>
      </c>
      <c r="B427" s="6"/>
      <c r="C427" s="54" t="s">
        <v>3635</v>
      </c>
      <c r="D427" s="15">
        <v>45620.0</v>
      </c>
      <c r="E427" s="7"/>
    </row>
    <row r="428" hidden="1">
      <c r="A428" s="10"/>
      <c r="B428" s="11"/>
      <c r="C428" s="16"/>
      <c r="D428" s="11"/>
      <c r="E428" s="12"/>
    </row>
    <row r="429" hidden="1">
      <c r="A429" s="55" t="s">
        <v>4824</v>
      </c>
      <c r="B429" s="7"/>
      <c r="C429" s="16"/>
      <c r="D429" s="56" t="s">
        <v>4825</v>
      </c>
      <c r="E429" s="7"/>
    </row>
    <row r="430" hidden="1">
      <c r="A430" s="10"/>
      <c r="B430" s="12"/>
      <c r="C430" s="16"/>
      <c r="D430" s="11"/>
      <c r="E430" s="12"/>
    </row>
    <row r="431" hidden="1">
      <c r="A431" s="19" t="s">
        <v>3636</v>
      </c>
      <c r="B431" s="6"/>
      <c r="C431" s="6"/>
      <c r="D431" s="6"/>
      <c r="E431" s="7"/>
    </row>
    <row r="432" hidden="1">
      <c r="A432" s="20" t="s">
        <v>3637</v>
      </c>
      <c r="B432" s="21" t="s">
        <v>3638</v>
      </c>
      <c r="C432" s="22" t="s">
        <v>3639</v>
      </c>
      <c r="D432" s="21" t="s">
        <v>3640</v>
      </c>
      <c r="E432" s="23" t="s">
        <v>13</v>
      </c>
    </row>
    <row r="433" hidden="1">
      <c r="A433" s="57" t="s">
        <v>3641</v>
      </c>
      <c r="B433" s="25">
        <v>23945.0</v>
      </c>
      <c r="C433" s="26">
        <v>23945.0</v>
      </c>
      <c r="D433" s="27">
        <v>0.0</v>
      </c>
      <c r="E433" s="41"/>
    </row>
    <row r="434" hidden="1">
      <c r="A434" s="57" t="s">
        <v>3642</v>
      </c>
      <c r="B434" s="29">
        <v>5772.0</v>
      </c>
      <c r="C434" s="26">
        <v>5772.0</v>
      </c>
      <c r="D434" s="27">
        <v>0.0</v>
      </c>
      <c r="E434" s="41"/>
    </row>
    <row r="435" hidden="1">
      <c r="A435" s="57" t="s">
        <v>3643</v>
      </c>
      <c r="B435" s="25">
        <v>630.0</v>
      </c>
      <c r="C435" s="26">
        <v>630.0</v>
      </c>
      <c r="D435" s="27">
        <v>0.0</v>
      </c>
      <c r="E435" s="41"/>
    </row>
    <row r="436" hidden="1">
      <c r="A436" s="57" t="s">
        <v>3644</v>
      </c>
      <c r="B436" s="29">
        <v>1000.0</v>
      </c>
      <c r="C436" s="26">
        <v>1002.0</v>
      </c>
      <c r="D436" s="27">
        <v>2.0</v>
      </c>
      <c r="E436" s="41"/>
    </row>
    <row r="437" hidden="1">
      <c r="A437" s="31" t="s">
        <v>3646</v>
      </c>
      <c r="B437" s="29">
        <v>0.0</v>
      </c>
      <c r="C437" s="26"/>
      <c r="D437" s="27">
        <v>0.0</v>
      </c>
      <c r="E437" s="40"/>
    </row>
    <row r="438" hidden="1">
      <c r="A438" s="31" t="s">
        <v>3647</v>
      </c>
      <c r="B438" s="29">
        <v>0.0</v>
      </c>
      <c r="C438" s="26"/>
      <c r="D438" s="27">
        <v>0.0</v>
      </c>
      <c r="E438" s="41"/>
    </row>
    <row r="439" hidden="1">
      <c r="A439" s="31" t="s">
        <v>3649</v>
      </c>
      <c r="B439" s="29">
        <v>4000.0</v>
      </c>
      <c r="C439" s="26">
        <v>4000.0</v>
      </c>
      <c r="D439" s="27">
        <v>0.0</v>
      </c>
      <c r="E439" s="28" t="s">
        <v>8504</v>
      </c>
    </row>
    <row r="440" hidden="1">
      <c r="A440" s="31" t="s">
        <v>3651</v>
      </c>
      <c r="B440" s="29">
        <v>1000.0</v>
      </c>
      <c r="C440" s="26">
        <v>1000.0</v>
      </c>
      <c r="D440" s="27">
        <v>0.0</v>
      </c>
      <c r="E440" s="40"/>
    </row>
    <row r="441" hidden="1">
      <c r="A441" s="58" t="s">
        <v>3652</v>
      </c>
      <c r="B441" s="29">
        <v>42062.0</v>
      </c>
      <c r="C441" s="29">
        <v>42062.0</v>
      </c>
      <c r="D441" s="27">
        <v>0.0</v>
      </c>
      <c r="E441" s="41"/>
    </row>
    <row r="442" hidden="1">
      <c r="A442" s="58" t="s">
        <v>3653</v>
      </c>
      <c r="B442" s="29">
        <v>29219.0</v>
      </c>
      <c r="C442" s="59">
        <v>29219.0</v>
      </c>
      <c r="D442" s="27">
        <v>0.0</v>
      </c>
      <c r="E442" s="41"/>
    </row>
    <row r="443" hidden="1">
      <c r="A443" s="58" t="s">
        <v>3654</v>
      </c>
      <c r="B443" s="29">
        <v>53377.0</v>
      </c>
      <c r="C443" s="59">
        <v>53377.0</v>
      </c>
      <c r="D443" s="27">
        <v>0.0</v>
      </c>
      <c r="E443" s="41"/>
    </row>
    <row r="444" hidden="1">
      <c r="A444" s="58" t="s">
        <v>3655</v>
      </c>
      <c r="B444" s="29">
        <v>30280.0</v>
      </c>
      <c r="C444" s="59">
        <v>30280.0</v>
      </c>
      <c r="D444" s="27">
        <v>0.0</v>
      </c>
      <c r="E444" s="41"/>
    </row>
    <row r="445" hidden="1">
      <c r="A445" s="58" t="s">
        <v>3657</v>
      </c>
      <c r="B445" s="29">
        <v>655.0</v>
      </c>
      <c r="C445" s="59">
        <v>655.0</v>
      </c>
      <c r="D445" s="27">
        <v>0.0</v>
      </c>
      <c r="E445" s="41"/>
    </row>
    <row r="446" hidden="1">
      <c r="A446" s="58" t="s">
        <v>3658</v>
      </c>
      <c r="B446" s="29">
        <v>15964.0</v>
      </c>
      <c r="C446" s="59">
        <v>15600.0</v>
      </c>
      <c r="D446" s="27">
        <v>-364.0</v>
      </c>
      <c r="E446" s="41"/>
    </row>
    <row r="447" hidden="1">
      <c r="A447" s="35" t="s">
        <v>3659</v>
      </c>
      <c r="B447" s="29">
        <v>192303.5</v>
      </c>
      <c r="C447" s="59">
        <v>191939.5</v>
      </c>
      <c r="D447" s="27">
        <v>-364.0</v>
      </c>
      <c r="E447" s="41"/>
    </row>
    <row r="448" hidden="1">
      <c r="A448" s="36" t="s">
        <v>3660</v>
      </c>
      <c r="B448" s="42">
        <v>-363.5</v>
      </c>
      <c r="C448" s="65">
        <v>2.5</v>
      </c>
      <c r="D448" s="66">
        <v>366.0</v>
      </c>
      <c r="E448" s="45"/>
    </row>
    <row r="449" hidden="1"/>
    <row r="450" hidden="1"/>
    <row r="451" hidden="1">
      <c r="A451" s="5" t="s">
        <v>4819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5" t="s">
        <v>3634</v>
      </c>
      <c r="B453" s="6"/>
      <c r="C453" s="6"/>
      <c r="D453" s="6"/>
      <c r="E453" s="7"/>
    </row>
    <row r="454" hidden="1">
      <c r="A454" s="10"/>
      <c r="B454" s="11"/>
      <c r="C454" s="11"/>
      <c r="D454" s="11"/>
      <c r="E454" s="12"/>
    </row>
    <row r="455" hidden="1">
      <c r="A455" s="13">
        <v>45621.0</v>
      </c>
      <c r="B455" s="6"/>
      <c r="C455" s="54" t="s">
        <v>3635</v>
      </c>
      <c r="D455" s="15">
        <v>45626.0</v>
      </c>
      <c r="E455" s="7"/>
    </row>
    <row r="456" hidden="1">
      <c r="A456" s="10"/>
      <c r="B456" s="11"/>
      <c r="C456" s="16"/>
      <c r="D456" s="11"/>
      <c r="E456" s="12"/>
    </row>
    <row r="457" hidden="1">
      <c r="A457" s="55" t="s">
        <v>4824</v>
      </c>
      <c r="B457" s="7"/>
      <c r="C457" s="16"/>
      <c r="D457" s="56" t="s">
        <v>4833</v>
      </c>
      <c r="E457" s="7"/>
    </row>
    <row r="458" hidden="1">
      <c r="A458" s="10"/>
      <c r="B458" s="12"/>
      <c r="C458" s="16"/>
      <c r="D458" s="11"/>
      <c r="E458" s="12"/>
    </row>
    <row r="459" hidden="1">
      <c r="A459" s="19" t="s">
        <v>3636</v>
      </c>
      <c r="B459" s="6"/>
      <c r="C459" s="6"/>
      <c r="D459" s="6"/>
      <c r="E459" s="7"/>
    </row>
    <row r="460" hidden="1">
      <c r="A460" s="20" t="s">
        <v>3637</v>
      </c>
      <c r="B460" s="21" t="s">
        <v>3638</v>
      </c>
      <c r="C460" s="22" t="s">
        <v>3639</v>
      </c>
      <c r="D460" s="21" t="s">
        <v>3640</v>
      </c>
      <c r="E460" s="23" t="s">
        <v>13</v>
      </c>
    </row>
    <row r="461" hidden="1">
      <c r="A461" s="57" t="s">
        <v>3641</v>
      </c>
      <c r="B461" s="25">
        <v>16672.0</v>
      </c>
      <c r="C461" s="26">
        <v>16672.0</v>
      </c>
      <c r="D461" s="27">
        <v>0.0</v>
      </c>
      <c r="E461" s="41"/>
    </row>
    <row r="462" hidden="1">
      <c r="A462" s="57" t="s">
        <v>3642</v>
      </c>
      <c r="B462" s="29">
        <v>7611.0</v>
      </c>
      <c r="C462" s="26">
        <v>7611.0</v>
      </c>
      <c r="D462" s="27">
        <v>0.0</v>
      </c>
      <c r="E462" s="41"/>
    </row>
    <row r="463" hidden="1">
      <c r="A463" s="57" t="s">
        <v>3643</v>
      </c>
      <c r="B463" s="25">
        <v>0.0</v>
      </c>
      <c r="C463" s="26"/>
      <c r="D463" s="27">
        <v>0.0</v>
      </c>
      <c r="E463" s="41"/>
    </row>
    <row r="464" hidden="1">
      <c r="A464" s="57" t="s">
        <v>3644</v>
      </c>
      <c r="B464" s="29">
        <v>500.0</v>
      </c>
      <c r="C464" s="26">
        <v>500.0</v>
      </c>
      <c r="D464" s="27">
        <v>0.0</v>
      </c>
      <c r="E464" s="41"/>
    </row>
    <row r="465" hidden="1">
      <c r="A465" s="31" t="s">
        <v>3646</v>
      </c>
      <c r="B465" s="29">
        <v>0.0</v>
      </c>
      <c r="C465" s="26"/>
      <c r="D465" s="27">
        <v>0.0</v>
      </c>
      <c r="E465" s="40"/>
    </row>
    <row r="466" hidden="1">
      <c r="A466" s="31" t="s">
        <v>3647</v>
      </c>
      <c r="B466" s="29">
        <v>0.0</v>
      </c>
      <c r="C466" s="26"/>
      <c r="D466" s="27">
        <v>0.0</v>
      </c>
      <c r="E466" s="41"/>
    </row>
    <row r="467" hidden="1">
      <c r="A467" s="31" t="s">
        <v>3649</v>
      </c>
      <c r="B467" s="29">
        <v>2820.0</v>
      </c>
      <c r="C467" s="26">
        <v>2820.0</v>
      </c>
      <c r="D467" s="27">
        <v>0.0</v>
      </c>
      <c r="E467" s="28"/>
    </row>
    <row r="468" hidden="1">
      <c r="A468" s="31" t="s">
        <v>3651</v>
      </c>
      <c r="B468" s="29">
        <v>600.0</v>
      </c>
      <c r="C468" s="26">
        <v>600.0</v>
      </c>
      <c r="D468" s="27">
        <v>0.0</v>
      </c>
      <c r="E468" s="40"/>
    </row>
    <row r="469" hidden="1">
      <c r="A469" s="58" t="s">
        <v>3652</v>
      </c>
      <c r="B469" s="29">
        <v>44590.0</v>
      </c>
      <c r="C469" s="29">
        <v>44590.0</v>
      </c>
      <c r="D469" s="27">
        <v>0.0</v>
      </c>
      <c r="E469" s="41"/>
    </row>
    <row r="470" hidden="1">
      <c r="A470" s="58" t="s">
        <v>3653</v>
      </c>
      <c r="B470" s="29">
        <v>22531.0</v>
      </c>
      <c r="C470" s="59">
        <v>22531.0</v>
      </c>
      <c r="D470" s="27">
        <v>0.0</v>
      </c>
      <c r="E470" s="41"/>
    </row>
    <row r="471" hidden="1">
      <c r="A471" s="58" t="s">
        <v>3654</v>
      </c>
      <c r="B471" s="29">
        <v>50701.0</v>
      </c>
      <c r="C471" s="59">
        <v>50108.0</v>
      </c>
      <c r="D471" s="27">
        <v>-593.0</v>
      </c>
      <c r="E471" s="41"/>
    </row>
    <row r="472" hidden="1">
      <c r="A472" s="58" t="s">
        <v>3655</v>
      </c>
      <c r="B472" s="29">
        <v>24756.0</v>
      </c>
      <c r="C472" s="59">
        <v>24756.0</v>
      </c>
      <c r="D472" s="27">
        <v>0.0</v>
      </c>
      <c r="E472" s="41"/>
    </row>
    <row r="473" hidden="1">
      <c r="A473" s="58" t="s">
        <v>3657</v>
      </c>
      <c r="B473" s="29">
        <v>1057.0</v>
      </c>
      <c r="C473" s="59">
        <v>1057.0</v>
      </c>
      <c r="D473" s="27">
        <v>0.0</v>
      </c>
      <c r="E473" s="41"/>
    </row>
    <row r="474" hidden="1">
      <c r="A474" s="58" t="s">
        <v>3658</v>
      </c>
      <c r="B474" s="29">
        <v>10327.0</v>
      </c>
      <c r="C474" s="59">
        <v>10327.0</v>
      </c>
      <c r="D474" s="27">
        <v>0.0</v>
      </c>
      <c r="E474" s="41"/>
    </row>
    <row r="475" hidden="1">
      <c r="A475" s="35" t="s">
        <v>3659</v>
      </c>
      <c r="B475" s="29">
        <v>171837.7</v>
      </c>
      <c r="C475" s="59">
        <v>171244.7</v>
      </c>
      <c r="D475" s="27">
        <v>-593.0</v>
      </c>
      <c r="E475" s="41"/>
    </row>
    <row r="476" hidden="1">
      <c r="A476" s="36" t="s">
        <v>3660</v>
      </c>
      <c r="B476" s="42">
        <v>0.2999999999992724</v>
      </c>
      <c r="C476" s="65">
        <v>0.29999999998835847</v>
      </c>
      <c r="D476" s="66">
        <v>-1.0913936421275139E-11</v>
      </c>
      <c r="E476" s="45"/>
    </row>
    <row r="477" hidden="1"/>
    <row r="478" hidden="1"/>
    <row r="479" hidden="1">
      <c r="A479" s="5" t="s">
        <v>4819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5" t="s">
        <v>3634</v>
      </c>
      <c r="B481" s="6"/>
      <c r="C481" s="6"/>
      <c r="D481" s="6"/>
      <c r="E481" s="7"/>
    </row>
    <row r="482" hidden="1">
      <c r="A482" s="10"/>
      <c r="B482" s="11"/>
      <c r="C482" s="11"/>
      <c r="D482" s="11"/>
      <c r="E482" s="12"/>
    </row>
    <row r="483" hidden="1">
      <c r="A483" s="13">
        <v>45627.0</v>
      </c>
      <c r="B483" s="6"/>
      <c r="C483" s="54" t="s">
        <v>3635</v>
      </c>
      <c r="D483" s="15">
        <v>45627.0</v>
      </c>
      <c r="E483" s="7"/>
    </row>
    <row r="484" hidden="1">
      <c r="A484" s="10"/>
      <c r="B484" s="11"/>
      <c r="C484" s="16"/>
      <c r="D484" s="11"/>
      <c r="E484" s="12"/>
    </row>
    <row r="485" hidden="1">
      <c r="A485" s="55" t="s">
        <v>4825</v>
      </c>
      <c r="B485" s="7"/>
      <c r="C485" s="16"/>
      <c r="D485" s="56" t="s">
        <v>4825</v>
      </c>
      <c r="E485" s="7"/>
    </row>
    <row r="486" hidden="1">
      <c r="A486" s="10"/>
      <c r="B486" s="12"/>
      <c r="C486" s="16"/>
      <c r="D486" s="11"/>
      <c r="E486" s="12"/>
    </row>
    <row r="487" hidden="1">
      <c r="A487" s="19" t="s">
        <v>3636</v>
      </c>
      <c r="B487" s="6"/>
      <c r="C487" s="6"/>
      <c r="D487" s="6"/>
      <c r="E487" s="7"/>
    </row>
    <row r="488" hidden="1">
      <c r="A488" s="20" t="s">
        <v>3637</v>
      </c>
      <c r="B488" s="21" t="s">
        <v>3638</v>
      </c>
      <c r="C488" s="22" t="s">
        <v>3639</v>
      </c>
      <c r="D488" s="21" t="s">
        <v>3640</v>
      </c>
      <c r="E488" s="23" t="s">
        <v>13</v>
      </c>
    </row>
    <row r="489" hidden="1">
      <c r="A489" s="57" t="s">
        <v>3641</v>
      </c>
      <c r="B489" s="25">
        <v>2691.0</v>
      </c>
      <c r="C489" s="26">
        <v>2691.0</v>
      </c>
      <c r="D489" s="27">
        <v>0.0</v>
      </c>
      <c r="E489" s="41"/>
    </row>
    <row r="490" hidden="1">
      <c r="A490" s="57" t="s">
        <v>3642</v>
      </c>
      <c r="B490" s="29">
        <v>1287.0</v>
      </c>
      <c r="C490" s="26">
        <v>1287.0</v>
      </c>
      <c r="D490" s="27">
        <v>0.0</v>
      </c>
      <c r="E490" s="41"/>
    </row>
    <row r="491" hidden="1">
      <c r="A491" s="57" t="s">
        <v>3643</v>
      </c>
      <c r="B491" s="25">
        <v>0.0</v>
      </c>
      <c r="C491" s="26"/>
      <c r="D491" s="27">
        <v>0.0</v>
      </c>
      <c r="E491" s="41"/>
    </row>
    <row r="492" hidden="1">
      <c r="A492" s="57" t="s">
        <v>3644</v>
      </c>
      <c r="B492" s="29">
        <v>0.0</v>
      </c>
      <c r="C492" s="26"/>
      <c r="D492" s="27">
        <v>0.0</v>
      </c>
      <c r="E492" s="41"/>
    </row>
    <row r="493" hidden="1">
      <c r="A493" s="31" t="s">
        <v>3646</v>
      </c>
      <c r="B493" s="29">
        <v>0.0</v>
      </c>
      <c r="C493" s="26"/>
      <c r="D493" s="27">
        <v>0.0</v>
      </c>
      <c r="E493" s="40"/>
    </row>
    <row r="494" hidden="1">
      <c r="A494" s="31" t="s">
        <v>3647</v>
      </c>
      <c r="B494" s="29">
        <v>0.0</v>
      </c>
      <c r="C494" s="26"/>
      <c r="D494" s="27">
        <v>0.0</v>
      </c>
      <c r="E494" s="41"/>
    </row>
    <row r="495" hidden="1">
      <c r="A495" s="31" t="s">
        <v>3649</v>
      </c>
      <c r="B495" s="29">
        <v>0.0</v>
      </c>
      <c r="C495" s="26"/>
      <c r="D495" s="27">
        <v>0.0</v>
      </c>
      <c r="E495" s="28"/>
    </row>
    <row r="496" hidden="1">
      <c r="A496" s="31" t="s">
        <v>3651</v>
      </c>
      <c r="B496" s="29">
        <v>0.0</v>
      </c>
      <c r="C496" s="26"/>
      <c r="D496" s="27">
        <v>0.0</v>
      </c>
      <c r="E496" s="40"/>
    </row>
    <row r="497" hidden="1">
      <c r="A497" s="58" t="s">
        <v>3652</v>
      </c>
      <c r="B497" s="29">
        <v>7909.0</v>
      </c>
      <c r="C497" s="29">
        <v>7909.0</v>
      </c>
      <c r="D497" s="27">
        <v>0.0</v>
      </c>
      <c r="E497" s="41"/>
    </row>
    <row r="498" hidden="1">
      <c r="A498" s="58" t="s">
        <v>3653</v>
      </c>
      <c r="B498" s="29">
        <v>5751.0</v>
      </c>
      <c r="C498" s="59">
        <v>5751.0</v>
      </c>
      <c r="D498" s="27">
        <v>0.0</v>
      </c>
      <c r="E498" s="41"/>
    </row>
    <row r="499" hidden="1">
      <c r="A499" s="58" t="s">
        <v>3654</v>
      </c>
      <c r="B499" s="29">
        <v>9290.0</v>
      </c>
      <c r="C499" s="59">
        <v>9290.0</v>
      </c>
      <c r="D499" s="27">
        <v>0.0</v>
      </c>
      <c r="E499" s="41"/>
    </row>
    <row r="500" hidden="1">
      <c r="A500" s="58" t="s">
        <v>3655</v>
      </c>
      <c r="B500" s="29">
        <v>4735.0</v>
      </c>
      <c r="C500" s="59">
        <v>4735.0</v>
      </c>
      <c r="D500" s="27">
        <v>0.0</v>
      </c>
      <c r="E500" s="41"/>
    </row>
    <row r="501" hidden="1">
      <c r="A501" s="58" t="s">
        <v>3657</v>
      </c>
      <c r="B501" s="29">
        <v>0.0</v>
      </c>
      <c r="C501" s="59">
        <v>0.0</v>
      </c>
      <c r="D501" s="27">
        <v>0.0</v>
      </c>
      <c r="E501" s="41"/>
    </row>
    <row r="502" hidden="1">
      <c r="A502" s="58" t="s">
        <v>3658</v>
      </c>
      <c r="B502" s="29">
        <v>378.0</v>
      </c>
      <c r="C502" s="59">
        <v>378.0</v>
      </c>
      <c r="D502" s="27">
        <v>0.0</v>
      </c>
      <c r="E502" s="41"/>
    </row>
    <row r="503" hidden="1">
      <c r="A503" s="35" t="s">
        <v>3659</v>
      </c>
      <c r="B503" s="29">
        <v>31663.0</v>
      </c>
      <c r="C503" s="59">
        <v>31663.0</v>
      </c>
      <c r="D503" s="27">
        <v>0.0</v>
      </c>
      <c r="E503" s="41"/>
    </row>
    <row r="504" hidden="1">
      <c r="A504" s="36" t="s">
        <v>3660</v>
      </c>
      <c r="B504" s="42">
        <v>0.0</v>
      </c>
      <c r="C504" s="65">
        <v>0.0</v>
      </c>
      <c r="D504" s="66">
        <v>0.0</v>
      </c>
      <c r="E504" s="45"/>
    </row>
    <row r="505" hidden="1"/>
    <row r="506" hidden="1"/>
    <row r="507" hidden="1">
      <c r="A507" s="5" t="s">
        <v>4819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5" t="s">
        <v>3634</v>
      </c>
      <c r="B509" s="6"/>
      <c r="C509" s="6"/>
      <c r="D509" s="6"/>
      <c r="E509" s="7"/>
    </row>
    <row r="510" hidden="1">
      <c r="A510" s="10"/>
      <c r="B510" s="11"/>
      <c r="C510" s="11"/>
      <c r="D510" s="11"/>
      <c r="E510" s="12"/>
    </row>
    <row r="511" hidden="1">
      <c r="A511" s="13">
        <v>45628.0</v>
      </c>
      <c r="B511" s="6"/>
      <c r="C511" s="54" t="s">
        <v>3635</v>
      </c>
      <c r="D511" s="15">
        <v>45634.0</v>
      </c>
      <c r="E511" s="7"/>
    </row>
    <row r="512" hidden="1">
      <c r="A512" s="10"/>
      <c r="B512" s="11"/>
      <c r="C512" s="16"/>
      <c r="D512" s="11"/>
      <c r="E512" s="12"/>
    </row>
    <row r="513" hidden="1">
      <c r="A513" s="55" t="s">
        <v>4824</v>
      </c>
      <c r="B513" s="7"/>
      <c r="C513" s="16"/>
      <c r="D513" s="56" t="s">
        <v>4825</v>
      </c>
      <c r="E513" s="7"/>
    </row>
    <row r="514" hidden="1">
      <c r="A514" s="10"/>
      <c r="B514" s="12"/>
      <c r="C514" s="16"/>
      <c r="D514" s="11"/>
      <c r="E514" s="12"/>
    </row>
    <row r="515" hidden="1">
      <c r="A515" s="19" t="s">
        <v>3636</v>
      </c>
      <c r="B515" s="6"/>
      <c r="C515" s="6"/>
      <c r="D515" s="6"/>
      <c r="E515" s="7"/>
    </row>
    <row r="516" hidden="1">
      <c r="A516" s="20" t="s">
        <v>3637</v>
      </c>
      <c r="B516" s="21" t="s">
        <v>3638</v>
      </c>
      <c r="C516" s="22" t="s">
        <v>3639</v>
      </c>
      <c r="D516" s="21" t="s">
        <v>3640</v>
      </c>
      <c r="E516" s="23" t="s">
        <v>13</v>
      </c>
    </row>
    <row r="517" hidden="1">
      <c r="A517" s="57" t="s">
        <v>3641</v>
      </c>
      <c r="B517" s="25">
        <v>20680.0</v>
      </c>
      <c r="C517" s="26">
        <v>20687.0</v>
      </c>
      <c r="D517" s="27">
        <v>7.0</v>
      </c>
      <c r="E517" s="41"/>
    </row>
    <row r="518" hidden="1">
      <c r="A518" s="57" t="s">
        <v>3642</v>
      </c>
      <c r="B518" s="29">
        <v>7461.0</v>
      </c>
      <c r="C518" s="26">
        <v>6848.0</v>
      </c>
      <c r="D518" s="27">
        <v>-613.0</v>
      </c>
      <c r="E518" s="40" t="s">
        <v>8505</v>
      </c>
    </row>
    <row r="519" hidden="1">
      <c r="A519" s="57" t="s">
        <v>3643</v>
      </c>
      <c r="B519" s="25">
        <v>280.0</v>
      </c>
      <c r="C519" s="26">
        <v>280.0</v>
      </c>
      <c r="D519" s="27">
        <v>0.0</v>
      </c>
      <c r="E519" s="41"/>
    </row>
    <row r="520" hidden="1">
      <c r="A520" s="57" t="s">
        <v>3644</v>
      </c>
      <c r="B520" s="29">
        <v>1000.0</v>
      </c>
      <c r="C520" s="26">
        <v>1000.0</v>
      </c>
      <c r="D520" s="27">
        <v>0.0</v>
      </c>
      <c r="E520" s="41"/>
    </row>
    <row r="521" hidden="1">
      <c r="A521" s="31" t="s">
        <v>3646</v>
      </c>
      <c r="B521" s="29">
        <v>0.0</v>
      </c>
      <c r="C521" s="26"/>
      <c r="D521" s="27">
        <v>0.0</v>
      </c>
      <c r="E521" s="40"/>
    </row>
    <row r="522" hidden="1">
      <c r="A522" s="31" t="s">
        <v>3647</v>
      </c>
      <c r="B522" s="29">
        <v>0.0</v>
      </c>
      <c r="C522" s="26"/>
      <c r="D522" s="27">
        <v>0.0</v>
      </c>
      <c r="E522" s="41"/>
    </row>
    <row r="523" hidden="1">
      <c r="A523" s="31" t="s">
        <v>3649</v>
      </c>
      <c r="B523" s="29">
        <v>2080.0</v>
      </c>
      <c r="C523" s="26">
        <v>2080.0</v>
      </c>
      <c r="D523" s="27">
        <v>0.0</v>
      </c>
      <c r="E523" s="28"/>
    </row>
    <row r="524" hidden="1">
      <c r="A524" s="31" t="s">
        <v>3651</v>
      </c>
      <c r="B524" s="29">
        <v>1040.0</v>
      </c>
      <c r="C524" s="26">
        <v>1040.0</v>
      </c>
      <c r="D524" s="27">
        <v>0.0</v>
      </c>
      <c r="E524" s="40"/>
    </row>
    <row r="525" hidden="1">
      <c r="A525" s="58" t="s">
        <v>3652</v>
      </c>
      <c r="B525" s="29">
        <v>60804.0</v>
      </c>
      <c r="C525" s="29">
        <v>60804.0</v>
      </c>
      <c r="D525" s="27">
        <v>0.0</v>
      </c>
      <c r="E525" s="41"/>
    </row>
    <row r="526" hidden="1">
      <c r="A526" s="58" t="s">
        <v>3653</v>
      </c>
      <c r="B526" s="29">
        <v>30883.0</v>
      </c>
      <c r="C526" s="59">
        <v>30519.0</v>
      </c>
      <c r="D526" s="27">
        <v>-364.0</v>
      </c>
      <c r="E526" s="41"/>
    </row>
    <row r="527" hidden="1">
      <c r="A527" s="58" t="s">
        <v>3654</v>
      </c>
      <c r="B527" s="29">
        <v>60086.0</v>
      </c>
      <c r="C527" s="59">
        <v>60086.0</v>
      </c>
      <c r="D527" s="27">
        <v>0.0</v>
      </c>
      <c r="E527" s="41"/>
    </row>
    <row r="528" hidden="1">
      <c r="A528" s="58" t="s">
        <v>3655</v>
      </c>
      <c r="B528" s="29">
        <v>34408.0</v>
      </c>
      <c r="C528" s="59">
        <v>34408.0</v>
      </c>
      <c r="D528" s="27">
        <v>0.0</v>
      </c>
      <c r="E528" s="41"/>
    </row>
    <row r="529" hidden="1">
      <c r="A529" s="58" t="s">
        <v>3657</v>
      </c>
      <c r="B529" s="29">
        <v>1979.0</v>
      </c>
      <c r="C529" s="59">
        <v>1979.0</v>
      </c>
      <c r="D529" s="27">
        <v>0.0</v>
      </c>
      <c r="E529" s="41"/>
    </row>
    <row r="530" hidden="1">
      <c r="A530" s="58" t="s">
        <v>3658</v>
      </c>
      <c r="B530" s="29">
        <v>11406.0</v>
      </c>
      <c r="C530" s="59">
        <v>11406.0</v>
      </c>
      <c r="D530" s="27">
        <v>0.0</v>
      </c>
      <c r="E530" s="41"/>
    </row>
    <row r="531" hidden="1">
      <c r="A531" s="35" t="s">
        <v>3659</v>
      </c>
      <c r="B531" s="29">
        <v>220699.0</v>
      </c>
      <c r="C531" s="59">
        <v>220335.0</v>
      </c>
      <c r="D531" s="27">
        <v>-364.0</v>
      </c>
      <c r="E531" s="41"/>
    </row>
    <row r="532" hidden="1">
      <c r="A532" s="36" t="s">
        <v>3660</v>
      </c>
      <c r="B532" s="42">
        <v>2.0</v>
      </c>
      <c r="C532" s="65">
        <v>-604.0</v>
      </c>
      <c r="D532" s="66">
        <v>-606.0</v>
      </c>
      <c r="E532" s="45"/>
    </row>
    <row r="533" hidden="1"/>
    <row r="534" hidden="1"/>
    <row r="535" hidden="1">
      <c r="A535" s="5" t="s">
        <v>4819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5" t="s">
        <v>3634</v>
      </c>
      <c r="B537" s="6"/>
      <c r="C537" s="6"/>
      <c r="D537" s="6"/>
      <c r="E537" s="7"/>
    </row>
    <row r="538" hidden="1">
      <c r="A538" s="10"/>
      <c r="B538" s="11"/>
      <c r="C538" s="11"/>
      <c r="D538" s="11"/>
      <c r="E538" s="12"/>
    </row>
    <row r="539" hidden="1">
      <c r="A539" s="13">
        <v>45628.0</v>
      </c>
      <c r="B539" s="6"/>
      <c r="C539" s="54" t="s">
        <v>3635</v>
      </c>
      <c r="D539" s="15">
        <v>45634.0</v>
      </c>
      <c r="E539" s="7"/>
    </row>
    <row r="540" hidden="1">
      <c r="A540" s="10"/>
      <c r="B540" s="11"/>
      <c r="C540" s="16"/>
      <c r="D540" s="11"/>
      <c r="E540" s="12"/>
    </row>
    <row r="541" hidden="1">
      <c r="A541" s="55" t="s">
        <v>4824</v>
      </c>
      <c r="B541" s="7"/>
      <c r="C541" s="16"/>
      <c r="D541" s="56" t="s">
        <v>4825</v>
      </c>
      <c r="E541" s="7"/>
    </row>
    <row r="542" hidden="1">
      <c r="A542" s="10"/>
      <c r="B542" s="12"/>
      <c r="C542" s="16"/>
      <c r="D542" s="11"/>
      <c r="E542" s="12"/>
    </row>
    <row r="543" hidden="1">
      <c r="A543" s="19" t="s">
        <v>3636</v>
      </c>
      <c r="B543" s="6"/>
      <c r="C543" s="6"/>
      <c r="D543" s="6"/>
      <c r="E543" s="7"/>
    </row>
    <row r="544" hidden="1">
      <c r="A544" s="20" t="s">
        <v>3637</v>
      </c>
      <c r="B544" s="21" t="s">
        <v>3638</v>
      </c>
      <c r="C544" s="22" t="s">
        <v>3639</v>
      </c>
      <c r="D544" s="21" t="s">
        <v>3640</v>
      </c>
      <c r="E544" s="23" t="s">
        <v>13</v>
      </c>
    </row>
    <row r="545" hidden="1">
      <c r="A545" s="57" t="s">
        <v>3641</v>
      </c>
      <c r="B545" s="25">
        <v>20680.0</v>
      </c>
      <c r="C545" s="26">
        <v>20687.0</v>
      </c>
      <c r="D545" s="27">
        <v>7.0</v>
      </c>
      <c r="E545" s="41"/>
    </row>
    <row r="546" hidden="1">
      <c r="A546" s="57" t="s">
        <v>3642</v>
      </c>
      <c r="B546" s="29">
        <v>7461.0</v>
      </c>
      <c r="C546" s="26">
        <v>6848.0</v>
      </c>
      <c r="D546" s="27">
        <v>-613.0</v>
      </c>
      <c r="E546" s="40" t="s">
        <v>8505</v>
      </c>
    </row>
    <row r="547" hidden="1">
      <c r="A547" s="57" t="s">
        <v>3643</v>
      </c>
      <c r="B547" s="25">
        <v>280.0</v>
      </c>
      <c r="C547" s="26">
        <v>280.0</v>
      </c>
      <c r="D547" s="27">
        <v>0.0</v>
      </c>
      <c r="E547" s="41"/>
    </row>
    <row r="548" hidden="1">
      <c r="A548" s="57" t="s">
        <v>3644</v>
      </c>
      <c r="B548" s="29">
        <v>1000.0</v>
      </c>
      <c r="C548" s="26">
        <v>1000.0</v>
      </c>
      <c r="D548" s="27">
        <v>0.0</v>
      </c>
      <c r="E548" s="41"/>
    </row>
    <row r="549" hidden="1">
      <c r="A549" s="31" t="s">
        <v>3646</v>
      </c>
      <c r="B549" s="29">
        <v>0.0</v>
      </c>
      <c r="C549" s="26"/>
      <c r="D549" s="27">
        <v>0.0</v>
      </c>
      <c r="E549" s="40"/>
    </row>
    <row r="550" hidden="1">
      <c r="A550" s="31" t="s">
        <v>3647</v>
      </c>
      <c r="B550" s="29">
        <v>0.0</v>
      </c>
      <c r="C550" s="26"/>
      <c r="D550" s="27">
        <v>0.0</v>
      </c>
      <c r="E550" s="41"/>
    </row>
    <row r="551" hidden="1">
      <c r="A551" s="31" t="s">
        <v>3649</v>
      </c>
      <c r="B551" s="29">
        <v>2080.0</v>
      </c>
      <c r="C551" s="26">
        <v>2080.0</v>
      </c>
      <c r="D551" s="27">
        <v>0.0</v>
      </c>
      <c r="E551" s="28" t="s">
        <v>8506</v>
      </c>
    </row>
    <row r="552" hidden="1">
      <c r="A552" s="31" t="s">
        <v>3651</v>
      </c>
      <c r="B552" s="29">
        <v>1040.0</v>
      </c>
      <c r="C552" s="26">
        <v>1040.0</v>
      </c>
      <c r="D552" s="27">
        <v>0.0</v>
      </c>
      <c r="E552" s="40"/>
    </row>
    <row r="553" hidden="1">
      <c r="A553" s="58" t="s">
        <v>3652</v>
      </c>
      <c r="B553" s="29">
        <v>60804.0</v>
      </c>
      <c r="C553" s="29">
        <v>60804.0</v>
      </c>
      <c r="D553" s="27">
        <v>0.0</v>
      </c>
      <c r="E553" s="41"/>
    </row>
    <row r="554" hidden="1">
      <c r="A554" s="58" t="s">
        <v>3653</v>
      </c>
      <c r="B554" s="29">
        <v>30883.0</v>
      </c>
      <c r="C554" s="59">
        <v>30519.0</v>
      </c>
      <c r="D554" s="27">
        <v>-364.0</v>
      </c>
      <c r="E554" s="41"/>
    </row>
    <row r="555" hidden="1">
      <c r="A555" s="58" t="s">
        <v>3654</v>
      </c>
      <c r="B555" s="29">
        <v>60086.0</v>
      </c>
      <c r="C555" s="59">
        <v>60086.0</v>
      </c>
      <c r="D555" s="27">
        <v>0.0</v>
      </c>
      <c r="E555" s="41"/>
    </row>
    <row r="556" hidden="1">
      <c r="A556" s="58" t="s">
        <v>3655</v>
      </c>
      <c r="B556" s="29">
        <v>34408.0</v>
      </c>
      <c r="C556" s="59">
        <v>34408.0</v>
      </c>
      <c r="D556" s="27">
        <v>0.0</v>
      </c>
      <c r="E556" s="41"/>
    </row>
    <row r="557" hidden="1">
      <c r="A557" s="58" t="s">
        <v>3657</v>
      </c>
      <c r="B557" s="29">
        <v>1979.0</v>
      </c>
      <c r="C557" s="59">
        <v>1979.0</v>
      </c>
      <c r="D557" s="27">
        <v>0.0</v>
      </c>
      <c r="E557" s="41"/>
    </row>
    <row r="558" hidden="1">
      <c r="A558" s="58" t="s">
        <v>3658</v>
      </c>
      <c r="B558" s="29">
        <v>11406.0</v>
      </c>
      <c r="C558" s="59">
        <v>11406.0</v>
      </c>
      <c r="D558" s="27">
        <v>0.0</v>
      </c>
      <c r="E558" s="41"/>
    </row>
    <row r="559" hidden="1">
      <c r="A559" s="35" t="s">
        <v>3659</v>
      </c>
      <c r="B559" s="29">
        <v>220699.0</v>
      </c>
      <c r="C559" s="59">
        <v>220335.0</v>
      </c>
      <c r="D559" s="27">
        <v>-364.0</v>
      </c>
      <c r="E559" s="41"/>
    </row>
    <row r="560" hidden="1">
      <c r="A560" s="36" t="s">
        <v>3660</v>
      </c>
      <c r="B560" s="42">
        <v>2.0</v>
      </c>
      <c r="C560" s="65">
        <v>-604.0</v>
      </c>
      <c r="D560" s="66">
        <v>-606.0</v>
      </c>
      <c r="E560" s="45"/>
    </row>
    <row r="561" hidden="1"/>
    <row r="562" hidden="1"/>
    <row r="563" hidden="1">
      <c r="A563" s="5" t="s">
        <v>4819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5" t="s">
        <v>3634</v>
      </c>
      <c r="B565" s="6"/>
      <c r="C565" s="6"/>
      <c r="D565" s="6"/>
      <c r="E565" s="7"/>
    </row>
    <row r="566" hidden="1">
      <c r="A566" s="10"/>
      <c r="B566" s="11"/>
      <c r="C566" s="11"/>
      <c r="D566" s="11"/>
      <c r="E566" s="12"/>
    </row>
    <row r="567" hidden="1">
      <c r="A567" s="13">
        <v>45635.0</v>
      </c>
      <c r="B567" s="6"/>
      <c r="C567" s="54" t="s">
        <v>3635</v>
      </c>
      <c r="D567" s="15">
        <v>45641.0</v>
      </c>
      <c r="E567" s="7"/>
    </row>
    <row r="568" hidden="1">
      <c r="A568" s="10"/>
      <c r="B568" s="11"/>
      <c r="C568" s="16"/>
      <c r="D568" s="11"/>
      <c r="E568" s="12"/>
    </row>
    <row r="569" hidden="1">
      <c r="A569" s="55" t="s">
        <v>4824</v>
      </c>
      <c r="B569" s="7"/>
      <c r="C569" s="16"/>
      <c r="D569" s="56" t="s">
        <v>4825</v>
      </c>
      <c r="E569" s="7"/>
    </row>
    <row r="570" hidden="1">
      <c r="A570" s="10"/>
      <c r="B570" s="12"/>
      <c r="C570" s="16"/>
      <c r="D570" s="11"/>
      <c r="E570" s="12"/>
    </row>
    <row r="571" hidden="1">
      <c r="A571" s="19" t="s">
        <v>3636</v>
      </c>
      <c r="B571" s="6"/>
      <c r="C571" s="6"/>
      <c r="D571" s="6"/>
      <c r="E571" s="7"/>
    </row>
    <row r="572" hidden="1">
      <c r="A572" s="20" t="s">
        <v>3637</v>
      </c>
      <c r="B572" s="21" t="s">
        <v>3638</v>
      </c>
      <c r="C572" s="22" t="s">
        <v>3639</v>
      </c>
      <c r="D572" s="21" t="s">
        <v>3640</v>
      </c>
      <c r="E572" s="23" t="s">
        <v>13</v>
      </c>
    </row>
    <row r="573" hidden="1">
      <c r="A573" s="57" t="s">
        <v>3641</v>
      </c>
      <c r="B573" s="25">
        <v>27540.0</v>
      </c>
      <c r="C573" s="26">
        <v>27540.0</v>
      </c>
      <c r="D573" s="27">
        <v>0.0</v>
      </c>
      <c r="E573" s="41"/>
    </row>
    <row r="574" hidden="1">
      <c r="A574" s="57" t="s">
        <v>3642</v>
      </c>
      <c r="B574" s="29">
        <v>10858.0</v>
      </c>
      <c r="C574" s="26">
        <v>10858.0</v>
      </c>
      <c r="D574" s="27">
        <v>0.0</v>
      </c>
      <c r="E574" s="40"/>
    </row>
    <row r="575" hidden="1">
      <c r="A575" s="57" t="s">
        <v>3643</v>
      </c>
      <c r="B575" s="25">
        <v>940.0</v>
      </c>
      <c r="C575" s="26">
        <v>940.0</v>
      </c>
      <c r="D575" s="27">
        <v>0.0</v>
      </c>
      <c r="E575" s="41"/>
    </row>
    <row r="576" hidden="1">
      <c r="A576" s="57" t="s">
        <v>3644</v>
      </c>
      <c r="B576" s="29">
        <v>1000.0</v>
      </c>
      <c r="C576" s="26">
        <v>1001.0</v>
      </c>
      <c r="D576" s="27">
        <v>1.0</v>
      </c>
      <c r="E576" s="41"/>
    </row>
    <row r="577" hidden="1">
      <c r="A577" s="31" t="s">
        <v>3646</v>
      </c>
      <c r="B577" s="29">
        <v>0.0</v>
      </c>
      <c r="C577" s="26"/>
      <c r="D577" s="27">
        <v>0.0</v>
      </c>
      <c r="E577" s="40"/>
    </row>
    <row r="578" hidden="1">
      <c r="A578" s="31" t="s">
        <v>3647</v>
      </c>
      <c r="B578" s="29">
        <v>0.0</v>
      </c>
      <c r="C578" s="26"/>
      <c r="D578" s="27">
        <v>0.0</v>
      </c>
      <c r="E578" s="41"/>
    </row>
    <row r="579" hidden="1">
      <c r="A579" s="31" t="s">
        <v>3649</v>
      </c>
      <c r="B579" s="29">
        <v>2822.0</v>
      </c>
      <c r="C579" s="26">
        <v>2822.0</v>
      </c>
      <c r="D579" s="27">
        <v>0.0</v>
      </c>
      <c r="E579" s="28" t="s">
        <v>8507</v>
      </c>
    </row>
    <row r="580" hidden="1">
      <c r="A580" s="31" t="s">
        <v>3651</v>
      </c>
      <c r="B580" s="29">
        <v>1800.0</v>
      </c>
      <c r="C580" s="26">
        <v>1800.0</v>
      </c>
      <c r="D580" s="27">
        <v>0.0</v>
      </c>
      <c r="E580" s="40"/>
    </row>
    <row r="581" hidden="1">
      <c r="A581" s="58" t="s">
        <v>3652</v>
      </c>
      <c r="B581" s="29">
        <v>56778.0</v>
      </c>
      <c r="C581" s="29">
        <v>56778.0</v>
      </c>
      <c r="D581" s="27">
        <v>0.0</v>
      </c>
      <c r="E581" s="41"/>
    </row>
    <row r="582" hidden="1">
      <c r="A582" s="58" t="s">
        <v>3653</v>
      </c>
      <c r="B582" s="29">
        <v>30906.0</v>
      </c>
      <c r="C582" s="59">
        <v>30906.0</v>
      </c>
      <c r="D582" s="27">
        <v>0.0</v>
      </c>
      <c r="E582" s="41"/>
    </row>
    <row r="583" hidden="1">
      <c r="A583" s="58" t="s">
        <v>3654</v>
      </c>
      <c r="B583" s="29">
        <v>72935.0</v>
      </c>
      <c r="C583" s="59">
        <v>72935.0</v>
      </c>
      <c r="D583" s="27">
        <v>0.0</v>
      </c>
      <c r="E583" s="41"/>
    </row>
    <row r="584" hidden="1">
      <c r="A584" s="58" t="s">
        <v>3655</v>
      </c>
      <c r="B584" s="29">
        <v>35054.0</v>
      </c>
      <c r="C584" s="59">
        <v>35054.0</v>
      </c>
      <c r="D584" s="27">
        <v>0.0</v>
      </c>
      <c r="E584" s="41"/>
    </row>
    <row r="585" hidden="1">
      <c r="A585" s="58" t="s">
        <v>3657</v>
      </c>
      <c r="B585" s="29">
        <v>0.0</v>
      </c>
      <c r="C585" s="59">
        <v>0.0</v>
      </c>
      <c r="D585" s="27">
        <v>0.0</v>
      </c>
      <c r="E585" s="41"/>
    </row>
    <row r="586" hidden="1">
      <c r="A586" s="58" t="s">
        <v>3658</v>
      </c>
      <c r="B586" s="29">
        <v>13888.0</v>
      </c>
      <c r="C586" s="59">
        <v>13888.0</v>
      </c>
      <c r="D586" s="27">
        <v>0.0</v>
      </c>
      <c r="E586" s="41"/>
    </row>
    <row r="587" hidden="1">
      <c r="A587" s="35" t="s">
        <v>3659</v>
      </c>
      <c r="B587" s="29">
        <v>240633.2</v>
      </c>
      <c r="C587" s="59">
        <v>240633.2</v>
      </c>
      <c r="D587" s="27">
        <v>0.0</v>
      </c>
      <c r="E587" s="41"/>
    </row>
    <row r="588" hidden="1">
      <c r="A588" s="36" t="s">
        <v>3660</v>
      </c>
      <c r="B588" s="42">
        <v>-0.2000000000007276</v>
      </c>
      <c r="C588" s="65">
        <v>0.7999999999883585</v>
      </c>
      <c r="D588" s="66">
        <v>0.9999999999890861</v>
      </c>
      <c r="E588" s="45"/>
    </row>
    <row r="589" hidden="1"/>
    <row r="590" hidden="1"/>
    <row r="591" hidden="1">
      <c r="A591" s="5" t="s">
        <v>4819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5" t="s">
        <v>3634</v>
      </c>
      <c r="B593" s="6"/>
      <c r="C593" s="6"/>
      <c r="D593" s="6"/>
      <c r="E593" s="7"/>
    </row>
    <row r="594" hidden="1">
      <c r="A594" s="10"/>
      <c r="B594" s="11"/>
      <c r="C594" s="11"/>
      <c r="D594" s="11"/>
      <c r="E594" s="12"/>
    </row>
    <row r="595" hidden="1">
      <c r="A595" s="13">
        <v>45642.0</v>
      </c>
      <c r="B595" s="6"/>
      <c r="C595" s="54" t="s">
        <v>3635</v>
      </c>
      <c r="D595" s="15">
        <v>45648.0</v>
      </c>
      <c r="E595" s="7"/>
    </row>
    <row r="596" hidden="1">
      <c r="A596" s="10"/>
      <c r="B596" s="11"/>
      <c r="C596" s="16"/>
      <c r="D596" s="11"/>
      <c r="E596" s="12"/>
    </row>
    <row r="597" hidden="1">
      <c r="A597" s="55" t="s">
        <v>4824</v>
      </c>
      <c r="B597" s="7"/>
      <c r="C597" s="16"/>
      <c r="D597" s="56" t="s">
        <v>4825</v>
      </c>
      <c r="E597" s="7"/>
    </row>
    <row r="598" hidden="1">
      <c r="A598" s="10"/>
      <c r="B598" s="12"/>
      <c r="C598" s="16"/>
      <c r="D598" s="11"/>
      <c r="E598" s="12"/>
    </row>
    <row r="599" hidden="1">
      <c r="A599" s="19" t="s">
        <v>3636</v>
      </c>
      <c r="B599" s="6"/>
      <c r="C599" s="6"/>
      <c r="D599" s="6"/>
      <c r="E599" s="7"/>
    </row>
    <row r="600" hidden="1">
      <c r="A600" s="20" t="s">
        <v>3637</v>
      </c>
      <c r="B600" s="21" t="s">
        <v>3638</v>
      </c>
      <c r="C600" s="22" t="s">
        <v>3639</v>
      </c>
      <c r="D600" s="21" t="s">
        <v>3640</v>
      </c>
      <c r="E600" s="23" t="s">
        <v>13</v>
      </c>
    </row>
    <row r="601" hidden="1">
      <c r="A601" s="57" t="s">
        <v>3641</v>
      </c>
      <c r="B601" s="25">
        <v>25601.0</v>
      </c>
      <c r="C601" s="26">
        <v>25601.0</v>
      </c>
      <c r="D601" s="27">
        <v>0.0</v>
      </c>
      <c r="E601" s="41"/>
    </row>
    <row r="602" hidden="1">
      <c r="A602" s="57" t="s">
        <v>3642</v>
      </c>
      <c r="B602" s="29">
        <v>5306.0</v>
      </c>
      <c r="C602" s="26">
        <v>5306.0</v>
      </c>
      <c r="D602" s="27">
        <v>0.0</v>
      </c>
      <c r="E602" s="40"/>
    </row>
    <row r="603" hidden="1">
      <c r="A603" s="57" t="s">
        <v>3643</v>
      </c>
      <c r="B603" s="25">
        <v>1110.0</v>
      </c>
      <c r="C603" s="26">
        <v>1110.0</v>
      </c>
      <c r="D603" s="27">
        <v>0.0</v>
      </c>
      <c r="E603" s="41"/>
    </row>
    <row r="604" hidden="1">
      <c r="A604" s="57" t="s">
        <v>3644</v>
      </c>
      <c r="B604" s="29">
        <v>1008.0</v>
      </c>
      <c r="C604" s="26">
        <v>1009.0</v>
      </c>
      <c r="D604" s="27">
        <v>1.0</v>
      </c>
      <c r="E604" s="41"/>
    </row>
    <row r="605" hidden="1">
      <c r="A605" s="31" t="s">
        <v>3646</v>
      </c>
      <c r="B605" s="29">
        <v>0.0</v>
      </c>
      <c r="C605" s="26"/>
      <c r="D605" s="27">
        <v>0.0</v>
      </c>
      <c r="E605" s="40"/>
    </row>
    <row r="606" hidden="1">
      <c r="A606" s="31" t="s">
        <v>3647</v>
      </c>
      <c r="B606" s="29">
        <v>0.0</v>
      </c>
      <c r="C606" s="26"/>
      <c r="D606" s="27">
        <v>0.0</v>
      </c>
      <c r="E606" s="41"/>
    </row>
    <row r="607" hidden="1">
      <c r="A607" s="31" t="s">
        <v>3649</v>
      </c>
      <c r="B607" s="29">
        <v>275.0</v>
      </c>
      <c r="C607" s="26">
        <v>275.0</v>
      </c>
      <c r="D607" s="27">
        <v>0.0</v>
      </c>
      <c r="E607" s="28"/>
    </row>
    <row r="608" hidden="1">
      <c r="A608" s="31" t="s">
        <v>3651</v>
      </c>
      <c r="B608" s="29">
        <v>1760.0</v>
      </c>
      <c r="C608" s="26">
        <v>1760.0</v>
      </c>
      <c r="D608" s="27">
        <v>0.0</v>
      </c>
      <c r="E608" s="40"/>
    </row>
    <row r="609" hidden="1">
      <c r="A609" s="58" t="s">
        <v>3652</v>
      </c>
      <c r="B609" s="29">
        <v>38147.0</v>
      </c>
      <c r="C609" s="29">
        <v>38147.0</v>
      </c>
      <c r="D609" s="27">
        <v>0.0</v>
      </c>
      <c r="E609" s="41"/>
    </row>
    <row r="610" hidden="1">
      <c r="A610" s="58" t="s">
        <v>3653</v>
      </c>
      <c r="B610" s="29">
        <v>28976.0</v>
      </c>
      <c r="C610" s="59">
        <v>28976.0</v>
      </c>
      <c r="D610" s="27">
        <v>0.0</v>
      </c>
      <c r="E610" s="41"/>
    </row>
    <row r="611" hidden="1">
      <c r="A611" s="58" t="s">
        <v>3654</v>
      </c>
      <c r="B611" s="29">
        <v>71146.0</v>
      </c>
      <c r="C611" s="59">
        <v>70205.0</v>
      </c>
      <c r="D611" s="27">
        <v>-941.0</v>
      </c>
      <c r="E611" s="41"/>
    </row>
    <row r="612" hidden="1">
      <c r="A612" s="58" t="s">
        <v>3655</v>
      </c>
      <c r="B612" s="29">
        <v>40355.0</v>
      </c>
      <c r="C612" s="59">
        <v>40355.0</v>
      </c>
      <c r="D612" s="27">
        <v>0.0</v>
      </c>
      <c r="E612" s="41"/>
    </row>
    <row r="613" hidden="1">
      <c r="A613" s="58" t="s">
        <v>3657</v>
      </c>
      <c r="B613" s="29">
        <v>1153.0</v>
      </c>
      <c r="C613" s="59">
        <v>1153.0</v>
      </c>
      <c r="D613" s="27">
        <v>0.0</v>
      </c>
      <c r="E613" s="41"/>
    </row>
    <row r="614" hidden="1">
      <c r="A614" s="58" t="s">
        <v>3658</v>
      </c>
      <c r="B614" s="29">
        <v>11584.0</v>
      </c>
      <c r="C614" s="59">
        <v>11584.0</v>
      </c>
      <c r="D614" s="27">
        <v>0.0</v>
      </c>
      <c r="E614" s="41"/>
    </row>
    <row r="615" hidden="1">
      <c r="A615" s="35" t="s">
        <v>3659</v>
      </c>
      <c r="B615" s="29">
        <v>214837.0</v>
      </c>
      <c r="C615" s="59">
        <v>213896.0</v>
      </c>
      <c r="D615" s="27">
        <v>-941.0</v>
      </c>
      <c r="E615" s="41"/>
    </row>
    <row r="616" hidden="1">
      <c r="A616" s="36" t="s">
        <v>3660</v>
      </c>
      <c r="B616" s="42">
        <v>0.0</v>
      </c>
      <c r="C616" s="65">
        <v>1.0</v>
      </c>
      <c r="D616" s="66">
        <v>1.0</v>
      </c>
      <c r="E616" s="45"/>
    </row>
    <row r="617" hidden="1"/>
    <row r="618" hidden="1"/>
    <row r="619" hidden="1">
      <c r="A619" s="5" t="s">
        <v>4819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5" t="s">
        <v>3634</v>
      </c>
      <c r="B621" s="6"/>
      <c r="C621" s="6"/>
      <c r="D621" s="6"/>
      <c r="E621" s="7"/>
    </row>
    <row r="622" hidden="1">
      <c r="A622" s="10"/>
      <c r="B622" s="11"/>
      <c r="C622" s="11"/>
      <c r="D622" s="11"/>
      <c r="E622" s="12"/>
    </row>
    <row r="623" hidden="1">
      <c r="A623" s="13">
        <v>45649.0</v>
      </c>
      <c r="B623" s="6"/>
      <c r="C623" s="54" t="s">
        <v>3635</v>
      </c>
      <c r="D623" s="15">
        <v>45655.0</v>
      </c>
      <c r="E623" s="7"/>
    </row>
    <row r="624" hidden="1">
      <c r="A624" s="10"/>
      <c r="B624" s="11"/>
      <c r="C624" s="16"/>
      <c r="D624" s="11"/>
      <c r="E624" s="12"/>
    </row>
    <row r="625" hidden="1">
      <c r="A625" s="55" t="s">
        <v>4824</v>
      </c>
      <c r="B625" s="7"/>
      <c r="C625" s="16"/>
      <c r="D625" s="56" t="s">
        <v>4825</v>
      </c>
      <c r="E625" s="7"/>
    </row>
    <row r="626" hidden="1">
      <c r="A626" s="10"/>
      <c r="B626" s="12"/>
      <c r="C626" s="16"/>
      <c r="D626" s="11"/>
      <c r="E626" s="12"/>
    </row>
    <row r="627" hidden="1">
      <c r="A627" s="19" t="s">
        <v>3636</v>
      </c>
      <c r="B627" s="6"/>
      <c r="C627" s="6"/>
      <c r="D627" s="6"/>
      <c r="E627" s="7"/>
    </row>
    <row r="628" hidden="1">
      <c r="A628" s="20" t="s">
        <v>3637</v>
      </c>
      <c r="B628" s="21" t="s">
        <v>3638</v>
      </c>
      <c r="C628" s="22" t="s">
        <v>3639</v>
      </c>
      <c r="D628" s="21" t="s">
        <v>3640</v>
      </c>
      <c r="E628" s="23" t="s">
        <v>13</v>
      </c>
    </row>
    <row r="629" hidden="1">
      <c r="A629" s="57" t="s">
        <v>3641</v>
      </c>
      <c r="B629" s="25">
        <v>18522.0</v>
      </c>
      <c r="C629" s="26">
        <v>18522.0</v>
      </c>
      <c r="D629" s="27">
        <v>0.0</v>
      </c>
      <c r="E629" s="41"/>
    </row>
    <row r="630" hidden="1">
      <c r="A630" s="57" t="s">
        <v>3642</v>
      </c>
      <c r="B630" s="29">
        <v>6870.0</v>
      </c>
      <c r="C630" s="26">
        <v>6870.0</v>
      </c>
      <c r="D630" s="27">
        <v>0.0</v>
      </c>
      <c r="E630" s="40"/>
    </row>
    <row r="631" hidden="1">
      <c r="A631" s="57" t="s">
        <v>3643</v>
      </c>
      <c r="B631" s="25">
        <v>450.0</v>
      </c>
      <c r="C631" s="26">
        <v>450.0</v>
      </c>
      <c r="D631" s="27">
        <v>0.0</v>
      </c>
      <c r="E631" s="41"/>
    </row>
    <row r="632" hidden="1">
      <c r="A632" s="57" t="s">
        <v>3644</v>
      </c>
      <c r="B632" s="29">
        <v>1000.0</v>
      </c>
      <c r="C632" s="26">
        <v>1000.0</v>
      </c>
      <c r="D632" s="27">
        <v>0.0</v>
      </c>
      <c r="E632" s="41"/>
    </row>
    <row r="633" hidden="1">
      <c r="A633" s="31" t="s">
        <v>3646</v>
      </c>
      <c r="B633" s="29">
        <v>0.0</v>
      </c>
      <c r="C633" s="26"/>
      <c r="D633" s="27">
        <v>0.0</v>
      </c>
      <c r="E633" s="40"/>
    </row>
    <row r="634" hidden="1">
      <c r="A634" s="31" t="s">
        <v>3647</v>
      </c>
      <c r="B634" s="29">
        <v>0.0</v>
      </c>
      <c r="C634" s="26"/>
      <c r="D634" s="27">
        <v>0.0</v>
      </c>
      <c r="E634" s="41"/>
    </row>
    <row r="635" hidden="1">
      <c r="A635" s="31" t="s">
        <v>3649</v>
      </c>
      <c r="B635" s="29">
        <v>0.0</v>
      </c>
      <c r="C635" s="26"/>
      <c r="D635" s="27">
        <v>0.0</v>
      </c>
      <c r="E635" s="28"/>
    </row>
    <row r="636" hidden="1">
      <c r="A636" s="31" t="s">
        <v>3651</v>
      </c>
      <c r="B636" s="29">
        <v>920.0</v>
      </c>
      <c r="C636" s="26">
        <v>920.0</v>
      </c>
      <c r="D636" s="27">
        <v>0.0</v>
      </c>
      <c r="E636" s="40"/>
    </row>
    <row r="637" hidden="1">
      <c r="A637" s="58" t="s">
        <v>3652</v>
      </c>
      <c r="B637" s="29">
        <v>39141.0</v>
      </c>
      <c r="C637" s="29">
        <v>39141.0</v>
      </c>
      <c r="D637" s="27">
        <v>0.0</v>
      </c>
      <c r="E637" s="41"/>
    </row>
    <row r="638" hidden="1">
      <c r="A638" s="58" t="s">
        <v>3653</v>
      </c>
      <c r="B638" s="29">
        <v>20350.0</v>
      </c>
      <c r="C638" s="59">
        <v>20350.0</v>
      </c>
      <c r="D638" s="27">
        <v>0.0</v>
      </c>
      <c r="E638" s="41"/>
    </row>
    <row r="639" hidden="1">
      <c r="A639" s="58" t="s">
        <v>3654</v>
      </c>
      <c r="B639" s="29">
        <v>53407.0</v>
      </c>
      <c r="C639" s="59">
        <v>53407.0</v>
      </c>
      <c r="D639" s="27">
        <v>0.0</v>
      </c>
      <c r="E639" s="41"/>
    </row>
    <row r="640" hidden="1">
      <c r="A640" s="58" t="s">
        <v>3655</v>
      </c>
      <c r="B640" s="29">
        <v>17666.0</v>
      </c>
      <c r="C640" s="59">
        <v>17666.0</v>
      </c>
      <c r="D640" s="27">
        <v>0.0</v>
      </c>
      <c r="E640" s="41"/>
    </row>
    <row r="641" hidden="1">
      <c r="A641" s="58" t="s">
        <v>3657</v>
      </c>
      <c r="B641" s="29">
        <v>0.0</v>
      </c>
      <c r="C641" s="59">
        <v>0.0</v>
      </c>
      <c r="D641" s="27">
        <v>0.0</v>
      </c>
      <c r="E641" s="41"/>
    </row>
    <row r="642" hidden="1">
      <c r="A642" s="58" t="s">
        <v>3658</v>
      </c>
      <c r="B642" s="29">
        <v>10737.0</v>
      </c>
      <c r="C642" s="59">
        <v>10737.0</v>
      </c>
      <c r="D642" s="27">
        <v>0.0</v>
      </c>
      <c r="E642" s="41"/>
    </row>
    <row r="643" hidden="1">
      <c r="A643" s="35" t="s">
        <v>3659</v>
      </c>
      <c r="B643" s="29">
        <v>158325.7</v>
      </c>
      <c r="C643" s="59">
        <v>158056.7</v>
      </c>
      <c r="D643" s="27">
        <v>-269.0</v>
      </c>
      <c r="E643" s="41"/>
    </row>
    <row r="644" hidden="1">
      <c r="A644" s="36" t="s">
        <v>3660</v>
      </c>
      <c r="B644" s="42">
        <v>0.3000000000029104</v>
      </c>
      <c r="C644" s="65">
        <v>269.29999999998836</v>
      </c>
      <c r="D644" s="66">
        <v>268.99999999998545</v>
      </c>
      <c r="E644" s="45"/>
    </row>
    <row r="645" hidden="1"/>
    <row r="646" hidden="1"/>
    <row r="647" hidden="1">
      <c r="A647" s="5" t="s">
        <v>4819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5" t="s">
        <v>3634</v>
      </c>
      <c r="B649" s="6"/>
      <c r="C649" s="6"/>
      <c r="D649" s="6"/>
      <c r="E649" s="7"/>
    </row>
    <row r="650" hidden="1">
      <c r="A650" s="10"/>
      <c r="B650" s="11"/>
      <c r="C650" s="11"/>
      <c r="D650" s="11"/>
      <c r="E650" s="12"/>
    </row>
    <row r="651" hidden="1">
      <c r="A651" s="13">
        <v>45656.0</v>
      </c>
      <c r="B651" s="6"/>
      <c r="C651" s="54" t="s">
        <v>3635</v>
      </c>
      <c r="D651" s="15">
        <v>45657.0</v>
      </c>
      <c r="E651" s="7"/>
    </row>
    <row r="652" hidden="1">
      <c r="A652" s="10"/>
      <c r="B652" s="11"/>
      <c r="C652" s="16"/>
      <c r="D652" s="11"/>
      <c r="E652" s="12"/>
    </row>
    <row r="653" hidden="1">
      <c r="A653" s="55" t="s">
        <v>4824</v>
      </c>
      <c r="B653" s="7"/>
      <c r="C653" s="16"/>
      <c r="D653" s="56" t="s">
        <v>4826</v>
      </c>
      <c r="E653" s="7"/>
    </row>
    <row r="654" hidden="1">
      <c r="A654" s="10"/>
      <c r="B654" s="12"/>
      <c r="C654" s="16"/>
      <c r="D654" s="11"/>
      <c r="E654" s="12"/>
    </row>
    <row r="655" hidden="1">
      <c r="A655" s="19" t="s">
        <v>3636</v>
      </c>
      <c r="B655" s="6"/>
      <c r="C655" s="6"/>
      <c r="D655" s="6"/>
      <c r="E655" s="7"/>
    </row>
    <row r="656" hidden="1">
      <c r="A656" s="20" t="s">
        <v>3637</v>
      </c>
      <c r="B656" s="21" t="s">
        <v>3638</v>
      </c>
      <c r="C656" s="22" t="s">
        <v>3639</v>
      </c>
      <c r="D656" s="21" t="s">
        <v>3640</v>
      </c>
      <c r="E656" s="23" t="s">
        <v>13</v>
      </c>
    </row>
    <row r="657" hidden="1">
      <c r="A657" s="57" t="s">
        <v>3641</v>
      </c>
      <c r="B657" s="25">
        <v>12047.0</v>
      </c>
      <c r="C657" s="26">
        <v>12047.0</v>
      </c>
      <c r="D657" s="27">
        <v>0.0</v>
      </c>
      <c r="E657" s="41"/>
    </row>
    <row r="658" hidden="1">
      <c r="A658" s="57" t="s">
        <v>3642</v>
      </c>
      <c r="B658" s="29">
        <v>3836.0</v>
      </c>
      <c r="C658" s="26">
        <v>3836.0</v>
      </c>
      <c r="D658" s="27">
        <v>0.0</v>
      </c>
      <c r="E658" s="40"/>
    </row>
    <row r="659" hidden="1">
      <c r="A659" s="57" t="s">
        <v>3643</v>
      </c>
      <c r="B659" s="25">
        <v>0.0</v>
      </c>
      <c r="C659" s="26"/>
      <c r="D659" s="27">
        <v>0.0</v>
      </c>
      <c r="E659" s="41"/>
    </row>
    <row r="660" hidden="1">
      <c r="A660" s="57" t="s">
        <v>3644</v>
      </c>
      <c r="B660" s="29">
        <v>0.0</v>
      </c>
      <c r="C660" s="26"/>
      <c r="D660" s="27">
        <v>0.0</v>
      </c>
      <c r="E660" s="41"/>
    </row>
    <row r="661" hidden="1">
      <c r="A661" s="31" t="s">
        <v>3646</v>
      </c>
      <c r="B661" s="29">
        <v>0.0</v>
      </c>
      <c r="C661" s="26"/>
      <c r="D661" s="27">
        <v>0.0</v>
      </c>
      <c r="E661" s="40"/>
    </row>
    <row r="662" hidden="1">
      <c r="A662" s="31" t="s">
        <v>3647</v>
      </c>
      <c r="B662" s="29">
        <v>0.0</v>
      </c>
      <c r="C662" s="26"/>
      <c r="D662" s="27">
        <v>0.0</v>
      </c>
      <c r="E662" s="41"/>
    </row>
    <row r="663" hidden="1">
      <c r="A663" s="31" t="s">
        <v>3649</v>
      </c>
      <c r="B663" s="29">
        <v>0.0</v>
      </c>
      <c r="C663" s="26"/>
      <c r="D663" s="27">
        <v>0.0</v>
      </c>
      <c r="E663" s="28"/>
    </row>
    <row r="664" hidden="1">
      <c r="A664" s="31" t="s">
        <v>3651</v>
      </c>
      <c r="B664" s="29">
        <v>440.0</v>
      </c>
      <c r="C664" s="26">
        <v>440.0</v>
      </c>
      <c r="D664" s="27">
        <v>0.0</v>
      </c>
      <c r="E664" s="40"/>
    </row>
    <row r="665" hidden="1">
      <c r="A665" s="58" t="s">
        <v>3652</v>
      </c>
      <c r="B665" s="29">
        <v>15929.0</v>
      </c>
      <c r="C665" s="29">
        <v>15929.0</v>
      </c>
      <c r="D665" s="27">
        <v>0.0</v>
      </c>
      <c r="E665" s="41"/>
    </row>
    <row r="666" hidden="1">
      <c r="A666" s="58" t="s">
        <v>3653</v>
      </c>
      <c r="B666" s="29">
        <v>4828.0</v>
      </c>
      <c r="C666" s="59">
        <v>4828.0</v>
      </c>
      <c r="D666" s="27">
        <v>0.0</v>
      </c>
      <c r="E666" s="41"/>
    </row>
    <row r="667" hidden="1">
      <c r="A667" s="58" t="s">
        <v>3654</v>
      </c>
      <c r="B667" s="29">
        <v>21148.0</v>
      </c>
      <c r="C667" s="59">
        <v>20246.0</v>
      </c>
      <c r="D667" s="27">
        <v>-902.0</v>
      </c>
      <c r="E667" s="41"/>
    </row>
    <row r="668" hidden="1">
      <c r="A668" s="58" t="s">
        <v>3655</v>
      </c>
      <c r="B668" s="29">
        <v>7360.0</v>
      </c>
      <c r="C668" s="59">
        <v>7360.0</v>
      </c>
      <c r="D668" s="27">
        <v>0.0</v>
      </c>
      <c r="E668" s="41"/>
    </row>
    <row r="669" hidden="1">
      <c r="A669" s="58" t="s">
        <v>3657</v>
      </c>
      <c r="B669" s="29">
        <v>329.0</v>
      </c>
      <c r="C669" s="59">
        <v>329.0</v>
      </c>
      <c r="D669" s="27">
        <v>0.0</v>
      </c>
      <c r="E669" s="41"/>
    </row>
    <row r="670" hidden="1">
      <c r="A670" s="58" t="s">
        <v>3658</v>
      </c>
      <c r="B670" s="29">
        <v>6343.0</v>
      </c>
      <c r="C670" s="59">
        <v>6343.0</v>
      </c>
      <c r="D670" s="27">
        <v>0.0</v>
      </c>
      <c r="E670" s="41"/>
    </row>
    <row r="671" hidden="1">
      <c r="A671" s="35" t="s">
        <v>3659</v>
      </c>
      <c r="B671" s="29">
        <v>65917.0</v>
      </c>
      <c r="C671" s="59">
        <v>65015.0</v>
      </c>
      <c r="D671" s="27">
        <v>-902.0</v>
      </c>
      <c r="E671" s="41"/>
    </row>
    <row r="672" hidden="1">
      <c r="A672" s="36" t="s">
        <v>3660</v>
      </c>
      <c r="B672" s="42">
        <v>0.0</v>
      </c>
      <c r="C672" s="65">
        <v>0.0</v>
      </c>
      <c r="D672" s="66">
        <v>0.0</v>
      </c>
      <c r="E672" s="45"/>
    </row>
    <row r="673" hidden="1"/>
    <row r="674" hidden="1"/>
    <row r="675" hidden="1">
      <c r="A675" s="5" t="s">
        <v>4819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5" t="s">
        <v>3634</v>
      </c>
      <c r="B677" s="6"/>
      <c r="C677" s="6"/>
      <c r="D677" s="6"/>
      <c r="E677" s="7"/>
    </row>
    <row r="678" hidden="1">
      <c r="A678" s="10"/>
      <c r="B678" s="11"/>
      <c r="C678" s="11"/>
      <c r="D678" s="11"/>
      <c r="E678" s="12"/>
    </row>
    <row r="679" hidden="1">
      <c r="A679" s="13">
        <v>45658.0</v>
      </c>
      <c r="B679" s="6"/>
      <c r="C679" s="54" t="s">
        <v>3635</v>
      </c>
      <c r="D679" s="15">
        <v>45662.0</v>
      </c>
      <c r="E679" s="7"/>
    </row>
    <row r="680" hidden="1">
      <c r="A680" s="10"/>
      <c r="B680" s="11"/>
      <c r="C680" s="16"/>
      <c r="D680" s="11"/>
      <c r="E680" s="12"/>
    </row>
    <row r="681" hidden="1">
      <c r="A681" s="55" t="s">
        <v>4827</v>
      </c>
      <c r="B681" s="7"/>
      <c r="C681" s="16"/>
      <c r="D681" s="56" t="s">
        <v>4825</v>
      </c>
      <c r="E681" s="7"/>
    </row>
    <row r="682" hidden="1">
      <c r="A682" s="10"/>
      <c r="B682" s="12"/>
      <c r="C682" s="16"/>
      <c r="D682" s="11"/>
      <c r="E682" s="12"/>
    </row>
    <row r="683" hidden="1">
      <c r="A683" s="19" t="s">
        <v>3636</v>
      </c>
      <c r="B683" s="6"/>
      <c r="C683" s="6"/>
      <c r="D683" s="6"/>
      <c r="E683" s="7"/>
    </row>
    <row r="684" hidden="1">
      <c r="A684" s="20" t="s">
        <v>3637</v>
      </c>
      <c r="B684" s="21" t="s">
        <v>3638</v>
      </c>
      <c r="C684" s="22" t="s">
        <v>3639</v>
      </c>
      <c r="D684" s="21" t="s">
        <v>3640</v>
      </c>
      <c r="E684" s="23" t="s">
        <v>13</v>
      </c>
    </row>
    <row r="685" hidden="1">
      <c r="A685" s="57" t="s">
        <v>3641</v>
      </c>
      <c r="B685" s="25">
        <v>24098.0</v>
      </c>
      <c r="C685" s="26">
        <v>24100.0</v>
      </c>
      <c r="D685" s="27">
        <v>2.0</v>
      </c>
      <c r="E685" s="41"/>
    </row>
    <row r="686" hidden="1">
      <c r="A686" s="57" t="s">
        <v>3642</v>
      </c>
      <c r="B686" s="29">
        <v>3199.0</v>
      </c>
      <c r="C686" s="26">
        <v>3199.0</v>
      </c>
      <c r="D686" s="27">
        <v>0.0</v>
      </c>
      <c r="E686" s="40"/>
    </row>
    <row r="687" hidden="1">
      <c r="A687" s="57" t="s">
        <v>3643</v>
      </c>
      <c r="B687" s="25">
        <v>870.0</v>
      </c>
      <c r="C687" s="26">
        <v>870.0</v>
      </c>
      <c r="D687" s="27">
        <v>0.0</v>
      </c>
      <c r="E687" s="41"/>
    </row>
    <row r="688" hidden="1">
      <c r="A688" s="57" t="s">
        <v>3644</v>
      </c>
      <c r="B688" s="29">
        <v>1000.0</v>
      </c>
      <c r="C688" s="26">
        <v>1005.0</v>
      </c>
      <c r="D688" s="27">
        <v>5.0</v>
      </c>
      <c r="E688" s="41"/>
    </row>
    <row r="689" hidden="1">
      <c r="A689" s="31" t="s">
        <v>3646</v>
      </c>
      <c r="B689" s="29">
        <v>0.0</v>
      </c>
      <c r="C689" s="26"/>
      <c r="D689" s="27">
        <v>0.0</v>
      </c>
      <c r="E689" s="40"/>
    </row>
    <row r="690" hidden="1">
      <c r="A690" s="31" t="s">
        <v>3647</v>
      </c>
      <c r="B690" s="29">
        <v>0.0</v>
      </c>
      <c r="C690" s="26"/>
      <c r="D690" s="27">
        <v>0.0</v>
      </c>
      <c r="E690" s="41"/>
    </row>
    <row r="691" hidden="1">
      <c r="A691" s="31" t="s">
        <v>3649</v>
      </c>
      <c r="B691" s="29">
        <v>0.0</v>
      </c>
      <c r="C691" s="26"/>
      <c r="D691" s="27">
        <v>0.0</v>
      </c>
      <c r="E691" s="28"/>
    </row>
    <row r="692" hidden="1">
      <c r="A692" s="31" t="s">
        <v>3651</v>
      </c>
      <c r="B692" s="29">
        <v>640.0</v>
      </c>
      <c r="C692" s="26">
        <v>640.0</v>
      </c>
      <c r="D692" s="27">
        <v>0.0</v>
      </c>
      <c r="E692" s="40"/>
    </row>
    <row r="693" hidden="1">
      <c r="A693" s="58" t="s">
        <v>3652</v>
      </c>
      <c r="B693" s="29">
        <v>53515.0</v>
      </c>
      <c r="C693" s="29">
        <v>53515.0</v>
      </c>
      <c r="D693" s="27">
        <v>0.0</v>
      </c>
      <c r="E693" s="41"/>
    </row>
    <row r="694" hidden="1">
      <c r="A694" s="58" t="s">
        <v>3653</v>
      </c>
      <c r="B694" s="29">
        <v>18568.0</v>
      </c>
      <c r="C694" s="59">
        <v>18568.0</v>
      </c>
      <c r="D694" s="27">
        <v>0.0</v>
      </c>
      <c r="E694" s="41"/>
    </row>
    <row r="695" hidden="1">
      <c r="A695" s="58" t="s">
        <v>3654</v>
      </c>
      <c r="B695" s="29">
        <v>45730.0</v>
      </c>
      <c r="C695" s="59">
        <v>45730.0</v>
      </c>
      <c r="D695" s="27">
        <v>0.0</v>
      </c>
      <c r="E695" s="41"/>
    </row>
    <row r="696" hidden="1">
      <c r="A696" s="58" t="s">
        <v>3655</v>
      </c>
      <c r="B696" s="29">
        <v>18461.0</v>
      </c>
      <c r="C696" s="59">
        <v>18461.0</v>
      </c>
      <c r="D696" s="27">
        <v>0.0</v>
      </c>
      <c r="E696" s="41"/>
    </row>
    <row r="697" hidden="1">
      <c r="A697" s="58" t="s">
        <v>3657</v>
      </c>
      <c r="B697" s="29">
        <v>1373.0</v>
      </c>
      <c r="C697" s="59">
        <v>1373.0</v>
      </c>
      <c r="D697" s="27">
        <v>0.0</v>
      </c>
      <c r="E697" s="41"/>
    </row>
    <row r="698" hidden="1">
      <c r="A698" s="58" t="s">
        <v>3658</v>
      </c>
      <c r="B698" s="29">
        <v>10510.0</v>
      </c>
      <c r="C698" s="59">
        <v>10510.0</v>
      </c>
      <c r="D698" s="27">
        <v>0.0</v>
      </c>
      <c r="E698" s="41"/>
    </row>
    <row r="699" hidden="1">
      <c r="A699" s="35" t="s">
        <v>3659</v>
      </c>
      <c r="B699" s="29">
        <v>167454.0</v>
      </c>
      <c r="C699" s="59">
        <v>167454.0</v>
      </c>
      <c r="D699" s="27">
        <v>0.0</v>
      </c>
      <c r="E699" s="41"/>
    </row>
    <row r="700" hidden="1">
      <c r="A700" s="36" t="s">
        <v>3660</v>
      </c>
      <c r="B700" s="42">
        <v>0.0</v>
      </c>
      <c r="C700" s="65">
        <v>7.0</v>
      </c>
      <c r="D700" s="66">
        <v>7.0</v>
      </c>
      <c r="E700" s="45"/>
    </row>
    <row r="701" hidden="1"/>
    <row r="702" hidden="1"/>
    <row r="703" hidden="1">
      <c r="A703" s="5" t="s">
        <v>4819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5" t="s">
        <v>3634</v>
      </c>
      <c r="B705" s="6"/>
      <c r="C705" s="6"/>
      <c r="D705" s="6"/>
      <c r="E705" s="7"/>
    </row>
    <row r="706" hidden="1">
      <c r="A706" s="10"/>
      <c r="B706" s="11"/>
      <c r="C706" s="11"/>
      <c r="D706" s="11"/>
      <c r="E706" s="12"/>
    </row>
    <row r="707" hidden="1">
      <c r="A707" s="13">
        <v>45663.0</v>
      </c>
      <c r="B707" s="6"/>
      <c r="C707" s="54" t="s">
        <v>3635</v>
      </c>
      <c r="D707" s="15">
        <v>45669.0</v>
      </c>
      <c r="E707" s="7"/>
    </row>
    <row r="708" hidden="1">
      <c r="A708" s="10"/>
      <c r="B708" s="11"/>
      <c r="C708" s="16"/>
      <c r="D708" s="11"/>
      <c r="E708" s="12"/>
    </row>
    <row r="709" hidden="1">
      <c r="A709" s="55" t="s">
        <v>4824</v>
      </c>
      <c r="B709" s="7"/>
      <c r="C709" s="16"/>
      <c r="D709" s="56" t="s">
        <v>4825</v>
      </c>
      <c r="E709" s="7"/>
    </row>
    <row r="710" hidden="1">
      <c r="A710" s="10"/>
      <c r="B710" s="12"/>
      <c r="C710" s="16"/>
      <c r="D710" s="11"/>
      <c r="E710" s="12"/>
    </row>
    <row r="711" hidden="1">
      <c r="A711" s="19" t="s">
        <v>3636</v>
      </c>
      <c r="B711" s="6"/>
      <c r="C711" s="6"/>
      <c r="D711" s="6"/>
      <c r="E711" s="7"/>
    </row>
    <row r="712" hidden="1">
      <c r="A712" s="20" t="s">
        <v>3637</v>
      </c>
      <c r="B712" s="21" t="s">
        <v>3638</v>
      </c>
      <c r="C712" s="22" t="s">
        <v>3639</v>
      </c>
      <c r="D712" s="21" t="s">
        <v>3640</v>
      </c>
      <c r="E712" s="23" t="s">
        <v>13</v>
      </c>
    </row>
    <row r="713" hidden="1">
      <c r="A713" s="57" t="s">
        <v>3641</v>
      </c>
      <c r="B713" s="25">
        <v>23861.0</v>
      </c>
      <c r="C713" s="26">
        <v>23861.0</v>
      </c>
      <c r="D713" s="27">
        <v>0.0</v>
      </c>
      <c r="E713" s="41"/>
    </row>
    <row r="714" hidden="1">
      <c r="A714" s="57" t="s">
        <v>3642</v>
      </c>
      <c r="B714" s="29">
        <v>6216.0</v>
      </c>
      <c r="C714" s="26">
        <v>6216.0</v>
      </c>
      <c r="D714" s="27">
        <v>0.0</v>
      </c>
      <c r="E714" s="40"/>
    </row>
    <row r="715" hidden="1">
      <c r="A715" s="57" t="s">
        <v>3643</v>
      </c>
      <c r="B715" s="25">
        <v>0.0</v>
      </c>
      <c r="C715" s="26"/>
      <c r="D715" s="27">
        <v>0.0</v>
      </c>
      <c r="E715" s="41"/>
    </row>
    <row r="716" hidden="1">
      <c r="A716" s="57" t="s">
        <v>3644</v>
      </c>
      <c r="B716" s="29">
        <v>998.0</v>
      </c>
      <c r="C716" s="26">
        <v>998.0</v>
      </c>
      <c r="D716" s="27">
        <v>0.0</v>
      </c>
      <c r="E716" s="41"/>
    </row>
    <row r="717" hidden="1">
      <c r="A717" s="31" t="s">
        <v>3646</v>
      </c>
      <c r="B717" s="29">
        <v>0.0</v>
      </c>
      <c r="C717" s="26"/>
      <c r="D717" s="27">
        <v>0.0</v>
      </c>
      <c r="E717" s="40"/>
    </row>
    <row r="718" hidden="1">
      <c r="A718" s="31" t="s">
        <v>3647</v>
      </c>
      <c r="B718" s="29">
        <v>0.0</v>
      </c>
      <c r="C718" s="26"/>
      <c r="D718" s="27">
        <v>0.0</v>
      </c>
      <c r="E718" s="41"/>
    </row>
    <row r="719" hidden="1">
      <c r="A719" s="31" t="s">
        <v>3649</v>
      </c>
      <c r="B719" s="29">
        <v>2464.0</v>
      </c>
      <c r="C719" s="26">
        <v>2464.0</v>
      </c>
      <c r="D719" s="27">
        <v>0.0</v>
      </c>
      <c r="E719" s="28" t="s">
        <v>8508</v>
      </c>
    </row>
    <row r="720" hidden="1">
      <c r="A720" s="31" t="s">
        <v>3651</v>
      </c>
      <c r="B720" s="29">
        <v>640.0</v>
      </c>
      <c r="C720" s="26">
        <v>640.0</v>
      </c>
      <c r="D720" s="27">
        <v>0.0</v>
      </c>
      <c r="E720" s="40"/>
    </row>
    <row r="721" hidden="1">
      <c r="A721" s="58" t="s">
        <v>3652</v>
      </c>
      <c r="B721" s="29">
        <v>55122.0</v>
      </c>
      <c r="C721" s="29">
        <v>55122.0</v>
      </c>
      <c r="D721" s="27">
        <v>0.0</v>
      </c>
      <c r="E721" s="41"/>
    </row>
    <row r="722" hidden="1">
      <c r="A722" s="58" t="s">
        <v>3653</v>
      </c>
      <c r="B722" s="29">
        <v>25429.0</v>
      </c>
      <c r="C722" s="59">
        <v>25429.0</v>
      </c>
      <c r="D722" s="27">
        <v>0.0</v>
      </c>
      <c r="E722" s="41"/>
    </row>
    <row r="723" hidden="1">
      <c r="A723" s="58" t="s">
        <v>3654</v>
      </c>
      <c r="B723" s="29">
        <v>56969.0</v>
      </c>
      <c r="C723" s="59">
        <v>56705.0</v>
      </c>
      <c r="D723" s="27">
        <v>-264.0</v>
      </c>
      <c r="E723" s="41"/>
    </row>
    <row r="724" hidden="1">
      <c r="A724" s="58" t="s">
        <v>3655</v>
      </c>
      <c r="B724" s="29">
        <v>32968.0</v>
      </c>
      <c r="C724" s="59">
        <v>32968.0</v>
      </c>
      <c r="D724" s="27">
        <v>0.0</v>
      </c>
      <c r="E724" s="41"/>
    </row>
    <row r="725" hidden="1">
      <c r="A725" s="58" t="s">
        <v>3657</v>
      </c>
      <c r="B725" s="29">
        <v>0.0</v>
      </c>
      <c r="C725" s="59">
        <v>0.0</v>
      </c>
      <c r="D725" s="27">
        <v>0.0</v>
      </c>
      <c r="E725" s="41"/>
    </row>
    <row r="726" hidden="1">
      <c r="A726" s="58" t="s">
        <v>3658</v>
      </c>
      <c r="B726" s="29">
        <v>10754.0</v>
      </c>
      <c r="C726" s="59">
        <v>10993.0</v>
      </c>
      <c r="D726" s="27">
        <v>239.0</v>
      </c>
      <c r="E726" s="41"/>
    </row>
    <row r="727" hidden="1">
      <c r="A727" s="35" t="s">
        <v>3659</v>
      </c>
      <c r="B727" s="29">
        <v>204667.4</v>
      </c>
      <c r="C727" s="59">
        <v>204642.4</v>
      </c>
      <c r="D727" s="27">
        <v>-25.0</v>
      </c>
      <c r="E727" s="41"/>
    </row>
    <row r="728" hidden="1">
      <c r="A728" s="36" t="s">
        <v>3660</v>
      </c>
      <c r="B728" s="42">
        <v>-0.4000000000014552</v>
      </c>
      <c r="C728" s="65">
        <v>-239.39999999999418</v>
      </c>
      <c r="D728" s="66">
        <v>-238.99999999999272</v>
      </c>
      <c r="E728" s="45"/>
    </row>
    <row r="729" hidden="1"/>
    <row r="730" hidden="1"/>
    <row r="731" hidden="1">
      <c r="A731" s="5" t="s">
        <v>4819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5" t="s">
        <v>3634</v>
      </c>
      <c r="B733" s="6"/>
      <c r="C733" s="6"/>
      <c r="D733" s="6"/>
      <c r="E733" s="7"/>
    </row>
    <row r="734" hidden="1">
      <c r="A734" s="10"/>
      <c r="B734" s="11"/>
      <c r="C734" s="11"/>
      <c r="D734" s="11"/>
      <c r="E734" s="12"/>
    </row>
    <row r="735" hidden="1">
      <c r="A735" s="13">
        <v>45670.0</v>
      </c>
      <c r="B735" s="6"/>
      <c r="C735" s="54" t="s">
        <v>3635</v>
      </c>
      <c r="D735" s="15">
        <v>45676.0</v>
      </c>
      <c r="E735" s="7"/>
    </row>
    <row r="736" hidden="1">
      <c r="A736" s="10"/>
      <c r="B736" s="11"/>
      <c r="C736" s="16"/>
      <c r="D736" s="11"/>
      <c r="E736" s="12"/>
    </row>
    <row r="737" hidden="1">
      <c r="A737" s="55" t="s">
        <v>4824</v>
      </c>
      <c r="B737" s="7"/>
      <c r="C737" s="16"/>
      <c r="D737" s="56" t="s">
        <v>4825</v>
      </c>
      <c r="E737" s="7"/>
    </row>
    <row r="738" hidden="1">
      <c r="A738" s="10"/>
      <c r="B738" s="12"/>
      <c r="C738" s="16"/>
      <c r="D738" s="11"/>
      <c r="E738" s="12"/>
    </row>
    <row r="739" hidden="1">
      <c r="A739" s="19" t="s">
        <v>3636</v>
      </c>
      <c r="B739" s="6"/>
      <c r="C739" s="6"/>
      <c r="D739" s="6"/>
      <c r="E739" s="7"/>
    </row>
    <row r="740" hidden="1">
      <c r="A740" s="20" t="s">
        <v>3637</v>
      </c>
      <c r="B740" s="21" t="s">
        <v>3638</v>
      </c>
      <c r="C740" s="22" t="s">
        <v>3639</v>
      </c>
      <c r="D740" s="21" t="s">
        <v>3640</v>
      </c>
      <c r="E740" s="23" t="s">
        <v>13</v>
      </c>
    </row>
    <row r="741" hidden="1">
      <c r="A741" s="57" t="s">
        <v>3641</v>
      </c>
      <c r="B741" s="25">
        <v>28920.0</v>
      </c>
      <c r="C741" s="26">
        <v>28920.0</v>
      </c>
      <c r="D741" s="27">
        <v>0.0</v>
      </c>
      <c r="E741" s="41"/>
    </row>
    <row r="742" hidden="1">
      <c r="A742" s="57" t="s">
        <v>3642</v>
      </c>
      <c r="B742" s="29">
        <v>5391.0</v>
      </c>
      <c r="C742" s="26">
        <v>5391.0</v>
      </c>
      <c r="D742" s="27">
        <v>0.0</v>
      </c>
      <c r="E742" s="40"/>
    </row>
    <row r="743" hidden="1">
      <c r="A743" s="57" t="s">
        <v>3643</v>
      </c>
      <c r="B743" s="25">
        <v>1350.0</v>
      </c>
      <c r="C743" s="26">
        <v>1350.0</v>
      </c>
      <c r="D743" s="27">
        <v>0.0</v>
      </c>
      <c r="E743" s="41"/>
    </row>
    <row r="744" hidden="1">
      <c r="A744" s="57" t="s">
        <v>3644</v>
      </c>
      <c r="B744" s="29">
        <v>1500.0</v>
      </c>
      <c r="C744" s="26">
        <v>1501.0</v>
      </c>
      <c r="D744" s="27">
        <v>1.0</v>
      </c>
      <c r="E744" s="41"/>
    </row>
    <row r="745" hidden="1">
      <c r="A745" s="31" t="s">
        <v>3646</v>
      </c>
      <c r="B745" s="29">
        <v>0.0</v>
      </c>
      <c r="C745" s="26"/>
      <c r="D745" s="27">
        <v>0.0</v>
      </c>
      <c r="E745" s="40"/>
    </row>
    <row r="746" hidden="1">
      <c r="A746" s="31" t="s">
        <v>3647</v>
      </c>
      <c r="B746" s="29">
        <v>0.0</v>
      </c>
      <c r="C746" s="26"/>
      <c r="D746" s="27">
        <v>0.0</v>
      </c>
      <c r="E746" s="41"/>
    </row>
    <row r="747" hidden="1">
      <c r="A747" s="31" t="s">
        <v>3649</v>
      </c>
      <c r="B747" s="29">
        <v>0.0</v>
      </c>
      <c r="C747" s="26"/>
      <c r="D747" s="27">
        <v>0.0</v>
      </c>
      <c r="E747" s="28"/>
    </row>
    <row r="748" hidden="1">
      <c r="A748" s="31" t="s">
        <v>3651</v>
      </c>
      <c r="B748" s="29">
        <v>1400.0</v>
      </c>
      <c r="C748" s="26">
        <v>1400.0</v>
      </c>
      <c r="D748" s="27">
        <v>0.0</v>
      </c>
      <c r="E748" s="40"/>
    </row>
    <row r="749" hidden="1">
      <c r="A749" s="58" t="s">
        <v>3652</v>
      </c>
      <c r="B749" s="29">
        <v>44061.0</v>
      </c>
      <c r="C749" s="29">
        <v>44061.0</v>
      </c>
      <c r="D749" s="27">
        <v>0.0</v>
      </c>
      <c r="E749" s="41"/>
    </row>
    <row r="750" hidden="1">
      <c r="A750" s="58" t="s">
        <v>3653</v>
      </c>
      <c r="B750" s="29">
        <v>20345.0</v>
      </c>
      <c r="C750" s="59">
        <v>20345.0</v>
      </c>
      <c r="D750" s="27">
        <v>0.0</v>
      </c>
      <c r="E750" s="41"/>
    </row>
    <row r="751" hidden="1">
      <c r="A751" s="58" t="s">
        <v>3654</v>
      </c>
      <c r="B751" s="29">
        <v>65657.0</v>
      </c>
      <c r="C751" s="59">
        <v>65657.0</v>
      </c>
      <c r="D751" s="27">
        <v>0.0</v>
      </c>
      <c r="E751" s="41"/>
    </row>
    <row r="752" hidden="1">
      <c r="A752" s="58" t="s">
        <v>3655</v>
      </c>
      <c r="B752" s="29">
        <v>39917.0</v>
      </c>
      <c r="C752" s="59">
        <v>39917.0</v>
      </c>
      <c r="D752" s="27">
        <v>0.0</v>
      </c>
      <c r="E752" s="41"/>
    </row>
    <row r="753" hidden="1">
      <c r="A753" s="58" t="s">
        <v>3657</v>
      </c>
      <c r="B753" s="29">
        <v>349.0</v>
      </c>
      <c r="C753" s="59">
        <v>349.0</v>
      </c>
      <c r="D753" s="27">
        <v>0.0</v>
      </c>
      <c r="E753" s="41"/>
    </row>
    <row r="754" hidden="1">
      <c r="A754" s="58" t="s">
        <v>3658</v>
      </c>
      <c r="B754" s="29">
        <v>13998.0</v>
      </c>
      <c r="C754" s="59">
        <v>13998.0</v>
      </c>
      <c r="D754" s="27">
        <v>0.0</v>
      </c>
      <c r="E754" s="41"/>
    </row>
    <row r="755" hidden="1">
      <c r="A755" s="35" t="s">
        <v>3659</v>
      </c>
      <c r="B755" s="29">
        <v>208889.5</v>
      </c>
      <c r="C755" s="59">
        <v>208889.5</v>
      </c>
      <c r="D755" s="27">
        <v>0.0</v>
      </c>
      <c r="E755" s="41"/>
    </row>
    <row r="756" hidden="1">
      <c r="A756" s="36" t="s">
        <v>3660</v>
      </c>
      <c r="B756" s="42">
        <v>0.5</v>
      </c>
      <c r="C756" s="65">
        <v>1.5</v>
      </c>
      <c r="D756" s="66">
        <v>1.0</v>
      </c>
      <c r="E756" s="45"/>
    </row>
    <row r="757" hidden="1"/>
    <row r="758" hidden="1"/>
    <row r="759" hidden="1">
      <c r="A759" s="5" t="s">
        <v>4819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5" t="s">
        <v>3634</v>
      </c>
      <c r="B761" s="6"/>
      <c r="C761" s="6"/>
      <c r="D761" s="6"/>
      <c r="E761" s="7"/>
    </row>
    <row r="762" hidden="1">
      <c r="A762" s="10"/>
      <c r="B762" s="11"/>
      <c r="C762" s="11"/>
      <c r="D762" s="11"/>
      <c r="E762" s="12"/>
    </row>
    <row r="763" hidden="1">
      <c r="A763" s="13">
        <v>45677.0</v>
      </c>
      <c r="B763" s="6"/>
      <c r="C763" s="54" t="s">
        <v>3635</v>
      </c>
      <c r="D763" s="15">
        <v>45683.0</v>
      </c>
      <c r="E763" s="7"/>
    </row>
    <row r="764" hidden="1">
      <c r="A764" s="10"/>
      <c r="B764" s="11"/>
      <c r="C764" s="16"/>
      <c r="D764" s="11"/>
      <c r="E764" s="12"/>
    </row>
    <row r="765" hidden="1">
      <c r="A765" s="55" t="s">
        <v>4824</v>
      </c>
      <c r="B765" s="7"/>
      <c r="C765" s="16"/>
      <c r="D765" s="56" t="s">
        <v>4825</v>
      </c>
      <c r="E765" s="7"/>
    </row>
    <row r="766" hidden="1">
      <c r="A766" s="10"/>
      <c r="B766" s="12"/>
      <c r="C766" s="16"/>
      <c r="D766" s="11"/>
      <c r="E766" s="12"/>
    </row>
    <row r="767" hidden="1">
      <c r="A767" s="19" t="s">
        <v>3636</v>
      </c>
      <c r="B767" s="6"/>
      <c r="C767" s="6"/>
      <c r="D767" s="6"/>
      <c r="E767" s="7"/>
    </row>
    <row r="768" hidden="1">
      <c r="A768" s="20" t="s">
        <v>3637</v>
      </c>
      <c r="B768" s="21" t="s">
        <v>3638</v>
      </c>
      <c r="C768" s="22" t="s">
        <v>3639</v>
      </c>
      <c r="D768" s="21" t="s">
        <v>3640</v>
      </c>
      <c r="E768" s="23" t="s">
        <v>13</v>
      </c>
    </row>
    <row r="769" hidden="1">
      <c r="A769" s="57" t="s">
        <v>3641</v>
      </c>
      <c r="B769" s="25">
        <v>18915.0</v>
      </c>
      <c r="C769" s="26">
        <v>18915.0</v>
      </c>
      <c r="D769" s="27">
        <v>0.0</v>
      </c>
      <c r="E769" s="41"/>
    </row>
    <row r="770" hidden="1">
      <c r="A770" s="57" t="s">
        <v>3642</v>
      </c>
      <c r="B770" s="29">
        <v>5660.0</v>
      </c>
      <c r="C770" s="26">
        <v>5660.0</v>
      </c>
      <c r="D770" s="27">
        <v>0.0</v>
      </c>
      <c r="E770" s="40"/>
    </row>
    <row r="771" hidden="1">
      <c r="A771" s="57" t="s">
        <v>3643</v>
      </c>
      <c r="B771" s="25">
        <v>360.0</v>
      </c>
      <c r="C771" s="26">
        <v>360.0</v>
      </c>
      <c r="D771" s="27">
        <v>0.0</v>
      </c>
      <c r="E771" s="41"/>
    </row>
    <row r="772" hidden="1">
      <c r="A772" s="57" t="s">
        <v>3644</v>
      </c>
      <c r="B772" s="29">
        <v>1500.0</v>
      </c>
      <c r="C772" s="26">
        <v>1501.0</v>
      </c>
      <c r="D772" s="27">
        <v>1.0</v>
      </c>
      <c r="E772" s="41"/>
    </row>
    <row r="773" hidden="1">
      <c r="A773" s="31" t="s">
        <v>3646</v>
      </c>
      <c r="B773" s="29">
        <v>0.0</v>
      </c>
      <c r="C773" s="26"/>
      <c r="D773" s="27">
        <v>0.0</v>
      </c>
      <c r="E773" s="40"/>
    </row>
    <row r="774" hidden="1">
      <c r="A774" s="31" t="s">
        <v>3647</v>
      </c>
      <c r="B774" s="29">
        <v>0.0</v>
      </c>
      <c r="C774" s="26"/>
      <c r="D774" s="27">
        <v>0.0</v>
      </c>
      <c r="E774" s="41"/>
    </row>
    <row r="775" hidden="1">
      <c r="A775" s="31" t="s">
        <v>3649</v>
      </c>
      <c r="B775" s="29">
        <v>6200.0</v>
      </c>
      <c r="C775" s="26">
        <v>6200.0</v>
      </c>
      <c r="D775" s="27">
        <v>0.0</v>
      </c>
      <c r="E775" s="28" t="s">
        <v>8509</v>
      </c>
    </row>
    <row r="776" hidden="1">
      <c r="A776" s="31" t="s">
        <v>3651</v>
      </c>
      <c r="B776" s="29">
        <v>1560.0</v>
      </c>
      <c r="C776" s="26">
        <v>1560.0</v>
      </c>
      <c r="D776" s="27">
        <v>0.0</v>
      </c>
      <c r="E776" s="40"/>
    </row>
    <row r="777" hidden="1">
      <c r="A777" s="58" t="s">
        <v>3652</v>
      </c>
      <c r="B777" s="29">
        <v>42013.0</v>
      </c>
      <c r="C777" s="29">
        <v>42013.0</v>
      </c>
      <c r="D777" s="27">
        <v>0.0</v>
      </c>
      <c r="E777" s="41"/>
    </row>
    <row r="778" hidden="1">
      <c r="A778" s="58" t="s">
        <v>3653</v>
      </c>
      <c r="B778" s="29">
        <v>21276.0</v>
      </c>
      <c r="C778" s="59">
        <v>21276.0</v>
      </c>
      <c r="D778" s="27">
        <v>0.0</v>
      </c>
      <c r="E778" s="41"/>
    </row>
    <row r="779" hidden="1">
      <c r="A779" s="58" t="s">
        <v>3654</v>
      </c>
      <c r="B779" s="29">
        <v>48240.0</v>
      </c>
      <c r="C779" s="59">
        <v>47388.0</v>
      </c>
      <c r="D779" s="27">
        <v>-852.0</v>
      </c>
      <c r="E779" s="41"/>
    </row>
    <row r="780" hidden="1">
      <c r="A780" s="58" t="s">
        <v>3655</v>
      </c>
      <c r="B780" s="29">
        <v>30779.0</v>
      </c>
      <c r="C780" s="59">
        <v>30779.0</v>
      </c>
      <c r="D780" s="27">
        <v>0.0</v>
      </c>
      <c r="E780" s="41"/>
    </row>
    <row r="781" hidden="1">
      <c r="A781" s="58" t="s">
        <v>3657</v>
      </c>
      <c r="B781" s="29">
        <v>417.0</v>
      </c>
      <c r="C781" s="59">
        <v>417.0</v>
      </c>
      <c r="D781" s="27">
        <v>0.0</v>
      </c>
      <c r="E781" s="41"/>
    </row>
    <row r="782" hidden="1">
      <c r="A782" s="58" t="s">
        <v>3658</v>
      </c>
      <c r="B782" s="29">
        <v>13806.0</v>
      </c>
      <c r="C782" s="59">
        <v>13806.0</v>
      </c>
      <c r="D782" s="27">
        <v>0.0</v>
      </c>
      <c r="E782" s="41"/>
    </row>
    <row r="783" hidden="1">
      <c r="A783" s="35" t="s">
        <v>3659</v>
      </c>
      <c r="B783" s="29">
        <v>176920.0</v>
      </c>
      <c r="C783" s="59">
        <v>176068.0</v>
      </c>
      <c r="D783" s="27">
        <v>-852.0</v>
      </c>
      <c r="E783" s="41"/>
    </row>
    <row r="784" hidden="1">
      <c r="A784" s="36" t="s">
        <v>3660</v>
      </c>
      <c r="B784" s="42">
        <v>0.0</v>
      </c>
      <c r="C784" s="65">
        <v>1.0</v>
      </c>
      <c r="D784" s="66">
        <v>1.0</v>
      </c>
      <c r="E784" s="45"/>
    </row>
    <row r="785" hidden="1"/>
    <row r="786" hidden="1"/>
    <row r="787" hidden="1">
      <c r="A787" s="5" t="s">
        <v>4819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5" t="s">
        <v>3634</v>
      </c>
      <c r="B789" s="6"/>
      <c r="C789" s="6"/>
      <c r="D789" s="6"/>
      <c r="E789" s="7"/>
    </row>
    <row r="790" hidden="1">
      <c r="A790" s="10"/>
      <c r="B790" s="11"/>
      <c r="C790" s="11"/>
      <c r="D790" s="11"/>
      <c r="E790" s="12"/>
    </row>
    <row r="791" hidden="1">
      <c r="A791" s="13">
        <v>45684.0</v>
      </c>
      <c r="B791" s="6"/>
      <c r="C791" s="54" t="s">
        <v>3635</v>
      </c>
      <c r="D791" s="15">
        <v>45688.0</v>
      </c>
      <c r="E791" s="7"/>
    </row>
    <row r="792" hidden="1">
      <c r="A792" s="10"/>
      <c r="B792" s="11"/>
      <c r="C792" s="16"/>
      <c r="D792" s="11"/>
      <c r="E792" s="12"/>
    </row>
    <row r="793" hidden="1">
      <c r="A793" s="55" t="s">
        <v>4824</v>
      </c>
      <c r="B793" s="7"/>
      <c r="C793" s="16"/>
      <c r="D793" s="56" t="s">
        <v>4831</v>
      </c>
      <c r="E793" s="7"/>
    </row>
    <row r="794" hidden="1">
      <c r="A794" s="10"/>
      <c r="B794" s="12"/>
      <c r="C794" s="16"/>
      <c r="D794" s="11"/>
      <c r="E794" s="12"/>
    </row>
    <row r="795" hidden="1">
      <c r="A795" s="19" t="s">
        <v>3636</v>
      </c>
      <c r="B795" s="6"/>
      <c r="C795" s="6"/>
      <c r="D795" s="6"/>
      <c r="E795" s="7"/>
    </row>
    <row r="796" hidden="1">
      <c r="A796" s="20" t="s">
        <v>3637</v>
      </c>
      <c r="B796" s="21" t="s">
        <v>3638</v>
      </c>
      <c r="C796" s="22" t="s">
        <v>3639</v>
      </c>
      <c r="D796" s="21" t="s">
        <v>3640</v>
      </c>
      <c r="E796" s="23" t="s">
        <v>13</v>
      </c>
    </row>
    <row r="797" hidden="1">
      <c r="A797" s="57" t="s">
        <v>3641</v>
      </c>
      <c r="B797" s="25">
        <v>17169.0</v>
      </c>
      <c r="C797" s="26">
        <v>17170.0</v>
      </c>
      <c r="D797" s="27">
        <v>1.0</v>
      </c>
      <c r="E797" s="41"/>
    </row>
    <row r="798" hidden="1">
      <c r="A798" s="57" t="s">
        <v>3642</v>
      </c>
      <c r="B798" s="29">
        <v>2955.0</v>
      </c>
      <c r="C798" s="26">
        <v>2955.0</v>
      </c>
      <c r="D798" s="27">
        <v>0.0</v>
      </c>
      <c r="E798" s="40"/>
    </row>
    <row r="799" hidden="1">
      <c r="A799" s="57" t="s">
        <v>3643</v>
      </c>
      <c r="B799" s="25">
        <v>360.0</v>
      </c>
      <c r="C799" s="26">
        <v>360.0</v>
      </c>
      <c r="D799" s="27">
        <v>0.0</v>
      </c>
      <c r="E799" s="41"/>
    </row>
    <row r="800" hidden="1">
      <c r="A800" s="57" t="s">
        <v>3644</v>
      </c>
      <c r="B800" s="29">
        <v>1000.0</v>
      </c>
      <c r="C800" s="26">
        <v>1008.0</v>
      </c>
      <c r="D800" s="27">
        <v>8.0</v>
      </c>
      <c r="E800" s="41"/>
    </row>
    <row r="801" hidden="1">
      <c r="A801" s="31" t="s">
        <v>3646</v>
      </c>
      <c r="B801" s="29">
        <v>0.0</v>
      </c>
      <c r="C801" s="26"/>
      <c r="D801" s="27">
        <v>0.0</v>
      </c>
      <c r="E801" s="40"/>
    </row>
    <row r="802" hidden="1">
      <c r="A802" s="31" t="s">
        <v>3647</v>
      </c>
      <c r="B802" s="29">
        <v>0.0</v>
      </c>
      <c r="C802" s="26"/>
      <c r="D802" s="27">
        <v>0.0</v>
      </c>
      <c r="E802" s="41"/>
    </row>
    <row r="803" hidden="1">
      <c r="A803" s="31" t="s">
        <v>3649</v>
      </c>
      <c r="B803" s="29">
        <v>1000.0</v>
      </c>
      <c r="C803" s="26">
        <v>1000.0</v>
      </c>
      <c r="D803" s="27">
        <v>0.0</v>
      </c>
      <c r="E803" s="28" t="s">
        <v>8510</v>
      </c>
    </row>
    <row r="804" hidden="1">
      <c r="A804" s="31" t="s">
        <v>3651</v>
      </c>
      <c r="B804" s="29">
        <v>1040.0</v>
      </c>
      <c r="C804" s="26">
        <v>1040.0</v>
      </c>
      <c r="D804" s="27">
        <v>0.0</v>
      </c>
      <c r="E804" s="40"/>
    </row>
    <row r="805" hidden="1">
      <c r="A805" s="58" t="s">
        <v>3652</v>
      </c>
      <c r="B805" s="29">
        <v>37796.0</v>
      </c>
      <c r="C805" s="29">
        <v>37796.0</v>
      </c>
      <c r="D805" s="27">
        <v>0.0</v>
      </c>
      <c r="E805" s="41"/>
    </row>
    <row r="806" hidden="1">
      <c r="A806" s="58" t="s">
        <v>3653</v>
      </c>
      <c r="B806" s="29">
        <v>17875.0</v>
      </c>
      <c r="C806" s="59">
        <v>17875.0</v>
      </c>
      <c r="D806" s="27">
        <v>0.0</v>
      </c>
      <c r="E806" s="41"/>
    </row>
    <row r="807" hidden="1">
      <c r="A807" s="58" t="s">
        <v>3654</v>
      </c>
      <c r="B807" s="29">
        <v>38513.0</v>
      </c>
      <c r="C807" s="59">
        <v>38513.0</v>
      </c>
      <c r="D807" s="27">
        <v>0.0</v>
      </c>
      <c r="E807" s="41"/>
    </row>
    <row r="808" hidden="1">
      <c r="A808" s="58" t="s">
        <v>3655</v>
      </c>
      <c r="B808" s="29">
        <v>22619.0</v>
      </c>
      <c r="C808" s="59">
        <v>22619.0</v>
      </c>
      <c r="D808" s="27">
        <v>0.0</v>
      </c>
      <c r="E808" s="41"/>
    </row>
    <row r="809" hidden="1">
      <c r="A809" s="58" t="s">
        <v>3657</v>
      </c>
      <c r="B809" s="29">
        <v>200.0</v>
      </c>
      <c r="C809" s="59">
        <v>200.0</v>
      </c>
      <c r="D809" s="27">
        <v>0.0</v>
      </c>
      <c r="E809" s="41"/>
    </row>
    <row r="810" hidden="1">
      <c r="A810" s="58" t="s">
        <v>3658</v>
      </c>
      <c r="B810" s="29">
        <v>5843.0</v>
      </c>
      <c r="C810" s="59">
        <v>5843.0</v>
      </c>
      <c r="D810" s="27">
        <v>0.0</v>
      </c>
      <c r="E810" s="41"/>
    </row>
    <row r="811" hidden="1">
      <c r="A811" s="35" t="s">
        <v>3659</v>
      </c>
      <c r="B811" s="29">
        <v>140527.0</v>
      </c>
      <c r="C811" s="59">
        <v>140527.0</v>
      </c>
      <c r="D811" s="27">
        <v>0.0</v>
      </c>
      <c r="E811" s="41"/>
    </row>
    <row r="812" hidden="1">
      <c r="A812" s="36" t="s">
        <v>3660</v>
      </c>
      <c r="B812" s="42">
        <v>0.0</v>
      </c>
      <c r="C812" s="65">
        <v>9.0</v>
      </c>
      <c r="D812" s="66">
        <v>9.0</v>
      </c>
      <c r="E812" s="45"/>
    </row>
    <row r="813" hidden="1"/>
    <row r="814" hidden="1"/>
    <row r="815" hidden="1">
      <c r="A815" s="5" t="s">
        <v>4819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5" t="s">
        <v>3634</v>
      </c>
      <c r="B817" s="6"/>
      <c r="C817" s="6"/>
      <c r="D817" s="6"/>
      <c r="E817" s="7"/>
    </row>
    <row r="818" hidden="1">
      <c r="A818" s="10"/>
      <c r="B818" s="11"/>
      <c r="C818" s="11"/>
      <c r="D818" s="11"/>
      <c r="E818" s="12"/>
    </row>
    <row r="819" hidden="1">
      <c r="A819" s="13">
        <v>45689.0</v>
      </c>
      <c r="B819" s="6"/>
      <c r="C819" s="54" t="s">
        <v>3635</v>
      </c>
      <c r="D819" s="15">
        <v>45690.0</v>
      </c>
      <c r="E819" s="7"/>
    </row>
    <row r="820" hidden="1">
      <c r="A820" s="10"/>
      <c r="B820" s="11"/>
      <c r="C820" s="16"/>
      <c r="D820" s="11"/>
      <c r="E820" s="12"/>
    </row>
    <row r="821" hidden="1">
      <c r="A821" s="55" t="s">
        <v>4833</v>
      </c>
      <c r="B821" s="7"/>
      <c r="C821" s="16"/>
      <c r="D821" s="56" t="s">
        <v>4825</v>
      </c>
      <c r="E821" s="7"/>
    </row>
    <row r="822" hidden="1">
      <c r="A822" s="10"/>
      <c r="B822" s="12"/>
      <c r="C822" s="16"/>
      <c r="D822" s="11"/>
      <c r="E822" s="12"/>
    </row>
    <row r="823" hidden="1">
      <c r="A823" s="19" t="s">
        <v>3636</v>
      </c>
      <c r="B823" s="6"/>
      <c r="C823" s="6"/>
      <c r="D823" s="6"/>
      <c r="E823" s="7"/>
    </row>
    <row r="824" hidden="1">
      <c r="A824" s="20" t="s">
        <v>3637</v>
      </c>
      <c r="B824" s="21" t="s">
        <v>3638</v>
      </c>
      <c r="C824" s="22" t="s">
        <v>3639</v>
      </c>
      <c r="D824" s="21" t="s">
        <v>3640</v>
      </c>
      <c r="E824" s="23" t="s">
        <v>13</v>
      </c>
    </row>
    <row r="825" hidden="1">
      <c r="A825" s="57" t="s">
        <v>3641</v>
      </c>
      <c r="B825" s="25">
        <v>10228.0</v>
      </c>
      <c r="C825" s="26">
        <v>10230.0</v>
      </c>
      <c r="D825" s="27">
        <v>2.0</v>
      </c>
      <c r="E825" s="41"/>
    </row>
    <row r="826" hidden="1">
      <c r="A826" s="57" t="s">
        <v>3642</v>
      </c>
      <c r="B826" s="29">
        <v>4161.0</v>
      </c>
      <c r="C826" s="26">
        <v>4161.0</v>
      </c>
      <c r="D826" s="27">
        <v>0.0</v>
      </c>
      <c r="E826" s="40"/>
    </row>
    <row r="827" hidden="1">
      <c r="A827" s="57" t="s">
        <v>3643</v>
      </c>
      <c r="B827" s="25">
        <v>0.0</v>
      </c>
      <c r="C827" s="26"/>
      <c r="D827" s="27">
        <v>0.0</v>
      </c>
      <c r="E827" s="41"/>
    </row>
    <row r="828" hidden="1">
      <c r="A828" s="57" t="s">
        <v>3644</v>
      </c>
      <c r="B828" s="29">
        <v>500.0</v>
      </c>
      <c r="C828" s="26">
        <v>500.0</v>
      </c>
      <c r="D828" s="27">
        <v>0.0</v>
      </c>
      <c r="E828" s="41"/>
    </row>
    <row r="829" hidden="1">
      <c r="A829" s="31" t="s">
        <v>3646</v>
      </c>
      <c r="B829" s="29">
        <v>0.0</v>
      </c>
      <c r="C829" s="26"/>
      <c r="D829" s="27">
        <v>0.0</v>
      </c>
      <c r="E829" s="40"/>
    </row>
    <row r="830" hidden="1">
      <c r="A830" s="31" t="s">
        <v>3647</v>
      </c>
      <c r="B830" s="29">
        <v>0.0</v>
      </c>
      <c r="C830" s="26"/>
      <c r="D830" s="27">
        <v>0.0</v>
      </c>
      <c r="E830" s="41"/>
    </row>
    <row r="831" hidden="1">
      <c r="A831" s="31" t="s">
        <v>3649</v>
      </c>
      <c r="B831" s="29">
        <v>0.0</v>
      </c>
      <c r="C831" s="26"/>
      <c r="D831" s="27">
        <v>0.0</v>
      </c>
      <c r="E831" s="28"/>
    </row>
    <row r="832" hidden="1">
      <c r="A832" s="31" t="s">
        <v>3651</v>
      </c>
      <c r="B832" s="29">
        <v>0.0</v>
      </c>
      <c r="C832" s="26"/>
      <c r="D832" s="27">
        <v>0.0</v>
      </c>
      <c r="E832" s="40"/>
    </row>
    <row r="833" hidden="1">
      <c r="A833" s="58" t="s">
        <v>3652</v>
      </c>
      <c r="B833" s="29">
        <v>16587.0</v>
      </c>
      <c r="C833" s="29">
        <v>16587.0</v>
      </c>
      <c r="D833" s="27">
        <v>0.0</v>
      </c>
      <c r="E833" s="41"/>
    </row>
    <row r="834" hidden="1">
      <c r="A834" s="58" t="s">
        <v>3653</v>
      </c>
      <c r="B834" s="29">
        <v>7689.0</v>
      </c>
      <c r="C834" s="59">
        <v>7689.0</v>
      </c>
      <c r="D834" s="27">
        <v>0.0</v>
      </c>
      <c r="E834" s="41"/>
    </row>
    <row r="835" hidden="1">
      <c r="A835" s="58" t="s">
        <v>3654</v>
      </c>
      <c r="B835" s="29">
        <v>16381.0</v>
      </c>
      <c r="C835" s="59">
        <v>15714.0</v>
      </c>
      <c r="D835" s="27">
        <v>-667.0</v>
      </c>
      <c r="E835" s="41"/>
    </row>
    <row r="836" hidden="1">
      <c r="A836" s="58" t="s">
        <v>3655</v>
      </c>
      <c r="B836" s="29">
        <v>15089.0</v>
      </c>
      <c r="C836" s="59">
        <v>15089.0</v>
      </c>
      <c r="D836" s="27">
        <v>0.0</v>
      </c>
      <c r="E836" s="41"/>
    </row>
    <row r="837" hidden="1">
      <c r="A837" s="58" t="s">
        <v>3657</v>
      </c>
      <c r="B837" s="29">
        <v>0.0</v>
      </c>
      <c r="C837" s="59">
        <v>0.0</v>
      </c>
      <c r="D837" s="27">
        <v>0.0</v>
      </c>
      <c r="E837" s="41"/>
    </row>
    <row r="838" hidden="1">
      <c r="A838" s="58" t="s">
        <v>3658</v>
      </c>
      <c r="B838" s="29">
        <v>5420.0</v>
      </c>
      <c r="C838" s="59">
        <v>5420.0</v>
      </c>
      <c r="D838" s="27">
        <v>0.0</v>
      </c>
      <c r="E838" s="41"/>
    </row>
    <row r="839" hidden="1">
      <c r="A839" s="35" t="s">
        <v>3659</v>
      </c>
      <c r="B839" s="29">
        <v>70634.5</v>
      </c>
      <c r="C839" s="59">
        <v>69967.5</v>
      </c>
      <c r="D839" s="27">
        <v>-667.0</v>
      </c>
      <c r="E839" s="41"/>
    </row>
    <row r="840" hidden="1">
      <c r="A840" s="36" t="s">
        <v>3660</v>
      </c>
      <c r="B840" s="42">
        <v>0.5</v>
      </c>
      <c r="C840" s="65">
        <v>2.5</v>
      </c>
      <c r="D840" s="66">
        <v>2.0</v>
      </c>
      <c r="E840" s="45"/>
    </row>
    <row r="841" hidden="1"/>
    <row r="842" hidden="1"/>
    <row r="843" hidden="1">
      <c r="A843" s="5" t="s">
        <v>4819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5" t="s">
        <v>3634</v>
      </c>
      <c r="B845" s="6"/>
      <c r="C845" s="6"/>
      <c r="D845" s="6"/>
      <c r="E845" s="7"/>
    </row>
    <row r="846" hidden="1">
      <c r="A846" s="10"/>
      <c r="B846" s="11"/>
      <c r="C846" s="11"/>
      <c r="D846" s="11"/>
      <c r="E846" s="12"/>
    </row>
    <row r="847" hidden="1">
      <c r="A847" s="13">
        <v>45691.0</v>
      </c>
      <c r="B847" s="6"/>
      <c r="C847" s="54" t="s">
        <v>3635</v>
      </c>
      <c r="D847" s="15">
        <v>45697.0</v>
      </c>
      <c r="E847" s="7"/>
    </row>
    <row r="848" hidden="1">
      <c r="A848" s="10"/>
      <c r="B848" s="11"/>
      <c r="C848" s="16"/>
      <c r="D848" s="11"/>
      <c r="E848" s="12"/>
    </row>
    <row r="849" hidden="1">
      <c r="A849" s="55" t="s">
        <v>4824</v>
      </c>
      <c r="B849" s="7"/>
      <c r="C849" s="16"/>
      <c r="D849" s="56" t="s">
        <v>4825</v>
      </c>
      <c r="E849" s="7"/>
    </row>
    <row r="850" hidden="1">
      <c r="A850" s="10"/>
      <c r="B850" s="12"/>
      <c r="C850" s="16"/>
      <c r="D850" s="11"/>
      <c r="E850" s="12"/>
    </row>
    <row r="851" hidden="1">
      <c r="A851" s="19" t="s">
        <v>3636</v>
      </c>
      <c r="B851" s="6"/>
      <c r="C851" s="6"/>
      <c r="D851" s="6"/>
      <c r="E851" s="7"/>
    </row>
    <row r="852" hidden="1">
      <c r="A852" s="20" t="s">
        <v>3637</v>
      </c>
      <c r="B852" s="21" t="s">
        <v>3638</v>
      </c>
      <c r="C852" s="22" t="s">
        <v>3639</v>
      </c>
      <c r="D852" s="21" t="s">
        <v>3640</v>
      </c>
      <c r="E852" s="23" t="s">
        <v>13</v>
      </c>
    </row>
    <row r="853" hidden="1">
      <c r="A853" s="57" t="s">
        <v>3641</v>
      </c>
      <c r="B853" s="25">
        <v>28044.0</v>
      </c>
      <c r="C853" s="26">
        <v>28045.0</v>
      </c>
      <c r="D853" s="27">
        <v>1.0</v>
      </c>
      <c r="E853" s="41"/>
    </row>
    <row r="854" hidden="1">
      <c r="A854" s="57" t="s">
        <v>3642</v>
      </c>
      <c r="B854" s="29">
        <v>8000.0</v>
      </c>
      <c r="C854" s="26">
        <v>8000.0</v>
      </c>
      <c r="D854" s="27">
        <v>0.0</v>
      </c>
      <c r="E854" s="40"/>
    </row>
    <row r="855" hidden="1">
      <c r="A855" s="57" t="s">
        <v>3643</v>
      </c>
      <c r="B855" s="25">
        <v>360.0</v>
      </c>
      <c r="C855" s="26">
        <v>360.0</v>
      </c>
      <c r="D855" s="27">
        <v>0.0</v>
      </c>
      <c r="E855" s="41"/>
    </row>
    <row r="856" hidden="1">
      <c r="A856" s="57" t="s">
        <v>3644</v>
      </c>
      <c r="B856" s="29">
        <v>1000.0</v>
      </c>
      <c r="C856" s="26">
        <v>1000.0</v>
      </c>
      <c r="D856" s="27">
        <v>0.0</v>
      </c>
      <c r="E856" s="41"/>
    </row>
    <row r="857" hidden="1">
      <c r="A857" s="31" t="s">
        <v>3646</v>
      </c>
      <c r="B857" s="29">
        <v>120.0</v>
      </c>
      <c r="C857" s="26">
        <v>120.0</v>
      </c>
      <c r="D857" s="27">
        <v>0.0</v>
      </c>
      <c r="E857" s="40"/>
    </row>
    <row r="858" hidden="1">
      <c r="A858" s="31" t="s">
        <v>3647</v>
      </c>
      <c r="B858" s="29">
        <v>0.0</v>
      </c>
      <c r="C858" s="26"/>
      <c r="D858" s="27">
        <v>0.0</v>
      </c>
      <c r="E858" s="41"/>
    </row>
    <row r="859" hidden="1">
      <c r="A859" s="31" t="s">
        <v>3649</v>
      </c>
      <c r="B859" s="29">
        <v>2000.0</v>
      </c>
      <c r="C859" s="26">
        <v>2000.0</v>
      </c>
      <c r="D859" s="27">
        <v>0.0</v>
      </c>
      <c r="E859" s="28" t="s">
        <v>8511</v>
      </c>
    </row>
    <row r="860" hidden="1">
      <c r="A860" s="31" t="s">
        <v>3651</v>
      </c>
      <c r="B860" s="29">
        <v>720.0</v>
      </c>
      <c r="C860" s="26">
        <v>720.0</v>
      </c>
      <c r="D860" s="27">
        <v>0.0</v>
      </c>
      <c r="E860" s="40"/>
    </row>
    <row r="861" hidden="1">
      <c r="A861" s="58" t="s">
        <v>3652</v>
      </c>
      <c r="B861" s="29">
        <v>54800.0</v>
      </c>
      <c r="C861" s="29">
        <v>54800.0</v>
      </c>
      <c r="D861" s="27">
        <v>0.0</v>
      </c>
      <c r="E861" s="41"/>
    </row>
    <row r="862" hidden="1">
      <c r="A862" s="58" t="s">
        <v>3653</v>
      </c>
      <c r="B862" s="29">
        <v>64253.249999999985</v>
      </c>
      <c r="C862" s="59">
        <v>64253.2500000001</v>
      </c>
      <c r="D862" s="27">
        <v>1.1641532182693481E-10</v>
      </c>
      <c r="E862" s="41"/>
    </row>
    <row r="863" hidden="1">
      <c r="A863" s="58" t="s">
        <v>3654</v>
      </c>
      <c r="B863" s="29">
        <v>51658.0</v>
      </c>
      <c r="C863" s="59">
        <v>51347.0</v>
      </c>
      <c r="D863" s="27">
        <v>-311.0</v>
      </c>
      <c r="E863" s="41"/>
    </row>
    <row r="864" hidden="1">
      <c r="A864" s="58" t="s">
        <v>3655</v>
      </c>
      <c r="B864" s="29">
        <v>25162.0</v>
      </c>
      <c r="C864" s="59">
        <v>25162.0</v>
      </c>
      <c r="D864" s="27">
        <v>0.0</v>
      </c>
      <c r="E864" s="41"/>
    </row>
    <row r="865" hidden="1">
      <c r="A865" s="58" t="s">
        <v>3657</v>
      </c>
      <c r="B865" s="29">
        <v>0.0</v>
      </c>
      <c r="C865" s="59">
        <v>0.0</v>
      </c>
      <c r="D865" s="27">
        <v>0.0</v>
      </c>
      <c r="E865" s="41"/>
    </row>
    <row r="866" hidden="1">
      <c r="A866" s="58" t="s">
        <v>3658</v>
      </c>
      <c r="B866" s="29">
        <v>13346.0</v>
      </c>
      <c r="C866" s="59">
        <v>13346.0</v>
      </c>
      <c r="D866" s="27">
        <v>0.0</v>
      </c>
      <c r="E866" s="41"/>
    </row>
    <row r="867" hidden="1">
      <c r="A867" s="35" t="s">
        <v>3659</v>
      </c>
      <c r="B867" s="29">
        <v>236117.25000000006</v>
      </c>
      <c r="C867" s="59">
        <v>235806.24999999962</v>
      </c>
      <c r="D867" s="27">
        <v>-311.00000000043656</v>
      </c>
      <c r="E867" s="41"/>
    </row>
    <row r="868" hidden="1">
      <c r="A868" s="36" t="s">
        <v>3660</v>
      </c>
      <c r="B868" s="42">
        <v>-6.184563972055912E-11</v>
      </c>
      <c r="C868" s="65">
        <v>1.0000000004947651</v>
      </c>
      <c r="D868" s="66">
        <v>1.0000000005566108</v>
      </c>
      <c r="E868" s="45"/>
    </row>
    <row r="869" hidden="1"/>
    <row r="870" hidden="1"/>
    <row r="871" hidden="1">
      <c r="A871" s="5" t="s">
        <v>4819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5" t="s">
        <v>3634</v>
      </c>
      <c r="B873" s="6"/>
      <c r="C873" s="6"/>
      <c r="D873" s="6"/>
      <c r="E873" s="7"/>
    </row>
    <row r="874" hidden="1">
      <c r="A874" s="10"/>
      <c r="B874" s="11"/>
      <c r="C874" s="11"/>
      <c r="D874" s="11"/>
      <c r="E874" s="12"/>
    </row>
    <row r="875" hidden="1">
      <c r="A875" s="13">
        <v>45698.0</v>
      </c>
      <c r="B875" s="6"/>
      <c r="C875" s="54" t="s">
        <v>3635</v>
      </c>
      <c r="D875" s="15">
        <v>45704.0</v>
      </c>
      <c r="E875" s="7"/>
    </row>
    <row r="876" hidden="1">
      <c r="A876" s="10"/>
      <c r="B876" s="11"/>
      <c r="C876" s="16"/>
      <c r="D876" s="11"/>
      <c r="E876" s="12"/>
    </row>
    <row r="877" hidden="1">
      <c r="A877" s="55" t="s">
        <v>4824</v>
      </c>
      <c r="B877" s="7"/>
      <c r="C877" s="16"/>
      <c r="D877" s="56" t="s">
        <v>4825</v>
      </c>
      <c r="E877" s="7"/>
    </row>
    <row r="878" hidden="1">
      <c r="A878" s="10"/>
      <c r="B878" s="12"/>
      <c r="C878" s="16"/>
      <c r="D878" s="11"/>
      <c r="E878" s="12"/>
    </row>
    <row r="879" hidden="1">
      <c r="A879" s="19" t="s">
        <v>3636</v>
      </c>
      <c r="B879" s="6"/>
      <c r="C879" s="6"/>
      <c r="D879" s="6"/>
      <c r="E879" s="7"/>
    </row>
    <row r="880" hidden="1">
      <c r="A880" s="20" t="s">
        <v>3637</v>
      </c>
      <c r="B880" s="21" t="s">
        <v>3638</v>
      </c>
      <c r="C880" s="22" t="s">
        <v>3639</v>
      </c>
      <c r="D880" s="21" t="s">
        <v>3640</v>
      </c>
      <c r="E880" s="23" t="s">
        <v>13</v>
      </c>
    </row>
    <row r="881" hidden="1">
      <c r="A881" s="57" t="s">
        <v>3641</v>
      </c>
      <c r="B881" s="25">
        <v>26890.0</v>
      </c>
      <c r="C881" s="26">
        <v>26890.0</v>
      </c>
      <c r="D881" s="27">
        <v>0.0</v>
      </c>
      <c r="E881" s="41"/>
    </row>
    <row r="882" hidden="1">
      <c r="A882" s="57" t="s">
        <v>3642</v>
      </c>
      <c r="B882" s="29">
        <v>4430.0</v>
      </c>
      <c r="C882" s="26">
        <v>4430.0</v>
      </c>
      <c r="D882" s="27">
        <v>0.0</v>
      </c>
      <c r="E882" s="40"/>
    </row>
    <row r="883" hidden="1">
      <c r="A883" s="57" t="s">
        <v>3643</v>
      </c>
      <c r="B883" s="25">
        <v>280.0</v>
      </c>
      <c r="C883" s="26">
        <v>280.0</v>
      </c>
      <c r="D883" s="27">
        <v>0.0</v>
      </c>
      <c r="E883" s="41"/>
    </row>
    <row r="884" hidden="1">
      <c r="A884" s="57" t="s">
        <v>3644</v>
      </c>
      <c r="B884" s="29">
        <v>500.0</v>
      </c>
      <c r="C884" s="26">
        <v>500.0</v>
      </c>
      <c r="D884" s="27">
        <v>0.0</v>
      </c>
      <c r="E884" s="41"/>
    </row>
    <row r="885" hidden="1">
      <c r="A885" s="31" t="s">
        <v>3646</v>
      </c>
      <c r="B885" s="29">
        <v>160.0</v>
      </c>
      <c r="C885" s="26"/>
      <c r="D885" s="27">
        <v>-160.0</v>
      </c>
      <c r="E885" s="40"/>
    </row>
    <row r="886" hidden="1">
      <c r="A886" s="31" t="s">
        <v>3647</v>
      </c>
      <c r="B886" s="29">
        <v>0.0</v>
      </c>
      <c r="C886" s="26"/>
      <c r="D886" s="27">
        <v>0.0</v>
      </c>
      <c r="E886" s="41"/>
    </row>
    <row r="887" hidden="1">
      <c r="A887" s="31" t="s">
        <v>3649</v>
      </c>
      <c r="B887" s="29">
        <v>2000.0</v>
      </c>
      <c r="C887" s="26">
        <v>2000.0</v>
      </c>
      <c r="D887" s="27">
        <v>0.0</v>
      </c>
      <c r="E887" s="28" t="s">
        <v>8512</v>
      </c>
    </row>
    <row r="888" hidden="1">
      <c r="A888" s="31" t="s">
        <v>3651</v>
      </c>
      <c r="B888" s="29">
        <v>1160.0</v>
      </c>
      <c r="C888" s="26">
        <v>1320.0</v>
      </c>
      <c r="D888" s="27">
        <v>160.0</v>
      </c>
      <c r="E888" s="40"/>
    </row>
    <row r="889" hidden="1">
      <c r="A889" s="58" t="s">
        <v>3652</v>
      </c>
      <c r="B889" s="29">
        <v>60131.0</v>
      </c>
      <c r="C889" s="29">
        <v>60131.0</v>
      </c>
      <c r="D889" s="27">
        <v>0.0</v>
      </c>
      <c r="E889" s="41"/>
    </row>
    <row r="890" hidden="1">
      <c r="A890" s="58" t="s">
        <v>3653</v>
      </c>
      <c r="B890" s="29">
        <v>34176.0</v>
      </c>
      <c r="C890" s="59">
        <v>34176.0</v>
      </c>
      <c r="D890" s="27">
        <v>0.0</v>
      </c>
      <c r="E890" s="41"/>
    </row>
    <row r="891" hidden="1">
      <c r="A891" s="58" t="s">
        <v>3654</v>
      </c>
      <c r="B891" s="29">
        <v>52023.0</v>
      </c>
      <c r="C891" s="59">
        <v>51694.0</v>
      </c>
      <c r="D891" s="27">
        <v>-329.0</v>
      </c>
      <c r="E891" s="41"/>
    </row>
    <row r="892" hidden="1">
      <c r="A892" s="58" t="s">
        <v>3655</v>
      </c>
      <c r="B892" s="29">
        <v>31023.0</v>
      </c>
      <c r="C892" s="59">
        <v>31023.0</v>
      </c>
      <c r="D892" s="27">
        <v>0.0</v>
      </c>
      <c r="E892" s="41"/>
    </row>
    <row r="893" hidden="1">
      <c r="A893" s="58" t="s">
        <v>3657</v>
      </c>
      <c r="B893" s="29">
        <v>249.0</v>
      </c>
      <c r="C893" s="59">
        <v>249.0</v>
      </c>
      <c r="D893" s="27">
        <v>0.0</v>
      </c>
      <c r="E893" s="41"/>
    </row>
    <row r="894" hidden="1">
      <c r="A894" s="58" t="s">
        <v>3658</v>
      </c>
      <c r="B894" s="29">
        <v>12059.0</v>
      </c>
      <c r="C894" s="59">
        <v>12059.0</v>
      </c>
      <c r="D894" s="27">
        <v>0.0</v>
      </c>
      <c r="E894" s="41"/>
    </row>
    <row r="895" hidden="1">
      <c r="A895" s="35" t="s">
        <v>3659</v>
      </c>
      <c r="B895" s="29">
        <v>213022.0</v>
      </c>
      <c r="C895" s="59">
        <v>212693.0</v>
      </c>
      <c r="D895" s="27">
        <v>-329.0</v>
      </c>
      <c r="E895" s="41"/>
    </row>
    <row r="896" hidden="1">
      <c r="A896" s="36" t="s">
        <v>3660</v>
      </c>
      <c r="B896" s="42">
        <v>0.0</v>
      </c>
      <c r="C896" s="65">
        <v>0.0</v>
      </c>
      <c r="D896" s="66">
        <v>0.0</v>
      </c>
      <c r="E896" s="45"/>
    </row>
    <row r="897" hidden="1"/>
    <row r="898" hidden="1"/>
    <row r="899" hidden="1">
      <c r="A899" s="5" t="s">
        <v>4819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5" t="s">
        <v>3634</v>
      </c>
      <c r="B901" s="6"/>
      <c r="C901" s="6"/>
      <c r="D901" s="6"/>
      <c r="E901" s="7"/>
    </row>
    <row r="902" hidden="1">
      <c r="A902" s="10"/>
      <c r="B902" s="11"/>
      <c r="C902" s="11"/>
      <c r="D902" s="11"/>
      <c r="E902" s="12"/>
    </row>
    <row r="903" hidden="1">
      <c r="A903" s="13">
        <v>45705.0</v>
      </c>
      <c r="B903" s="6"/>
      <c r="C903" s="54" t="s">
        <v>3635</v>
      </c>
      <c r="D903" s="15">
        <v>45711.0</v>
      </c>
      <c r="E903" s="7"/>
    </row>
    <row r="904" hidden="1">
      <c r="A904" s="10"/>
      <c r="B904" s="11"/>
      <c r="C904" s="16"/>
      <c r="D904" s="11"/>
      <c r="E904" s="12"/>
    </row>
    <row r="905" hidden="1">
      <c r="A905" s="55" t="s">
        <v>4824</v>
      </c>
      <c r="B905" s="7"/>
      <c r="C905" s="16"/>
      <c r="D905" s="56" t="s">
        <v>4825</v>
      </c>
      <c r="E905" s="7"/>
    </row>
    <row r="906" hidden="1">
      <c r="A906" s="10"/>
      <c r="B906" s="12"/>
      <c r="C906" s="16"/>
      <c r="D906" s="11"/>
      <c r="E906" s="12"/>
    </row>
    <row r="907" hidden="1">
      <c r="A907" s="19" t="s">
        <v>3636</v>
      </c>
      <c r="B907" s="6"/>
      <c r="C907" s="6"/>
      <c r="D907" s="6"/>
      <c r="E907" s="7"/>
    </row>
    <row r="908" hidden="1">
      <c r="A908" s="20" t="s">
        <v>3637</v>
      </c>
      <c r="B908" s="21" t="s">
        <v>3638</v>
      </c>
      <c r="C908" s="22" t="s">
        <v>3639</v>
      </c>
      <c r="D908" s="21" t="s">
        <v>3640</v>
      </c>
      <c r="E908" s="23" t="s">
        <v>13</v>
      </c>
    </row>
    <row r="909" hidden="1">
      <c r="A909" s="57" t="s">
        <v>3641</v>
      </c>
      <c r="B909" s="25">
        <v>20262.0</v>
      </c>
      <c r="C909" s="26">
        <v>20562.0</v>
      </c>
      <c r="D909" s="27">
        <v>300.0</v>
      </c>
      <c r="E909" s="28" t="s">
        <v>8513</v>
      </c>
    </row>
    <row r="910" hidden="1">
      <c r="A910" s="57" t="s">
        <v>3642</v>
      </c>
      <c r="B910" s="29">
        <v>5805.0</v>
      </c>
      <c r="C910" s="26">
        <v>5805.0</v>
      </c>
      <c r="D910" s="27">
        <v>0.0</v>
      </c>
      <c r="E910" s="40"/>
    </row>
    <row r="911" hidden="1">
      <c r="A911" s="57" t="s">
        <v>3643</v>
      </c>
      <c r="B911" s="25">
        <v>660.0</v>
      </c>
      <c r="C911" s="26">
        <v>660.0</v>
      </c>
      <c r="D911" s="27">
        <v>0.0</v>
      </c>
      <c r="E911" s="41"/>
    </row>
    <row r="912" hidden="1">
      <c r="A912" s="57" t="s">
        <v>3644</v>
      </c>
      <c r="B912" s="29">
        <v>500.0</v>
      </c>
      <c r="C912" s="26">
        <v>506.0</v>
      </c>
      <c r="D912" s="27">
        <v>6.0</v>
      </c>
      <c r="E912" s="41"/>
    </row>
    <row r="913" hidden="1">
      <c r="A913" s="31" t="s">
        <v>3646</v>
      </c>
      <c r="B913" s="29">
        <v>0.0</v>
      </c>
      <c r="C913" s="26"/>
      <c r="D913" s="27">
        <v>0.0</v>
      </c>
      <c r="E913" s="40"/>
    </row>
    <row r="914" hidden="1">
      <c r="A914" s="31" t="s">
        <v>3647</v>
      </c>
      <c r="B914" s="29">
        <v>0.0</v>
      </c>
      <c r="C914" s="26"/>
      <c r="D914" s="27">
        <v>0.0</v>
      </c>
      <c r="E914" s="41"/>
    </row>
    <row r="915" hidden="1">
      <c r="A915" s="31" t="s">
        <v>3649</v>
      </c>
      <c r="B915" s="29">
        <v>4310.0</v>
      </c>
      <c r="C915" s="26">
        <v>4310.0</v>
      </c>
      <c r="D915" s="27">
        <v>0.0</v>
      </c>
      <c r="E915" s="28" t="s">
        <v>8514</v>
      </c>
    </row>
    <row r="916" hidden="1">
      <c r="A916" s="31" t="s">
        <v>3651</v>
      </c>
      <c r="B916" s="29">
        <v>1560.0</v>
      </c>
      <c r="C916" s="26">
        <v>1560.0</v>
      </c>
      <c r="D916" s="27">
        <v>0.0</v>
      </c>
      <c r="E916" s="40"/>
    </row>
    <row r="917" hidden="1">
      <c r="A917" s="58" t="s">
        <v>3652</v>
      </c>
      <c r="B917" s="29">
        <v>46736.0</v>
      </c>
      <c r="C917" s="29">
        <v>46736.0</v>
      </c>
      <c r="D917" s="27">
        <v>0.0</v>
      </c>
      <c r="E917" s="41"/>
    </row>
    <row r="918" hidden="1">
      <c r="A918" s="58" t="s">
        <v>3653</v>
      </c>
      <c r="B918" s="29">
        <v>38080.0</v>
      </c>
      <c r="C918" s="59">
        <v>38080.0</v>
      </c>
      <c r="D918" s="27">
        <v>0.0</v>
      </c>
      <c r="E918" s="41"/>
    </row>
    <row r="919" hidden="1">
      <c r="A919" s="58" t="s">
        <v>3654</v>
      </c>
      <c r="B919" s="29">
        <v>42223.0</v>
      </c>
      <c r="C919" s="59">
        <v>42223.0</v>
      </c>
      <c r="D919" s="27">
        <v>0.0</v>
      </c>
      <c r="E919" s="41"/>
    </row>
    <row r="920" hidden="1">
      <c r="A920" s="58" t="s">
        <v>3655</v>
      </c>
      <c r="B920" s="29">
        <v>29913.0</v>
      </c>
      <c r="C920" s="59">
        <v>29913.0</v>
      </c>
      <c r="D920" s="27">
        <v>0.0</v>
      </c>
      <c r="E920" s="41"/>
    </row>
    <row r="921" hidden="1">
      <c r="A921" s="58" t="s">
        <v>3657</v>
      </c>
      <c r="B921" s="29">
        <v>509.0</v>
      </c>
      <c r="C921" s="59">
        <v>509.0</v>
      </c>
      <c r="D921" s="27">
        <v>0.0</v>
      </c>
      <c r="E921" s="41"/>
    </row>
    <row r="922" hidden="1">
      <c r="A922" s="58" t="s">
        <v>3658</v>
      </c>
      <c r="B922" s="29">
        <v>8893.0</v>
      </c>
      <c r="C922" s="59">
        <v>8893.0</v>
      </c>
      <c r="D922" s="27">
        <v>0.0</v>
      </c>
      <c r="E922" s="41"/>
    </row>
    <row r="923" hidden="1">
      <c r="A923" s="35" t="s">
        <v>3659</v>
      </c>
      <c r="B923" s="29">
        <v>190557.9</v>
      </c>
      <c r="C923" s="59">
        <v>190557.9</v>
      </c>
      <c r="D923" s="27">
        <v>0.0</v>
      </c>
      <c r="E923" s="41"/>
    </row>
    <row r="924" hidden="1">
      <c r="A924" s="36" t="s">
        <v>3660</v>
      </c>
      <c r="B924" s="42">
        <v>0.09999999999854481</v>
      </c>
      <c r="C924" s="65">
        <v>306.1000000000058</v>
      </c>
      <c r="D924" s="66">
        <v>306.0000000000073</v>
      </c>
      <c r="E924" s="45"/>
    </row>
    <row r="925" hidden="1"/>
    <row r="926" hidden="1"/>
    <row r="927" hidden="1">
      <c r="A927" s="5" t="s">
        <v>4819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5" t="s">
        <v>3634</v>
      </c>
      <c r="B929" s="6"/>
      <c r="C929" s="6"/>
      <c r="D929" s="6"/>
      <c r="E929" s="7"/>
    </row>
    <row r="930" hidden="1">
      <c r="A930" s="10"/>
      <c r="B930" s="11"/>
      <c r="C930" s="11"/>
      <c r="D930" s="11"/>
      <c r="E930" s="12"/>
    </row>
    <row r="931" hidden="1">
      <c r="A931" s="13">
        <v>45712.0</v>
      </c>
      <c r="B931" s="6"/>
      <c r="C931" s="54" t="s">
        <v>3635</v>
      </c>
      <c r="D931" s="15">
        <v>45716.0</v>
      </c>
      <c r="E931" s="7"/>
    </row>
    <row r="932" hidden="1">
      <c r="A932" s="10"/>
      <c r="B932" s="11"/>
      <c r="C932" s="16"/>
      <c r="D932" s="11"/>
      <c r="E932" s="12"/>
    </row>
    <row r="933" hidden="1">
      <c r="A933" s="55" t="s">
        <v>4824</v>
      </c>
      <c r="B933" s="7"/>
      <c r="C933" s="16"/>
      <c r="D933" s="56" t="s">
        <v>4831</v>
      </c>
      <c r="E933" s="7"/>
    </row>
    <row r="934" hidden="1">
      <c r="A934" s="10"/>
      <c r="B934" s="12"/>
      <c r="C934" s="16"/>
      <c r="D934" s="11"/>
      <c r="E934" s="12"/>
    </row>
    <row r="935" hidden="1">
      <c r="A935" s="19" t="s">
        <v>3636</v>
      </c>
      <c r="B935" s="6"/>
      <c r="C935" s="6"/>
      <c r="D935" s="6"/>
      <c r="E935" s="7"/>
    </row>
    <row r="936" hidden="1">
      <c r="A936" s="20" t="s">
        <v>3637</v>
      </c>
      <c r="B936" s="21" t="s">
        <v>3638</v>
      </c>
      <c r="C936" s="22" t="s">
        <v>3639</v>
      </c>
      <c r="D936" s="21" t="s">
        <v>3640</v>
      </c>
      <c r="E936" s="23" t="s">
        <v>13</v>
      </c>
    </row>
    <row r="937" hidden="1">
      <c r="A937" s="57" t="s">
        <v>3641</v>
      </c>
      <c r="B937" s="25">
        <v>5197.0</v>
      </c>
      <c r="C937" s="26">
        <v>5200.0</v>
      </c>
      <c r="D937" s="27">
        <v>3.0</v>
      </c>
      <c r="E937" s="28"/>
    </row>
    <row r="938" hidden="1">
      <c r="A938" s="57" t="s">
        <v>3642</v>
      </c>
      <c r="B938" s="29">
        <v>4908.0</v>
      </c>
      <c r="C938" s="26">
        <v>4908.0</v>
      </c>
      <c r="D938" s="27">
        <v>0.0</v>
      </c>
      <c r="E938" s="40"/>
    </row>
    <row r="939" hidden="1">
      <c r="A939" s="57" t="s">
        <v>3643</v>
      </c>
      <c r="B939" s="25">
        <v>360.0</v>
      </c>
      <c r="C939" s="26">
        <v>360.0</v>
      </c>
      <c r="D939" s="27">
        <v>0.0</v>
      </c>
      <c r="E939" s="41"/>
    </row>
    <row r="940" hidden="1">
      <c r="A940" s="57" t="s">
        <v>3644</v>
      </c>
      <c r="B940" s="29">
        <v>0.0</v>
      </c>
      <c r="C940" s="26"/>
      <c r="D940" s="27">
        <v>0.0</v>
      </c>
      <c r="E940" s="41"/>
    </row>
    <row r="941" hidden="1">
      <c r="A941" s="31" t="s">
        <v>3646</v>
      </c>
      <c r="B941" s="29">
        <v>0.0</v>
      </c>
      <c r="C941" s="26"/>
      <c r="D941" s="27">
        <v>0.0</v>
      </c>
      <c r="E941" s="40"/>
    </row>
    <row r="942" hidden="1">
      <c r="A942" s="31" t="s">
        <v>3647</v>
      </c>
      <c r="B942" s="29">
        <v>0.0</v>
      </c>
      <c r="C942" s="26"/>
      <c r="D942" s="27">
        <v>0.0</v>
      </c>
      <c r="E942" s="41"/>
    </row>
    <row r="943" hidden="1">
      <c r="A943" s="31" t="s">
        <v>3649</v>
      </c>
      <c r="B943" s="29">
        <v>6695.0</v>
      </c>
      <c r="C943" s="26">
        <v>6695.0</v>
      </c>
      <c r="D943" s="27">
        <v>0.0</v>
      </c>
      <c r="E943" s="28" t="s">
        <v>8515</v>
      </c>
    </row>
    <row r="944" hidden="1">
      <c r="A944" s="31" t="s">
        <v>3651</v>
      </c>
      <c r="B944" s="29">
        <v>1840.0</v>
      </c>
      <c r="C944" s="26">
        <v>1840.0</v>
      </c>
      <c r="D944" s="27">
        <v>0.0</v>
      </c>
      <c r="E944" s="40"/>
    </row>
    <row r="945" hidden="1">
      <c r="A945" s="58" t="s">
        <v>3652</v>
      </c>
      <c r="B945" s="29">
        <v>32757.0</v>
      </c>
      <c r="C945" s="29">
        <v>32757.0</v>
      </c>
      <c r="D945" s="27">
        <v>0.0</v>
      </c>
      <c r="E945" s="41"/>
    </row>
    <row r="946" hidden="1">
      <c r="A946" s="58" t="s">
        <v>3653</v>
      </c>
      <c r="B946" s="29">
        <v>17564.0</v>
      </c>
      <c r="C946" s="59">
        <v>17564.0</v>
      </c>
      <c r="D946" s="27">
        <v>0.0</v>
      </c>
      <c r="E946" s="41"/>
    </row>
    <row r="947" hidden="1">
      <c r="A947" s="58" t="s">
        <v>3654</v>
      </c>
      <c r="B947" s="29">
        <v>33033.0</v>
      </c>
      <c r="C947" s="59">
        <v>32669.0</v>
      </c>
      <c r="D947" s="27">
        <v>-364.0</v>
      </c>
      <c r="E947" s="41"/>
    </row>
    <row r="948" hidden="1">
      <c r="A948" s="58" t="s">
        <v>3655</v>
      </c>
      <c r="B948" s="29">
        <v>29705.2</v>
      </c>
      <c r="C948" s="59">
        <v>29705.2</v>
      </c>
      <c r="D948" s="27">
        <v>0.0</v>
      </c>
      <c r="E948" s="41"/>
    </row>
    <row r="949" hidden="1">
      <c r="A949" s="58" t="s">
        <v>3657</v>
      </c>
      <c r="B949" s="29">
        <v>2951.8</v>
      </c>
      <c r="C949" s="59">
        <v>2951.8</v>
      </c>
      <c r="D949" s="27">
        <v>0.0</v>
      </c>
      <c r="E949" s="41"/>
    </row>
    <row r="950" hidden="1">
      <c r="A950" s="58" t="s">
        <v>3658</v>
      </c>
      <c r="B950" s="29">
        <v>4608.0</v>
      </c>
      <c r="C950" s="59">
        <v>4608.0</v>
      </c>
      <c r="D950" s="27">
        <v>0.0</v>
      </c>
      <c r="E950" s="41"/>
    </row>
    <row r="951" hidden="1">
      <c r="A951" s="35" t="s">
        <v>3659</v>
      </c>
      <c r="B951" s="29">
        <v>135011.4</v>
      </c>
      <c r="C951" s="59">
        <v>134647.39999999997</v>
      </c>
      <c r="D951" s="27">
        <v>-364.0000000000291</v>
      </c>
      <c r="E951" s="41"/>
    </row>
    <row r="952" hidden="1">
      <c r="A952" s="36" t="s">
        <v>3660</v>
      </c>
      <c r="B952" s="42">
        <v>-0.3999999999869033</v>
      </c>
      <c r="C952" s="65">
        <v>2.6000000000349246</v>
      </c>
      <c r="D952" s="66">
        <v>3.000000000021828</v>
      </c>
      <c r="E952" s="45"/>
    </row>
    <row r="953" hidden="1"/>
    <row r="954" hidden="1"/>
    <row r="955" hidden="1">
      <c r="A955" s="5" t="s">
        <v>4819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5" t="s">
        <v>3634</v>
      </c>
      <c r="B957" s="6"/>
      <c r="C957" s="6"/>
      <c r="D957" s="6"/>
      <c r="E957" s="7"/>
    </row>
    <row r="958" hidden="1">
      <c r="A958" s="10"/>
      <c r="B958" s="11"/>
      <c r="C958" s="11"/>
      <c r="D958" s="11"/>
      <c r="E958" s="12"/>
    </row>
    <row r="959" hidden="1">
      <c r="A959" s="13">
        <v>45717.0</v>
      </c>
      <c r="B959" s="6"/>
      <c r="C959" s="54" t="s">
        <v>3635</v>
      </c>
      <c r="D959" s="15">
        <v>45718.0</v>
      </c>
      <c r="E959" s="7"/>
    </row>
    <row r="960" hidden="1">
      <c r="A960" s="10"/>
      <c r="B960" s="11"/>
      <c r="C960" s="16"/>
      <c r="D960" s="11"/>
      <c r="E960" s="12"/>
    </row>
    <row r="961" hidden="1">
      <c r="A961" s="55" t="s">
        <v>4833</v>
      </c>
      <c r="B961" s="7"/>
      <c r="C961" s="16"/>
      <c r="D961" s="56" t="s">
        <v>4825</v>
      </c>
      <c r="E961" s="7"/>
    </row>
    <row r="962" hidden="1">
      <c r="A962" s="10"/>
      <c r="B962" s="12"/>
      <c r="C962" s="16"/>
      <c r="D962" s="11"/>
      <c r="E962" s="12"/>
    </row>
    <row r="963" hidden="1">
      <c r="A963" s="19" t="s">
        <v>3636</v>
      </c>
      <c r="B963" s="6"/>
      <c r="C963" s="6"/>
      <c r="D963" s="6"/>
      <c r="E963" s="7"/>
    </row>
    <row r="964" hidden="1">
      <c r="A964" s="20" t="s">
        <v>3637</v>
      </c>
      <c r="B964" s="21" t="s">
        <v>3638</v>
      </c>
      <c r="C964" s="22" t="s">
        <v>3639</v>
      </c>
      <c r="D964" s="21" t="s">
        <v>3640</v>
      </c>
      <c r="E964" s="23" t="s">
        <v>13</v>
      </c>
    </row>
    <row r="965" hidden="1">
      <c r="A965" s="57" t="s">
        <v>3641</v>
      </c>
      <c r="B965" s="25">
        <v>11773.0</v>
      </c>
      <c r="C965" s="26">
        <v>11773.0</v>
      </c>
      <c r="D965" s="27">
        <v>0.0</v>
      </c>
      <c r="E965" s="28"/>
    </row>
    <row r="966" hidden="1">
      <c r="A966" s="57" t="s">
        <v>3642</v>
      </c>
      <c r="B966" s="29">
        <v>2677.0</v>
      </c>
      <c r="C966" s="26">
        <v>2677.0</v>
      </c>
      <c r="D966" s="27">
        <v>0.0</v>
      </c>
      <c r="E966" s="40"/>
    </row>
    <row r="967" hidden="1">
      <c r="A967" s="57" t="s">
        <v>3643</v>
      </c>
      <c r="B967" s="25">
        <v>360.0</v>
      </c>
      <c r="C967" s="26">
        <v>360.0</v>
      </c>
      <c r="D967" s="27">
        <v>0.0</v>
      </c>
      <c r="E967" s="41"/>
    </row>
    <row r="968" hidden="1">
      <c r="A968" s="57" t="s">
        <v>3644</v>
      </c>
      <c r="B968" s="29">
        <v>500.0</v>
      </c>
      <c r="C968" s="26">
        <v>500.0</v>
      </c>
      <c r="D968" s="27">
        <v>0.0</v>
      </c>
      <c r="E968" s="41"/>
    </row>
    <row r="969" hidden="1">
      <c r="A969" s="31" t="s">
        <v>3646</v>
      </c>
      <c r="B969" s="29">
        <v>100.0</v>
      </c>
      <c r="C969" s="26">
        <v>99.0</v>
      </c>
      <c r="D969" s="27">
        <v>-1.0</v>
      </c>
      <c r="E969" s="40"/>
    </row>
    <row r="970" hidden="1">
      <c r="A970" s="31" t="s">
        <v>3647</v>
      </c>
      <c r="B970" s="29">
        <v>0.0</v>
      </c>
      <c r="C970" s="26"/>
      <c r="D970" s="27">
        <v>0.0</v>
      </c>
      <c r="E970" s="41"/>
    </row>
    <row r="971" hidden="1">
      <c r="A971" s="31" t="s">
        <v>3649</v>
      </c>
      <c r="B971" s="29">
        <v>0.0</v>
      </c>
      <c r="C971" s="26"/>
      <c r="D971" s="27">
        <v>0.0</v>
      </c>
      <c r="E971" s="28"/>
    </row>
    <row r="972" hidden="1">
      <c r="A972" s="31" t="s">
        <v>3651</v>
      </c>
      <c r="B972" s="29">
        <v>880.0</v>
      </c>
      <c r="C972" s="26">
        <v>880.0</v>
      </c>
      <c r="D972" s="27">
        <v>0.0</v>
      </c>
      <c r="E972" s="40"/>
    </row>
    <row r="973" hidden="1">
      <c r="A973" s="58" t="s">
        <v>3652</v>
      </c>
      <c r="B973" s="29">
        <v>14914.0</v>
      </c>
      <c r="C973" s="29">
        <v>14914.0</v>
      </c>
      <c r="D973" s="27">
        <v>0.0</v>
      </c>
      <c r="E973" s="41"/>
    </row>
    <row r="974" hidden="1">
      <c r="A974" s="58" t="s">
        <v>3653</v>
      </c>
      <c r="B974" s="29">
        <v>8318.0</v>
      </c>
      <c r="C974" s="59">
        <v>8647.0</v>
      </c>
      <c r="D974" s="27">
        <v>329.0</v>
      </c>
      <c r="E974" s="41"/>
    </row>
    <row r="975" hidden="1">
      <c r="A975" s="58" t="s">
        <v>3654</v>
      </c>
      <c r="B975" s="29">
        <v>16011.0</v>
      </c>
      <c r="C975" s="59">
        <v>16011.0</v>
      </c>
      <c r="D975" s="27">
        <v>0.0</v>
      </c>
      <c r="E975" s="41"/>
    </row>
    <row r="976" hidden="1">
      <c r="A976" s="58" t="s">
        <v>3655</v>
      </c>
      <c r="B976" s="29">
        <v>15758.6</v>
      </c>
      <c r="C976" s="59">
        <v>15758.599999999999</v>
      </c>
      <c r="D976" s="27">
        <v>-1.8189894035458565E-12</v>
      </c>
      <c r="E976" s="41"/>
    </row>
    <row r="977" hidden="1">
      <c r="A977" s="58" t="s">
        <v>3657</v>
      </c>
      <c r="B977" s="29">
        <v>1426.0</v>
      </c>
      <c r="C977" s="59">
        <v>1426.0</v>
      </c>
      <c r="D977" s="27">
        <v>0.0</v>
      </c>
      <c r="E977" s="41"/>
    </row>
    <row r="978" hidden="1">
      <c r="A978" s="58" t="s">
        <v>3658</v>
      </c>
      <c r="B978" s="29">
        <v>7848.0</v>
      </c>
      <c r="C978" s="59">
        <v>7848.0</v>
      </c>
      <c r="D978" s="27">
        <v>0.0</v>
      </c>
      <c r="E978" s="41"/>
    </row>
    <row r="979" hidden="1">
      <c r="A979" s="35" t="s">
        <v>3659</v>
      </c>
      <c r="B979" s="29">
        <v>72717.1</v>
      </c>
      <c r="C979" s="59">
        <v>73046.09999999999</v>
      </c>
      <c r="D979" s="27">
        <v>328.99999999998545</v>
      </c>
      <c r="E979" s="41"/>
    </row>
    <row r="980" hidden="1">
      <c r="A980" s="36" t="s">
        <v>3660</v>
      </c>
      <c r="B980" s="42">
        <v>0.500000000003638</v>
      </c>
      <c r="C980" s="65">
        <v>-0.4999999999854481</v>
      </c>
      <c r="D980" s="66">
        <v>-0.9999999999890861</v>
      </c>
      <c r="E980" s="45"/>
    </row>
    <row r="981" hidden="1"/>
    <row r="982" hidden="1"/>
    <row r="983" hidden="1">
      <c r="A983" s="5" t="s">
        <v>4819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5" t="s">
        <v>3634</v>
      </c>
      <c r="B985" s="6"/>
      <c r="C985" s="6"/>
      <c r="D985" s="6"/>
      <c r="E985" s="7"/>
    </row>
    <row r="986" hidden="1">
      <c r="A986" s="10"/>
      <c r="B986" s="11"/>
      <c r="C986" s="11"/>
      <c r="D986" s="11"/>
      <c r="E986" s="12"/>
    </row>
    <row r="987" hidden="1">
      <c r="A987" s="13">
        <v>45719.0</v>
      </c>
      <c r="B987" s="6"/>
      <c r="C987" s="54" t="s">
        <v>3635</v>
      </c>
      <c r="D987" s="15">
        <v>45725.0</v>
      </c>
      <c r="E987" s="7"/>
    </row>
    <row r="988" hidden="1">
      <c r="A988" s="10"/>
      <c r="B988" s="11"/>
      <c r="C988" s="16"/>
      <c r="D988" s="11"/>
      <c r="E988" s="12"/>
    </row>
    <row r="989" hidden="1">
      <c r="A989" s="55" t="s">
        <v>4824</v>
      </c>
      <c r="B989" s="7"/>
      <c r="C989" s="16"/>
      <c r="D989" s="56" t="s">
        <v>4825</v>
      </c>
      <c r="E989" s="7"/>
    </row>
    <row r="990" hidden="1">
      <c r="A990" s="10"/>
      <c r="B990" s="12"/>
      <c r="C990" s="16"/>
      <c r="D990" s="11"/>
      <c r="E990" s="12"/>
    </row>
    <row r="991" hidden="1">
      <c r="A991" s="19" t="s">
        <v>3636</v>
      </c>
      <c r="B991" s="6"/>
      <c r="C991" s="6"/>
      <c r="D991" s="6"/>
      <c r="E991" s="7"/>
    </row>
    <row r="992" hidden="1">
      <c r="A992" s="20" t="s">
        <v>3637</v>
      </c>
      <c r="B992" s="21" t="s">
        <v>3638</v>
      </c>
      <c r="C992" s="22" t="s">
        <v>3639</v>
      </c>
      <c r="D992" s="21" t="s">
        <v>3640</v>
      </c>
      <c r="E992" s="23" t="s">
        <v>13</v>
      </c>
    </row>
    <row r="993" hidden="1">
      <c r="A993" s="57" t="s">
        <v>3641</v>
      </c>
      <c r="B993" s="25">
        <v>25386.0</v>
      </c>
      <c r="C993" s="26">
        <v>25386.0</v>
      </c>
      <c r="D993" s="27">
        <v>0.0</v>
      </c>
      <c r="E993" s="28"/>
    </row>
    <row r="994" hidden="1">
      <c r="A994" s="57" t="s">
        <v>3642</v>
      </c>
      <c r="B994" s="29">
        <v>4936.0</v>
      </c>
      <c r="C994" s="26">
        <v>4936.0</v>
      </c>
      <c r="D994" s="27">
        <v>0.0</v>
      </c>
      <c r="E994" s="40"/>
    </row>
    <row r="995" hidden="1">
      <c r="A995" s="57" t="s">
        <v>3643</v>
      </c>
      <c r="B995" s="25">
        <v>360.0</v>
      </c>
      <c r="C995" s="26">
        <v>360.0</v>
      </c>
      <c r="D995" s="27">
        <v>0.0</v>
      </c>
      <c r="E995" s="41"/>
    </row>
    <row r="996" hidden="1">
      <c r="A996" s="57" t="s">
        <v>3644</v>
      </c>
      <c r="B996" s="29">
        <v>1000.0</v>
      </c>
      <c r="C996" s="26">
        <v>1001.0</v>
      </c>
      <c r="D996" s="27">
        <v>1.0</v>
      </c>
      <c r="E996" s="41"/>
    </row>
    <row r="997" hidden="1">
      <c r="A997" s="31" t="s">
        <v>3646</v>
      </c>
      <c r="B997" s="29">
        <v>0.0</v>
      </c>
      <c r="C997" s="26"/>
      <c r="D997" s="27">
        <v>0.0</v>
      </c>
      <c r="E997" s="40"/>
    </row>
    <row r="998" hidden="1">
      <c r="A998" s="31" t="s">
        <v>3647</v>
      </c>
      <c r="B998" s="29">
        <v>0.0</v>
      </c>
      <c r="C998" s="26"/>
      <c r="D998" s="27">
        <v>0.0</v>
      </c>
      <c r="E998" s="41"/>
    </row>
    <row r="999" hidden="1">
      <c r="A999" s="31" t="s">
        <v>3649</v>
      </c>
      <c r="B999" s="29">
        <v>1000.0</v>
      </c>
      <c r="C999" s="26">
        <v>1000.0</v>
      </c>
      <c r="D999" s="27">
        <v>0.0</v>
      </c>
      <c r="E999" s="28" t="s">
        <v>8516</v>
      </c>
    </row>
    <row r="1000" hidden="1">
      <c r="A1000" s="31" t="s">
        <v>3651</v>
      </c>
      <c r="B1000" s="29">
        <v>1080.0</v>
      </c>
      <c r="C1000" s="26">
        <v>1080.0</v>
      </c>
      <c r="D1000" s="27">
        <v>0.0</v>
      </c>
      <c r="E1000" s="40"/>
    </row>
    <row r="1001" hidden="1">
      <c r="A1001" s="58" t="s">
        <v>3652</v>
      </c>
      <c r="B1001" s="29">
        <v>41089.0</v>
      </c>
      <c r="C1001" s="29">
        <v>41089.0</v>
      </c>
      <c r="D1001" s="27">
        <v>0.0</v>
      </c>
      <c r="E1001" s="41"/>
    </row>
    <row r="1002" hidden="1">
      <c r="A1002" s="58" t="s">
        <v>3653</v>
      </c>
      <c r="B1002" s="29">
        <v>27025.0</v>
      </c>
      <c r="C1002" s="59">
        <v>27025.0</v>
      </c>
      <c r="D1002" s="27">
        <v>0.0</v>
      </c>
      <c r="E1002" s="41"/>
    </row>
    <row r="1003" hidden="1">
      <c r="A1003" s="58" t="s">
        <v>3654</v>
      </c>
      <c r="B1003" s="29">
        <v>42818.0</v>
      </c>
      <c r="C1003" s="59">
        <v>42818.0</v>
      </c>
      <c r="D1003" s="27">
        <v>0.0</v>
      </c>
      <c r="E1003" s="41"/>
    </row>
    <row r="1004" hidden="1">
      <c r="A1004" s="58" t="s">
        <v>3655</v>
      </c>
      <c r="B1004" s="29">
        <v>31455.100000000002</v>
      </c>
      <c r="C1004" s="59">
        <v>31901.5</v>
      </c>
      <c r="D1004" s="27">
        <v>446.3999999999978</v>
      </c>
      <c r="E1004" s="41"/>
    </row>
    <row r="1005" hidden="1">
      <c r="A1005" s="58" t="s">
        <v>3657</v>
      </c>
      <c r="B1005" s="29">
        <v>952.0</v>
      </c>
      <c r="C1005" s="59">
        <v>952.0</v>
      </c>
      <c r="D1005" s="27">
        <v>0.0</v>
      </c>
      <c r="E1005" s="41"/>
    </row>
    <row r="1006" hidden="1">
      <c r="A1006" s="58" t="s">
        <v>3658</v>
      </c>
      <c r="B1006" s="29">
        <v>6964.0</v>
      </c>
      <c r="C1006" s="59">
        <v>6964.0</v>
      </c>
      <c r="D1006" s="27">
        <v>0.0</v>
      </c>
      <c r="E1006" s="41"/>
    </row>
    <row r="1007" hidden="1">
      <c r="A1007" s="35" t="s">
        <v>3659</v>
      </c>
      <c r="B1007" s="29">
        <v>177099.69999999998</v>
      </c>
      <c r="C1007" s="59">
        <v>177546.09999999998</v>
      </c>
      <c r="D1007" s="27">
        <v>446.3999999999942</v>
      </c>
      <c r="E1007" s="41"/>
    </row>
    <row r="1008" hidden="1">
      <c r="A1008" s="36" t="s">
        <v>3660</v>
      </c>
      <c r="B1008" s="42">
        <v>1.3999999999905413</v>
      </c>
      <c r="C1008" s="65">
        <v>2.400000000023283</v>
      </c>
      <c r="D1008" s="66">
        <v>1.0000000000327418</v>
      </c>
      <c r="E1008" s="45"/>
    </row>
    <row r="1009" hidden="1"/>
    <row r="1010" hidden="1"/>
    <row r="1011" hidden="1">
      <c r="A1011" s="5" t="s">
        <v>4819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5" t="s">
        <v>3634</v>
      </c>
      <c r="B1013" s="6"/>
      <c r="C1013" s="6"/>
      <c r="D1013" s="6"/>
      <c r="E1013" s="7"/>
    </row>
    <row r="1014" hidden="1">
      <c r="A1014" s="10"/>
      <c r="B1014" s="11"/>
      <c r="C1014" s="11"/>
      <c r="D1014" s="11"/>
      <c r="E1014" s="12"/>
    </row>
    <row r="1015" hidden="1">
      <c r="A1015" s="13">
        <v>45726.0</v>
      </c>
      <c r="B1015" s="6"/>
      <c r="C1015" s="54" t="s">
        <v>3635</v>
      </c>
      <c r="D1015" s="15">
        <v>45732.0</v>
      </c>
      <c r="E1015" s="7"/>
    </row>
    <row r="1016" hidden="1">
      <c r="A1016" s="10"/>
      <c r="B1016" s="11"/>
      <c r="C1016" s="16"/>
      <c r="D1016" s="11"/>
      <c r="E1016" s="12"/>
    </row>
    <row r="1017" hidden="1">
      <c r="A1017" s="55" t="s">
        <v>4824</v>
      </c>
      <c r="B1017" s="7"/>
      <c r="C1017" s="16"/>
      <c r="D1017" s="56" t="s">
        <v>4825</v>
      </c>
      <c r="E1017" s="7"/>
    </row>
    <row r="1018" hidden="1">
      <c r="A1018" s="10"/>
      <c r="B1018" s="12"/>
      <c r="C1018" s="16"/>
      <c r="D1018" s="11"/>
      <c r="E1018" s="12"/>
    </row>
    <row r="1019" hidden="1">
      <c r="A1019" s="19" t="s">
        <v>3636</v>
      </c>
      <c r="B1019" s="6"/>
      <c r="C1019" s="6"/>
      <c r="D1019" s="6"/>
      <c r="E1019" s="7"/>
    </row>
    <row r="1020" hidden="1">
      <c r="A1020" s="20" t="s">
        <v>3637</v>
      </c>
      <c r="B1020" s="21" t="s">
        <v>3638</v>
      </c>
      <c r="C1020" s="22" t="s">
        <v>3639</v>
      </c>
      <c r="D1020" s="21" t="s">
        <v>3640</v>
      </c>
      <c r="E1020" s="23" t="s">
        <v>13</v>
      </c>
    </row>
    <row r="1021" hidden="1">
      <c r="A1021" s="57" t="s">
        <v>3641</v>
      </c>
      <c r="B1021" s="25">
        <v>29461.0</v>
      </c>
      <c r="C1021" s="26">
        <v>29541.0</v>
      </c>
      <c r="D1021" s="27">
        <v>80.0</v>
      </c>
      <c r="E1021" s="28" t="s">
        <v>8517</v>
      </c>
    </row>
    <row r="1022" hidden="1">
      <c r="A1022" s="57" t="s">
        <v>3642</v>
      </c>
      <c r="B1022" s="29">
        <v>6863.0</v>
      </c>
      <c r="C1022" s="26">
        <v>6863.0</v>
      </c>
      <c r="D1022" s="27">
        <v>0.0</v>
      </c>
      <c r="E1022" s="40"/>
    </row>
    <row r="1023" hidden="1">
      <c r="A1023" s="57" t="s">
        <v>3643</v>
      </c>
      <c r="B1023" s="25">
        <v>660.0</v>
      </c>
      <c r="C1023" s="26">
        <v>660.0</v>
      </c>
      <c r="D1023" s="27">
        <v>0.0</v>
      </c>
      <c r="E1023" s="41"/>
    </row>
    <row r="1024" hidden="1">
      <c r="A1024" s="57" t="s">
        <v>3644</v>
      </c>
      <c r="B1024" s="29">
        <v>500.0</v>
      </c>
      <c r="C1024" s="26">
        <v>500.0</v>
      </c>
      <c r="D1024" s="27">
        <v>0.0</v>
      </c>
      <c r="E1024" s="41"/>
    </row>
    <row r="1025" hidden="1">
      <c r="A1025" s="31" t="s">
        <v>3646</v>
      </c>
      <c r="B1025" s="29">
        <v>0.0</v>
      </c>
      <c r="C1025" s="26"/>
      <c r="D1025" s="27">
        <v>0.0</v>
      </c>
      <c r="E1025" s="40"/>
    </row>
    <row r="1026" hidden="1">
      <c r="A1026" s="31" t="s">
        <v>3647</v>
      </c>
      <c r="B1026" s="29">
        <v>0.0</v>
      </c>
      <c r="C1026" s="26"/>
      <c r="D1026" s="27">
        <v>0.0</v>
      </c>
      <c r="E1026" s="41"/>
    </row>
    <row r="1027" hidden="1">
      <c r="A1027" s="31" t="s">
        <v>3649</v>
      </c>
      <c r="B1027" s="29">
        <v>0.0</v>
      </c>
      <c r="C1027" s="26"/>
      <c r="D1027" s="27">
        <v>0.0</v>
      </c>
      <c r="E1027" s="28"/>
    </row>
    <row r="1028" hidden="1">
      <c r="A1028" s="31" t="s">
        <v>3651</v>
      </c>
      <c r="B1028" s="29">
        <v>3480.0</v>
      </c>
      <c r="C1028" s="26">
        <v>3400.0</v>
      </c>
      <c r="D1028" s="27">
        <v>-80.0</v>
      </c>
      <c r="E1028" s="40"/>
    </row>
    <row r="1029" hidden="1">
      <c r="A1029" s="58" t="s">
        <v>3652</v>
      </c>
      <c r="B1029" s="29">
        <v>54207.0</v>
      </c>
      <c r="C1029" s="29">
        <v>54207.0</v>
      </c>
      <c r="D1029" s="27">
        <v>0.0</v>
      </c>
      <c r="E1029" s="41"/>
    </row>
    <row r="1030" hidden="1">
      <c r="A1030" s="58" t="s">
        <v>3653</v>
      </c>
      <c r="B1030" s="29">
        <v>37628.0</v>
      </c>
      <c r="C1030" s="59">
        <v>37628.0</v>
      </c>
      <c r="D1030" s="27">
        <v>0.0</v>
      </c>
      <c r="E1030" s="41"/>
    </row>
    <row r="1031" hidden="1">
      <c r="A1031" s="58" t="s">
        <v>3654</v>
      </c>
      <c r="B1031" s="29">
        <v>39596.0</v>
      </c>
      <c r="C1031" s="59">
        <v>39596.0</v>
      </c>
      <c r="D1031" s="27">
        <v>0.0</v>
      </c>
      <c r="E1031" s="41"/>
    </row>
    <row r="1032" hidden="1">
      <c r="A1032" s="58" t="s">
        <v>3655</v>
      </c>
      <c r="B1032" s="29">
        <v>43538.0</v>
      </c>
      <c r="C1032" s="59">
        <v>43538.0</v>
      </c>
      <c r="D1032" s="27">
        <v>0.0</v>
      </c>
      <c r="E1032" s="41"/>
    </row>
    <row r="1033" hidden="1">
      <c r="A1033" s="58" t="s">
        <v>3657</v>
      </c>
      <c r="B1033" s="29">
        <v>485.0</v>
      </c>
      <c r="C1033" s="59">
        <v>485.0</v>
      </c>
      <c r="D1033" s="27">
        <v>0.0</v>
      </c>
      <c r="E1033" s="41"/>
    </row>
    <row r="1034" hidden="1">
      <c r="A1034" s="58" t="s">
        <v>3658</v>
      </c>
      <c r="B1034" s="29">
        <v>12787.0</v>
      </c>
      <c r="C1034" s="59">
        <v>12787.0</v>
      </c>
      <c r="D1034" s="27">
        <v>0.0</v>
      </c>
      <c r="E1034" s="41"/>
    </row>
    <row r="1035" hidden="1">
      <c r="A1035" s="35" t="s">
        <v>3659</v>
      </c>
      <c r="B1035" s="29">
        <v>216417.8</v>
      </c>
      <c r="C1035" s="59">
        <v>216417.8</v>
      </c>
      <c r="D1035" s="27">
        <v>0.0</v>
      </c>
      <c r="E1035" s="41"/>
    </row>
    <row r="1036" hidden="1">
      <c r="A1036" s="36" t="s">
        <v>3660</v>
      </c>
      <c r="B1036" s="42">
        <v>0.2000000000007276</v>
      </c>
      <c r="C1036" s="65">
        <v>0.20000000001164153</v>
      </c>
      <c r="D1036" s="66">
        <v>1.0913936421275139E-11</v>
      </c>
      <c r="E1036" s="45"/>
    </row>
    <row r="1037" hidden="1"/>
    <row r="1038" hidden="1"/>
    <row r="1039" hidden="1">
      <c r="A1039" s="5" t="s">
        <v>4819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5" t="s">
        <v>3634</v>
      </c>
      <c r="B1041" s="6"/>
      <c r="C1041" s="6"/>
      <c r="D1041" s="6"/>
      <c r="E1041" s="7"/>
    </row>
    <row r="1042" hidden="1">
      <c r="A1042" s="10"/>
      <c r="B1042" s="11"/>
      <c r="C1042" s="11"/>
      <c r="D1042" s="11"/>
      <c r="E1042" s="12"/>
    </row>
    <row r="1043" hidden="1">
      <c r="A1043" s="13">
        <v>45733.0</v>
      </c>
      <c r="B1043" s="6"/>
      <c r="C1043" s="54" t="s">
        <v>3635</v>
      </c>
      <c r="D1043" s="15">
        <v>45739.0</v>
      </c>
      <c r="E1043" s="7"/>
    </row>
    <row r="1044" hidden="1">
      <c r="A1044" s="10"/>
      <c r="B1044" s="11"/>
      <c r="C1044" s="16"/>
      <c r="D1044" s="11"/>
      <c r="E1044" s="12"/>
    </row>
    <row r="1045" hidden="1">
      <c r="A1045" s="55" t="s">
        <v>4824</v>
      </c>
      <c r="B1045" s="7"/>
      <c r="C1045" s="16"/>
      <c r="D1045" s="56" t="s">
        <v>4825</v>
      </c>
      <c r="E1045" s="7"/>
    </row>
    <row r="1046" hidden="1">
      <c r="A1046" s="10"/>
      <c r="B1046" s="12"/>
      <c r="C1046" s="16"/>
      <c r="D1046" s="11"/>
      <c r="E1046" s="12"/>
    </row>
    <row r="1047" hidden="1">
      <c r="A1047" s="19" t="s">
        <v>3636</v>
      </c>
      <c r="B1047" s="6"/>
      <c r="C1047" s="6"/>
      <c r="D1047" s="6"/>
      <c r="E1047" s="7"/>
    </row>
    <row r="1048" hidden="1">
      <c r="A1048" s="20" t="s">
        <v>3637</v>
      </c>
      <c r="B1048" s="21" t="s">
        <v>3638</v>
      </c>
      <c r="C1048" s="22" t="s">
        <v>3639</v>
      </c>
      <c r="D1048" s="21" t="s">
        <v>3640</v>
      </c>
      <c r="E1048" s="23" t="s">
        <v>13</v>
      </c>
    </row>
    <row r="1049" hidden="1">
      <c r="A1049" s="57" t="s">
        <v>3641</v>
      </c>
      <c r="B1049" s="25">
        <v>27805.0</v>
      </c>
      <c r="C1049" s="26">
        <v>27805.0</v>
      </c>
      <c r="D1049" s="27">
        <v>0.0</v>
      </c>
      <c r="E1049" s="28"/>
    </row>
    <row r="1050" hidden="1">
      <c r="A1050" s="57" t="s">
        <v>3642</v>
      </c>
      <c r="B1050" s="29">
        <v>8311.0</v>
      </c>
      <c r="C1050" s="26">
        <v>8311.0</v>
      </c>
      <c r="D1050" s="27">
        <v>0.0</v>
      </c>
      <c r="E1050" s="40"/>
    </row>
    <row r="1051" hidden="1">
      <c r="A1051" s="57" t="s">
        <v>3643</v>
      </c>
      <c r="B1051" s="25">
        <v>0.0</v>
      </c>
      <c r="C1051" s="26"/>
      <c r="D1051" s="27">
        <v>0.0</v>
      </c>
      <c r="E1051" s="41"/>
    </row>
    <row r="1052" hidden="1">
      <c r="A1052" s="57" t="s">
        <v>3644</v>
      </c>
      <c r="B1052" s="29">
        <v>500.0</v>
      </c>
      <c r="C1052" s="26">
        <v>500.0</v>
      </c>
      <c r="D1052" s="27">
        <v>0.0</v>
      </c>
      <c r="E1052" s="41"/>
    </row>
    <row r="1053" hidden="1">
      <c r="A1053" s="31" t="s">
        <v>3646</v>
      </c>
      <c r="B1053" s="29">
        <v>40.0</v>
      </c>
      <c r="C1053" s="26"/>
      <c r="D1053" s="27">
        <v>-40.0</v>
      </c>
      <c r="E1053" s="40"/>
    </row>
    <row r="1054" hidden="1">
      <c r="A1054" s="31" t="s">
        <v>3647</v>
      </c>
      <c r="B1054" s="29">
        <v>0.0</v>
      </c>
      <c r="C1054" s="26"/>
      <c r="D1054" s="27">
        <v>0.0</v>
      </c>
      <c r="E1054" s="41"/>
    </row>
    <row r="1055" hidden="1">
      <c r="A1055" s="31" t="s">
        <v>3649</v>
      </c>
      <c r="B1055" s="29">
        <v>0.0</v>
      </c>
      <c r="C1055" s="26"/>
      <c r="D1055" s="27">
        <v>0.0</v>
      </c>
      <c r="E1055" s="28"/>
    </row>
    <row r="1056" hidden="1">
      <c r="A1056" s="31" t="s">
        <v>3651</v>
      </c>
      <c r="B1056" s="29">
        <v>2400.0</v>
      </c>
      <c r="C1056" s="26">
        <v>2440.0</v>
      </c>
      <c r="D1056" s="27">
        <v>40.0</v>
      </c>
      <c r="E1056" s="40"/>
    </row>
    <row r="1057" hidden="1">
      <c r="A1057" s="58" t="s">
        <v>3652</v>
      </c>
      <c r="B1057" s="29">
        <v>57670.0</v>
      </c>
      <c r="C1057" s="29">
        <v>57670.0</v>
      </c>
      <c r="D1057" s="27">
        <v>0.0</v>
      </c>
      <c r="E1057" s="41"/>
    </row>
    <row r="1058" hidden="1">
      <c r="A1058" s="58" t="s">
        <v>3653</v>
      </c>
      <c r="B1058" s="29">
        <v>36530.0</v>
      </c>
      <c r="C1058" s="59">
        <v>36530.0</v>
      </c>
      <c r="D1058" s="27">
        <v>0.0</v>
      </c>
      <c r="E1058" s="41"/>
    </row>
    <row r="1059" hidden="1">
      <c r="A1059" s="58" t="s">
        <v>3654</v>
      </c>
      <c r="B1059" s="29">
        <v>45912.0</v>
      </c>
      <c r="C1059" s="59">
        <v>45912.0</v>
      </c>
      <c r="D1059" s="27">
        <v>0.0</v>
      </c>
      <c r="E1059" s="41"/>
    </row>
    <row r="1060" hidden="1">
      <c r="A1060" s="58" t="s">
        <v>3655</v>
      </c>
      <c r="B1060" s="29">
        <v>36493.9</v>
      </c>
      <c r="C1060" s="59">
        <v>36493.899999999994</v>
      </c>
      <c r="D1060" s="27">
        <v>-7.275957614183426E-12</v>
      </c>
      <c r="E1060" s="41"/>
    </row>
    <row r="1061" hidden="1">
      <c r="A1061" s="58" t="s">
        <v>3657</v>
      </c>
      <c r="B1061" s="29">
        <v>0.0</v>
      </c>
      <c r="C1061" s="59">
        <v>0.0</v>
      </c>
      <c r="D1061" s="27">
        <v>0.0</v>
      </c>
      <c r="E1061" s="41"/>
    </row>
    <row r="1062" hidden="1">
      <c r="A1062" s="58" t="s">
        <v>3658</v>
      </c>
      <c r="B1062" s="29">
        <v>11264.0</v>
      </c>
      <c r="C1062" s="59">
        <v>11264.0</v>
      </c>
      <c r="D1062" s="27">
        <v>0.0</v>
      </c>
      <c r="E1062" s="41"/>
    </row>
    <row r="1063" hidden="1">
      <c r="A1063" s="35" t="s">
        <v>3659</v>
      </c>
      <c r="B1063" s="29">
        <v>215661.75</v>
      </c>
      <c r="C1063" s="59">
        <v>215661.75</v>
      </c>
      <c r="D1063" s="27">
        <v>0.0</v>
      </c>
      <c r="E1063" s="41"/>
    </row>
    <row r="1064" hidden="1">
      <c r="A1064" s="36" t="s">
        <v>3660</v>
      </c>
      <c r="B1064" s="42">
        <v>0.1499999999978172</v>
      </c>
      <c r="C1064" s="65">
        <v>0.14999999999417923</v>
      </c>
      <c r="D1064" s="66">
        <v>-3.637978807091713E-12</v>
      </c>
      <c r="E1064" s="45"/>
    </row>
    <row r="1065" hidden="1"/>
    <row r="1066" hidden="1"/>
    <row r="1067" hidden="1">
      <c r="A1067" s="5" t="s">
        <v>4819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5" t="s">
        <v>3634</v>
      </c>
      <c r="B1069" s="6"/>
      <c r="C1069" s="6"/>
      <c r="D1069" s="6"/>
      <c r="E1069" s="7"/>
    </row>
    <row r="1070" hidden="1">
      <c r="A1070" s="10"/>
      <c r="B1070" s="11"/>
      <c r="C1070" s="11"/>
      <c r="D1070" s="11"/>
      <c r="E1070" s="12"/>
    </row>
    <row r="1071" hidden="1">
      <c r="A1071" s="13">
        <v>45740.0</v>
      </c>
      <c r="B1071" s="6"/>
      <c r="C1071" s="54" t="s">
        <v>3635</v>
      </c>
      <c r="D1071" s="15">
        <v>45746.0</v>
      </c>
      <c r="E1071" s="7"/>
    </row>
    <row r="1072" hidden="1">
      <c r="A1072" s="10"/>
      <c r="B1072" s="11"/>
      <c r="C1072" s="16"/>
      <c r="D1072" s="11"/>
      <c r="E1072" s="12"/>
    </row>
    <row r="1073" hidden="1">
      <c r="A1073" s="55" t="s">
        <v>4824</v>
      </c>
      <c r="B1073" s="7"/>
      <c r="C1073" s="16"/>
      <c r="D1073" s="56" t="s">
        <v>4825</v>
      </c>
      <c r="E1073" s="7"/>
    </row>
    <row r="1074" hidden="1">
      <c r="A1074" s="10"/>
      <c r="B1074" s="12"/>
      <c r="C1074" s="16"/>
      <c r="D1074" s="11"/>
      <c r="E1074" s="12"/>
    </row>
    <row r="1075" hidden="1">
      <c r="A1075" s="19" t="s">
        <v>3636</v>
      </c>
      <c r="B1075" s="6"/>
      <c r="C1075" s="6"/>
      <c r="D1075" s="6"/>
      <c r="E1075" s="7"/>
    </row>
    <row r="1076" hidden="1">
      <c r="A1076" s="20" t="s">
        <v>3637</v>
      </c>
      <c r="B1076" s="21" t="s">
        <v>3638</v>
      </c>
      <c r="C1076" s="22" t="s">
        <v>3639</v>
      </c>
      <c r="D1076" s="21" t="s">
        <v>3640</v>
      </c>
      <c r="E1076" s="23" t="s">
        <v>13</v>
      </c>
    </row>
    <row r="1077" hidden="1">
      <c r="A1077" s="57" t="s">
        <v>3641</v>
      </c>
      <c r="B1077" s="25">
        <v>22852.0</v>
      </c>
      <c r="C1077" s="26">
        <v>22852.0</v>
      </c>
      <c r="D1077" s="27">
        <v>0.0</v>
      </c>
      <c r="E1077" s="28"/>
    </row>
    <row r="1078" hidden="1">
      <c r="A1078" s="57" t="s">
        <v>3642</v>
      </c>
      <c r="B1078" s="29">
        <v>6491.0</v>
      </c>
      <c r="C1078" s="26">
        <v>6491.0</v>
      </c>
      <c r="D1078" s="27">
        <v>0.0</v>
      </c>
      <c r="E1078" s="40"/>
    </row>
    <row r="1079" hidden="1">
      <c r="A1079" s="57" t="s">
        <v>3643</v>
      </c>
      <c r="B1079" s="25">
        <v>400.0</v>
      </c>
      <c r="C1079" s="26">
        <v>400.0</v>
      </c>
      <c r="D1079" s="27">
        <v>0.0</v>
      </c>
      <c r="E1079" s="41"/>
    </row>
    <row r="1080" hidden="1">
      <c r="A1080" s="57" t="s">
        <v>3644</v>
      </c>
      <c r="B1080" s="29">
        <v>500.0</v>
      </c>
      <c r="C1080" s="26">
        <v>500.0</v>
      </c>
      <c r="D1080" s="27">
        <v>0.0</v>
      </c>
      <c r="E1080" s="41"/>
    </row>
    <row r="1081" hidden="1">
      <c r="A1081" s="31" t="s">
        <v>3646</v>
      </c>
      <c r="B1081" s="29">
        <v>0.0</v>
      </c>
      <c r="C1081" s="26"/>
      <c r="D1081" s="27">
        <v>0.0</v>
      </c>
      <c r="E1081" s="40"/>
    </row>
    <row r="1082" hidden="1">
      <c r="A1082" s="31" t="s">
        <v>3647</v>
      </c>
      <c r="B1082" s="29">
        <v>0.0</v>
      </c>
      <c r="C1082" s="26"/>
      <c r="D1082" s="27">
        <v>0.0</v>
      </c>
      <c r="E1082" s="41"/>
    </row>
    <row r="1083" hidden="1">
      <c r="A1083" s="31" t="s">
        <v>3649</v>
      </c>
      <c r="B1083" s="29">
        <v>1477.0</v>
      </c>
      <c r="C1083" s="26">
        <v>1476.0</v>
      </c>
      <c r="D1083" s="27">
        <v>-1.0</v>
      </c>
      <c r="E1083" s="28"/>
    </row>
    <row r="1084" hidden="1">
      <c r="A1084" s="31" t="s">
        <v>3651</v>
      </c>
      <c r="B1084" s="29">
        <v>2800.0</v>
      </c>
      <c r="C1084" s="26">
        <v>2800.0</v>
      </c>
      <c r="D1084" s="27">
        <v>0.0</v>
      </c>
      <c r="E1084" s="40"/>
    </row>
    <row r="1085" hidden="1">
      <c r="A1085" s="58" t="s">
        <v>3652</v>
      </c>
      <c r="B1085" s="29">
        <v>55691.39000000001</v>
      </c>
      <c r="C1085" s="29">
        <v>55691.38999999999</v>
      </c>
      <c r="D1085" s="27">
        <v>-1.4551915228366852E-11</v>
      </c>
      <c r="E1085" s="41"/>
    </row>
    <row r="1086" hidden="1">
      <c r="A1086" s="58" t="s">
        <v>3653</v>
      </c>
      <c r="B1086" s="29">
        <v>29908.0</v>
      </c>
      <c r="C1086" s="59">
        <v>29908.0</v>
      </c>
      <c r="D1086" s="27">
        <v>0.0</v>
      </c>
      <c r="E1086" s="41"/>
    </row>
    <row r="1087" hidden="1">
      <c r="A1087" s="58" t="s">
        <v>3654</v>
      </c>
      <c r="B1087" s="29">
        <v>45243.0</v>
      </c>
      <c r="C1087" s="59">
        <v>44650.0</v>
      </c>
      <c r="D1087" s="27">
        <v>-593.0</v>
      </c>
      <c r="E1087" s="41"/>
    </row>
    <row r="1088" hidden="1">
      <c r="A1088" s="58" t="s">
        <v>3655</v>
      </c>
      <c r="B1088" s="29">
        <v>32300.25</v>
      </c>
      <c r="C1088" s="59">
        <v>32300.25</v>
      </c>
      <c r="D1088" s="27">
        <v>0.0</v>
      </c>
      <c r="E1088" s="41"/>
    </row>
    <row r="1089" hidden="1">
      <c r="A1089" s="58" t="s">
        <v>3657</v>
      </c>
      <c r="B1089" s="29">
        <v>588.0</v>
      </c>
      <c r="C1089" s="59">
        <v>588.0</v>
      </c>
      <c r="D1089" s="27">
        <v>0.0</v>
      </c>
      <c r="E1089" s="41"/>
    </row>
    <row r="1090" hidden="1">
      <c r="A1090" s="58" t="s">
        <v>3658</v>
      </c>
      <c r="B1090" s="29">
        <v>9557.0</v>
      </c>
      <c r="C1090" s="59">
        <v>9557.0</v>
      </c>
      <c r="D1090" s="27">
        <v>0.0</v>
      </c>
      <c r="E1090" s="41"/>
    </row>
    <row r="1091" hidden="1">
      <c r="A1091" s="35" t="s">
        <v>3659</v>
      </c>
      <c r="B1091" s="29">
        <v>198251.14</v>
      </c>
      <c r="C1091" s="59">
        <v>197658.13999999998</v>
      </c>
      <c r="D1091" s="27">
        <v>-593.0000000000291</v>
      </c>
      <c r="E1091" s="41"/>
    </row>
    <row r="1092" hidden="1">
      <c r="A1092" s="36" t="s">
        <v>3660</v>
      </c>
      <c r="B1092" s="42">
        <v>-0.500000000007276</v>
      </c>
      <c r="C1092" s="65">
        <v>-1.5</v>
      </c>
      <c r="D1092" s="66">
        <v>-0.999999999992724</v>
      </c>
      <c r="E1092" s="45"/>
    </row>
    <row r="1093" hidden="1"/>
    <row r="1094" hidden="1"/>
    <row r="1095" hidden="1">
      <c r="A1095" s="5" t="s">
        <v>4819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5" t="s">
        <v>3634</v>
      </c>
      <c r="B1097" s="6"/>
      <c r="C1097" s="6"/>
      <c r="D1097" s="6"/>
      <c r="E1097" s="7"/>
    </row>
    <row r="1098" hidden="1">
      <c r="A1098" s="10"/>
      <c r="B1098" s="11"/>
      <c r="C1098" s="11"/>
      <c r="D1098" s="11"/>
      <c r="E1098" s="12"/>
    </row>
    <row r="1099" hidden="1">
      <c r="A1099" s="13">
        <v>45747.0</v>
      </c>
      <c r="B1099" s="6"/>
      <c r="C1099" s="54" t="s">
        <v>3635</v>
      </c>
      <c r="D1099" s="15">
        <v>45747.0</v>
      </c>
      <c r="E1099" s="7"/>
    </row>
    <row r="1100" hidden="1">
      <c r="A1100" s="10"/>
      <c r="B1100" s="11"/>
      <c r="C1100" s="16"/>
      <c r="D1100" s="11"/>
      <c r="E1100" s="12"/>
    </row>
    <row r="1101" hidden="1">
      <c r="A1101" s="55" t="s">
        <v>4824</v>
      </c>
      <c r="B1101" s="7"/>
      <c r="C1101" s="16"/>
      <c r="D1101" s="56" t="s">
        <v>4824</v>
      </c>
      <c r="E1101" s="7"/>
    </row>
    <row r="1102" hidden="1">
      <c r="A1102" s="10"/>
      <c r="B1102" s="12"/>
      <c r="C1102" s="16"/>
      <c r="D1102" s="11"/>
      <c r="E1102" s="12"/>
    </row>
    <row r="1103" hidden="1">
      <c r="A1103" s="19" t="s">
        <v>3636</v>
      </c>
      <c r="B1103" s="6"/>
      <c r="C1103" s="6"/>
      <c r="D1103" s="6"/>
      <c r="E1103" s="7"/>
    </row>
    <row r="1104" hidden="1">
      <c r="A1104" s="20" t="s">
        <v>3637</v>
      </c>
      <c r="B1104" s="21" t="s">
        <v>3638</v>
      </c>
      <c r="C1104" s="22" t="s">
        <v>3639</v>
      </c>
      <c r="D1104" s="21" t="s">
        <v>3640</v>
      </c>
      <c r="E1104" s="23" t="s">
        <v>13</v>
      </c>
    </row>
    <row r="1105" hidden="1">
      <c r="A1105" s="57" t="s">
        <v>3641</v>
      </c>
      <c r="B1105" s="25">
        <v>635.0</v>
      </c>
      <c r="C1105" s="26">
        <v>635.0</v>
      </c>
      <c r="D1105" s="27">
        <v>0.0</v>
      </c>
      <c r="E1105" s="28"/>
    </row>
    <row r="1106" hidden="1">
      <c r="A1106" s="57" t="s">
        <v>3642</v>
      </c>
      <c r="B1106" s="29">
        <v>45.0</v>
      </c>
      <c r="C1106" s="26">
        <v>45.0</v>
      </c>
      <c r="D1106" s="27">
        <v>0.0</v>
      </c>
      <c r="E1106" s="40"/>
    </row>
    <row r="1107" hidden="1">
      <c r="A1107" s="57" t="s">
        <v>3643</v>
      </c>
      <c r="B1107" s="25">
        <v>0.0</v>
      </c>
      <c r="C1107" s="26"/>
      <c r="D1107" s="27">
        <v>0.0</v>
      </c>
      <c r="E1107" s="41"/>
    </row>
    <row r="1108" hidden="1">
      <c r="A1108" s="57" t="s">
        <v>3644</v>
      </c>
      <c r="B1108" s="29">
        <v>0.0</v>
      </c>
      <c r="C1108" s="26"/>
      <c r="D1108" s="27">
        <v>0.0</v>
      </c>
      <c r="E1108" s="41"/>
    </row>
    <row r="1109" hidden="1">
      <c r="A1109" s="31" t="s">
        <v>3646</v>
      </c>
      <c r="B1109" s="29">
        <v>0.0</v>
      </c>
      <c r="C1109" s="26"/>
      <c r="D1109" s="27">
        <v>0.0</v>
      </c>
      <c r="E1109" s="40"/>
    </row>
    <row r="1110" hidden="1">
      <c r="A1110" s="31" t="s">
        <v>3647</v>
      </c>
      <c r="B1110" s="29">
        <v>0.0</v>
      </c>
      <c r="C1110" s="26"/>
      <c r="D1110" s="27">
        <v>0.0</v>
      </c>
      <c r="E1110" s="41"/>
    </row>
    <row r="1111" hidden="1">
      <c r="A1111" s="31" t="s">
        <v>3649</v>
      </c>
      <c r="B1111" s="29">
        <v>1000.0</v>
      </c>
      <c r="C1111" s="26">
        <v>1000.0</v>
      </c>
      <c r="D1111" s="27">
        <v>0.0</v>
      </c>
      <c r="E1111" s="28" t="s">
        <v>8518</v>
      </c>
    </row>
    <row r="1112" hidden="1">
      <c r="A1112" s="31" t="s">
        <v>3651</v>
      </c>
      <c r="B1112" s="29">
        <v>200.0</v>
      </c>
      <c r="C1112" s="26">
        <v>200.0</v>
      </c>
      <c r="D1112" s="27">
        <v>0.0</v>
      </c>
      <c r="E1112" s="40"/>
    </row>
    <row r="1113" hidden="1">
      <c r="A1113" s="58" t="s">
        <v>3652</v>
      </c>
      <c r="B1113" s="29">
        <v>7168.0</v>
      </c>
      <c r="C1113" s="29">
        <v>7168.0</v>
      </c>
      <c r="D1113" s="27">
        <v>0.0</v>
      </c>
      <c r="E1113" s="41"/>
    </row>
    <row r="1114" hidden="1">
      <c r="A1114" s="58" t="s">
        <v>3653</v>
      </c>
      <c r="B1114" s="29">
        <v>5651.0</v>
      </c>
      <c r="C1114" s="59">
        <v>5651.0</v>
      </c>
      <c r="D1114" s="27">
        <v>0.0</v>
      </c>
      <c r="E1114" s="41"/>
    </row>
    <row r="1115" hidden="1">
      <c r="A1115" s="58" t="s">
        <v>3654</v>
      </c>
      <c r="B1115" s="29">
        <v>6111.0</v>
      </c>
      <c r="C1115" s="59">
        <v>6111.0</v>
      </c>
      <c r="D1115" s="27">
        <v>0.0</v>
      </c>
      <c r="E1115" s="41"/>
    </row>
    <row r="1116" hidden="1">
      <c r="A1116" s="58" t="s">
        <v>3655</v>
      </c>
      <c r="B1116" s="29">
        <v>4635.0</v>
      </c>
      <c r="C1116" s="59">
        <v>4635.0</v>
      </c>
      <c r="D1116" s="27">
        <v>0.0</v>
      </c>
      <c r="E1116" s="41"/>
    </row>
    <row r="1117" hidden="1">
      <c r="A1117" s="58" t="s">
        <v>3657</v>
      </c>
      <c r="B1117" s="29">
        <v>0.0</v>
      </c>
      <c r="C1117" s="59">
        <v>0.0</v>
      </c>
      <c r="D1117" s="27">
        <v>0.0</v>
      </c>
      <c r="E1117" s="41"/>
    </row>
    <row r="1118" hidden="1">
      <c r="A1118" s="58" t="s">
        <v>3658</v>
      </c>
      <c r="B1118" s="29">
        <v>1396.0</v>
      </c>
      <c r="C1118" s="59">
        <v>1396.0</v>
      </c>
      <c r="D1118" s="27">
        <v>0.0</v>
      </c>
      <c r="E1118" s="41"/>
    </row>
    <row r="1119" hidden="1">
      <c r="A1119" s="35" t="s">
        <v>3659</v>
      </c>
      <c r="B1119" s="29">
        <v>25445.0</v>
      </c>
      <c r="C1119" s="59">
        <v>25445.0</v>
      </c>
      <c r="D1119" s="27">
        <v>0.0</v>
      </c>
      <c r="E1119" s="41"/>
    </row>
    <row r="1120" hidden="1">
      <c r="A1120" s="36" t="s">
        <v>3660</v>
      </c>
      <c r="B1120" s="42">
        <v>0.0</v>
      </c>
      <c r="C1120" s="65">
        <v>0.0</v>
      </c>
      <c r="D1120" s="66">
        <v>0.0</v>
      </c>
      <c r="E1120" s="45"/>
    </row>
    <row r="1121" hidden="1"/>
    <row r="1122" hidden="1"/>
    <row r="1123" hidden="1">
      <c r="A1123" s="5" t="s">
        <v>4819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5" t="s">
        <v>3634</v>
      </c>
      <c r="B1125" s="6"/>
      <c r="C1125" s="6"/>
      <c r="D1125" s="6"/>
      <c r="E1125" s="7"/>
    </row>
    <row r="1126" hidden="1">
      <c r="A1126" s="10"/>
      <c r="B1126" s="11"/>
      <c r="C1126" s="11"/>
      <c r="D1126" s="11"/>
      <c r="E1126" s="12"/>
    </row>
    <row r="1127" hidden="1">
      <c r="A1127" s="13">
        <v>45748.0</v>
      </c>
      <c r="B1127" s="6"/>
      <c r="C1127" s="54" t="s">
        <v>3635</v>
      </c>
      <c r="D1127" s="15">
        <v>45753.0</v>
      </c>
      <c r="E1127" s="7"/>
    </row>
    <row r="1128" hidden="1">
      <c r="A1128" s="10"/>
      <c r="B1128" s="11"/>
      <c r="C1128" s="16"/>
      <c r="D1128" s="11"/>
      <c r="E1128" s="12"/>
    </row>
    <row r="1129" hidden="1">
      <c r="A1129" s="55" t="s">
        <v>4826</v>
      </c>
      <c r="B1129" s="7"/>
      <c r="C1129" s="16"/>
      <c r="D1129" s="56" t="s">
        <v>4825</v>
      </c>
      <c r="E1129" s="7"/>
    </row>
    <row r="1130" hidden="1">
      <c r="A1130" s="10"/>
      <c r="B1130" s="12"/>
      <c r="C1130" s="16"/>
      <c r="D1130" s="11"/>
      <c r="E1130" s="12"/>
    </row>
    <row r="1131" hidden="1">
      <c r="A1131" s="19" t="s">
        <v>3636</v>
      </c>
      <c r="B1131" s="6"/>
      <c r="C1131" s="6"/>
      <c r="D1131" s="6"/>
      <c r="E1131" s="7"/>
    </row>
    <row r="1132" hidden="1">
      <c r="A1132" s="20" t="s">
        <v>3637</v>
      </c>
      <c r="B1132" s="21" t="s">
        <v>3638</v>
      </c>
      <c r="C1132" s="22" t="s">
        <v>3639</v>
      </c>
      <c r="D1132" s="21" t="s">
        <v>3640</v>
      </c>
      <c r="E1132" s="23" t="s">
        <v>13</v>
      </c>
    </row>
    <row r="1133" hidden="1">
      <c r="A1133" s="57" t="s">
        <v>3641</v>
      </c>
      <c r="B1133" s="25">
        <v>21306.0</v>
      </c>
      <c r="C1133" s="26">
        <v>20840.0</v>
      </c>
      <c r="D1133" s="27">
        <v>-466.0</v>
      </c>
      <c r="E1133" s="28" t="s">
        <v>8519</v>
      </c>
    </row>
    <row r="1134" hidden="1">
      <c r="A1134" s="57" t="s">
        <v>3642</v>
      </c>
      <c r="B1134" s="29">
        <v>10317.0</v>
      </c>
      <c r="C1134" s="26">
        <v>10317.0</v>
      </c>
      <c r="D1134" s="27">
        <v>0.0</v>
      </c>
      <c r="E1134" s="40"/>
    </row>
    <row r="1135" hidden="1">
      <c r="A1135" s="57" t="s">
        <v>3643</v>
      </c>
      <c r="B1135" s="25">
        <v>0.0</v>
      </c>
      <c r="C1135" s="26"/>
      <c r="D1135" s="27">
        <v>0.0</v>
      </c>
      <c r="E1135" s="41"/>
    </row>
    <row r="1136" hidden="1">
      <c r="A1136" s="57" t="s">
        <v>3644</v>
      </c>
      <c r="B1136" s="29">
        <v>501.0</v>
      </c>
      <c r="C1136" s="26">
        <v>501.0</v>
      </c>
      <c r="D1136" s="27">
        <v>0.0</v>
      </c>
      <c r="E1136" s="41"/>
    </row>
    <row r="1137" hidden="1">
      <c r="A1137" s="31" t="s">
        <v>3646</v>
      </c>
      <c r="B1137" s="29">
        <v>160.0</v>
      </c>
      <c r="C1137" s="26"/>
      <c r="D1137" s="27">
        <v>-160.0</v>
      </c>
      <c r="E1137" s="40"/>
    </row>
    <row r="1138" hidden="1">
      <c r="A1138" s="31" t="s">
        <v>3647</v>
      </c>
      <c r="B1138" s="29">
        <v>0.0</v>
      </c>
      <c r="C1138" s="26"/>
      <c r="D1138" s="27">
        <v>0.0</v>
      </c>
      <c r="E1138" s="41"/>
    </row>
    <row r="1139" hidden="1">
      <c r="A1139" s="31" t="s">
        <v>3649</v>
      </c>
      <c r="B1139" s="29">
        <v>933.0</v>
      </c>
      <c r="C1139" s="26">
        <v>933.0</v>
      </c>
      <c r="D1139" s="27">
        <v>0.0</v>
      </c>
      <c r="E1139" s="28"/>
    </row>
    <row r="1140" hidden="1">
      <c r="A1140" s="31" t="s">
        <v>3651</v>
      </c>
      <c r="B1140" s="29">
        <v>2160.0</v>
      </c>
      <c r="C1140" s="26">
        <v>2320.0</v>
      </c>
      <c r="D1140" s="27">
        <v>160.0</v>
      </c>
      <c r="E1140" s="40"/>
    </row>
    <row r="1141" hidden="1">
      <c r="A1141" s="58" t="s">
        <v>3652</v>
      </c>
      <c r="B1141" s="29">
        <v>36481.0</v>
      </c>
      <c r="C1141" s="29">
        <v>36257.0</v>
      </c>
      <c r="D1141" s="27">
        <v>-224.0</v>
      </c>
      <c r="E1141" s="41"/>
    </row>
    <row r="1142" hidden="1">
      <c r="A1142" s="58" t="s">
        <v>3653</v>
      </c>
      <c r="B1142" s="29">
        <v>32342.0</v>
      </c>
      <c r="C1142" s="59">
        <v>32342.0</v>
      </c>
      <c r="D1142" s="27">
        <v>0.0</v>
      </c>
      <c r="E1142" s="41"/>
    </row>
    <row r="1143" hidden="1">
      <c r="A1143" s="58" t="s">
        <v>3654</v>
      </c>
      <c r="B1143" s="29">
        <v>40260.0</v>
      </c>
      <c r="C1143" s="59">
        <v>39808.0</v>
      </c>
      <c r="D1143" s="27">
        <v>-452.0</v>
      </c>
      <c r="E1143" s="41"/>
    </row>
    <row r="1144" hidden="1">
      <c r="A1144" s="58" t="s">
        <v>3655</v>
      </c>
      <c r="B1144" s="29">
        <v>34131.0</v>
      </c>
      <c r="C1144" s="59">
        <v>34131.0</v>
      </c>
      <c r="D1144" s="27">
        <v>0.0</v>
      </c>
      <c r="E1144" s="41"/>
    </row>
    <row r="1145" hidden="1">
      <c r="A1145" s="58" t="s">
        <v>3657</v>
      </c>
      <c r="B1145" s="29">
        <v>0.0</v>
      </c>
      <c r="C1145" s="59">
        <v>0.0</v>
      </c>
      <c r="D1145" s="27">
        <v>0.0</v>
      </c>
      <c r="E1145" s="41"/>
    </row>
    <row r="1146" hidden="1">
      <c r="A1146" s="58" t="s">
        <v>3658</v>
      </c>
      <c r="B1146" s="29">
        <v>9922.0</v>
      </c>
      <c r="C1146" s="59">
        <v>9922.0</v>
      </c>
      <c r="D1146" s="27">
        <v>0.0</v>
      </c>
      <c r="E1146" s="41"/>
    </row>
    <row r="1147" hidden="1">
      <c r="A1147" s="35" t="s">
        <v>3659</v>
      </c>
      <c r="B1147" s="29">
        <v>178591.0</v>
      </c>
      <c r="C1147" s="59">
        <v>177441.0</v>
      </c>
      <c r="D1147" s="27">
        <v>-1150.0</v>
      </c>
      <c r="E1147" s="41"/>
    </row>
    <row r="1148" hidden="1">
      <c r="A1148" s="36" t="s">
        <v>3660</v>
      </c>
      <c r="B1148" s="42">
        <v>0.0</v>
      </c>
      <c r="C1148" s="65">
        <v>8.0</v>
      </c>
      <c r="D1148" s="66">
        <v>8.0</v>
      </c>
      <c r="E1148" s="45"/>
    </row>
    <row r="1149" hidden="1"/>
    <row r="1150" hidden="1"/>
    <row r="1151" hidden="1">
      <c r="A1151" s="5" t="s">
        <v>4819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5" t="s">
        <v>3634</v>
      </c>
      <c r="B1153" s="6"/>
      <c r="C1153" s="6"/>
      <c r="D1153" s="6"/>
      <c r="E1153" s="7"/>
    </row>
    <row r="1154" hidden="1">
      <c r="A1154" s="10"/>
      <c r="B1154" s="11"/>
      <c r="C1154" s="11"/>
      <c r="D1154" s="11"/>
      <c r="E1154" s="12"/>
    </row>
    <row r="1155" hidden="1">
      <c r="A1155" s="13">
        <v>45754.0</v>
      </c>
      <c r="B1155" s="6"/>
      <c r="C1155" s="54" t="s">
        <v>3635</v>
      </c>
      <c r="D1155" s="15">
        <v>45760.0</v>
      </c>
      <c r="E1155" s="7"/>
    </row>
    <row r="1156" hidden="1">
      <c r="A1156" s="10"/>
      <c r="B1156" s="11"/>
      <c r="C1156" s="16"/>
      <c r="D1156" s="11"/>
      <c r="E1156" s="12"/>
    </row>
    <row r="1157" hidden="1">
      <c r="A1157" s="55" t="s">
        <v>4824</v>
      </c>
      <c r="B1157" s="7"/>
      <c r="C1157" s="16"/>
      <c r="D1157" s="56" t="s">
        <v>4825</v>
      </c>
      <c r="E1157" s="7"/>
    </row>
    <row r="1158" hidden="1">
      <c r="A1158" s="10"/>
      <c r="B1158" s="12"/>
      <c r="C1158" s="16"/>
      <c r="D1158" s="11"/>
      <c r="E1158" s="12"/>
    </row>
    <row r="1159" hidden="1">
      <c r="A1159" s="19" t="s">
        <v>3636</v>
      </c>
      <c r="B1159" s="6"/>
      <c r="C1159" s="6"/>
      <c r="D1159" s="6"/>
      <c r="E1159" s="7"/>
    </row>
    <row r="1160" hidden="1">
      <c r="A1160" s="20" t="s">
        <v>3637</v>
      </c>
      <c r="B1160" s="21" t="s">
        <v>3638</v>
      </c>
      <c r="C1160" s="22" t="s">
        <v>3639</v>
      </c>
      <c r="D1160" s="21" t="s">
        <v>3640</v>
      </c>
      <c r="E1160" s="23" t="s">
        <v>13</v>
      </c>
    </row>
    <row r="1161" hidden="1">
      <c r="A1161" s="57" t="s">
        <v>3641</v>
      </c>
      <c r="B1161" s="25">
        <v>21474.0</v>
      </c>
      <c r="C1161" s="26">
        <v>21475.0</v>
      </c>
      <c r="D1161" s="27">
        <v>1.0</v>
      </c>
      <c r="E1161" s="28"/>
    </row>
    <row r="1162" hidden="1">
      <c r="A1162" s="57" t="s">
        <v>3642</v>
      </c>
      <c r="B1162" s="29">
        <v>12328.0</v>
      </c>
      <c r="C1162" s="26">
        <v>12328.0</v>
      </c>
      <c r="D1162" s="27">
        <v>0.0</v>
      </c>
      <c r="E1162" s="40"/>
    </row>
    <row r="1163" hidden="1">
      <c r="A1163" s="57" t="s">
        <v>3643</v>
      </c>
      <c r="B1163" s="25">
        <v>720.0</v>
      </c>
      <c r="C1163" s="26">
        <v>720.0</v>
      </c>
      <c r="D1163" s="27">
        <v>0.0</v>
      </c>
      <c r="E1163" s="41"/>
    </row>
    <row r="1164" hidden="1">
      <c r="A1164" s="57" t="s">
        <v>3644</v>
      </c>
      <c r="B1164" s="29">
        <v>500.0</v>
      </c>
      <c r="C1164" s="26">
        <v>501.0</v>
      </c>
      <c r="D1164" s="27">
        <v>1.0</v>
      </c>
      <c r="E1164" s="41"/>
    </row>
    <row r="1165" hidden="1">
      <c r="A1165" s="31" t="s">
        <v>3646</v>
      </c>
      <c r="B1165" s="29">
        <v>0.0</v>
      </c>
      <c r="C1165" s="26"/>
      <c r="D1165" s="27">
        <v>0.0</v>
      </c>
      <c r="E1165" s="40"/>
    </row>
    <row r="1166" hidden="1">
      <c r="A1166" s="31" t="s">
        <v>3647</v>
      </c>
      <c r="B1166" s="29">
        <v>0.0</v>
      </c>
      <c r="C1166" s="26"/>
      <c r="D1166" s="27">
        <v>0.0</v>
      </c>
      <c r="E1166" s="41"/>
    </row>
    <row r="1167" hidden="1">
      <c r="A1167" s="31" t="s">
        <v>3649</v>
      </c>
      <c r="B1167" s="29">
        <v>1000.0</v>
      </c>
      <c r="C1167" s="26">
        <v>1000.0</v>
      </c>
      <c r="D1167" s="27">
        <v>0.0</v>
      </c>
      <c r="E1167" s="28" t="s">
        <v>8520</v>
      </c>
    </row>
    <row r="1168" hidden="1">
      <c r="A1168" s="31" t="s">
        <v>3651</v>
      </c>
      <c r="B1168" s="29">
        <v>2800.0</v>
      </c>
      <c r="C1168" s="26">
        <v>2800.0</v>
      </c>
      <c r="D1168" s="27">
        <v>0.0</v>
      </c>
      <c r="E1168" s="40"/>
    </row>
    <row r="1169" hidden="1">
      <c r="A1169" s="58" t="s">
        <v>3652</v>
      </c>
      <c r="B1169" s="29">
        <v>46321.0</v>
      </c>
      <c r="C1169" s="29">
        <v>46321.0</v>
      </c>
      <c r="D1169" s="27">
        <v>0.0</v>
      </c>
      <c r="E1169" s="41"/>
    </row>
    <row r="1170" hidden="1">
      <c r="A1170" s="58" t="s">
        <v>3653</v>
      </c>
      <c r="B1170" s="29">
        <v>31142.0</v>
      </c>
      <c r="C1170" s="59">
        <v>31142.0</v>
      </c>
      <c r="D1170" s="27">
        <v>0.0</v>
      </c>
      <c r="E1170" s="41"/>
    </row>
    <row r="1171" hidden="1">
      <c r="A1171" s="58" t="s">
        <v>3654</v>
      </c>
      <c r="B1171" s="29">
        <v>51905.0</v>
      </c>
      <c r="C1171" s="59">
        <v>51641.0</v>
      </c>
      <c r="D1171" s="27">
        <v>-264.0</v>
      </c>
      <c r="E1171" s="41"/>
    </row>
    <row r="1172" hidden="1">
      <c r="A1172" s="58" t="s">
        <v>3655</v>
      </c>
      <c r="B1172" s="29">
        <v>32084.0</v>
      </c>
      <c r="C1172" s="59">
        <v>32084.0</v>
      </c>
      <c r="D1172" s="27">
        <v>0.0</v>
      </c>
      <c r="E1172" s="41"/>
    </row>
    <row r="1173" hidden="1">
      <c r="A1173" s="58" t="s">
        <v>3657</v>
      </c>
      <c r="B1173" s="29">
        <v>374.0</v>
      </c>
      <c r="C1173" s="59">
        <v>374.0</v>
      </c>
      <c r="D1173" s="27">
        <v>0.0</v>
      </c>
      <c r="E1173" s="41"/>
    </row>
    <row r="1174" hidden="1">
      <c r="A1174" s="58" t="s">
        <v>3658</v>
      </c>
      <c r="B1174" s="29">
        <v>5562.0</v>
      </c>
      <c r="C1174" s="59">
        <v>5562.0</v>
      </c>
      <c r="D1174" s="27">
        <v>0.0</v>
      </c>
      <c r="E1174" s="41"/>
    </row>
    <row r="1175" hidden="1">
      <c r="A1175" s="35" t="s">
        <v>3659</v>
      </c>
      <c r="B1175" s="29">
        <v>200647.2</v>
      </c>
      <c r="C1175" s="59">
        <v>200383.2</v>
      </c>
      <c r="D1175" s="27">
        <v>-264.0</v>
      </c>
      <c r="E1175" s="41"/>
    </row>
    <row r="1176" hidden="1">
      <c r="A1176" s="36" t="s">
        <v>3660</v>
      </c>
      <c r="B1176" s="42">
        <v>0.7999999999992724</v>
      </c>
      <c r="C1176" s="65">
        <v>2.7999999999883585</v>
      </c>
      <c r="D1176" s="66">
        <v>1.999999999989086</v>
      </c>
      <c r="E1176" s="45"/>
    </row>
    <row r="1177" hidden="1"/>
    <row r="1178" hidden="1"/>
    <row r="1179" hidden="1">
      <c r="A1179" s="5" t="s">
        <v>4819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5" t="s">
        <v>3634</v>
      </c>
      <c r="B1181" s="6"/>
      <c r="C1181" s="6"/>
      <c r="D1181" s="6"/>
      <c r="E1181" s="7"/>
    </row>
    <row r="1182" hidden="1">
      <c r="A1182" s="10"/>
      <c r="B1182" s="11"/>
      <c r="C1182" s="11"/>
      <c r="D1182" s="11"/>
      <c r="E1182" s="12"/>
    </row>
    <row r="1183" hidden="1">
      <c r="A1183" s="13">
        <v>45761.0</v>
      </c>
      <c r="B1183" s="6"/>
      <c r="C1183" s="54" t="s">
        <v>3635</v>
      </c>
      <c r="D1183" s="15">
        <v>45767.0</v>
      </c>
      <c r="E1183" s="7"/>
    </row>
    <row r="1184" hidden="1">
      <c r="A1184" s="10"/>
      <c r="B1184" s="11"/>
      <c r="C1184" s="16"/>
      <c r="D1184" s="11"/>
      <c r="E1184" s="12"/>
    </row>
    <row r="1185" hidden="1">
      <c r="A1185" s="55" t="s">
        <v>4824</v>
      </c>
      <c r="B1185" s="7"/>
      <c r="C1185" s="16"/>
      <c r="D1185" s="56" t="s">
        <v>4825</v>
      </c>
      <c r="E1185" s="7"/>
    </row>
    <row r="1186" hidden="1">
      <c r="A1186" s="10"/>
      <c r="B1186" s="12"/>
      <c r="C1186" s="16"/>
      <c r="D1186" s="11"/>
      <c r="E1186" s="12"/>
    </row>
    <row r="1187" hidden="1">
      <c r="A1187" s="19" t="s">
        <v>3636</v>
      </c>
      <c r="B1187" s="6"/>
      <c r="C1187" s="6"/>
      <c r="D1187" s="6"/>
      <c r="E1187" s="7"/>
    </row>
    <row r="1188" hidden="1">
      <c r="A1188" s="20" t="s">
        <v>3637</v>
      </c>
      <c r="B1188" s="21" t="s">
        <v>3638</v>
      </c>
      <c r="C1188" s="22" t="s">
        <v>3639</v>
      </c>
      <c r="D1188" s="21" t="s">
        <v>3640</v>
      </c>
      <c r="E1188" s="23" t="s">
        <v>13</v>
      </c>
    </row>
    <row r="1189" hidden="1">
      <c r="A1189" s="57" t="s">
        <v>3641</v>
      </c>
      <c r="B1189" s="25">
        <v>21181.0</v>
      </c>
      <c r="C1189" s="26">
        <v>21181.0</v>
      </c>
      <c r="D1189" s="27">
        <v>0.0</v>
      </c>
      <c r="E1189" s="28"/>
    </row>
    <row r="1190" hidden="1">
      <c r="A1190" s="57" t="s">
        <v>3642</v>
      </c>
      <c r="B1190" s="29">
        <v>7719.0</v>
      </c>
      <c r="C1190" s="26">
        <v>7719.0</v>
      </c>
      <c r="D1190" s="27">
        <v>0.0</v>
      </c>
      <c r="E1190" s="40"/>
    </row>
    <row r="1191" hidden="1">
      <c r="A1191" s="57" t="s">
        <v>3643</v>
      </c>
      <c r="B1191" s="25">
        <v>360.0</v>
      </c>
      <c r="C1191" s="26">
        <v>360.0</v>
      </c>
      <c r="D1191" s="27">
        <v>0.0</v>
      </c>
      <c r="E1191" s="41"/>
    </row>
    <row r="1192" hidden="1">
      <c r="A1192" s="57" t="s">
        <v>3644</v>
      </c>
      <c r="B1192" s="29">
        <v>0.0</v>
      </c>
      <c r="C1192" s="26"/>
      <c r="D1192" s="27">
        <v>0.0</v>
      </c>
      <c r="E1192" s="41"/>
    </row>
    <row r="1193" hidden="1">
      <c r="A1193" s="31" t="s">
        <v>3646</v>
      </c>
      <c r="B1193" s="29">
        <v>0.0</v>
      </c>
      <c r="C1193" s="26"/>
      <c r="D1193" s="27">
        <v>0.0</v>
      </c>
      <c r="E1193" s="40"/>
    </row>
    <row r="1194" hidden="1">
      <c r="A1194" s="31" t="s">
        <v>3647</v>
      </c>
      <c r="B1194" s="29">
        <v>0.0</v>
      </c>
      <c r="C1194" s="26"/>
      <c r="D1194" s="27">
        <v>0.0</v>
      </c>
      <c r="E1194" s="41"/>
    </row>
    <row r="1195" hidden="1">
      <c r="A1195" s="31" t="s">
        <v>3649</v>
      </c>
      <c r="B1195" s="29">
        <v>2790.0</v>
      </c>
      <c r="C1195" s="26">
        <v>2790.0</v>
      </c>
      <c r="D1195" s="27">
        <v>0.0</v>
      </c>
      <c r="E1195" s="28" t="s">
        <v>8521</v>
      </c>
    </row>
    <row r="1196" hidden="1">
      <c r="A1196" s="31" t="s">
        <v>3651</v>
      </c>
      <c r="B1196" s="29">
        <v>1640.0</v>
      </c>
      <c r="C1196" s="26">
        <v>1640.0</v>
      </c>
      <c r="D1196" s="27">
        <v>0.0</v>
      </c>
      <c r="E1196" s="40"/>
    </row>
    <row r="1197" hidden="1">
      <c r="A1197" s="58" t="s">
        <v>3652</v>
      </c>
      <c r="B1197" s="29">
        <v>44716.0</v>
      </c>
      <c r="C1197" s="29">
        <v>44716.0</v>
      </c>
      <c r="D1197" s="27">
        <v>0.0</v>
      </c>
      <c r="E1197" s="41"/>
    </row>
    <row r="1198" hidden="1">
      <c r="A1198" s="58" t="s">
        <v>3653</v>
      </c>
      <c r="B1198" s="29">
        <v>32846.0</v>
      </c>
      <c r="C1198" s="59">
        <v>32846.0</v>
      </c>
      <c r="D1198" s="27">
        <v>0.0</v>
      </c>
      <c r="E1198" s="41"/>
    </row>
    <row r="1199" hidden="1">
      <c r="A1199" s="58" t="s">
        <v>3654</v>
      </c>
      <c r="B1199" s="29">
        <v>40051.0</v>
      </c>
      <c r="C1199" s="59">
        <v>38930.0</v>
      </c>
      <c r="D1199" s="27">
        <v>-1121.0</v>
      </c>
      <c r="E1199" s="41"/>
    </row>
    <row r="1200" hidden="1">
      <c r="A1200" s="58" t="s">
        <v>3655</v>
      </c>
      <c r="B1200" s="29">
        <v>28364.0</v>
      </c>
      <c r="C1200" s="59">
        <v>28731.0</v>
      </c>
      <c r="D1200" s="27">
        <v>367.0</v>
      </c>
      <c r="E1200" s="41"/>
    </row>
    <row r="1201" hidden="1">
      <c r="A1201" s="58" t="s">
        <v>3657</v>
      </c>
      <c r="B1201" s="29">
        <v>987.0</v>
      </c>
      <c r="C1201" s="59">
        <v>987.0</v>
      </c>
      <c r="D1201" s="27">
        <v>0.0</v>
      </c>
      <c r="E1201" s="41"/>
    </row>
    <row r="1202" hidden="1">
      <c r="A1202" s="58" t="s">
        <v>3658</v>
      </c>
      <c r="B1202" s="29">
        <v>11279.0</v>
      </c>
      <c r="C1202" s="59">
        <v>11279.0</v>
      </c>
      <c r="D1202" s="27">
        <v>0.0</v>
      </c>
      <c r="E1202" s="41"/>
    </row>
    <row r="1203" hidden="1">
      <c r="A1203" s="35" t="s">
        <v>3659</v>
      </c>
      <c r="B1203" s="29">
        <v>180653.0</v>
      </c>
      <c r="C1203" s="59">
        <v>179899.0</v>
      </c>
      <c r="D1203" s="27">
        <v>-754.0</v>
      </c>
      <c r="E1203" s="41"/>
    </row>
    <row r="1204" hidden="1">
      <c r="A1204" s="36" t="s">
        <v>3660</v>
      </c>
      <c r="B1204" s="42">
        <v>1.0</v>
      </c>
      <c r="C1204" s="65">
        <v>1.0</v>
      </c>
      <c r="D1204" s="66">
        <v>0.0</v>
      </c>
      <c r="E1204" s="45"/>
    </row>
    <row r="1205" hidden="1"/>
    <row r="1206" hidden="1"/>
    <row r="1207" hidden="1">
      <c r="A1207" s="5" t="s">
        <v>4819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5" t="s">
        <v>3634</v>
      </c>
      <c r="B1209" s="6"/>
      <c r="C1209" s="6"/>
      <c r="D1209" s="6"/>
      <c r="E1209" s="7"/>
    </row>
    <row r="1210" hidden="1">
      <c r="A1210" s="10"/>
      <c r="B1210" s="11"/>
      <c r="C1210" s="11"/>
      <c r="D1210" s="11"/>
      <c r="E1210" s="12"/>
    </row>
    <row r="1211" hidden="1">
      <c r="A1211" s="13">
        <v>45768.0</v>
      </c>
      <c r="B1211" s="6"/>
      <c r="C1211" s="54" t="s">
        <v>3635</v>
      </c>
      <c r="D1211" s="15">
        <v>45774.0</v>
      </c>
      <c r="E1211" s="7"/>
    </row>
    <row r="1212" hidden="1">
      <c r="A1212" s="10"/>
      <c r="B1212" s="11"/>
      <c r="C1212" s="16"/>
      <c r="D1212" s="11"/>
      <c r="E1212" s="12"/>
    </row>
    <row r="1213" hidden="1">
      <c r="A1213" s="55" t="s">
        <v>4824</v>
      </c>
      <c r="B1213" s="7"/>
      <c r="C1213" s="16"/>
      <c r="D1213" s="56" t="s">
        <v>4825</v>
      </c>
      <c r="E1213" s="7"/>
    </row>
    <row r="1214" hidden="1">
      <c r="A1214" s="10"/>
      <c r="B1214" s="12"/>
      <c r="C1214" s="16"/>
      <c r="D1214" s="11"/>
      <c r="E1214" s="12"/>
    </row>
    <row r="1215" hidden="1">
      <c r="A1215" s="19" t="s">
        <v>3636</v>
      </c>
      <c r="B1215" s="6"/>
      <c r="C1215" s="6"/>
      <c r="D1215" s="6"/>
      <c r="E1215" s="7"/>
    </row>
    <row r="1216" hidden="1">
      <c r="A1216" s="20" t="s">
        <v>3637</v>
      </c>
      <c r="B1216" s="21" t="s">
        <v>3638</v>
      </c>
      <c r="C1216" s="22" t="s">
        <v>3639</v>
      </c>
      <c r="D1216" s="21" t="s">
        <v>3640</v>
      </c>
      <c r="E1216" s="23" t="s">
        <v>13</v>
      </c>
    </row>
    <row r="1217" hidden="1">
      <c r="A1217" s="57" t="s">
        <v>3641</v>
      </c>
      <c r="B1217" s="25">
        <v>25868.0</v>
      </c>
      <c r="C1217" s="26">
        <v>25870.0</v>
      </c>
      <c r="D1217" s="27">
        <v>2.0</v>
      </c>
      <c r="E1217" s="28"/>
    </row>
    <row r="1218" hidden="1">
      <c r="A1218" s="57" t="s">
        <v>3642</v>
      </c>
      <c r="B1218" s="29">
        <v>9208.0</v>
      </c>
      <c r="C1218" s="26">
        <v>9208.0</v>
      </c>
      <c r="D1218" s="27">
        <v>0.0</v>
      </c>
      <c r="E1218" s="40"/>
    </row>
    <row r="1219" hidden="1">
      <c r="A1219" s="57" t="s">
        <v>3643</v>
      </c>
      <c r="B1219" s="25">
        <v>0.0</v>
      </c>
      <c r="C1219" s="26"/>
      <c r="D1219" s="27">
        <v>0.0</v>
      </c>
      <c r="E1219" s="41"/>
    </row>
    <row r="1220" hidden="1">
      <c r="A1220" s="57" t="s">
        <v>3644</v>
      </c>
      <c r="B1220" s="29">
        <v>501.0</v>
      </c>
      <c r="C1220" s="26">
        <v>501.0</v>
      </c>
      <c r="D1220" s="27">
        <v>0.0</v>
      </c>
      <c r="E1220" s="41"/>
    </row>
    <row r="1221" hidden="1">
      <c r="A1221" s="31" t="s">
        <v>3646</v>
      </c>
      <c r="B1221" s="29">
        <v>0.0</v>
      </c>
      <c r="C1221" s="26"/>
      <c r="D1221" s="27">
        <v>0.0</v>
      </c>
      <c r="E1221" s="40"/>
    </row>
    <row r="1222" hidden="1">
      <c r="A1222" s="31" t="s">
        <v>3647</v>
      </c>
      <c r="B1222" s="29">
        <v>0.0</v>
      </c>
      <c r="C1222" s="26"/>
      <c r="D1222" s="27">
        <v>0.0</v>
      </c>
      <c r="E1222" s="41"/>
    </row>
    <row r="1223" hidden="1">
      <c r="A1223" s="31" t="s">
        <v>3649</v>
      </c>
      <c r="B1223" s="29">
        <v>4050.0</v>
      </c>
      <c r="C1223" s="26">
        <v>4050.0</v>
      </c>
      <c r="D1223" s="27">
        <v>0.0</v>
      </c>
      <c r="E1223" s="28" t="s">
        <v>8522</v>
      </c>
    </row>
    <row r="1224" hidden="1">
      <c r="A1224" s="31" t="s">
        <v>3651</v>
      </c>
      <c r="B1224" s="29">
        <v>3040.0</v>
      </c>
      <c r="C1224" s="26">
        <v>3040.0</v>
      </c>
      <c r="D1224" s="27">
        <v>0.0</v>
      </c>
      <c r="E1224" s="40"/>
    </row>
    <row r="1225" hidden="1">
      <c r="A1225" s="58" t="s">
        <v>3652</v>
      </c>
      <c r="B1225" s="29">
        <v>49686.25</v>
      </c>
      <c r="C1225" s="29">
        <v>49686.25000000003</v>
      </c>
      <c r="D1225" s="27">
        <v>2.9103830456733704E-11</v>
      </c>
      <c r="E1225" s="41"/>
    </row>
    <row r="1226" hidden="1">
      <c r="A1226" s="58" t="s">
        <v>3653</v>
      </c>
      <c r="B1226" s="29">
        <v>28903.0</v>
      </c>
      <c r="C1226" s="59">
        <v>28903.0</v>
      </c>
      <c r="D1226" s="27">
        <v>0.0</v>
      </c>
      <c r="E1226" s="41"/>
    </row>
    <row r="1227" hidden="1">
      <c r="A1227" s="58" t="s">
        <v>3654</v>
      </c>
      <c r="B1227" s="29">
        <v>52338.0</v>
      </c>
      <c r="C1227" s="59">
        <v>52338.0</v>
      </c>
      <c r="D1227" s="27">
        <v>0.0</v>
      </c>
      <c r="E1227" s="41"/>
    </row>
    <row r="1228" hidden="1">
      <c r="A1228" s="58" t="s">
        <v>3655</v>
      </c>
      <c r="B1228" s="29">
        <v>45543.0</v>
      </c>
      <c r="C1228" s="59">
        <v>45543.0</v>
      </c>
      <c r="D1228" s="27">
        <v>0.0</v>
      </c>
      <c r="E1228" s="41"/>
    </row>
    <row r="1229" hidden="1">
      <c r="A1229" s="58" t="s">
        <v>3657</v>
      </c>
      <c r="B1229" s="29">
        <v>751.0</v>
      </c>
      <c r="C1229" s="59">
        <v>751.0</v>
      </c>
      <c r="D1229" s="27">
        <v>0.0</v>
      </c>
      <c r="E1229" s="41"/>
    </row>
    <row r="1230" hidden="1">
      <c r="A1230" s="58" t="s">
        <v>3658</v>
      </c>
      <c r="B1230" s="29">
        <v>11224.0</v>
      </c>
      <c r="C1230" s="59">
        <v>11224.0</v>
      </c>
      <c r="D1230" s="27">
        <v>0.0</v>
      </c>
      <c r="E1230" s="41"/>
    </row>
    <row r="1231" hidden="1">
      <c r="A1231" s="35" t="s">
        <v>3659</v>
      </c>
      <c r="B1231" s="29">
        <v>219888.25</v>
      </c>
      <c r="C1231" s="59">
        <v>219888.2499999999</v>
      </c>
      <c r="D1231" s="27">
        <v>-8.731149137020111E-11</v>
      </c>
      <c r="E1231" s="41"/>
    </row>
    <row r="1232" hidden="1">
      <c r="A1232" s="36" t="s">
        <v>3660</v>
      </c>
      <c r="B1232" s="42">
        <v>-2.9103830456733704E-11</v>
      </c>
      <c r="C1232" s="65">
        <v>2.0000000001164153</v>
      </c>
      <c r="D1232" s="66">
        <v>2.000000000145519</v>
      </c>
      <c r="E1232" s="45"/>
    </row>
    <row r="1233" hidden="1"/>
    <row r="1234" hidden="1"/>
    <row r="1235" hidden="1">
      <c r="A1235" s="5" t="s">
        <v>4819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5" t="s">
        <v>3634</v>
      </c>
      <c r="B1237" s="6"/>
      <c r="C1237" s="6"/>
      <c r="D1237" s="6"/>
      <c r="E1237" s="7"/>
    </row>
    <row r="1238" hidden="1">
      <c r="A1238" s="10"/>
      <c r="B1238" s="11"/>
      <c r="C1238" s="11"/>
      <c r="D1238" s="11"/>
      <c r="E1238" s="12"/>
    </row>
    <row r="1239" hidden="1">
      <c r="A1239" s="13">
        <v>45775.0</v>
      </c>
      <c r="B1239" s="6"/>
      <c r="C1239" s="54" t="s">
        <v>3635</v>
      </c>
      <c r="D1239" s="15">
        <v>45777.0</v>
      </c>
      <c r="E1239" s="7"/>
    </row>
    <row r="1240" hidden="1">
      <c r="A1240" s="10"/>
      <c r="B1240" s="11"/>
      <c r="C1240" s="16"/>
      <c r="D1240" s="11"/>
      <c r="E1240" s="12"/>
    </row>
    <row r="1241" hidden="1">
      <c r="A1241" s="55" t="s">
        <v>4824</v>
      </c>
      <c r="B1241" s="7"/>
      <c r="C1241" s="16"/>
      <c r="D1241" s="56" t="s">
        <v>4827</v>
      </c>
      <c r="E1241" s="7"/>
    </row>
    <row r="1242" hidden="1">
      <c r="A1242" s="10"/>
      <c r="B1242" s="12"/>
      <c r="C1242" s="16"/>
      <c r="D1242" s="11"/>
      <c r="E1242" s="12"/>
    </row>
    <row r="1243" hidden="1">
      <c r="A1243" s="19" t="s">
        <v>3636</v>
      </c>
      <c r="B1243" s="6"/>
      <c r="C1243" s="6"/>
      <c r="D1243" s="6"/>
      <c r="E1243" s="7"/>
    </row>
    <row r="1244" hidden="1">
      <c r="A1244" s="20" t="s">
        <v>3637</v>
      </c>
      <c r="B1244" s="21" t="s">
        <v>3638</v>
      </c>
      <c r="C1244" s="22" t="s">
        <v>3639</v>
      </c>
      <c r="D1244" s="21" t="s">
        <v>3640</v>
      </c>
      <c r="E1244" s="23" t="s">
        <v>13</v>
      </c>
    </row>
    <row r="1245" hidden="1">
      <c r="A1245" s="57" t="s">
        <v>3641</v>
      </c>
      <c r="B1245" s="25">
        <v>10493.0</v>
      </c>
      <c r="C1245" s="26">
        <v>10493.0</v>
      </c>
      <c r="D1245" s="27">
        <v>0.0</v>
      </c>
      <c r="E1245" s="28"/>
    </row>
    <row r="1246" hidden="1">
      <c r="A1246" s="57" t="s">
        <v>3642</v>
      </c>
      <c r="B1246" s="29">
        <v>2223.0</v>
      </c>
      <c r="C1246" s="26">
        <v>2223.0</v>
      </c>
      <c r="D1246" s="27">
        <v>0.0</v>
      </c>
      <c r="E1246" s="40"/>
    </row>
    <row r="1247" hidden="1">
      <c r="A1247" s="57" t="s">
        <v>3643</v>
      </c>
      <c r="B1247" s="25">
        <v>0.0</v>
      </c>
      <c r="C1247" s="26"/>
      <c r="D1247" s="27">
        <v>0.0</v>
      </c>
      <c r="E1247" s="41"/>
    </row>
    <row r="1248" hidden="1">
      <c r="A1248" s="57" t="s">
        <v>3644</v>
      </c>
      <c r="B1248" s="29">
        <v>500.0</v>
      </c>
      <c r="C1248" s="26">
        <v>500.0</v>
      </c>
      <c r="D1248" s="27">
        <v>0.0</v>
      </c>
      <c r="E1248" s="41"/>
    </row>
    <row r="1249" hidden="1">
      <c r="A1249" s="31" t="s">
        <v>3646</v>
      </c>
      <c r="B1249" s="29">
        <v>0.0</v>
      </c>
      <c r="C1249" s="26"/>
      <c r="D1249" s="27">
        <v>0.0</v>
      </c>
      <c r="E1249" s="40"/>
    </row>
    <row r="1250" hidden="1">
      <c r="A1250" s="31" t="s">
        <v>3647</v>
      </c>
      <c r="B1250" s="29">
        <v>0.0</v>
      </c>
      <c r="C1250" s="26"/>
      <c r="D1250" s="27">
        <v>0.0</v>
      </c>
      <c r="E1250" s="41"/>
    </row>
    <row r="1251" hidden="1">
      <c r="A1251" s="31" t="s">
        <v>3649</v>
      </c>
      <c r="B1251" s="29">
        <v>0.0</v>
      </c>
      <c r="C1251" s="26"/>
      <c r="D1251" s="27">
        <v>0.0</v>
      </c>
      <c r="E1251" s="28"/>
    </row>
    <row r="1252" hidden="1">
      <c r="A1252" s="31" t="s">
        <v>3651</v>
      </c>
      <c r="B1252" s="29">
        <v>560.0</v>
      </c>
      <c r="C1252" s="26">
        <v>560.0</v>
      </c>
      <c r="D1252" s="27">
        <v>0.0</v>
      </c>
      <c r="E1252" s="40"/>
    </row>
    <row r="1253" hidden="1">
      <c r="A1253" s="58" t="s">
        <v>3652</v>
      </c>
      <c r="B1253" s="29">
        <v>18195.0</v>
      </c>
      <c r="C1253" s="29">
        <v>18195.0</v>
      </c>
      <c r="D1253" s="27">
        <v>0.0</v>
      </c>
      <c r="E1253" s="41"/>
    </row>
    <row r="1254" hidden="1">
      <c r="A1254" s="58" t="s">
        <v>3653</v>
      </c>
      <c r="B1254" s="29">
        <v>20500.0</v>
      </c>
      <c r="C1254" s="59">
        <v>20171.0</v>
      </c>
      <c r="D1254" s="27">
        <v>-329.0</v>
      </c>
      <c r="E1254" s="41"/>
    </row>
    <row r="1255" hidden="1">
      <c r="A1255" s="58" t="s">
        <v>3654</v>
      </c>
      <c r="B1255" s="29">
        <v>13703.0</v>
      </c>
      <c r="C1255" s="59">
        <v>13429.0</v>
      </c>
      <c r="D1255" s="27">
        <v>-274.0</v>
      </c>
      <c r="E1255" s="41"/>
    </row>
    <row r="1256" hidden="1">
      <c r="A1256" s="58" t="s">
        <v>3655</v>
      </c>
      <c r="B1256" s="29">
        <v>13464.0</v>
      </c>
      <c r="C1256" s="59">
        <v>13464.0</v>
      </c>
      <c r="D1256" s="27">
        <v>0.0</v>
      </c>
      <c r="E1256" s="41"/>
    </row>
    <row r="1257" hidden="1">
      <c r="A1257" s="58" t="s">
        <v>3657</v>
      </c>
      <c r="B1257" s="29">
        <v>309.0</v>
      </c>
      <c r="C1257" s="59">
        <v>309.0</v>
      </c>
      <c r="D1257" s="27">
        <v>0.0</v>
      </c>
      <c r="E1257" s="41"/>
    </row>
    <row r="1258" hidden="1">
      <c r="A1258" s="58" t="s">
        <v>3658</v>
      </c>
      <c r="B1258" s="29">
        <v>3998.0</v>
      </c>
      <c r="C1258" s="59">
        <v>3998.0</v>
      </c>
      <c r="D1258" s="27">
        <v>0.0</v>
      </c>
      <c r="E1258" s="41"/>
    </row>
    <row r="1259" hidden="1">
      <c r="A1259" s="35" t="s">
        <v>3659</v>
      </c>
      <c r="B1259" s="29">
        <v>79947.6</v>
      </c>
      <c r="C1259" s="59">
        <v>79344.6</v>
      </c>
      <c r="D1259" s="27">
        <v>-603.0</v>
      </c>
      <c r="E1259" s="41"/>
    </row>
    <row r="1260" hidden="1">
      <c r="A1260" s="36" t="s">
        <v>3660</v>
      </c>
      <c r="B1260" s="42">
        <v>-0.5999999999985448</v>
      </c>
      <c r="C1260" s="65">
        <v>-0.6000000000058208</v>
      </c>
      <c r="D1260" s="66">
        <v>-7.275957614183426E-12</v>
      </c>
      <c r="E1260" s="45"/>
    </row>
    <row r="1261" hidden="1"/>
    <row r="1262" hidden="1"/>
    <row r="1263" hidden="1">
      <c r="A1263" s="5" t="s">
        <v>4819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5" t="s">
        <v>3634</v>
      </c>
      <c r="B1265" s="6"/>
      <c r="C1265" s="6"/>
      <c r="D1265" s="6"/>
      <c r="E1265" s="7"/>
    </row>
    <row r="1266" hidden="1">
      <c r="A1266" s="10"/>
      <c r="B1266" s="11"/>
      <c r="C1266" s="11"/>
      <c r="D1266" s="11"/>
      <c r="E1266" s="12"/>
    </row>
    <row r="1267" hidden="1">
      <c r="A1267" s="13">
        <v>45778.0</v>
      </c>
      <c r="B1267" s="6"/>
      <c r="C1267" s="54" t="s">
        <v>3635</v>
      </c>
      <c r="D1267" s="15">
        <v>45781.0</v>
      </c>
      <c r="E1267" s="7"/>
    </row>
    <row r="1268" hidden="1">
      <c r="A1268" s="10"/>
      <c r="B1268" s="11"/>
      <c r="C1268" s="16"/>
      <c r="D1268" s="11"/>
      <c r="E1268" s="12"/>
    </row>
    <row r="1269" hidden="1">
      <c r="A1269" s="55" t="s">
        <v>4839</v>
      </c>
      <c r="B1269" s="7"/>
      <c r="C1269" s="16"/>
      <c r="D1269" s="56" t="s">
        <v>4825</v>
      </c>
      <c r="E1269" s="7"/>
    </row>
    <row r="1270" hidden="1">
      <c r="A1270" s="10"/>
      <c r="B1270" s="12"/>
      <c r="C1270" s="16"/>
      <c r="D1270" s="11"/>
      <c r="E1270" s="12"/>
    </row>
    <row r="1271" hidden="1">
      <c r="A1271" s="19" t="s">
        <v>3636</v>
      </c>
      <c r="B1271" s="6"/>
      <c r="C1271" s="6"/>
      <c r="D1271" s="6"/>
      <c r="E1271" s="7"/>
    </row>
    <row r="1272" hidden="1">
      <c r="A1272" s="20" t="s">
        <v>3637</v>
      </c>
      <c r="B1272" s="21" t="s">
        <v>3638</v>
      </c>
      <c r="C1272" s="22" t="s">
        <v>3639</v>
      </c>
      <c r="D1272" s="21" t="s">
        <v>3640</v>
      </c>
      <c r="E1272" s="23" t="s">
        <v>13</v>
      </c>
    </row>
    <row r="1273" hidden="1">
      <c r="A1273" s="57" t="s">
        <v>3641</v>
      </c>
      <c r="B1273" s="25">
        <v>10369.0</v>
      </c>
      <c r="C1273" s="26">
        <v>10370.0</v>
      </c>
      <c r="D1273" s="27">
        <v>1.0</v>
      </c>
      <c r="E1273" s="28"/>
    </row>
    <row r="1274" hidden="1">
      <c r="A1274" s="57" t="s">
        <v>3642</v>
      </c>
      <c r="B1274" s="29">
        <v>8339.0</v>
      </c>
      <c r="C1274" s="26">
        <v>8339.0</v>
      </c>
      <c r="D1274" s="27">
        <v>0.0</v>
      </c>
      <c r="E1274" s="40"/>
    </row>
    <row r="1275" hidden="1">
      <c r="A1275" s="57" t="s">
        <v>3643</v>
      </c>
      <c r="B1275" s="25">
        <v>280.0</v>
      </c>
      <c r="C1275" s="26">
        <v>280.0</v>
      </c>
      <c r="D1275" s="27">
        <v>0.0</v>
      </c>
      <c r="E1275" s="41"/>
    </row>
    <row r="1276" hidden="1">
      <c r="A1276" s="57" t="s">
        <v>3644</v>
      </c>
      <c r="B1276" s="29">
        <v>500.0</v>
      </c>
      <c r="C1276" s="26">
        <v>500.0</v>
      </c>
      <c r="D1276" s="27">
        <v>0.0</v>
      </c>
      <c r="E1276" s="41"/>
    </row>
    <row r="1277" hidden="1">
      <c r="A1277" s="31" t="s">
        <v>3646</v>
      </c>
      <c r="B1277" s="29">
        <v>0.0</v>
      </c>
      <c r="C1277" s="26"/>
      <c r="D1277" s="27">
        <v>0.0</v>
      </c>
      <c r="E1277" s="40"/>
    </row>
    <row r="1278" hidden="1">
      <c r="A1278" s="31" t="s">
        <v>3647</v>
      </c>
      <c r="B1278" s="29">
        <v>0.0</v>
      </c>
      <c r="C1278" s="26"/>
      <c r="D1278" s="27">
        <v>0.0</v>
      </c>
      <c r="E1278" s="41"/>
    </row>
    <row r="1279" hidden="1">
      <c r="A1279" s="31" t="s">
        <v>3649</v>
      </c>
      <c r="B1279" s="29">
        <v>4747.0</v>
      </c>
      <c r="C1279" s="26">
        <v>4747.0</v>
      </c>
      <c r="D1279" s="27">
        <v>0.0</v>
      </c>
      <c r="E1279" s="28" t="s">
        <v>8523</v>
      </c>
    </row>
    <row r="1280" hidden="1">
      <c r="A1280" s="31" t="s">
        <v>3651</v>
      </c>
      <c r="B1280" s="29">
        <v>1960.0</v>
      </c>
      <c r="C1280" s="26">
        <v>1960.0</v>
      </c>
      <c r="D1280" s="27">
        <v>0.0</v>
      </c>
      <c r="E1280" s="40"/>
    </row>
    <row r="1281" hidden="1">
      <c r="A1281" s="58" t="s">
        <v>3652</v>
      </c>
      <c r="B1281" s="29">
        <v>28464.0</v>
      </c>
      <c r="C1281" s="29">
        <v>28464.0</v>
      </c>
      <c r="D1281" s="27">
        <v>0.0</v>
      </c>
      <c r="E1281" s="41"/>
    </row>
    <row r="1282" hidden="1">
      <c r="A1282" s="58" t="s">
        <v>3653</v>
      </c>
      <c r="B1282" s="29">
        <v>20801.0</v>
      </c>
      <c r="C1282" s="59">
        <v>20801.0</v>
      </c>
      <c r="D1282" s="27">
        <v>0.0</v>
      </c>
      <c r="E1282" s="41"/>
    </row>
    <row r="1283" hidden="1">
      <c r="A1283" s="58" t="s">
        <v>3654</v>
      </c>
      <c r="B1283" s="29">
        <v>32351.0</v>
      </c>
      <c r="C1283" s="59">
        <v>32351.0</v>
      </c>
      <c r="D1283" s="27">
        <v>0.0</v>
      </c>
      <c r="E1283" s="41"/>
    </row>
    <row r="1284" hidden="1">
      <c r="A1284" s="58" t="s">
        <v>3655</v>
      </c>
      <c r="B1284" s="29">
        <v>28381.0</v>
      </c>
      <c r="C1284" s="59">
        <v>28381.0</v>
      </c>
      <c r="D1284" s="27">
        <v>0.0</v>
      </c>
      <c r="E1284" s="41"/>
    </row>
    <row r="1285" hidden="1">
      <c r="A1285" s="58" t="s">
        <v>3657</v>
      </c>
      <c r="B1285" s="29">
        <v>0.0</v>
      </c>
      <c r="C1285" s="59">
        <v>0.0</v>
      </c>
      <c r="D1285" s="27">
        <v>0.0</v>
      </c>
      <c r="E1285" s="41"/>
    </row>
    <row r="1286" hidden="1">
      <c r="A1286" s="58" t="s">
        <v>3658</v>
      </c>
      <c r="B1286" s="29">
        <v>6492.0</v>
      </c>
      <c r="C1286" s="59">
        <v>6492.0</v>
      </c>
      <c r="D1286" s="27">
        <v>0.0</v>
      </c>
      <c r="E1286" s="41"/>
    </row>
    <row r="1287" hidden="1">
      <c r="A1287" s="35" t="s">
        <v>3659</v>
      </c>
      <c r="B1287" s="29">
        <v>136192.45</v>
      </c>
      <c r="C1287" s="59">
        <v>136302.45</v>
      </c>
      <c r="D1287" s="27">
        <v>110.0</v>
      </c>
      <c r="E1287" s="41"/>
    </row>
    <row r="1288" hidden="1">
      <c r="A1288" s="36" t="s">
        <v>3660</v>
      </c>
      <c r="B1288" s="42">
        <v>-0.4500000000007276</v>
      </c>
      <c r="C1288" s="65">
        <v>-109.45000000001164</v>
      </c>
      <c r="D1288" s="66">
        <v>-109.00000000001091</v>
      </c>
      <c r="E1288" s="45"/>
    </row>
    <row r="1289" hidden="1"/>
    <row r="1290" hidden="1"/>
    <row r="1291" hidden="1">
      <c r="A1291" s="5" t="s">
        <v>4819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5" t="s">
        <v>3634</v>
      </c>
      <c r="B1293" s="6"/>
      <c r="C1293" s="6"/>
      <c r="D1293" s="6"/>
      <c r="E1293" s="7"/>
    </row>
    <row r="1294" hidden="1">
      <c r="A1294" s="10"/>
      <c r="B1294" s="11"/>
      <c r="C1294" s="11"/>
      <c r="D1294" s="11"/>
      <c r="E1294" s="12"/>
    </row>
    <row r="1295" hidden="1">
      <c r="A1295" s="13">
        <v>45782.0</v>
      </c>
      <c r="B1295" s="6"/>
      <c r="C1295" s="54" t="s">
        <v>3635</v>
      </c>
      <c r="D1295" s="15">
        <v>45788.0</v>
      </c>
      <c r="E1295" s="7"/>
    </row>
    <row r="1296" hidden="1">
      <c r="A1296" s="10"/>
      <c r="B1296" s="11"/>
      <c r="C1296" s="16"/>
      <c r="D1296" s="11"/>
      <c r="E1296" s="12"/>
    </row>
    <row r="1297" hidden="1">
      <c r="A1297" s="55" t="s">
        <v>4824</v>
      </c>
      <c r="B1297" s="7"/>
      <c r="C1297" s="16"/>
      <c r="D1297" s="56" t="s">
        <v>4825</v>
      </c>
      <c r="E1297" s="7"/>
    </row>
    <row r="1298" hidden="1">
      <c r="A1298" s="10"/>
      <c r="B1298" s="12"/>
      <c r="C1298" s="16"/>
      <c r="D1298" s="11"/>
      <c r="E1298" s="12"/>
    </row>
    <row r="1299" hidden="1">
      <c r="A1299" s="19" t="s">
        <v>3636</v>
      </c>
      <c r="B1299" s="6"/>
      <c r="C1299" s="6"/>
      <c r="D1299" s="6"/>
      <c r="E1299" s="7"/>
    </row>
    <row r="1300" hidden="1">
      <c r="A1300" s="20" t="s">
        <v>3637</v>
      </c>
      <c r="B1300" s="21" t="s">
        <v>3638</v>
      </c>
      <c r="C1300" s="22" t="s">
        <v>3639</v>
      </c>
      <c r="D1300" s="21" t="s">
        <v>3640</v>
      </c>
      <c r="E1300" s="23" t="s">
        <v>13</v>
      </c>
    </row>
    <row r="1301" hidden="1">
      <c r="A1301" s="57" t="s">
        <v>3641</v>
      </c>
      <c r="B1301" s="25">
        <v>24342.0</v>
      </c>
      <c r="C1301" s="26">
        <v>24342.0</v>
      </c>
      <c r="D1301" s="27">
        <v>0.0</v>
      </c>
      <c r="E1301" s="28"/>
    </row>
    <row r="1302" hidden="1">
      <c r="A1302" s="57" t="s">
        <v>3642</v>
      </c>
      <c r="B1302" s="29">
        <v>8624.0</v>
      </c>
      <c r="C1302" s="26">
        <v>8624.0</v>
      </c>
      <c r="D1302" s="27">
        <v>0.0</v>
      </c>
      <c r="E1302" s="40"/>
    </row>
    <row r="1303" hidden="1">
      <c r="A1303" s="57" t="s">
        <v>3643</v>
      </c>
      <c r="B1303" s="25">
        <v>300.0</v>
      </c>
      <c r="C1303" s="26">
        <v>300.0</v>
      </c>
      <c r="D1303" s="27">
        <v>0.0</v>
      </c>
      <c r="E1303" s="41"/>
    </row>
    <row r="1304" hidden="1">
      <c r="A1304" s="57" t="s">
        <v>3644</v>
      </c>
      <c r="B1304" s="29">
        <v>500.0</v>
      </c>
      <c r="C1304" s="26">
        <v>501.0</v>
      </c>
      <c r="D1304" s="27">
        <v>1.0</v>
      </c>
      <c r="E1304" s="41"/>
    </row>
    <row r="1305" hidden="1">
      <c r="A1305" s="31" t="s">
        <v>3646</v>
      </c>
      <c r="B1305" s="29">
        <v>0.0</v>
      </c>
      <c r="C1305" s="26"/>
      <c r="D1305" s="27">
        <v>0.0</v>
      </c>
      <c r="E1305" s="40"/>
    </row>
    <row r="1306" hidden="1">
      <c r="A1306" s="31" t="s">
        <v>3647</v>
      </c>
      <c r="B1306" s="29">
        <v>0.0</v>
      </c>
      <c r="C1306" s="26"/>
      <c r="D1306" s="27">
        <v>0.0</v>
      </c>
      <c r="E1306" s="41"/>
    </row>
    <row r="1307" hidden="1">
      <c r="A1307" s="31" t="s">
        <v>3649</v>
      </c>
      <c r="B1307" s="29">
        <v>4412.0</v>
      </c>
      <c r="C1307" s="26">
        <v>4412.0</v>
      </c>
      <c r="D1307" s="27">
        <v>0.0</v>
      </c>
      <c r="E1307" s="28" t="s">
        <v>8524</v>
      </c>
    </row>
    <row r="1308" hidden="1">
      <c r="A1308" s="31" t="s">
        <v>3651</v>
      </c>
      <c r="B1308" s="29">
        <v>3280.0</v>
      </c>
      <c r="C1308" s="26">
        <v>3280.0</v>
      </c>
      <c r="D1308" s="27">
        <v>0.0</v>
      </c>
      <c r="E1308" s="40"/>
    </row>
    <row r="1309" hidden="1">
      <c r="A1309" s="58" t="s">
        <v>3652</v>
      </c>
      <c r="B1309" s="29">
        <v>52571.0</v>
      </c>
      <c r="C1309" s="29">
        <v>52571.0</v>
      </c>
      <c r="D1309" s="27">
        <v>0.0</v>
      </c>
      <c r="E1309" s="41"/>
    </row>
    <row r="1310" hidden="1">
      <c r="A1310" s="58" t="s">
        <v>3653</v>
      </c>
      <c r="B1310" s="29">
        <v>39050.0</v>
      </c>
      <c r="C1310" s="59">
        <v>39050.0</v>
      </c>
      <c r="D1310" s="27">
        <v>0.0</v>
      </c>
      <c r="E1310" s="41"/>
    </row>
    <row r="1311" hidden="1">
      <c r="A1311" s="58" t="s">
        <v>3654</v>
      </c>
      <c r="B1311" s="29">
        <v>47258.0</v>
      </c>
      <c r="C1311" s="59">
        <v>47258.0</v>
      </c>
      <c r="D1311" s="27">
        <v>0.0</v>
      </c>
      <c r="E1311" s="41"/>
    </row>
    <row r="1312" hidden="1">
      <c r="A1312" s="58" t="s">
        <v>3655</v>
      </c>
      <c r="B1312" s="29">
        <v>38846.0</v>
      </c>
      <c r="C1312" s="59">
        <v>38846.0</v>
      </c>
      <c r="D1312" s="27">
        <v>0.0</v>
      </c>
      <c r="E1312" s="41"/>
    </row>
    <row r="1313" hidden="1">
      <c r="A1313" s="58" t="s">
        <v>3657</v>
      </c>
      <c r="B1313" s="29">
        <v>677.0</v>
      </c>
      <c r="C1313" s="59">
        <v>677.0</v>
      </c>
      <c r="D1313" s="27">
        <v>0.0</v>
      </c>
      <c r="E1313" s="41"/>
    </row>
    <row r="1314" hidden="1">
      <c r="A1314" s="58" t="s">
        <v>3658</v>
      </c>
      <c r="B1314" s="29">
        <v>10487.0</v>
      </c>
      <c r="C1314" s="59">
        <v>10487.0</v>
      </c>
      <c r="D1314" s="27">
        <v>0.0</v>
      </c>
      <c r="E1314" s="41"/>
    </row>
    <row r="1315" hidden="1">
      <c r="A1315" s="35" t="s">
        <v>3659</v>
      </c>
      <c r="B1315" s="29">
        <v>220139.0</v>
      </c>
      <c r="C1315" s="59">
        <v>220139.0</v>
      </c>
      <c r="D1315" s="27">
        <v>0.0</v>
      </c>
      <c r="E1315" s="41"/>
    </row>
    <row r="1316" hidden="1">
      <c r="A1316" s="36" t="s">
        <v>3660</v>
      </c>
      <c r="B1316" s="42">
        <v>-279.0</v>
      </c>
      <c r="C1316" s="65">
        <v>-278.0</v>
      </c>
      <c r="D1316" s="66">
        <v>1.0</v>
      </c>
      <c r="E1316" s="45"/>
    </row>
    <row r="1317" hidden="1"/>
    <row r="1318" hidden="1"/>
    <row r="1319" hidden="1">
      <c r="A1319" s="5" t="s">
        <v>4819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5" t="s">
        <v>3634</v>
      </c>
      <c r="B1321" s="6"/>
      <c r="C1321" s="6"/>
      <c r="D1321" s="6"/>
      <c r="E1321" s="7"/>
    </row>
    <row r="1322" hidden="1">
      <c r="A1322" s="10"/>
      <c r="B1322" s="11"/>
      <c r="C1322" s="11"/>
      <c r="D1322" s="11"/>
      <c r="E1322" s="12"/>
    </row>
    <row r="1323" hidden="1">
      <c r="A1323" s="13">
        <v>45789.0</v>
      </c>
      <c r="B1323" s="6"/>
      <c r="C1323" s="54" t="s">
        <v>3635</v>
      </c>
      <c r="D1323" s="15">
        <v>45795.0</v>
      </c>
      <c r="E1323" s="7"/>
    </row>
    <row r="1324" hidden="1">
      <c r="A1324" s="10"/>
      <c r="B1324" s="11"/>
      <c r="C1324" s="16"/>
      <c r="D1324" s="11"/>
      <c r="E1324" s="12"/>
    </row>
    <row r="1325" hidden="1">
      <c r="A1325" s="55" t="s">
        <v>4824</v>
      </c>
      <c r="B1325" s="7"/>
      <c r="C1325" s="16"/>
      <c r="D1325" s="56" t="s">
        <v>4825</v>
      </c>
      <c r="E1325" s="7"/>
    </row>
    <row r="1326" hidden="1">
      <c r="A1326" s="10"/>
      <c r="B1326" s="12"/>
      <c r="C1326" s="16"/>
      <c r="D1326" s="11"/>
      <c r="E1326" s="12"/>
    </row>
    <row r="1327" hidden="1">
      <c r="A1327" s="19" t="s">
        <v>3636</v>
      </c>
      <c r="B1327" s="6"/>
      <c r="C1327" s="6"/>
      <c r="D1327" s="6"/>
      <c r="E1327" s="7"/>
    </row>
    <row r="1328" hidden="1">
      <c r="A1328" s="20" t="s">
        <v>3637</v>
      </c>
      <c r="B1328" s="21" t="s">
        <v>3638</v>
      </c>
      <c r="C1328" s="22" t="s">
        <v>3639</v>
      </c>
      <c r="D1328" s="21" t="s">
        <v>3640</v>
      </c>
      <c r="E1328" s="23" t="s">
        <v>13</v>
      </c>
    </row>
    <row r="1329" hidden="1">
      <c r="A1329" s="57" t="s">
        <v>3641</v>
      </c>
      <c r="B1329" s="25">
        <v>30161.0</v>
      </c>
      <c r="C1329" s="26">
        <v>30161.0</v>
      </c>
      <c r="D1329" s="27">
        <v>0.0</v>
      </c>
      <c r="E1329" s="28"/>
    </row>
    <row r="1330" hidden="1">
      <c r="A1330" s="57" t="s">
        <v>3642</v>
      </c>
      <c r="B1330" s="29">
        <v>6661.0</v>
      </c>
      <c r="C1330" s="26">
        <v>6661.0</v>
      </c>
      <c r="D1330" s="27">
        <v>0.0</v>
      </c>
      <c r="E1330" s="40"/>
    </row>
    <row r="1331" hidden="1">
      <c r="A1331" s="57" t="s">
        <v>3643</v>
      </c>
      <c r="B1331" s="25">
        <v>785.0</v>
      </c>
      <c r="C1331" s="26">
        <v>785.0</v>
      </c>
      <c r="D1331" s="27">
        <v>0.0</v>
      </c>
      <c r="E1331" s="41"/>
    </row>
    <row r="1332" hidden="1">
      <c r="A1332" s="57" t="s">
        <v>3644</v>
      </c>
      <c r="B1332" s="29">
        <v>1000.0</v>
      </c>
      <c r="C1332" s="26">
        <v>1002.0</v>
      </c>
      <c r="D1332" s="27">
        <v>2.0</v>
      </c>
      <c r="E1332" s="41"/>
    </row>
    <row r="1333" hidden="1">
      <c r="A1333" s="31" t="s">
        <v>3646</v>
      </c>
      <c r="B1333" s="29">
        <v>0.0</v>
      </c>
      <c r="C1333" s="26"/>
      <c r="D1333" s="27">
        <v>0.0</v>
      </c>
      <c r="E1333" s="40"/>
    </row>
    <row r="1334" hidden="1">
      <c r="A1334" s="31" t="s">
        <v>3647</v>
      </c>
      <c r="B1334" s="29">
        <v>0.0</v>
      </c>
      <c r="C1334" s="26"/>
      <c r="D1334" s="27">
        <v>0.0</v>
      </c>
      <c r="E1334" s="41"/>
    </row>
    <row r="1335" hidden="1">
      <c r="A1335" s="31" t="s">
        <v>3649</v>
      </c>
      <c r="B1335" s="29">
        <v>0.0</v>
      </c>
      <c r="C1335" s="26"/>
      <c r="D1335" s="27">
        <v>0.0</v>
      </c>
      <c r="E1335" s="28"/>
    </row>
    <row r="1336" hidden="1">
      <c r="A1336" s="31" t="s">
        <v>3651</v>
      </c>
      <c r="B1336" s="29">
        <v>1320.0</v>
      </c>
      <c r="C1336" s="26">
        <v>1320.0</v>
      </c>
      <c r="D1336" s="27">
        <v>0.0</v>
      </c>
      <c r="E1336" s="40"/>
    </row>
    <row r="1337" hidden="1">
      <c r="A1337" s="58" t="s">
        <v>3652</v>
      </c>
      <c r="B1337" s="29">
        <v>57768.0</v>
      </c>
      <c r="C1337" s="29">
        <v>57768.0</v>
      </c>
      <c r="D1337" s="27">
        <v>0.0</v>
      </c>
      <c r="E1337" s="41"/>
    </row>
    <row r="1338" hidden="1">
      <c r="A1338" s="58" t="s">
        <v>3653</v>
      </c>
      <c r="B1338" s="29">
        <v>39918.0</v>
      </c>
      <c r="C1338" s="59">
        <v>39918.0</v>
      </c>
      <c r="D1338" s="27">
        <v>0.0</v>
      </c>
      <c r="E1338" s="41"/>
    </row>
    <row r="1339" hidden="1">
      <c r="A1339" s="58" t="s">
        <v>3654</v>
      </c>
      <c r="B1339" s="29">
        <v>48389.0</v>
      </c>
      <c r="C1339" s="59">
        <v>48389.0</v>
      </c>
      <c r="D1339" s="27">
        <v>0.0</v>
      </c>
      <c r="E1339" s="41"/>
    </row>
    <row r="1340" hidden="1">
      <c r="A1340" s="58" t="s">
        <v>3655</v>
      </c>
      <c r="B1340" s="29">
        <v>41876.0</v>
      </c>
      <c r="C1340" s="59">
        <v>41876.0</v>
      </c>
      <c r="D1340" s="27">
        <v>0.0</v>
      </c>
      <c r="E1340" s="41"/>
    </row>
    <row r="1341" hidden="1">
      <c r="A1341" s="58" t="s">
        <v>3657</v>
      </c>
      <c r="B1341" s="29">
        <v>448.0</v>
      </c>
      <c r="C1341" s="59">
        <v>448.0</v>
      </c>
      <c r="D1341" s="27">
        <v>0.0</v>
      </c>
      <c r="E1341" s="41"/>
    </row>
    <row r="1342" hidden="1">
      <c r="A1342" s="58" t="s">
        <v>3658</v>
      </c>
      <c r="B1342" s="29">
        <v>9062.0</v>
      </c>
      <c r="C1342" s="59">
        <v>9062.0</v>
      </c>
      <c r="D1342" s="27">
        <v>0.0</v>
      </c>
      <c r="E1342" s="41"/>
    </row>
    <row r="1343" hidden="1">
      <c r="A1343" s="35" t="s">
        <v>3659</v>
      </c>
      <c r="B1343" s="29">
        <v>228325.5</v>
      </c>
      <c r="C1343" s="59">
        <v>228325.5</v>
      </c>
      <c r="D1343" s="27">
        <v>0.0</v>
      </c>
      <c r="E1343" s="41"/>
    </row>
    <row r="1344" hidden="1">
      <c r="A1344" s="36" t="s">
        <v>3660</v>
      </c>
      <c r="B1344" s="42">
        <v>0.5</v>
      </c>
      <c r="C1344" s="65">
        <v>2.5</v>
      </c>
      <c r="D1344" s="66">
        <v>2.0</v>
      </c>
      <c r="E1344" s="45"/>
    </row>
    <row r="1345" hidden="1"/>
    <row r="1346" hidden="1"/>
    <row r="1347" hidden="1">
      <c r="A1347" s="5" t="s">
        <v>4819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5" t="s">
        <v>3634</v>
      </c>
      <c r="B1349" s="6"/>
      <c r="C1349" s="6"/>
      <c r="D1349" s="6"/>
      <c r="E1349" s="7"/>
    </row>
    <row r="1350" hidden="1">
      <c r="A1350" s="10"/>
      <c r="B1350" s="11"/>
      <c r="C1350" s="11"/>
      <c r="D1350" s="11"/>
      <c r="E1350" s="12"/>
    </row>
    <row r="1351" hidden="1">
      <c r="A1351" s="13">
        <v>45796.0</v>
      </c>
      <c r="B1351" s="6"/>
      <c r="C1351" s="54" t="s">
        <v>3635</v>
      </c>
      <c r="D1351" s="15">
        <v>45802.0</v>
      </c>
      <c r="E1351" s="7"/>
    </row>
    <row r="1352" hidden="1">
      <c r="A1352" s="10"/>
      <c r="B1352" s="11"/>
      <c r="C1352" s="16"/>
      <c r="D1352" s="11"/>
      <c r="E1352" s="12"/>
    </row>
    <row r="1353" hidden="1">
      <c r="A1353" s="55" t="s">
        <v>4824</v>
      </c>
      <c r="B1353" s="7"/>
      <c r="C1353" s="16"/>
      <c r="D1353" s="56" t="s">
        <v>4825</v>
      </c>
      <c r="E1353" s="7"/>
    </row>
    <row r="1354" hidden="1">
      <c r="A1354" s="10"/>
      <c r="B1354" s="12"/>
      <c r="C1354" s="16"/>
      <c r="D1354" s="11"/>
      <c r="E1354" s="12"/>
    </row>
    <row r="1355" hidden="1">
      <c r="A1355" s="19" t="s">
        <v>3636</v>
      </c>
      <c r="B1355" s="6"/>
      <c r="C1355" s="6"/>
      <c r="D1355" s="6"/>
      <c r="E1355" s="7"/>
    </row>
    <row r="1356" hidden="1">
      <c r="A1356" s="20" t="s">
        <v>3637</v>
      </c>
      <c r="B1356" s="21" t="s">
        <v>3638</v>
      </c>
      <c r="C1356" s="22" t="s">
        <v>3639</v>
      </c>
      <c r="D1356" s="21" t="s">
        <v>3640</v>
      </c>
      <c r="E1356" s="23" t="s">
        <v>13</v>
      </c>
    </row>
    <row r="1357" hidden="1">
      <c r="A1357" s="57" t="s">
        <v>3641</v>
      </c>
      <c r="B1357" s="25">
        <v>29289.0</v>
      </c>
      <c r="C1357" s="26">
        <v>29290.0</v>
      </c>
      <c r="D1357" s="27">
        <v>1.0</v>
      </c>
      <c r="E1357" s="28"/>
    </row>
    <row r="1358" hidden="1">
      <c r="A1358" s="57" t="s">
        <v>3642</v>
      </c>
      <c r="B1358" s="29">
        <v>9656.0</v>
      </c>
      <c r="C1358" s="26">
        <v>9656.0</v>
      </c>
      <c r="D1358" s="27">
        <v>0.0</v>
      </c>
      <c r="E1358" s="40"/>
    </row>
    <row r="1359" hidden="1">
      <c r="A1359" s="57" t="s">
        <v>3643</v>
      </c>
      <c r="B1359" s="25">
        <v>0.0</v>
      </c>
      <c r="C1359" s="26"/>
      <c r="D1359" s="27">
        <v>0.0</v>
      </c>
      <c r="E1359" s="41"/>
    </row>
    <row r="1360" hidden="1">
      <c r="A1360" s="57" t="s">
        <v>3644</v>
      </c>
      <c r="B1360" s="29">
        <v>1007.0</v>
      </c>
      <c r="C1360" s="26">
        <v>1007.0</v>
      </c>
      <c r="D1360" s="27">
        <v>0.0</v>
      </c>
      <c r="E1360" s="41"/>
    </row>
    <row r="1361" hidden="1">
      <c r="A1361" s="31" t="s">
        <v>3646</v>
      </c>
      <c r="B1361" s="29">
        <v>0.0</v>
      </c>
      <c r="C1361" s="26"/>
      <c r="D1361" s="27">
        <v>0.0</v>
      </c>
      <c r="E1361" s="40"/>
    </row>
    <row r="1362" hidden="1">
      <c r="A1362" s="31" t="s">
        <v>3647</v>
      </c>
      <c r="B1362" s="29">
        <v>0.0</v>
      </c>
      <c r="C1362" s="26"/>
      <c r="D1362" s="27">
        <v>0.0</v>
      </c>
      <c r="E1362" s="41"/>
    </row>
    <row r="1363" hidden="1">
      <c r="A1363" s="31" t="s">
        <v>3649</v>
      </c>
      <c r="B1363" s="29">
        <v>5000.0</v>
      </c>
      <c r="C1363" s="26">
        <v>5000.0</v>
      </c>
      <c r="D1363" s="27">
        <v>0.0</v>
      </c>
      <c r="E1363" s="28" t="s">
        <v>8525</v>
      </c>
    </row>
    <row r="1364" hidden="1">
      <c r="A1364" s="31" t="s">
        <v>3651</v>
      </c>
      <c r="B1364" s="29">
        <v>1720.0</v>
      </c>
      <c r="C1364" s="26">
        <v>1720.0</v>
      </c>
      <c r="D1364" s="27">
        <v>0.0</v>
      </c>
      <c r="E1364" s="40"/>
    </row>
    <row r="1365" hidden="1">
      <c r="A1365" s="58" t="s">
        <v>3652</v>
      </c>
      <c r="B1365" s="29">
        <v>48210.0</v>
      </c>
      <c r="C1365" s="29">
        <v>48210.0</v>
      </c>
      <c r="D1365" s="27">
        <v>0.0</v>
      </c>
      <c r="E1365" s="41"/>
    </row>
    <row r="1366" hidden="1">
      <c r="A1366" s="58" t="s">
        <v>3653</v>
      </c>
      <c r="B1366" s="29">
        <v>36683.0</v>
      </c>
      <c r="C1366" s="59">
        <v>36683.0</v>
      </c>
      <c r="D1366" s="27">
        <v>0.0</v>
      </c>
      <c r="E1366" s="41"/>
    </row>
    <row r="1367" hidden="1">
      <c r="A1367" s="58" t="s">
        <v>3654</v>
      </c>
      <c r="B1367" s="29">
        <v>55963.0</v>
      </c>
      <c r="C1367" s="59">
        <v>55963.0</v>
      </c>
      <c r="D1367" s="27">
        <v>0.0</v>
      </c>
      <c r="E1367" s="41"/>
    </row>
    <row r="1368" hidden="1">
      <c r="A1368" s="58" t="s">
        <v>3655</v>
      </c>
      <c r="B1368" s="29">
        <v>39313.0</v>
      </c>
      <c r="C1368" s="59">
        <v>39313.0</v>
      </c>
      <c r="D1368" s="27">
        <v>0.0</v>
      </c>
      <c r="E1368" s="41"/>
    </row>
    <row r="1369" hidden="1">
      <c r="A1369" s="58" t="s">
        <v>3657</v>
      </c>
      <c r="B1369" s="29">
        <v>1484.0</v>
      </c>
      <c r="C1369" s="59">
        <v>1484.0</v>
      </c>
      <c r="D1369" s="27">
        <v>0.0</v>
      </c>
      <c r="E1369" s="41"/>
    </row>
    <row r="1370" hidden="1">
      <c r="A1370" s="58" t="s">
        <v>3658</v>
      </c>
      <c r="B1370" s="29">
        <v>10227.0</v>
      </c>
      <c r="C1370" s="59">
        <v>10227.0</v>
      </c>
      <c r="D1370" s="27">
        <v>0.0</v>
      </c>
      <c r="E1370" s="41"/>
    </row>
    <row r="1371" hidden="1">
      <c r="A1371" s="35" t="s">
        <v>3659</v>
      </c>
      <c r="B1371" s="29">
        <v>228324.5</v>
      </c>
      <c r="C1371" s="59">
        <v>228324.5</v>
      </c>
      <c r="D1371" s="27">
        <v>0.0</v>
      </c>
      <c r="E1371" s="41"/>
    </row>
    <row r="1372" hidden="1">
      <c r="A1372" s="36" t="s">
        <v>3660</v>
      </c>
      <c r="B1372" s="42">
        <v>0.5</v>
      </c>
      <c r="C1372" s="65">
        <v>1.5</v>
      </c>
      <c r="D1372" s="66">
        <v>1.0</v>
      </c>
      <c r="E1372" s="45"/>
    </row>
    <row r="1373" hidden="1"/>
    <row r="1374" hidden="1"/>
    <row r="1375" hidden="1">
      <c r="A1375" s="5" t="s">
        <v>4819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5" t="s">
        <v>3634</v>
      </c>
      <c r="B1377" s="6"/>
      <c r="C1377" s="6"/>
      <c r="D1377" s="6"/>
      <c r="E1377" s="7"/>
    </row>
    <row r="1378" hidden="1">
      <c r="A1378" s="10"/>
      <c r="B1378" s="11"/>
      <c r="C1378" s="11"/>
      <c r="D1378" s="11"/>
      <c r="E1378" s="12"/>
    </row>
    <row r="1379" hidden="1">
      <c r="A1379" s="13">
        <v>45803.0</v>
      </c>
      <c r="B1379" s="6"/>
      <c r="C1379" s="54" t="s">
        <v>3635</v>
      </c>
      <c r="D1379" s="15">
        <v>45808.0</v>
      </c>
      <c r="E1379" s="7"/>
    </row>
    <row r="1380" hidden="1">
      <c r="A1380" s="10"/>
      <c r="B1380" s="11"/>
      <c r="C1380" s="16"/>
      <c r="D1380" s="11"/>
      <c r="E1380" s="12"/>
    </row>
    <row r="1381" hidden="1">
      <c r="A1381" s="55" t="s">
        <v>4824</v>
      </c>
      <c r="B1381" s="7"/>
      <c r="C1381" s="16"/>
      <c r="D1381" s="56" t="s">
        <v>4833</v>
      </c>
      <c r="E1381" s="7"/>
    </row>
    <row r="1382" hidden="1">
      <c r="A1382" s="10"/>
      <c r="B1382" s="12"/>
      <c r="C1382" s="16"/>
      <c r="D1382" s="11"/>
      <c r="E1382" s="12"/>
    </row>
    <row r="1383" hidden="1">
      <c r="A1383" s="19" t="s">
        <v>3636</v>
      </c>
      <c r="B1383" s="6"/>
      <c r="C1383" s="6"/>
      <c r="D1383" s="6"/>
      <c r="E1383" s="7"/>
    </row>
    <row r="1384" hidden="1">
      <c r="A1384" s="20" t="s">
        <v>3637</v>
      </c>
      <c r="B1384" s="21" t="s">
        <v>3638</v>
      </c>
      <c r="C1384" s="22" t="s">
        <v>3639</v>
      </c>
      <c r="D1384" s="21" t="s">
        <v>3640</v>
      </c>
      <c r="E1384" s="23" t="s">
        <v>13</v>
      </c>
    </row>
    <row r="1385" hidden="1">
      <c r="A1385" s="57" t="s">
        <v>3641</v>
      </c>
      <c r="B1385" s="25">
        <v>22710.0</v>
      </c>
      <c r="C1385" s="26">
        <v>22710.0</v>
      </c>
      <c r="D1385" s="27">
        <v>0.0</v>
      </c>
      <c r="E1385" s="28"/>
    </row>
    <row r="1386" hidden="1">
      <c r="A1386" s="57" t="s">
        <v>3642</v>
      </c>
      <c r="B1386" s="29">
        <v>9123.0</v>
      </c>
      <c r="C1386" s="26">
        <v>8625.0</v>
      </c>
      <c r="D1386" s="27">
        <v>-498.0</v>
      </c>
      <c r="E1386" s="40"/>
    </row>
    <row r="1387" hidden="1">
      <c r="A1387" s="57" t="s">
        <v>3643</v>
      </c>
      <c r="B1387" s="25">
        <v>0.0</v>
      </c>
      <c r="C1387" s="26"/>
      <c r="D1387" s="27">
        <v>0.0</v>
      </c>
      <c r="E1387" s="41"/>
    </row>
    <row r="1388" hidden="1">
      <c r="A1388" s="57" t="s">
        <v>3644</v>
      </c>
      <c r="B1388" s="29">
        <v>500.0</v>
      </c>
      <c r="C1388" s="26">
        <v>500.0</v>
      </c>
      <c r="D1388" s="27">
        <v>0.0</v>
      </c>
      <c r="E1388" s="41"/>
    </row>
    <row r="1389" hidden="1">
      <c r="A1389" s="31" t="s">
        <v>3646</v>
      </c>
      <c r="B1389" s="29">
        <v>0.0</v>
      </c>
      <c r="C1389" s="26"/>
      <c r="D1389" s="27">
        <v>0.0</v>
      </c>
      <c r="E1389" s="40"/>
    </row>
    <row r="1390" hidden="1">
      <c r="A1390" s="31" t="s">
        <v>3647</v>
      </c>
      <c r="B1390" s="29">
        <v>0.0</v>
      </c>
      <c r="C1390" s="26"/>
      <c r="D1390" s="27">
        <v>0.0</v>
      </c>
      <c r="E1390" s="41"/>
    </row>
    <row r="1391" hidden="1">
      <c r="A1391" s="31" t="s">
        <v>3649</v>
      </c>
      <c r="B1391" s="29">
        <v>0.0</v>
      </c>
      <c r="C1391" s="26"/>
      <c r="D1391" s="27">
        <v>0.0</v>
      </c>
      <c r="E1391" s="28"/>
    </row>
    <row r="1392" hidden="1">
      <c r="A1392" s="31" t="s">
        <v>3651</v>
      </c>
      <c r="B1392" s="29">
        <v>2240.0</v>
      </c>
      <c r="C1392" s="26">
        <v>2240.0</v>
      </c>
      <c r="D1392" s="27">
        <v>0.0</v>
      </c>
      <c r="E1392" s="40"/>
    </row>
    <row r="1393" hidden="1">
      <c r="A1393" s="58" t="s">
        <v>3652</v>
      </c>
      <c r="B1393" s="29">
        <v>40625.0</v>
      </c>
      <c r="C1393" s="29">
        <v>40336.0</v>
      </c>
      <c r="D1393" s="27">
        <v>-289.0</v>
      </c>
      <c r="E1393" s="41"/>
    </row>
    <row r="1394" hidden="1">
      <c r="A1394" s="58" t="s">
        <v>3653</v>
      </c>
      <c r="B1394" s="29">
        <v>30685.0</v>
      </c>
      <c r="C1394" s="59">
        <v>30685.0</v>
      </c>
      <c r="D1394" s="27">
        <v>0.0</v>
      </c>
      <c r="E1394" s="41"/>
    </row>
    <row r="1395" hidden="1">
      <c r="A1395" s="58" t="s">
        <v>3654</v>
      </c>
      <c r="B1395" s="29">
        <v>45457.0</v>
      </c>
      <c r="C1395" s="59">
        <v>45457.0</v>
      </c>
      <c r="D1395" s="27">
        <v>0.0</v>
      </c>
      <c r="E1395" s="41"/>
    </row>
    <row r="1396" hidden="1">
      <c r="A1396" s="58" t="s">
        <v>3655</v>
      </c>
      <c r="B1396" s="29">
        <v>41193.0</v>
      </c>
      <c r="C1396" s="59">
        <v>41193.0</v>
      </c>
      <c r="D1396" s="27">
        <v>0.0</v>
      </c>
      <c r="E1396" s="41"/>
    </row>
    <row r="1397" hidden="1">
      <c r="A1397" s="58" t="s">
        <v>3657</v>
      </c>
      <c r="B1397" s="29">
        <v>946.0</v>
      </c>
      <c r="C1397" s="59">
        <v>946.0</v>
      </c>
      <c r="D1397" s="27">
        <v>0.0</v>
      </c>
      <c r="E1397" s="41"/>
    </row>
    <row r="1398" hidden="1">
      <c r="A1398" s="58" t="s">
        <v>3658</v>
      </c>
      <c r="B1398" s="29">
        <v>11425.0</v>
      </c>
      <c r="C1398" s="59">
        <v>11425.0</v>
      </c>
      <c r="D1398" s="27">
        <v>0.0</v>
      </c>
      <c r="E1398" s="41"/>
    </row>
    <row r="1399" hidden="1">
      <c r="A1399" s="35" t="s">
        <v>3659</v>
      </c>
      <c r="B1399" s="29">
        <v>193478.5</v>
      </c>
      <c r="C1399" s="59">
        <v>193189.5</v>
      </c>
      <c r="D1399" s="27">
        <v>-289.0</v>
      </c>
      <c r="E1399" s="41"/>
    </row>
    <row r="1400" hidden="1">
      <c r="A1400" s="36" t="s">
        <v>3660</v>
      </c>
      <c r="B1400" s="42">
        <v>0.5</v>
      </c>
      <c r="C1400" s="65">
        <v>-497.5</v>
      </c>
      <c r="D1400" s="66">
        <v>-498.0</v>
      </c>
      <c r="E1400" s="45"/>
    </row>
    <row r="1401" hidden="1"/>
    <row r="1402" hidden="1"/>
    <row r="1403" hidden="1">
      <c r="A1403" s="5" t="s">
        <v>4819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5" t="s">
        <v>3634</v>
      </c>
      <c r="B1405" s="6"/>
      <c r="C1405" s="6"/>
      <c r="D1405" s="6"/>
      <c r="E1405" s="7"/>
    </row>
    <row r="1406" hidden="1">
      <c r="A1406" s="10"/>
      <c r="B1406" s="11"/>
      <c r="C1406" s="11"/>
      <c r="D1406" s="11"/>
      <c r="E1406" s="12"/>
    </row>
    <row r="1407" hidden="1">
      <c r="A1407" s="13">
        <v>45809.0</v>
      </c>
      <c r="B1407" s="6"/>
      <c r="C1407" s="54" t="s">
        <v>3635</v>
      </c>
      <c r="D1407" s="15">
        <v>45809.0</v>
      </c>
      <c r="E1407" s="7"/>
    </row>
    <row r="1408" hidden="1">
      <c r="A1408" s="10"/>
      <c r="B1408" s="11"/>
      <c r="C1408" s="16"/>
      <c r="D1408" s="11"/>
      <c r="E1408" s="12"/>
    </row>
    <row r="1409" hidden="1">
      <c r="A1409" s="55" t="s">
        <v>4825</v>
      </c>
      <c r="B1409" s="7"/>
      <c r="C1409" s="16"/>
      <c r="D1409" s="56" t="s">
        <v>4825</v>
      </c>
      <c r="E1409" s="7"/>
    </row>
    <row r="1410" hidden="1">
      <c r="A1410" s="10"/>
      <c r="B1410" s="12"/>
      <c r="C1410" s="16"/>
      <c r="D1410" s="11"/>
      <c r="E1410" s="12"/>
    </row>
    <row r="1411" hidden="1">
      <c r="A1411" s="19" t="s">
        <v>3636</v>
      </c>
      <c r="B1411" s="6"/>
      <c r="C1411" s="6"/>
      <c r="D1411" s="6"/>
      <c r="E1411" s="7"/>
    </row>
    <row r="1412" hidden="1">
      <c r="A1412" s="20" t="s">
        <v>3637</v>
      </c>
      <c r="B1412" s="21" t="s">
        <v>3638</v>
      </c>
      <c r="C1412" s="22" t="s">
        <v>3639</v>
      </c>
      <c r="D1412" s="21" t="s">
        <v>3640</v>
      </c>
      <c r="E1412" s="23" t="s">
        <v>13</v>
      </c>
    </row>
    <row r="1413" hidden="1">
      <c r="A1413" s="57" t="s">
        <v>3641</v>
      </c>
      <c r="B1413" s="25">
        <v>6148.0</v>
      </c>
      <c r="C1413" s="26">
        <v>6150.0</v>
      </c>
      <c r="D1413" s="27">
        <v>2.0</v>
      </c>
      <c r="E1413" s="28"/>
    </row>
    <row r="1414" hidden="1">
      <c r="A1414" s="57" t="s">
        <v>3642</v>
      </c>
      <c r="B1414" s="29">
        <v>817.0</v>
      </c>
      <c r="C1414" s="26">
        <v>817.0</v>
      </c>
      <c r="D1414" s="27">
        <v>0.0</v>
      </c>
      <c r="E1414" s="40"/>
    </row>
    <row r="1415" hidden="1">
      <c r="A1415" s="57" t="s">
        <v>3643</v>
      </c>
      <c r="B1415" s="25">
        <v>0.0</v>
      </c>
      <c r="C1415" s="26"/>
      <c r="D1415" s="27">
        <v>0.0</v>
      </c>
      <c r="E1415" s="41"/>
    </row>
    <row r="1416" hidden="1">
      <c r="A1416" s="57" t="s">
        <v>3644</v>
      </c>
      <c r="B1416" s="29">
        <v>500.0</v>
      </c>
      <c r="C1416" s="26">
        <v>500.0</v>
      </c>
      <c r="D1416" s="27">
        <v>0.0</v>
      </c>
      <c r="E1416" s="41"/>
    </row>
    <row r="1417" hidden="1">
      <c r="A1417" s="31" t="s">
        <v>3646</v>
      </c>
      <c r="B1417" s="29">
        <v>0.0</v>
      </c>
      <c r="C1417" s="26"/>
      <c r="D1417" s="27">
        <v>0.0</v>
      </c>
      <c r="E1417" s="40"/>
    </row>
    <row r="1418" hidden="1">
      <c r="A1418" s="31" t="s">
        <v>3647</v>
      </c>
      <c r="B1418" s="29">
        <v>0.0</v>
      </c>
      <c r="C1418" s="26"/>
      <c r="D1418" s="27">
        <v>0.0</v>
      </c>
      <c r="E1418" s="41"/>
    </row>
    <row r="1419" hidden="1">
      <c r="A1419" s="31" t="s">
        <v>3649</v>
      </c>
      <c r="B1419" s="29">
        <v>0.0</v>
      </c>
      <c r="C1419" s="26"/>
      <c r="D1419" s="27">
        <v>0.0</v>
      </c>
      <c r="E1419" s="28"/>
    </row>
    <row r="1420" hidden="1">
      <c r="A1420" s="31" t="s">
        <v>3651</v>
      </c>
      <c r="B1420" s="29">
        <v>80.0</v>
      </c>
      <c r="C1420" s="26">
        <v>80.0</v>
      </c>
      <c r="D1420" s="27">
        <v>0.0</v>
      </c>
      <c r="E1420" s="40"/>
    </row>
    <row r="1421" hidden="1">
      <c r="A1421" s="58" t="s">
        <v>3652</v>
      </c>
      <c r="B1421" s="29">
        <v>8258.0</v>
      </c>
      <c r="C1421" s="29">
        <v>8258.0</v>
      </c>
      <c r="D1421" s="27">
        <v>0.0</v>
      </c>
      <c r="E1421" s="41"/>
    </row>
    <row r="1422" hidden="1">
      <c r="A1422" s="58" t="s">
        <v>3653</v>
      </c>
      <c r="B1422" s="29">
        <v>3215.0</v>
      </c>
      <c r="C1422" s="59">
        <v>3215.0</v>
      </c>
      <c r="D1422" s="27">
        <v>0.0</v>
      </c>
      <c r="E1422" s="41"/>
    </row>
    <row r="1423" hidden="1">
      <c r="A1423" s="58" t="s">
        <v>3654</v>
      </c>
      <c r="B1423" s="29">
        <v>4450.0</v>
      </c>
      <c r="C1423" s="59">
        <v>4450.0</v>
      </c>
      <c r="D1423" s="27">
        <v>0.0</v>
      </c>
      <c r="E1423" s="41"/>
    </row>
    <row r="1424" hidden="1">
      <c r="A1424" s="58" t="s">
        <v>3655</v>
      </c>
      <c r="B1424" s="29">
        <v>5797.0</v>
      </c>
      <c r="C1424" s="59">
        <v>5797.0</v>
      </c>
      <c r="D1424" s="27">
        <v>0.0</v>
      </c>
      <c r="E1424" s="41"/>
    </row>
    <row r="1425" hidden="1">
      <c r="A1425" s="58" t="s">
        <v>3657</v>
      </c>
      <c r="B1425" s="29">
        <v>0.0</v>
      </c>
      <c r="C1425" s="59">
        <v>0.0</v>
      </c>
      <c r="D1425" s="27">
        <v>0.0</v>
      </c>
      <c r="E1425" s="41"/>
    </row>
    <row r="1426" hidden="1">
      <c r="A1426" s="58" t="s">
        <v>3658</v>
      </c>
      <c r="B1426" s="29">
        <v>1760.0</v>
      </c>
      <c r="C1426" s="59">
        <v>1760.0</v>
      </c>
      <c r="D1426" s="27">
        <v>0.0</v>
      </c>
      <c r="E1426" s="41"/>
    </row>
    <row r="1427" hidden="1">
      <c r="A1427" s="35" t="s">
        <v>3659</v>
      </c>
      <c r="B1427" s="29">
        <v>29265.0</v>
      </c>
      <c r="C1427" s="59">
        <v>29265.0</v>
      </c>
      <c r="D1427" s="27">
        <v>0.0</v>
      </c>
      <c r="E1427" s="41"/>
    </row>
    <row r="1428" hidden="1">
      <c r="A1428" s="36" t="s">
        <v>3660</v>
      </c>
      <c r="B1428" s="42">
        <v>0.0</v>
      </c>
      <c r="C1428" s="65">
        <v>2.0</v>
      </c>
      <c r="D1428" s="66">
        <v>2.0</v>
      </c>
      <c r="E1428" s="45"/>
    </row>
    <row r="1429" hidden="1"/>
    <row r="1430" hidden="1"/>
    <row r="1431" hidden="1">
      <c r="A1431" s="5" t="s">
        <v>4819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5" t="s">
        <v>3634</v>
      </c>
      <c r="B1433" s="6"/>
      <c r="C1433" s="6"/>
      <c r="D1433" s="6"/>
      <c r="E1433" s="7"/>
    </row>
    <row r="1434" hidden="1">
      <c r="A1434" s="10"/>
      <c r="B1434" s="11"/>
      <c r="C1434" s="11"/>
      <c r="D1434" s="11"/>
      <c r="E1434" s="12"/>
    </row>
    <row r="1435" hidden="1">
      <c r="A1435" s="13">
        <v>45810.0</v>
      </c>
      <c r="B1435" s="6"/>
      <c r="C1435" s="54" t="s">
        <v>3635</v>
      </c>
      <c r="D1435" s="15">
        <v>45816.0</v>
      </c>
      <c r="E1435" s="7"/>
    </row>
    <row r="1436" hidden="1">
      <c r="A1436" s="10"/>
      <c r="B1436" s="11"/>
      <c r="C1436" s="16"/>
      <c r="D1436" s="11"/>
      <c r="E1436" s="12"/>
    </row>
    <row r="1437" hidden="1">
      <c r="A1437" s="55" t="s">
        <v>4824</v>
      </c>
      <c r="B1437" s="7"/>
      <c r="C1437" s="16"/>
      <c r="D1437" s="56" t="s">
        <v>4825</v>
      </c>
      <c r="E1437" s="7"/>
    </row>
    <row r="1438" hidden="1">
      <c r="A1438" s="10"/>
      <c r="B1438" s="12"/>
      <c r="C1438" s="16"/>
      <c r="D1438" s="11"/>
      <c r="E1438" s="12"/>
    </row>
    <row r="1439" hidden="1">
      <c r="A1439" s="19" t="s">
        <v>3636</v>
      </c>
      <c r="B1439" s="6"/>
      <c r="C1439" s="6"/>
      <c r="D1439" s="6"/>
      <c r="E1439" s="7"/>
    </row>
    <row r="1440" hidden="1">
      <c r="A1440" s="20" t="s">
        <v>3637</v>
      </c>
      <c r="B1440" s="21" t="s">
        <v>3638</v>
      </c>
      <c r="C1440" s="22" t="s">
        <v>3639</v>
      </c>
      <c r="D1440" s="21" t="s">
        <v>3640</v>
      </c>
      <c r="E1440" s="23" t="s">
        <v>13</v>
      </c>
    </row>
    <row r="1441" hidden="1">
      <c r="A1441" s="57" t="s">
        <v>3641</v>
      </c>
      <c r="B1441" s="25">
        <v>25809.0</v>
      </c>
      <c r="C1441" s="26">
        <v>25810.0</v>
      </c>
      <c r="D1441" s="27">
        <v>1.0</v>
      </c>
      <c r="E1441" s="28"/>
    </row>
    <row r="1442" hidden="1">
      <c r="A1442" s="57" t="s">
        <v>3642</v>
      </c>
      <c r="B1442" s="29">
        <v>9202.0</v>
      </c>
      <c r="C1442" s="26">
        <v>9202.0</v>
      </c>
      <c r="D1442" s="27">
        <v>0.0</v>
      </c>
      <c r="E1442" s="40"/>
    </row>
    <row r="1443" hidden="1">
      <c r="A1443" s="57" t="s">
        <v>3643</v>
      </c>
      <c r="B1443" s="25">
        <v>360.0</v>
      </c>
      <c r="C1443" s="26">
        <v>360.0</v>
      </c>
      <c r="D1443" s="27">
        <v>0.0</v>
      </c>
      <c r="E1443" s="41"/>
    </row>
    <row r="1444" hidden="1">
      <c r="A1444" s="57" t="s">
        <v>3644</v>
      </c>
      <c r="B1444" s="29">
        <v>1500.0</v>
      </c>
      <c r="C1444" s="26">
        <v>1501.0</v>
      </c>
      <c r="D1444" s="27">
        <v>1.0</v>
      </c>
      <c r="E1444" s="41"/>
    </row>
    <row r="1445" hidden="1">
      <c r="A1445" s="31" t="s">
        <v>3646</v>
      </c>
      <c r="B1445" s="29">
        <v>0.0</v>
      </c>
      <c r="C1445" s="26"/>
      <c r="D1445" s="27">
        <v>0.0</v>
      </c>
      <c r="E1445" s="40"/>
    </row>
    <row r="1446" hidden="1">
      <c r="A1446" s="31" t="s">
        <v>3647</v>
      </c>
      <c r="B1446" s="29">
        <v>0.0</v>
      </c>
      <c r="C1446" s="26"/>
      <c r="D1446" s="27">
        <v>0.0</v>
      </c>
      <c r="E1446" s="41"/>
    </row>
    <row r="1447" hidden="1">
      <c r="A1447" s="31" t="s">
        <v>3649</v>
      </c>
      <c r="B1447" s="29">
        <v>0.0</v>
      </c>
      <c r="C1447" s="26"/>
      <c r="D1447" s="27">
        <v>0.0</v>
      </c>
      <c r="E1447" s="28"/>
    </row>
    <row r="1448" hidden="1">
      <c r="A1448" s="31" t="s">
        <v>3651</v>
      </c>
      <c r="B1448" s="29">
        <v>240.0</v>
      </c>
      <c r="C1448" s="26">
        <v>240.0</v>
      </c>
      <c r="D1448" s="27">
        <v>0.0</v>
      </c>
      <c r="E1448" s="40"/>
    </row>
    <row r="1449" hidden="1">
      <c r="A1449" s="58" t="s">
        <v>3652</v>
      </c>
      <c r="B1449" s="29">
        <v>47089.0</v>
      </c>
      <c r="C1449" s="29">
        <v>47089.0</v>
      </c>
      <c r="D1449" s="27">
        <v>0.0</v>
      </c>
      <c r="E1449" s="41"/>
    </row>
    <row r="1450" hidden="1">
      <c r="A1450" s="58" t="s">
        <v>3653</v>
      </c>
      <c r="B1450" s="29">
        <v>45365.0</v>
      </c>
      <c r="C1450" s="59">
        <v>45365.0</v>
      </c>
      <c r="D1450" s="27">
        <v>0.0</v>
      </c>
      <c r="E1450" s="41"/>
    </row>
    <row r="1451" hidden="1">
      <c r="A1451" s="58" t="s">
        <v>3654</v>
      </c>
      <c r="B1451" s="29">
        <v>46391.0</v>
      </c>
      <c r="C1451" s="59">
        <v>46391.0</v>
      </c>
      <c r="D1451" s="27">
        <v>0.0</v>
      </c>
      <c r="E1451" s="41"/>
    </row>
    <row r="1452" hidden="1">
      <c r="A1452" s="58" t="s">
        <v>3655</v>
      </c>
      <c r="B1452" s="29">
        <v>38177.0</v>
      </c>
      <c r="C1452" s="59">
        <v>38177.0</v>
      </c>
      <c r="D1452" s="27">
        <v>0.0</v>
      </c>
      <c r="E1452" s="41"/>
    </row>
    <row r="1453" hidden="1">
      <c r="A1453" s="58" t="s">
        <v>3657</v>
      </c>
      <c r="B1453" s="29">
        <v>649.0</v>
      </c>
      <c r="C1453" s="59">
        <v>649.0</v>
      </c>
      <c r="D1453" s="27">
        <v>0.0</v>
      </c>
      <c r="E1453" s="41"/>
    </row>
    <row r="1454" hidden="1">
      <c r="A1454" s="58" t="s">
        <v>3658</v>
      </c>
      <c r="B1454" s="29">
        <v>10729.0</v>
      </c>
      <c r="C1454" s="59">
        <v>10729.0</v>
      </c>
      <c r="D1454" s="27">
        <v>0.0</v>
      </c>
      <c r="E1454" s="41"/>
    </row>
    <row r="1455" hidden="1">
      <c r="A1455" s="35" t="s">
        <v>3659</v>
      </c>
      <c r="B1455" s="29">
        <v>214782.0</v>
      </c>
      <c r="C1455" s="59">
        <v>214782.0</v>
      </c>
      <c r="D1455" s="27">
        <v>0.0</v>
      </c>
      <c r="E1455" s="41"/>
    </row>
    <row r="1456" hidden="1">
      <c r="A1456" s="36" t="s">
        <v>3660</v>
      </c>
      <c r="B1456" s="42">
        <v>0.0</v>
      </c>
      <c r="C1456" s="65">
        <v>2.0</v>
      </c>
      <c r="D1456" s="66">
        <v>2.0</v>
      </c>
      <c r="E1456" s="45"/>
    </row>
    <row r="1457" hidden="1"/>
    <row r="1458" hidden="1"/>
    <row r="1459" hidden="1">
      <c r="A1459" s="5" t="s">
        <v>4819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5" t="s">
        <v>3634</v>
      </c>
      <c r="B1461" s="6"/>
      <c r="C1461" s="6"/>
      <c r="D1461" s="6"/>
      <c r="E1461" s="7"/>
    </row>
    <row r="1462" hidden="1">
      <c r="A1462" s="10"/>
      <c r="B1462" s="11"/>
      <c r="C1462" s="11"/>
      <c r="D1462" s="11"/>
      <c r="E1462" s="12"/>
    </row>
    <row r="1463" hidden="1">
      <c r="A1463" s="13">
        <v>45817.0</v>
      </c>
      <c r="B1463" s="6"/>
      <c r="C1463" s="54" t="s">
        <v>3635</v>
      </c>
      <c r="D1463" s="15">
        <v>45823.0</v>
      </c>
      <c r="E1463" s="7"/>
    </row>
    <row r="1464" hidden="1">
      <c r="A1464" s="10"/>
      <c r="B1464" s="11"/>
      <c r="C1464" s="16"/>
      <c r="D1464" s="11"/>
      <c r="E1464" s="12"/>
    </row>
    <row r="1465" hidden="1">
      <c r="A1465" s="55" t="s">
        <v>4824</v>
      </c>
      <c r="B1465" s="7"/>
      <c r="C1465" s="16"/>
      <c r="D1465" s="56" t="s">
        <v>4825</v>
      </c>
      <c r="E1465" s="7"/>
    </row>
    <row r="1466" hidden="1">
      <c r="A1466" s="10"/>
      <c r="B1466" s="12"/>
      <c r="C1466" s="16"/>
      <c r="D1466" s="11"/>
      <c r="E1466" s="12"/>
    </row>
    <row r="1467" hidden="1">
      <c r="A1467" s="19" t="s">
        <v>3636</v>
      </c>
      <c r="B1467" s="6"/>
      <c r="C1467" s="6"/>
      <c r="D1467" s="6"/>
      <c r="E1467" s="7"/>
    </row>
    <row r="1468" hidden="1">
      <c r="A1468" s="20" t="s">
        <v>3637</v>
      </c>
      <c r="B1468" s="21" t="s">
        <v>3638</v>
      </c>
      <c r="C1468" s="22" t="s">
        <v>3639</v>
      </c>
      <c r="D1468" s="21" t="s">
        <v>3640</v>
      </c>
      <c r="E1468" s="23" t="s">
        <v>13</v>
      </c>
    </row>
    <row r="1469" hidden="1">
      <c r="A1469" s="57" t="s">
        <v>3641</v>
      </c>
      <c r="B1469" s="25">
        <v>30853.0</v>
      </c>
      <c r="C1469" s="26">
        <v>30853.0</v>
      </c>
      <c r="D1469" s="27">
        <v>0.0</v>
      </c>
      <c r="E1469" s="28"/>
    </row>
    <row r="1470" hidden="1">
      <c r="A1470" s="57" t="s">
        <v>3642</v>
      </c>
      <c r="B1470" s="29">
        <v>8763.0</v>
      </c>
      <c r="C1470" s="26">
        <v>8763.0</v>
      </c>
      <c r="D1470" s="27">
        <v>0.0</v>
      </c>
      <c r="E1470" s="40"/>
    </row>
    <row r="1471" hidden="1">
      <c r="A1471" s="57" t="s">
        <v>3643</v>
      </c>
      <c r="B1471" s="25">
        <v>440.0</v>
      </c>
      <c r="C1471" s="26">
        <v>440.0</v>
      </c>
      <c r="D1471" s="27">
        <v>0.0</v>
      </c>
      <c r="E1471" s="41"/>
    </row>
    <row r="1472" hidden="1">
      <c r="A1472" s="57" t="s">
        <v>3644</v>
      </c>
      <c r="B1472" s="29">
        <v>500.0</v>
      </c>
      <c r="C1472" s="26">
        <v>500.0</v>
      </c>
      <c r="D1472" s="27">
        <v>0.0</v>
      </c>
      <c r="E1472" s="41"/>
    </row>
    <row r="1473" hidden="1">
      <c r="A1473" s="31" t="s">
        <v>3646</v>
      </c>
      <c r="B1473" s="29">
        <v>440.0</v>
      </c>
      <c r="C1473" s="26"/>
      <c r="D1473" s="27">
        <v>-440.0</v>
      </c>
      <c r="E1473" s="40"/>
    </row>
    <row r="1474" hidden="1">
      <c r="A1474" s="31" t="s">
        <v>3647</v>
      </c>
      <c r="B1474" s="29">
        <v>0.0</v>
      </c>
      <c r="C1474" s="26"/>
      <c r="D1474" s="27">
        <v>0.0</v>
      </c>
      <c r="E1474" s="41"/>
    </row>
    <row r="1475" hidden="1">
      <c r="A1475" s="31" t="s">
        <v>3649</v>
      </c>
      <c r="B1475" s="29">
        <v>2520.0</v>
      </c>
      <c r="C1475" s="26">
        <v>2520.0</v>
      </c>
      <c r="D1475" s="27">
        <v>0.0</v>
      </c>
      <c r="E1475" s="28" t="s">
        <v>8526</v>
      </c>
    </row>
    <row r="1476" hidden="1">
      <c r="A1476" s="31" t="s">
        <v>3651</v>
      </c>
      <c r="B1476" s="29">
        <v>2360.0</v>
      </c>
      <c r="C1476" s="26">
        <v>2800.0</v>
      </c>
      <c r="D1476" s="27">
        <v>440.0</v>
      </c>
      <c r="E1476" s="40"/>
    </row>
    <row r="1477" hidden="1">
      <c r="A1477" s="58" t="s">
        <v>3652</v>
      </c>
      <c r="B1477" s="29">
        <v>38206.0</v>
      </c>
      <c r="C1477" s="29">
        <v>38206.0</v>
      </c>
      <c r="D1477" s="27">
        <v>0.0</v>
      </c>
      <c r="E1477" s="41"/>
    </row>
    <row r="1478" hidden="1">
      <c r="A1478" s="58" t="s">
        <v>3653</v>
      </c>
      <c r="B1478" s="29">
        <v>37131.0</v>
      </c>
      <c r="C1478" s="59">
        <v>37131.0</v>
      </c>
      <c r="D1478" s="27">
        <v>0.0</v>
      </c>
      <c r="E1478" s="41"/>
    </row>
    <row r="1479" hidden="1">
      <c r="A1479" s="58" t="s">
        <v>3654</v>
      </c>
      <c r="B1479" s="29">
        <v>49905.0</v>
      </c>
      <c r="C1479" s="59">
        <v>49905.0</v>
      </c>
      <c r="D1479" s="27">
        <v>0.0</v>
      </c>
      <c r="E1479" s="41"/>
    </row>
    <row r="1480" hidden="1">
      <c r="A1480" s="58" t="s">
        <v>3655</v>
      </c>
      <c r="B1480" s="29">
        <v>48027.0</v>
      </c>
      <c r="C1480" s="59">
        <v>48027.0</v>
      </c>
      <c r="D1480" s="27">
        <v>0.0</v>
      </c>
      <c r="E1480" s="41"/>
    </row>
    <row r="1481" hidden="1">
      <c r="A1481" s="58" t="s">
        <v>3657</v>
      </c>
      <c r="B1481" s="29">
        <v>300.0</v>
      </c>
      <c r="C1481" s="59">
        <v>300.0</v>
      </c>
      <c r="D1481" s="27">
        <v>0.0</v>
      </c>
      <c r="E1481" s="41"/>
    </row>
    <row r="1482" hidden="1">
      <c r="A1482" s="58" t="s">
        <v>3658</v>
      </c>
      <c r="B1482" s="29">
        <v>8261.0</v>
      </c>
      <c r="C1482" s="59">
        <v>8261.0</v>
      </c>
      <c r="D1482" s="27">
        <v>0.0</v>
      </c>
      <c r="E1482" s="41"/>
    </row>
    <row r="1483" hidden="1">
      <c r="A1483" s="35" t="s">
        <v>3659</v>
      </c>
      <c r="B1483" s="29">
        <v>219445.0</v>
      </c>
      <c r="C1483" s="59">
        <v>219445.0</v>
      </c>
      <c r="D1483" s="27">
        <v>0.0</v>
      </c>
      <c r="E1483" s="41"/>
    </row>
    <row r="1484" hidden="1">
      <c r="A1484" s="36" t="s">
        <v>3660</v>
      </c>
      <c r="B1484" s="42">
        <v>0.0</v>
      </c>
      <c r="C1484" s="65">
        <v>0.0</v>
      </c>
      <c r="D1484" s="66">
        <v>0.0</v>
      </c>
      <c r="E1484" s="45"/>
    </row>
    <row r="1485" hidden="1"/>
    <row r="1486" hidden="1"/>
    <row r="1487" hidden="1">
      <c r="A1487" s="5" t="s">
        <v>4819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5" t="s">
        <v>3634</v>
      </c>
      <c r="B1489" s="6"/>
      <c r="C1489" s="6"/>
      <c r="D1489" s="6"/>
      <c r="E1489" s="7"/>
    </row>
    <row r="1490" hidden="1">
      <c r="A1490" s="10"/>
      <c r="B1490" s="11"/>
      <c r="C1490" s="11"/>
      <c r="D1490" s="11"/>
      <c r="E1490" s="12"/>
    </row>
    <row r="1491" hidden="1">
      <c r="A1491" s="13">
        <v>45824.0</v>
      </c>
      <c r="B1491" s="6"/>
      <c r="C1491" s="54" t="s">
        <v>3635</v>
      </c>
      <c r="D1491" s="15">
        <v>45830.0</v>
      </c>
      <c r="E1491" s="7"/>
    </row>
    <row r="1492" hidden="1">
      <c r="A1492" s="10"/>
      <c r="B1492" s="11"/>
      <c r="C1492" s="16"/>
      <c r="D1492" s="11"/>
      <c r="E1492" s="12"/>
    </row>
    <row r="1493" hidden="1">
      <c r="A1493" s="55" t="s">
        <v>4824</v>
      </c>
      <c r="B1493" s="7"/>
      <c r="C1493" s="16"/>
      <c r="D1493" s="56" t="s">
        <v>4825</v>
      </c>
      <c r="E1493" s="7"/>
    </row>
    <row r="1494" hidden="1">
      <c r="A1494" s="10"/>
      <c r="B1494" s="12"/>
      <c r="C1494" s="16"/>
      <c r="D1494" s="11"/>
      <c r="E1494" s="12"/>
    </row>
    <row r="1495" hidden="1">
      <c r="A1495" s="19" t="s">
        <v>3636</v>
      </c>
      <c r="B1495" s="6"/>
      <c r="C1495" s="6"/>
      <c r="D1495" s="6"/>
      <c r="E1495" s="7"/>
    </row>
    <row r="1496" hidden="1">
      <c r="A1496" s="20" t="s">
        <v>3637</v>
      </c>
      <c r="B1496" s="21" t="s">
        <v>3638</v>
      </c>
      <c r="C1496" s="22" t="s">
        <v>3639</v>
      </c>
      <c r="D1496" s="21" t="s">
        <v>3640</v>
      </c>
      <c r="E1496" s="23" t="s">
        <v>13</v>
      </c>
    </row>
    <row r="1497" hidden="1">
      <c r="A1497" s="57" t="s">
        <v>3641</v>
      </c>
      <c r="B1497" s="25">
        <v>24008.0</v>
      </c>
      <c r="C1497" s="26">
        <v>24010.0</v>
      </c>
      <c r="D1497" s="27">
        <v>2.0</v>
      </c>
      <c r="E1497" s="28"/>
    </row>
    <row r="1498" hidden="1">
      <c r="A1498" s="57" t="s">
        <v>3642</v>
      </c>
      <c r="B1498" s="29">
        <v>7668.0</v>
      </c>
      <c r="C1498" s="26">
        <v>7668.0</v>
      </c>
      <c r="D1498" s="27">
        <v>0.0</v>
      </c>
      <c r="E1498" s="40"/>
    </row>
    <row r="1499" hidden="1">
      <c r="A1499" s="57" t="s">
        <v>3643</v>
      </c>
      <c r="B1499" s="25">
        <v>0.0</v>
      </c>
      <c r="C1499" s="26"/>
      <c r="D1499" s="27">
        <v>0.0</v>
      </c>
      <c r="E1499" s="41"/>
    </row>
    <row r="1500" hidden="1">
      <c r="A1500" s="57" t="s">
        <v>3644</v>
      </c>
      <c r="B1500" s="29">
        <v>500.0</v>
      </c>
      <c r="C1500" s="26">
        <v>500.0</v>
      </c>
      <c r="D1500" s="27">
        <v>0.0</v>
      </c>
      <c r="E1500" s="41"/>
    </row>
    <row r="1501" hidden="1">
      <c r="A1501" s="31" t="s">
        <v>3646</v>
      </c>
      <c r="B1501" s="29">
        <v>240.0</v>
      </c>
      <c r="C1501" s="26">
        <v>240.0</v>
      </c>
      <c r="D1501" s="27">
        <v>0.0</v>
      </c>
      <c r="E1501" s="40"/>
    </row>
    <row r="1502" hidden="1">
      <c r="A1502" s="31" t="s">
        <v>3647</v>
      </c>
      <c r="B1502" s="29">
        <v>0.0</v>
      </c>
      <c r="C1502" s="26"/>
      <c r="D1502" s="27">
        <v>0.0</v>
      </c>
      <c r="E1502" s="41"/>
    </row>
    <row r="1503" hidden="1">
      <c r="A1503" s="31" t="s">
        <v>3649</v>
      </c>
      <c r="B1503" s="29">
        <v>0.0</v>
      </c>
      <c r="C1503" s="26"/>
      <c r="D1503" s="27">
        <v>0.0</v>
      </c>
      <c r="E1503" s="28"/>
    </row>
    <row r="1504" hidden="1">
      <c r="A1504" s="31" t="s">
        <v>3651</v>
      </c>
      <c r="B1504" s="29">
        <v>2760.0</v>
      </c>
      <c r="C1504" s="26">
        <v>2760.0</v>
      </c>
      <c r="D1504" s="27">
        <v>0.0</v>
      </c>
      <c r="E1504" s="40"/>
    </row>
    <row r="1505" hidden="1">
      <c r="A1505" s="58" t="s">
        <v>3652</v>
      </c>
      <c r="B1505" s="29">
        <v>45194.0</v>
      </c>
      <c r="C1505" s="29">
        <v>45194.0</v>
      </c>
      <c r="D1505" s="27">
        <v>0.0</v>
      </c>
      <c r="E1505" s="41"/>
    </row>
    <row r="1506" hidden="1">
      <c r="A1506" s="58" t="s">
        <v>3653</v>
      </c>
      <c r="B1506" s="29">
        <v>36329.0</v>
      </c>
      <c r="C1506" s="59">
        <v>35965.0</v>
      </c>
      <c r="D1506" s="27">
        <v>-364.0</v>
      </c>
      <c r="E1506" s="41"/>
    </row>
    <row r="1507" hidden="1">
      <c r="A1507" s="58" t="s">
        <v>3654</v>
      </c>
      <c r="B1507" s="29">
        <v>52527.0</v>
      </c>
      <c r="C1507" s="59">
        <v>52081.0</v>
      </c>
      <c r="D1507" s="27">
        <v>-446.0</v>
      </c>
      <c r="E1507" s="41"/>
    </row>
    <row r="1508" hidden="1">
      <c r="A1508" s="58" t="s">
        <v>3655</v>
      </c>
      <c r="B1508" s="29">
        <v>51650.0</v>
      </c>
      <c r="C1508" s="59">
        <v>51650.0</v>
      </c>
      <c r="D1508" s="27">
        <v>0.0</v>
      </c>
      <c r="E1508" s="41"/>
    </row>
    <row r="1509" hidden="1">
      <c r="A1509" s="58" t="s">
        <v>3657</v>
      </c>
      <c r="B1509" s="29">
        <v>1261.0</v>
      </c>
      <c r="C1509" s="59">
        <v>1261.0</v>
      </c>
      <c r="D1509" s="27">
        <v>0.0</v>
      </c>
      <c r="E1509" s="41"/>
    </row>
    <row r="1510" hidden="1">
      <c r="A1510" s="58" t="s">
        <v>3658</v>
      </c>
      <c r="B1510" s="29">
        <v>9759.0</v>
      </c>
      <c r="C1510" s="59">
        <v>9759.0</v>
      </c>
      <c r="D1510" s="27">
        <v>0.0</v>
      </c>
      <c r="E1510" s="41"/>
    </row>
    <row r="1511" hidden="1">
      <c r="A1511" s="35" t="s">
        <v>3659</v>
      </c>
      <c r="B1511" s="29">
        <v>222071.5</v>
      </c>
      <c r="C1511" s="59">
        <v>221261.5</v>
      </c>
      <c r="D1511" s="27">
        <v>-810.0</v>
      </c>
      <c r="E1511" s="41"/>
    </row>
    <row r="1512" hidden="1">
      <c r="A1512" s="36" t="s">
        <v>3660</v>
      </c>
      <c r="B1512" s="42">
        <v>65.5</v>
      </c>
      <c r="C1512" s="65">
        <v>67.5</v>
      </c>
      <c r="D1512" s="66">
        <v>2.0</v>
      </c>
      <c r="E1512" s="45"/>
    </row>
    <row r="1513" hidden="1"/>
    <row r="1514" hidden="1"/>
    <row r="1515" hidden="1">
      <c r="A1515" s="5" t="s">
        <v>4819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5" t="s">
        <v>3634</v>
      </c>
      <c r="B1517" s="6"/>
      <c r="C1517" s="6"/>
      <c r="D1517" s="6"/>
      <c r="E1517" s="7"/>
    </row>
    <row r="1518" hidden="1">
      <c r="A1518" s="10"/>
      <c r="B1518" s="11"/>
      <c r="C1518" s="11"/>
      <c r="D1518" s="11"/>
      <c r="E1518" s="12"/>
    </row>
    <row r="1519" hidden="1">
      <c r="A1519" s="13">
        <v>45831.0</v>
      </c>
      <c r="B1519" s="6"/>
      <c r="C1519" s="54" t="s">
        <v>3635</v>
      </c>
      <c r="D1519" s="15">
        <v>45838.0</v>
      </c>
      <c r="E1519" s="7"/>
    </row>
    <row r="1520" hidden="1">
      <c r="A1520" s="10"/>
      <c r="B1520" s="11"/>
      <c r="C1520" s="16"/>
      <c r="D1520" s="11"/>
      <c r="E1520" s="12"/>
    </row>
    <row r="1521" hidden="1">
      <c r="A1521" s="55" t="s">
        <v>4824</v>
      </c>
      <c r="B1521" s="7"/>
      <c r="C1521" s="16"/>
      <c r="D1521" s="56" t="s">
        <v>4824</v>
      </c>
      <c r="E1521" s="7"/>
    </row>
    <row r="1522" hidden="1">
      <c r="A1522" s="10"/>
      <c r="B1522" s="12"/>
      <c r="C1522" s="16"/>
      <c r="D1522" s="11"/>
      <c r="E1522" s="12"/>
    </row>
    <row r="1523" hidden="1">
      <c r="A1523" s="19" t="s">
        <v>3636</v>
      </c>
      <c r="B1523" s="6"/>
      <c r="C1523" s="6"/>
      <c r="D1523" s="6"/>
      <c r="E1523" s="7"/>
    </row>
    <row r="1524" hidden="1">
      <c r="A1524" s="20" t="s">
        <v>3637</v>
      </c>
      <c r="B1524" s="21" t="s">
        <v>3638</v>
      </c>
      <c r="C1524" s="22" t="s">
        <v>3639</v>
      </c>
      <c r="D1524" s="21" t="s">
        <v>3640</v>
      </c>
      <c r="E1524" s="23" t="s">
        <v>13</v>
      </c>
    </row>
    <row r="1525" hidden="1">
      <c r="A1525" s="57" t="s">
        <v>3641</v>
      </c>
      <c r="B1525" s="25">
        <v>36174.0</v>
      </c>
      <c r="C1525" s="26">
        <v>36175.0</v>
      </c>
      <c r="D1525" s="27">
        <v>1.0</v>
      </c>
      <c r="E1525" s="28"/>
    </row>
    <row r="1526" hidden="1">
      <c r="A1526" s="57" t="s">
        <v>3642</v>
      </c>
      <c r="B1526" s="29">
        <v>7086.0</v>
      </c>
      <c r="C1526" s="26">
        <v>7086.0</v>
      </c>
      <c r="D1526" s="27">
        <v>0.0</v>
      </c>
      <c r="E1526" s="40"/>
    </row>
    <row r="1527" hidden="1">
      <c r="A1527" s="57" t="s">
        <v>3643</v>
      </c>
      <c r="B1527" s="25">
        <v>360.0</v>
      </c>
      <c r="C1527" s="26">
        <v>360.0</v>
      </c>
      <c r="D1527" s="27">
        <v>0.0</v>
      </c>
      <c r="E1527" s="41"/>
    </row>
    <row r="1528" hidden="1">
      <c r="A1528" s="57" t="s">
        <v>3644</v>
      </c>
      <c r="B1528" s="29">
        <v>0.0</v>
      </c>
      <c r="C1528" s="26"/>
      <c r="D1528" s="27">
        <v>0.0</v>
      </c>
      <c r="E1528" s="41"/>
    </row>
    <row r="1529" hidden="1">
      <c r="A1529" s="31" t="s">
        <v>3646</v>
      </c>
      <c r="B1529" s="29">
        <v>0.0</v>
      </c>
      <c r="C1529" s="26"/>
      <c r="D1529" s="27">
        <v>0.0</v>
      </c>
      <c r="E1529" s="40"/>
    </row>
    <row r="1530" hidden="1">
      <c r="A1530" s="31" t="s">
        <v>3647</v>
      </c>
      <c r="B1530" s="29">
        <v>0.0</v>
      </c>
      <c r="C1530" s="26"/>
      <c r="D1530" s="27">
        <v>0.0</v>
      </c>
      <c r="E1530" s="41"/>
    </row>
    <row r="1531" hidden="1">
      <c r="A1531" s="31" t="s">
        <v>3649</v>
      </c>
      <c r="B1531" s="29">
        <v>6427.0</v>
      </c>
      <c r="C1531" s="26">
        <v>6427.0</v>
      </c>
      <c r="D1531" s="27">
        <v>0.0</v>
      </c>
      <c r="E1531" s="28" t="s">
        <v>8527</v>
      </c>
    </row>
    <row r="1532" hidden="1">
      <c r="A1532" s="31" t="s">
        <v>3651</v>
      </c>
      <c r="B1532" s="29">
        <v>4720.0</v>
      </c>
      <c r="C1532" s="26">
        <v>4720.0</v>
      </c>
      <c r="D1532" s="27">
        <v>0.0</v>
      </c>
      <c r="E1532" s="40"/>
    </row>
    <row r="1533" hidden="1">
      <c r="A1533" s="58" t="s">
        <v>3652</v>
      </c>
      <c r="B1533" s="29">
        <v>44146.8</v>
      </c>
      <c r="C1533" s="29">
        <v>44146.80000000001</v>
      </c>
      <c r="D1533" s="27">
        <v>7.275957614183426E-12</v>
      </c>
      <c r="E1533" s="41"/>
    </row>
    <row r="1534" hidden="1">
      <c r="A1534" s="58" t="s">
        <v>3653</v>
      </c>
      <c r="B1534" s="29">
        <v>45112.0</v>
      </c>
      <c r="C1534" s="59">
        <v>45112.0</v>
      </c>
      <c r="D1534" s="27">
        <v>0.0</v>
      </c>
      <c r="E1534" s="41"/>
    </row>
    <row r="1535" hidden="1">
      <c r="A1535" s="58" t="s">
        <v>3654</v>
      </c>
      <c r="B1535" s="29">
        <v>65365.0</v>
      </c>
      <c r="C1535" s="59">
        <v>65365.0</v>
      </c>
      <c r="D1535" s="27">
        <v>0.0</v>
      </c>
      <c r="E1535" s="41"/>
    </row>
    <row r="1536" hidden="1">
      <c r="A1536" s="58" t="s">
        <v>3655</v>
      </c>
      <c r="B1536" s="29">
        <v>50345.0</v>
      </c>
      <c r="C1536" s="59">
        <v>50345.0</v>
      </c>
      <c r="D1536" s="27">
        <v>0.0</v>
      </c>
      <c r="E1536" s="41"/>
    </row>
    <row r="1537" hidden="1">
      <c r="A1537" s="58" t="s">
        <v>3657</v>
      </c>
      <c r="B1537" s="29">
        <v>573.0</v>
      </c>
      <c r="C1537" s="59">
        <v>573.0</v>
      </c>
      <c r="D1537" s="27">
        <v>0.0</v>
      </c>
      <c r="E1537" s="41"/>
    </row>
    <row r="1538" hidden="1">
      <c r="A1538" s="58" t="s">
        <v>3658</v>
      </c>
      <c r="B1538" s="29">
        <v>14781.0</v>
      </c>
      <c r="C1538" s="59">
        <v>14781.0</v>
      </c>
      <c r="D1538" s="27">
        <v>0.0</v>
      </c>
      <c r="E1538" s="41"/>
    </row>
    <row r="1539" hidden="1">
      <c r="A1539" s="35" t="s">
        <v>3659</v>
      </c>
      <c r="B1539" s="29">
        <v>260309.19999999998</v>
      </c>
      <c r="C1539" s="59">
        <v>260309.19999999998</v>
      </c>
      <c r="D1539" s="27">
        <v>0.0</v>
      </c>
      <c r="E1539" s="41"/>
    </row>
    <row r="1540" hidden="1">
      <c r="A1540" s="36" t="s">
        <v>3660</v>
      </c>
      <c r="B1540" s="42">
        <v>-0.39999999999417923</v>
      </c>
      <c r="C1540" s="65">
        <v>0.6000000000349246</v>
      </c>
      <c r="D1540" s="66">
        <v>1.0000000000291038</v>
      </c>
      <c r="E1540" s="45"/>
    </row>
    <row r="1541" hidden="1"/>
    <row r="1542" hidden="1"/>
    <row r="1543" hidden="1">
      <c r="A1543" s="5" t="s">
        <v>4819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5" t="s">
        <v>3634</v>
      </c>
      <c r="B1545" s="6"/>
      <c r="C1545" s="6"/>
      <c r="D1545" s="6"/>
      <c r="E1545" s="7"/>
    </row>
    <row r="1546" hidden="1">
      <c r="A1546" s="10"/>
      <c r="B1546" s="11"/>
      <c r="C1546" s="11"/>
      <c r="D1546" s="11"/>
      <c r="E1546" s="12"/>
    </row>
    <row r="1547" hidden="1">
      <c r="A1547" s="13">
        <v>45839.0</v>
      </c>
      <c r="B1547" s="6"/>
      <c r="C1547" s="54" t="s">
        <v>3635</v>
      </c>
      <c r="D1547" s="15">
        <v>45844.0</v>
      </c>
      <c r="E1547" s="7"/>
    </row>
    <row r="1548" hidden="1">
      <c r="A1548" s="10"/>
      <c r="B1548" s="11"/>
      <c r="C1548" s="16"/>
      <c r="D1548" s="11"/>
      <c r="E1548" s="12"/>
    </row>
    <row r="1549" hidden="1">
      <c r="A1549" s="55" t="s">
        <v>4826</v>
      </c>
      <c r="B1549" s="7"/>
      <c r="C1549" s="16"/>
      <c r="D1549" s="56" t="s">
        <v>4825</v>
      </c>
      <c r="E1549" s="7"/>
    </row>
    <row r="1550" hidden="1">
      <c r="A1550" s="10"/>
      <c r="B1550" s="12"/>
      <c r="C1550" s="16"/>
      <c r="D1550" s="11"/>
      <c r="E1550" s="12"/>
    </row>
    <row r="1551" hidden="1">
      <c r="A1551" s="19" t="s">
        <v>3636</v>
      </c>
      <c r="B1551" s="6"/>
      <c r="C1551" s="6"/>
      <c r="D1551" s="6"/>
      <c r="E1551" s="7"/>
    </row>
    <row r="1552" hidden="1">
      <c r="A1552" s="20" t="s">
        <v>3637</v>
      </c>
      <c r="B1552" s="21" t="s">
        <v>3638</v>
      </c>
      <c r="C1552" s="22" t="s">
        <v>3639</v>
      </c>
      <c r="D1552" s="21" t="s">
        <v>3640</v>
      </c>
      <c r="E1552" s="23" t="s">
        <v>13</v>
      </c>
    </row>
    <row r="1553" hidden="1">
      <c r="A1553" s="57" t="s">
        <v>3641</v>
      </c>
      <c r="B1553" s="25">
        <v>25644.0</v>
      </c>
      <c r="C1553" s="26">
        <v>25645.0</v>
      </c>
      <c r="D1553" s="27">
        <v>1.0</v>
      </c>
      <c r="E1553" s="28"/>
    </row>
    <row r="1554" hidden="1">
      <c r="A1554" s="57" t="s">
        <v>3642</v>
      </c>
      <c r="B1554" s="29">
        <v>6439.0</v>
      </c>
      <c r="C1554" s="26">
        <v>6439.0</v>
      </c>
      <c r="D1554" s="27">
        <v>0.0</v>
      </c>
      <c r="E1554" s="40"/>
    </row>
    <row r="1555" hidden="1">
      <c r="A1555" s="57" t="s">
        <v>3643</v>
      </c>
      <c r="B1555" s="25">
        <v>240.0</v>
      </c>
      <c r="C1555" s="26">
        <v>240.0</v>
      </c>
      <c r="D1555" s="27">
        <v>0.0</v>
      </c>
      <c r="E1555" s="41"/>
    </row>
    <row r="1556" hidden="1">
      <c r="A1556" s="57" t="s">
        <v>3644</v>
      </c>
      <c r="B1556" s="29">
        <v>504.0</v>
      </c>
      <c r="C1556" s="26">
        <v>504.0</v>
      </c>
      <c r="D1556" s="27">
        <v>0.0</v>
      </c>
      <c r="E1556" s="41"/>
    </row>
    <row r="1557" hidden="1">
      <c r="A1557" s="31" t="s">
        <v>3646</v>
      </c>
      <c r="B1557" s="29">
        <v>0.0</v>
      </c>
      <c r="C1557" s="26"/>
      <c r="D1557" s="27">
        <v>0.0</v>
      </c>
      <c r="E1557" s="40"/>
    </row>
    <row r="1558" hidden="1">
      <c r="A1558" s="31" t="s">
        <v>3647</v>
      </c>
      <c r="B1558" s="29">
        <v>0.0</v>
      </c>
      <c r="C1558" s="26"/>
      <c r="D1558" s="27">
        <v>0.0</v>
      </c>
      <c r="E1558" s="41"/>
    </row>
    <row r="1559" hidden="1">
      <c r="A1559" s="31" t="s">
        <v>3649</v>
      </c>
      <c r="B1559" s="29">
        <v>928.0</v>
      </c>
      <c r="C1559" s="26">
        <v>928.0</v>
      </c>
      <c r="D1559" s="27">
        <v>0.0</v>
      </c>
      <c r="E1559" s="28"/>
    </row>
    <row r="1560" hidden="1">
      <c r="A1560" s="31" t="s">
        <v>3651</v>
      </c>
      <c r="B1560" s="29">
        <v>2960.0</v>
      </c>
      <c r="C1560" s="26">
        <v>2920.0</v>
      </c>
      <c r="D1560" s="27">
        <v>-40.0</v>
      </c>
      <c r="E1560" s="40"/>
    </row>
    <row r="1561" hidden="1">
      <c r="A1561" s="58" t="s">
        <v>3652</v>
      </c>
      <c r="B1561" s="29">
        <v>43188.0</v>
      </c>
      <c r="C1561" s="29">
        <v>43188.0</v>
      </c>
      <c r="D1561" s="27">
        <v>0.0</v>
      </c>
      <c r="E1561" s="41"/>
    </row>
    <row r="1562" hidden="1">
      <c r="A1562" s="58" t="s">
        <v>3653</v>
      </c>
      <c r="B1562" s="29">
        <v>40145.0</v>
      </c>
      <c r="C1562" s="59">
        <v>40145.0</v>
      </c>
      <c r="D1562" s="27">
        <v>0.0</v>
      </c>
      <c r="E1562" s="41"/>
    </row>
    <row r="1563" hidden="1">
      <c r="A1563" s="58" t="s">
        <v>3654</v>
      </c>
      <c r="B1563" s="29">
        <v>35747.0</v>
      </c>
      <c r="C1563" s="59">
        <v>35747.0</v>
      </c>
      <c r="D1563" s="27">
        <v>0.0</v>
      </c>
      <c r="E1563" s="41"/>
    </row>
    <row r="1564" hidden="1">
      <c r="A1564" s="58" t="s">
        <v>3655</v>
      </c>
      <c r="B1564" s="29">
        <v>33611.0</v>
      </c>
      <c r="C1564" s="59">
        <v>33611.0</v>
      </c>
      <c r="D1564" s="27">
        <v>0.0</v>
      </c>
      <c r="E1564" s="41"/>
    </row>
    <row r="1565" hidden="1">
      <c r="A1565" s="58" t="s">
        <v>3657</v>
      </c>
      <c r="B1565" s="29">
        <v>872.0</v>
      </c>
      <c r="C1565" s="59">
        <v>872.0</v>
      </c>
      <c r="D1565" s="27">
        <v>0.0</v>
      </c>
      <c r="E1565" s="41"/>
    </row>
    <row r="1566" hidden="1">
      <c r="A1566" s="58" t="s">
        <v>3658</v>
      </c>
      <c r="B1566" s="29">
        <v>9798.0</v>
      </c>
      <c r="C1566" s="59">
        <v>9798.0</v>
      </c>
      <c r="D1566" s="27">
        <v>0.0</v>
      </c>
      <c r="E1566" s="41"/>
    </row>
    <row r="1567" hidden="1">
      <c r="A1567" s="35" t="s">
        <v>3659</v>
      </c>
      <c r="B1567" s="29">
        <v>190238.0</v>
      </c>
      <c r="C1567" s="59">
        <v>190238.0</v>
      </c>
      <c r="D1567" s="27">
        <v>0.0</v>
      </c>
      <c r="E1567" s="41"/>
    </row>
    <row r="1568" hidden="1">
      <c r="A1568" s="36" t="s">
        <v>3660</v>
      </c>
      <c r="B1568" s="42">
        <v>40.0</v>
      </c>
      <c r="C1568" s="65">
        <v>1.0</v>
      </c>
      <c r="D1568" s="66">
        <v>-39.0</v>
      </c>
      <c r="E1568" s="45"/>
    </row>
    <row r="1569" hidden="1"/>
    <row r="1570" hidden="1"/>
    <row r="1571" hidden="1">
      <c r="A1571" s="5" t="s">
        <v>4819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5" t="s">
        <v>3634</v>
      </c>
      <c r="B1573" s="6"/>
      <c r="C1573" s="6"/>
      <c r="D1573" s="6"/>
      <c r="E1573" s="7"/>
    </row>
    <row r="1574" hidden="1">
      <c r="A1574" s="10"/>
      <c r="B1574" s="11"/>
      <c r="C1574" s="11"/>
      <c r="D1574" s="11"/>
      <c r="E1574" s="12"/>
    </row>
    <row r="1575" hidden="1">
      <c r="A1575" s="13">
        <v>45845.0</v>
      </c>
      <c r="B1575" s="6"/>
      <c r="C1575" s="54" t="s">
        <v>3635</v>
      </c>
      <c r="D1575" s="15">
        <v>45851.0</v>
      </c>
      <c r="E1575" s="7"/>
    </row>
    <row r="1576" hidden="1">
      <c r="A1576" s="10"/>
      <c r="B1576" s="11"/>
      <c r="C1576" s="16"/>
      <c r="D1576" s="11"/>
      <c r="E1576" s="12"/>
    </row>
    <row r="1577" hidden="1">
      <c r="A1577" s="55" t="s">
        <v>4824</v>
      </c>
      <c r="B1577" s="7"/>
      <c r="C1577" s="16"/>
      <c r="D1577" s="56" t="s">
        <v>4825</v>
      </c>
      <c r="E1577" s="7"/>
    </row>
    <row r="1578" hidden="1">
      <c r="A1578" s="10"/>
      <c r="B1578" s="12"/>
      <c r="C1578" s="16"/>
      <c r="D1578" s="11"/>
      <c r="E1578" s="12"/>
    </row>
    <row r="1579" hidden="1">
      <c r="A1579" s="19" t="s">
        <v>3636</v>
      </c>
      <c r="B1579" s="6"/>
      <c r="C1579" s="6"/>
      <c r="D1579" s="6"/>
      <c r="E1579" s="7"/>
    </row>
    <row r="1580" hidden="1">
      <c r="A1580" s="20" t="s">
        <v>3637</v>
      </c>
      <c r="B1580" s="21" t="s">
        <v>3638</v>
      </c>
      <c r="C1580" s="22" t="s">
        <v>3639</v>
      </c>
      <c r="D1580" s="21" t="s">
        <v>3640</v>
      </c>
      <c r="E1580" s="23" t="s">
        <v>13</v>
      </c>
    </row>
    <row r="1581" hidden="1">
      <c r="A1581" s="57" t="s">
        <v>3641</v>
      </c>
      <c r="B1581" s="25">
        <v>29881.0</v>
      </c>
      <c r="C1581" s="26">
        <v>30463.0</v>
      </c>
      <c r="D1581" s="27">
        <v>582.0</v>
      </c>
      <c r="E1581" s="28" t="s">
        <v>8528</v>
      </c>
    </row>
    <row r="1582" hidden="1">
      <c r="A1582" s="57" t="s">
        <v>3642</v>
      </c>
      <c r="B1582" s="29">
        <v>10623.0</v>
      </c>
      <c r="C1582" s="26">
        <v>10623.0</v>
      </c>
      <c r="D1582" s="27">
        <v>0.0</v>
      </c>
      <c r="E1582" s="40"/>
    </row>
    <row r="1583" hidden="1">
      <c r="A1583" s="57" t="s">
        <v>3643</v>
      </c>
      <c r="B1583" s="25">
        <v>180.0</v>
      </c>
      <c r="C1583" s="26">
        <v>180.0</v>
      </c>
      <c r="D1583" s="27">
        <v>0.0</v>
      </c>
      <c r="E1583" s="41"/>
    </row>
    <row r="1584" hidden="1">
      <c r="A1584" s="57" t="s">
        <v>3644</v>
      </c>
      <c r="B1584" s="29">
        <v>500.0</v>
      </c>
      <c r="C1584" s="26">
        <v>500.0</v>
      </c>
      <c r="D1584" s="27">
        <v>0.0</v>
      </c>
      <c r="E1584" s="41"/>
    </row>
    <row r="1585" hidden="1">
      <c r="A1585" s="31" t="s">
        <v>3646</v>
      </c>
      <c r="B1585" s="29">
        <v>0.0</v>
      </c>
      <c r="C1585" s="26"/>
      <c r="D1585" s="27">
        <v>0.0</v>
      </c>
      <c r="E1585" s="40"/>
    </row>
    <row r="1586" hidden="1">
      <c r="A1586" s="31" t="s">
        <v>3647</v>
      </c>
      <c r="B1586" s="29">
        <v>0.0</v>
      </c>
      <c r="C1586" s="26"/>
      <c r="D1586" s="27">
        <v>0.0</v>
      </c>
      <c r="E1586" s="41"/>
    </row>
    <row r="1587" hidden="1">
      <c r="A1587" s="31" t="s">
        <v>3649</v>
      </c>
      <c r="B1587" s="29">
        <v>2380.0</v>
      </c>
      <c r="C1587" s="26">
        <v>2380.0</v>
      </c>
      <c r="D1587" s="27">
        <v>0.0</v>
      </c>
      <c r="E1587" s="28" t="s">
        <v>8529</v>
      </c>
    </row>
    <row r="1588" hidden="1">
      <c r="A1588" s="31" t="s">
        <v>3651</v>
      </c>
      <c r="B1588" s="29">
        <v>3840.0</v>
      </c>
      <c r="C1588" s="26">
        <v>3840.0</v>
      </c>
      <c r="D1588" s="27">
        <v>0.0</v>
      </c>
      <c r="E1588" s="40"/>
    </row>
    <row r="1589" hidden="1">
      <c r="A1589" s="58" t="s">
        <v>3652</v>
      </c>
      <c r="B1589" s="29">
        <v>62956.0</v>
      </c>
      <c r="C1589" s="29">
        <v>62956.0</v>
      </c>
      <c r="D1589" s="27">
        <v>0.0</v>
      </c>
      <c r="E1589" s="41"/>
    </row>
    <row r="1590" hidden="1">
      <c r="A1590" s="58" t="s">
        <v>3653</v>
      </c>
      <c r="B1590" s="29">
        <v>37422.0</v>
      </c>
      <c r="C1590" s="59">
        <v>37950.0</v>
      </c>
      <c r="D1590" s="27">
        <v>528.0</v>
      </c>
      <c r="E1590" s="41"/>
    </row>
    <row r="1591" hidden="1">
      <c r="A1591" s="58" t="s">
        <v>3654</v>
      </c>
      <c r="B1591" s="29">
        <v>40992.0</v>
      </c>
      <c r="C1591" s="59">
        <v>40992.0</v>
      </c>
      <c r="D1591" s="27">
        <v>0.0</v>
      </c>
      <c r="E1591" s="41"/>
    </row>
    <row r="1592" hidden="1">
      <c r="A1592" s="58" t="s">
        <v>3655</v>
      </c>
      <c r="B1592" s="29">
        <v>41581.0</v>
      </c>
      <c r="C1592" s="59">
        <v>41581.0</v>
      </c>
      <c r="D1592" s="27">
        <v>0.0</v>
      </c>
      <c r="E1592" s="41"/>
    </row>
    <row r="1593" hidden="1">
      <c r="A1593" s="58" t="s">
        <v>3657</v>
      </c>
      <c r="B1593" s="29">
        <v>772.0</v>
      </c>
      <c r="C1593" s="59">
        <v>772.0</v>
      </c>
      <c r="D1593" s="27">
        <v>0.0</v>
      </c>
      <c r="E1593" s="41"/>
    </row>
    <row r="1594" hidden="1">
      <c r="A1594" s="58" t="s">
        <v>3658</v>
      </c>
      <c r="B1594" s="29">
        <v>14429.0</v>
      </c>
      <c r="C1594" s="59">
        <v>14429.0</v>
      </c>
      <c r="D1594" s="27">
        <v>0.0</v>
      </c>
      <c r="E1594" s="41"/>
    </row>
    <row r="1595" hidden="1">
      <c r="A1595" s="35" t="s">
        <v>3659</v>
      </c>
      <c r="B1595" s="29">
        <v>231126.5</v>
      </c>
      <c r="C1595" s="59">
        <v>231654.5</v>
      </c>
      <c r="D1595" s="27">
        <v>528.0</v>
      </c>
      <c r="E1595" s="41"/>
    </row>
    <row r="1596" hidden="1">
      <c r="A1596" s="36" t="s">
        <v>3660</v>
      </c>
      <c r="B1596" s="42">
        <v>0.5</v>
      </c>
      <c r="C1596" s="65">
        <v>582.5</v>
      </c>
      <c r="D1596" s="66">
        <v>582.0</v>
      </c>
      <c r="E1596" s="45"/>
    </row>
    <row r="1597" hidden="1"/>
    <row r="1598" hidden="1"/>
    <row r="1599" hidden="1">
      <c r="A1599" s="5" t="s">
        <v>4819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5" t="s">
        <v>3634</v>
      </c>
      <c r="B1601" s="6"/>
      <c r="C1601" s="6"/>
      <c r="D1601" s="6"/>
      <c r="E1601" s="7"/>
    </row>
    <row r="1602" hidden="1">
      <c r="A1602" s="10"/>
      <c r="B1602" s="11"/>
      <c r="C1602" s="11"/>
      <c r="D1602" s="11"/>
      <c r="E1602" s="12"/>
    </row>
    <row r="1603" hidden="1">
      <c r="A1603" s="13">
        <v>45852.0</v>
      </c>
      <c r="B1603" s="6"/>
      <c r="C1603" s="54" t="s">
        <v>3635</v>
      </c>
      <c r="D1603" s="15">
        <v>45858.0</v>
      </c>
      <c r="E1603" s="7"/>
    </row>
    <row r="1604" hidden="1">
      <c r="A1604" s="10"/>
      <c r="B1604" s="11"/>
      <c r="C1604" s="16"/>
      <c r="D1604" s="11"/>
      <c r="E1604" s="12"/>
    </row>
    <row r="1605" hidden="1">
      <c r="A1605" s="55" t="s">
        <v>4824</v>
      </c>
      <c r="B1605" s="7"/>
      <c r="C1605" s="16"/>
      <c r="D1605" s="56" t="s">
        <v>4825</v>
      </c>
      <c r="E1605" s="7"/>
    </row>
    <row r="1606" hidden="1">
      <c r="A1606" s="10"/>
      <c r="B1606" s="12"/>
      <c r="C1606" s="16"/>
      <c r="D1606" s="11"/>
      <c r="E1606" s="12"/>
    </row>
    <row r="1607" hidden="1">
      <c r="A1607" s="19" t="s">
        <v>3636</v>
      </c>
      <c r="B1607" s="6"/>
      <c r="C1607" s="6"/>
      <c r="D1607" s="6"/>
      <c r="E1607" s="7"/>
    </row>
    <row r="1608" hidden="1">
      <c r="A1608" s="20" t="s">
        <v>3637</v>
      </c>
      <c r="B1608" s="21" t="s">
        <v>3638</v>
      </c>
      <c r="C1608" s="22" t="s">
        <v>3639</v>
      </c>
      <c r="D1608" s="21" t="s">
        <v>3640</v>
      </c>
      <c r="E1608" s="23" t="s">
        <v>13</v>
      </c>
    </row>
    <row r="1609" hidden="1">
      <c r="A1609" s="57" t="s">
        <v>3641</v>
      </c>
      <c r="B1609" s="25">
        <v>25104.0</v>
      </c>
      <c r="C1609" s="26">
        <v>25105.0</v>
      </c>
      <c r="D1609" s="27">
        <v>1.0</v>
      </c>
      <c r="E1609" s="28"/>
    </row>
    <row r="1610" hidden="1">
      <c r="A1610" s="57" t="s">
        <v>3642</v>
      </c>
      <c r="B1610" s="29">
        <v>10601.0</v>
      </c>
      <c r="C1610" s="26">
        <v>10601.0</v>
      </c>
      <c r="D1610" s="27">
        <v>0.0</v>
      </c>
      <c r="E1610" s="40"/>
    </row>
    <row r="1611" hidden="1">
      <c r="A1611" s="57" t="s">
        <v>3643</v>
      </c>
      <c r="B1611" s="25">
        <v>540.0</v>
      </c>
      <c r="C1611" s="26">
        <v>540.0</v>
      </c>
      <c r="D1611" s="27">
        <v>0.0</v>
      </c>
      <c r="E1611" s="41"/>
    </row>
    <row r="1612" hidden="1">
      <c r="A1612" s="57" t="s">
        <v>3644</v>
      </c>
      <c r="B1612" s="29">
        <v>500.0</v>
      </c>
      <c r="C1612" s="26">
        <v>500.0</v>
      </c>
      <c r="D1612" s="27">
        <v>0.0</v>
      </c>
      <c r="E1612" s="41"/>
    </row>
    <row r="1613" hidden="1">
      <c r="A1613" s="31" t="s">
        <v>3646</v>
      </c>
      <c r="B1613" s="29">
        <v>80.0</v>
      </c>
      <c r="C1613" s="26"/>
      <c r="D1613" s="27">
        <v>-80.0</v>
      </c>
      <c r="E1613" s="40"/>
    </row>
    <row r="1614" hidden="1">
      <c r="A1614" s="31" t="s">
        <v>3647</v>
      </c>
      <c r="B1614" s="29">
        <v>0.0</v>
      </c>
      <c r="C1614" s="26"/>
      <c r="D1614" s="27">
        <v>0.0</v>
      </c>
      <c r="E1614" s="41"/>
    </row>
    <row r="1615" hidden="1">
      <c r="A1615" s="31" t="s">
        <v>3649</v>
      </c>
      <c r="B1615" s="29">
        <v>1000.0</v>
      </c>
      <c r="C1615" s="26">
        <v>1000.0</v>
      </c>
      <c r="D1615" s="27">
        <v>0.0</v>
      </c>
      <c r="E1615" s="28" t="s">
        <v>8530</v>
      </c>
    </row>
    <row r="1616" hidden="1">
      <c r="A1616" s="31" t="s">
        <v>3651</v>
      </c>
      <c r="B1616" s="29">
        <v>2720.0</v>
      </c>
      <c r="C1616" s="26">
        <v>2800.0</v>
      </c>
      <c r="D1616" s="27">
        <v>80.0</v>
      </c>
      <c r="E1616" s="40"/>
    </row>
    <row r="1617" hidden="1">
      <c r="A1617" s="58" t="s">
        <v>3652</v>
      </c>
      <c r="B1617" s="29">
        <v>59318.0</v>
      </c>
      <c r="C1617" s="29">
        <v>59318.0</v>
      </c>
      <c r="D1617" s="27">
        <v>0.0</v>
      </c>
      <c r="E1617" s="41"/>
    </row>
    <row r="1618" hidden="1">
      <c r="A1618" s="58" t="s">
        <v>3653</v>
      </c>
      <c r="B1618" s="29">
        <v>39123.0</v>
      </c>
      <c r="C1618" s="59">
        <v>39123.0</v>
      </c>
      <c r="D1618" s="27">
        <v>0.0</v>
      </c>
      <c r="E1618" s="41"/>
    </row>
    <row r="1619" hidden="1">
      <c r="A1619" s="58" t="s">
        <v>3654</v>
      </c>
      <c r="B1619" s="29">
        <v>46650.0</v>
      </c>
      <c r="C1619" s="59">
        <v>46650.0</v>
      </c>
      <c r="D1619" s="27">
        <v>0.0</v>
      </c>
      <c r="E1619" s="41"/>
    </row>
    <row r="1620" hidden="1">
      <c r="A1620" s="58" t="s">
        <v>3655</v>
      </c>
      <c r="B1620" s="29">
        <v>50194.0</v>
      </c>
      <c r="C1620" s="59">
        <v>50523.0</v>
      </c>
      <c r="D1620" s="27">
        <v>329.0</v>
      </c>
      <c r="E1620" s="41"/>
    </row>
    <row r="1621" hidden="1">
      <c r="A1621" s="58" t="s">
        <v>3657</v>
      </c>
      <c r="B1621" s="29">
        <v>1610.0</v>
      </c>
      <c r="C1621" s="59">
        <v>1610.0</v>
      </c>
      <c r="D1621" s="27">
        <v>0.0</v>
      </c>
      <c r="E1621" s="41"/>
    </row>
    <row r="1622" hidden="1">
      <c r="A1622" s="58" t="s">
        <v>3658</v>
      </c>
      <c r="B1622" s="29">
        <v>9150.0</v>
      </c>
      <c r="C1622" s="59">
        <v>9150.0</v>
      </c>
      <c r="D1622" s="27">
        <v>0.0</v>
      </c>
      <c r="E1622" s="41"/>
    </row>
    <row r="1623" hidden="1">
      <c r="A1623" s="35" t="s">
        <v>3659</v>
      </c>
      <c r="B1623" s="29">
        <v>237440.0</v>
      </c>
      <c r="C1623" s="59">
        <v>237769.0</v>
      </c>
      <c r="D1623" s="27">
        <v>329.0</v>
      </c>
      <c r="E1623" s="41"/>
    </row>
    <row r="1624" hidden="1">
      <c r="A1624" s="36" t="s">
        <v>3660</v>
      </c>
      <c r="B1624" s="42">
        <v>0.0</v>
      </c>
      <c r="C1624" s="65">
        <v>1.0</v>
      </c>
      <c r="D1624" s="66">
        <v>1.0</v>
      </c>
      <c r="E1624" s="45"/>
    </row>
    <row r="1625" hidden="1"/>
    <row r="1626" hidden="1"/>
    <row r="1627" hidden="1">
      <c r="A1627" s="5" t="s">
        <v>4819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5" t="s">
        <v>3634</v>
      </c>
      <c r="B1629" s="6"/>
      <c r="C1629" s="6"/>
      <c r="D1629" s="6"/>
      <c r="E1629" s="7"/>
    </row>
    <row r="1630" hidden="1">
      <c r="A1630" s="10"/>
      <c r="B1630" s="11"/>
      <c r="C1630" s="11"/>
      <c r="D1630" s="11"/>
      <c r="E1630" s="12"/>
    </row>
    <row r="1631" hidden="1">
      <c r="A1631" s="13">
        <v>45866.0</v>
      </c>
      <c r="B1631" s="6"/>
      <c r="C1631" s="54" t="s">
        <v>3635</v>
      </c>
      <c r="D1631" s="15">
        <v>45869.0</v>
      </c>
      <c r="E1631" s="7"/>
    </row>
    <row r="1632" hidden="1">
      <c r="A1632" s="10"/>
      <c r="B1632" s="11"/>
      <c r="C1632" s="16"/>
      <c r="D1632" s="11"/>
      <c r="E1632" s="12"/>
    </row>
    <row r="1633" hidden="1">
      <c r="A1633" s="55" t="s">
        <v>4824</v>
      </c>
      <c r="B1633" s="7"/>
      <c r="C1633" s="16"/>
      <c r="D1633" s="56" t="s">
        <v>4839</v>
      </c>
      <c r="E1633" s="7"/>
    </row>
    <row r="1634" hidden="1">
      <c r="A1634" s="10"/>
      <c r="B1634" s="12"/>
      <c r="C1634" s="16"/>
      <c r="D1634" s="11"/>
      <c r="E1634" s="12"/>
    </row>
    <row r="1635" hidden="1">
      <c r="A1635" s="19" t="s">
        <v>3636</v>
      </c>
      <c r="B1635" s="6"/>
      <c r="C1635" s="6"/>
      <c r="D1635" s="6"/>
      <c r="E1635" s="7"/>
    </row>
    <row r="1636" hidden="1">
      <c r="A1636" s="20" t="s">
        <v>3637</v>
      </c>
      <c r="B1636" s="21" t="s">
        <v>3638</v>
      </c>
      <c r="C1636" s="22" t="s">
        <v>3639</v>
      </c>
      <c r="D1636" s="21" t="s">
        <v>3640</v>
      </c>
      <c r="E1636" s="23" t="s">
        <v>13</v>
      </c>
    </row>
    <row r="1637" hidden="1">
      <c r="A1637" s="57" t="s">
        <v>3641</v>
      </c>
      <c r="B1637" s="25">
        <v>15019.0</v>
      </c>
      <c r="C1637" s="26">
        <v>15025.0</v>
      </c>
      <c r="D1637" s="27">
        <v>6.0</v>
      </c>
      <c r="E1637" s="28"/>
    </row>
    <row r="1638" hidden="1">
      <c r="A1638" s="57" t="s">
        <v>3642</v>
      </c>
      <c r="B1638" s="29">
        <v>6320.0</v>
      </c>
      <c r="C1638" s="26">
        <v>6320.0</v>
      </c>
      <c r="D1638" s="27">
        <v>0.0</v>
      </c>
      <c r="E1638" s="40"/>
    </row>
    <row r="1639" hidden="1">
      <c r="A1639" s="57" t="s">
        <v>3643</v>
      </c>
      <c r="B1639" s="25">
        <v>0.0</v>
      </c>
      <c r="C1639" s="26"/>
      <c r="D1639" s="27">
        <v>0.0</v>
      </c>
      <c r="E1639" s="41"/>
    </row>
    <row r="1640" hidden="1">
      <c r="A1640" s="57" t="s">
        <v>3644</v>
      </c>
      <c r="B1640" s="29">
        <v>0.0</v>
      </c>
      <c r="C1640" s="26"/>
      <c r="D1640" s="27">
        <v>0.0</v>
      </c>
      <c r="E1640" s="41"/>
    </row>
    <row r="1641" hidden="1">
      <c r="A1641" s="31" t="s">
        <v>3646</v>
      </c>
      <c r="B1641" s="29">
        <v>0.0</v>
      </c>
      <c r="C1641" s="26"/>
      <c r="D1641" s="27">
        <v>0.0</v>
      </c>
      <c r="E1641" s="40"/>
    </row>
    <row r="1642" hidden="1">
      <c r="A1642" s="31" t="s">
        <v>3647</v>
      </c>
      <c r="B1642" s="29">
        <v>0.0</v>
      </c>
      <c r="C1642" s="26"/>
      <c r="D1642" s="27">
        <v>0.0</v>
      </c>
      <c r="E1642" s="41"/>
    </row>
    <row r="1643" hidden="1">
      <c r="A1643" s="31" t="s">
        <v>3649</v>
      </c>
      <c r="B1643" s="29">
        <v>2000.0</v>
      </c>
      <c r="C1643" s="26">
        <v>2000.0</v>
      </c>
      <c r="D1643" s="27">
        <v>0.0</v>
      </c>
      <c r="E1643" s="28" t="s">
        <v>8531</v>
      </c>
    </row>
    <row r="1644" hidden="1">
      <c r="A1644" s="31" t="s">
        <v>3651</v>
      </c>
      <c r="B1644" s="29">
        <v>1720.0</v>
      </c>
      <c r="C1644" s="26">
        <v>1720.0</v>
      </c>
      <c r="D1644" s="27">
        <v>0.0</v>
      </c>
      <c r="E1644" s="40"/>
    </row>
    <row r="1645" hidden="1">
      <c r="A1645" s="58" t="s">
        <v>3652</v>
      </c>
      <c r="B1645" s="29">
        <v>28329.0</v>
      </c>
      <c r="C1645" s="29">
        <v>28329.0</v>
      </c>
      <c r="D1645" s="27">
        <v>0.0</v>
      </c>
      <c r="E1645" s="41"/>
    </row>
    <row r="1646" hidden="1">
      <c r="A1646" s="58" t="s">
        <v>3653</v>
      </c>
      <c r="B1646" s="29">
        <v>19469.0</v>
      </c>
      <c r="C1646" s="59">
        <v>19469.0</v>
      </c>
      <c r="D1646" s="27">
        <v>0.0</v>
      </c>
      <c r="E1646" s="41"/>
    </row>
    <row r="1647" hidden="1">
      <c r="A1647" s="58" t="s">
        <v>3654</v>
      </c>
      <c r="B1647" s="29">
        <v>25131.0</v>
      </c>
      <c r="C1647" s="59">
        <v>25131.0</v>
      </c>
      <c r="D1647" s="27">
        <v>0.0</v>
      </c>
      <c r="E1647" s="41"/>
    </row>
    <row r="1648" hidden="1">
      <c r="A1648" s="58" t="s">
        <v>3655</v>
      </c>
      <c r="B1648" s="29">
        <v>16365.0</v>
      </c>
      <c r="C1648" s="59">
        <v>16365.0</v>
      </c>
      <c r="D1648" s="27">
        <v>0.0</v>
      </c>
      <c r="E1648" s="41"/>
    </row>
    <row r="1649" hidden="1">
      <c r="A1649" s="58" t="s">
        <v>3657</v>
      </c>
      <c r="B1649" s="29">
        <v>349.0</v>
      </c>
      <c r="C1649" s="59">
        <v>349.0</v>
      </c>
      <c r="D1649" s="27">
        <v>0.0</v>
      </c>
      <c r="E1649" s="41"/>
    </row>
    <row r="1650" hidden="1">
      <c r="A1650" s="58" t="s">
        <v>3658</v>
      </c>
      <c r="B1650" s="29">
        <v>7979.0</v>
      </c>
      <c r="C1650" s="59">
        <v>7979.0</v>
      </c>
      <c r="D1650" s="27">
        <v>0.0</v>
      </c>
      <c r="E1650" s="41"/>
    </row>
    <row r="1651" hidden="1">
      <c r="A1651" s="35" t="s">
        <v>3659</v>
      </c>
      <c r="B1651" s="29">
        <v>114701.0</v>
      </c>
      <c r="C1651" s="59">
        <v>115628.0</v>
      </c>
      <c r="D1651" s="27">
        <v>927.0</v>
      </c>
      <c r="E1651" s="41"/>
    </row>
    <row r="1652" hidden="1">
      <c r="A1652" s="36" t="s">
        <v>3660</v>
      </c>
      <c r="B1652" s="42">
        <v>1.0</v>
      </c>
      <c r="C1652" s="65">
        <v>-920.0</v>
      </c>
      <c r="D1652" s="66">
        <v>-921.0</v>
      </c>
      <c r="E1652" s="45"/>
    </row>
    <row r="1653" hidden="1"/>
    <row r="1654" hidden="1"/>
    <row r="1655" hidden="1">
      <c r="A1655" s="5" t="s">
        <v>4819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5" t="s">
        <v>3634</v>
      </c>
      <c r="B1657" s="6"/>
      <c r="C1657" s="6"/>
      <c r="D1657" s="6"/>
      <c r="E1657" s="7"/>
    </row>
    <row r="1658" hidden="1">
      <c r="A1658" s="10"/>
      <c r="B1658" s="11"/>
      <c r="C1658" s="11"/>
      <c r="D1658" s="11"/>
      <c r="E1658" s="12"/>
    </row>
    <row r="1659" hidden="1">
      <c r="A1659" s="13">
        <v>45870.0</v>
      </c>
      <c r="B1659" s="6"/>
      <c r="C1659" s="54" t="s">
        <v>3635</v>
      </c>
      <c r="D1659" s="15">
        <v>45872.0</v>
      </c>
      <c r="E1659" s="7"/>
    </row>
    <row r="1660" hidden="1">
      <c r="A1660" s="10"/>
      <c r="B1660" s="11"/>
      <c r="C1660" s="16"/>
      <c r="D1660" s="11"/>
      <c r="E1660" s="12"/>
    </row>
    <row r="1661" hidden="1">
      <c r="A1661" s="55" t="s">
        <v>4831</v>
      </c>
      <c r="B1661" s="7"/>
      <c r="C1661" s="16"/>
      <c r="D1661" s="56" t="s">
        <v>4825</v>
      </c>
      <c r="E1661" s="7"/>
    </row>
    <row r="1662" hidden="1">
      <c r="A1662" s="10"/>
      <c r="B1662" s="12"/>
      <c r="C1662" s="16"/>
      <c r="D1662" s="11"/>
      <c r="E1662" s="12"/>
    </row>
    <row r="1663" hidden="1">
      <c r="A1663" s="19" t="s">
        <v>3636</v>
      </c>
      <c r="B1663" s="6"/>
      <c r="C1663" s="6"/>
      <c r="D1663" s="6"/>
      <c r="E1663" s="7"/>
    </row>
    <row r="1664" hidden="1">
      <c r="A1664" s="20" t="s">
        <v>3637</v>
      </c>
      <c r="B1664" s="21" t="s">
        <v>3638</v>
      </c>
      <c r="C1664" s="22" t="s">
        <v>3639</v>
      </c>
      <c r="D1664" s="21" t="s">
        <v>3640</v>
      </c>
      <c r="E1664" s="23" t="s">
        <v>13</v>
      </c>
    </row>
    <row r="1665" hidden="1">
      <c r="A1665" s="57" t="s">
        <v>3641</v>
      </c>
      <c r="B1665" s="25">
        <v>12268.0</v>
      </c>
      <c r="C1665" s="26">
        <v>12268.0</v>
      </c>
      <c r="D1665" s="27">
        <v>0.0</v>
      </c>
      <c r="E1665" s="28"/>
    </row>
    <row r="1666" hidden="1">
      <c r="A1666" s="57" t="s">
        <v>3642</v>
      </c>
      <c r="B1666" s="29">
        <v>4162.0</v>
      </c>
      <c r="C1666" s="26">
        <v>4162.0</v>
      </c>
      <c r="D1666" s="27">
        <v>0.0</v>
      </c>
      <c r="E1666" s="40"/>
    </row>
    <row r="1667" hidden="1">
      <c r="A1667" s="57" t="s">
        <v>3643</v>
      </c>
      <c r="B1667" s="25">
        <v>360.0</v>
      </c>
      <c r="C1667" s="26">
        <v>360.0</v>
      </c>
      <c r="D1667" s="27">
        <v>0.0</v>
      </c>
      <c r="E1667" s="41"/>
    </row>
    <row r="1668" hidden="1">
      <c r="A1668" s="57" t="s">
        <v>3644</v>
      </c>
      <c r="B1668" s="29">
        <v>500.0</v>
      </c>
      <c r="C1668" s="26">
        <v>500.0</v>
      </c>
      <c r="D1668" s="27">
        <v>0.0</v>
      </c>
      <c r="E1668" s="41"/>
    </row>
    <row r="1669" hidden="1">
      <c r="A1669" s="31" t="s">
        <v>3646</v>
      </c>
      <c r="B1669" s="29">
        <v>0.0</v>
      </c>
      <c r="C1669" s="26"/>
      <c r="D1669" s="27">
        <v>0.0</v>
      </c>
      <c r="E1669" s="40"/>
    </row>
    <row r="1670" hidden="1">
      <c r="A1670" s="31" t="s">
        <v>3647</v>
      </c>
      <c r="B1670" s="29">
        <v>0.0</v>
      </c>
      <c r="C1670" s="26"/>
      <c r="D1670" s="27">
        <v>0.0</v>
      </c>
      <c r="E1670" s="41"/>
    </row>
    <row r="1671" hidden="1">
      <c r="A1671" s="31" t="s">
        <v>3649</v>
      </c>
      <c r="B1671" s="29">
        <v>0.0</v>
      </c>
      <c r="C1671" s="26"/>
      <c r="D1671" s="27">
        <v>0.0</v>
      </c>
      <c r="E1671" s="28"/>
    </row>
    <row r="1672" hidden="1">
      <c r="A1672" s="31" t="s">
        <v>3651</v>
      </c>
      <c r="B1672" s="29">
        <v>1280.0</v>
      </c>
      <c r="C1672" s="26">
        <v>1280.0</v>
      </c>
      <c r="D1672" s="27">
        <v>0.0</v>
      </c>
      <c r="E1672" s="40"/>
    </row>
    <row r="1673" hidden="1">
      <c r="A1673" s="58" t="s">
        <v>3652</v>
      </c>
      <c r="B1673" s="29">
        <v>18052.0</v>
      </c>
      <c r="C1673" s="29">
        <v>18052.0</v>
      </c>
      <c r="D1673" s="27">
        <v>0.0</v>
      </c>
      <c r="E1673" s="41"/>
    </row>
    <row r="1674" hidden="1">
      <c r="A1674" s="58" t="s">
        <v>3653</v>
      </c>
      <c r="B1674" s="29">
        <v>22427.0</v>
      </c>
      <c r="C1674" s="59">
        <v>22427.0</v>
      </c>
      <c r="D1674" s="27">
        <v>0.0</v>
      </c>
      <c r="E1674" s="41"/>
    </row>
    <row r="1675" hidden="1">
      <c r="A1675" s="58" t="s">
        <v>3654</v>
      </c>
      <c r="B1675" s="29">
        <v>25584.0</v>
      </c>
      <c r="C1675" s="59">
        <v>25584.0</v>
      </c>
      <c r="D1675" s="27">
        <v>0.0</v>
      </c>
      <c r="E1675" s="41"/>
    </row>
    <row r="1676" hidden="1">
      <c r="A1676" s="58" t="s">
        <v>3655</v>
      </c>
      <c r="B1676" s="29">
        <v>20808.0</v>
      </c>
      <c r="C1676" s="59">
        <v>20808.0</v>
      </c>
      <c r="D1676" s="27">
        <v>0.0</v>
      </c>
      <c r="E1676" s="41"/>
    </row>
    <row r="1677" hidden="1">
      <c r="A1677" s="58" t="s">
        <v>3657</v>
      </c>
      <c r="B1677" s="29">
        <v>942.0</v>
      </c>
      <c r="C1677" s="59">
        <v>942.0</v>
      </c>
      <c r="D1677" s="27">
        <v>0.0</v>
      </c>
      <c r="E1677" s="41"/>
    </row>
    <row r="1678" hidden="1">
      <c r="A1678" s="58" t="s">
        <v>3658</v>
      </c>
      <c r="B1678" s="29">
        <v>5287.0</v>
      </c>
      <c r="C1678" s="59">
        <v>5287.0</v>
      </c>
      <c r="D1678" s="27">
        <v>0.0</v>
      </c>
      <c r="E1678" s="41"/>
    </row>
    <row r="1679" hidden="1">
      <c r="A1679" s="35" t="s">
        <v>3659</v>
      </c>
      <c r="B1679" s="29">
        <v>106383.4</v>
      </c>
      <c r="C1679" s="59">
        <v>106383.4</v>
      </c>
      <c r="D1679" s="27">
        <v>0.0</v>
      </c>
      <c r="E1679" s="41"/>
    </row>
    <row r="1680" hidden="1">
      <c r="A1680" s="36" t="s">
        <v>3660</v>
      </c>
      <c r="B1680" s="42">
        <v>-0.39999999999417923</v>
      </c>
      <c r="C1680" s="65">
        <v>-0.39999999999417923</v>
      </c>
      <c r="D1680" s="66">
        <v>0.0</v>
      </c>
      <c r="E1680" s="45"/>
    </row>
    <row r="1681" hidden="1"/>
    <row r="1682" hidden="1"/>
    <row r="1683" hidden="1">
      <c r="A1683" s="5" t="s">
        <v>4819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5" t="s">
        <v>3634</v>
      </c>
      <c r="B1685" s="6"/>
      <c r="C1685" s="6"/>
      <c r="D1685" s="6"/>
      <c r="E1685" s="7"/>
    </row>
    <row r="1686" hidden="1">
      <c r="A1686" s="10"/>
      <c r="B1686" s="11"/>
      <c r="C1686" s="11"/>
      <c r="D1686" s="11"/>
      <c r="E1686" s="12"/>
    </row>
    <row r="1687" hidden="1">
      <c r="A1687" s="13">
        <v>45873.0</v>
      </c>
      <c r="B1687" s="6"/>
      <c r="C1687" s="54" t="s">
        <v>3635</v>
      </c>
      <c r="D1687" s="15">
        <v>45879.0</v>
      </c>
      <c r="E1687" s="7"/>
    </row>
    <row r="1688" hidden="1">
      <c r="A1688" s="10"/>
      <c r="B1688" s="11"/>
      <c r="C1688" s="16"/>
      <c r="D1688" s="11"/>
      <c r="E1688" s="12"/>
    </row>
    <row r="1689" hidden="1">
      <c r="A1689" s="55" t="s">
        <v>4824</v>
      </c>
      <c r="B1689" s="7"/>
      <c r="C1689" s="16"/>
      <c r="D1689" s="56" t="s">
        <v>4825</v>
      </c>
      <c r="E1689" s="7"/>
    </row>
    <row r="1690" hidden="1">
      <c r="A1690" s="10"/>
      <c r="B1690" s="12"/>
      <c r="C1690" s="16"/>
      <c r="D1690" s="11"/>
      <c r="E1690" s="12"/>
    </row>
    <row r="1691" hidden="1">
      <c r="A1691" s="19" t="s">
        <v>3636</v>
      </c>
      <c r="B1691" s="6"/>
      <c r="C1691" s="6"/>
      <c r="D1691" s="6"/>
      <c r="E1691" s="7"/>
    </row>
    <row r="1692" hidden="1">
      <c r="A1692" s="20" t="s">
        <v>3637</v>
      </c>
      <c r="B1692" s="21" t="s">
        <v>3638</v>
      </c>
      <c r="C1692" s="22" t="s">
        <v>3639</v>
      </c>
      <c r="D1692" s="21" t="s">
        <v>3640</v>
      </c>
      <c r="E1692" s="23" t="s">
        <v>13</v>
      </c>
    </row>
    <row r="1693" hidden="1">
      <c r="A1693" s="57" t="s">
        <v>3641</v>
      </c>
      <c r="B1693" s="25">
        <v>35364.0</v>
      </c>
      <c r="C1693" s="26">
        <v>35365.0</v>
      </c>
      <c r="D1693" s="27">
        <v>1.0</v>
      </c>
      <c r="E1693" s="28"/>
    </row>
    <row r="1694" hidden="1">
      <c r="A1694" s="57" t="s">
        <v>3642</v>
      </c>
      <c r="B1694" s="29">
        <v>5674.0</v>
      </c>
      <c r="C1694" s="26">
        <v>5674.0</v>
      </c>
      <c r="D1694" s="27">
        <v>0.0</v>
      </c>
      <c r="E1694" s="40"/>
    </row>
    <row r="1695" hidden="1">
      <c r="A1695" s="57" t="s">
        <v>3643</v>
      </c>
      <c r="B1695" s="25">
        <v>0.0</v>
      </c>
      <c r="C1695" s="26"/>
      <c r="D1695" s="27">
        <v>0.0</v>
      </c>
      <c r="E1695" s="41"/>
    </row>
    <row r="1696" hidden="1">
      <c r="A1696" s="57" t="s">
        <v>3644</v>
      </c>
      <c r="B1696" s="29">
        <v>997.0</v>
      </c>
      <c r="C1696" s="26">
        <v>997.0</v>
      </c>
      <c r="D1696" s="27">
        <v>0.0</v>
      </c>
      <c r="E1696" s="41"/>
    </row>
    <row r="1697" hidden="1">
      <c r="A1697" s="31" t="s">
        <v>3646</v>
      </c>
      <c r="B1697" s="29">
        <v>0.0</v>
      </c>
      <c r="C1697" s="26"/>
      <c r="D1697" s="27">
        <v>0.0</v>
      </c>
      <c r="E1697" s="40"/>
    </row>
    <row r="1698" hidden="1">
      <c r="A1698" s="31" t="s">
        <v>3647</v>
      </c>
      <c r="B1698" s="29">
        <v>0.0</v>
      </c>
      <c r="C1698" s="26"/>
      <c r="D1698" s="27">
        <v>0.0</v>
      </c>
      <c r="E1698" s="41"/>
    </row>
    <row r="1699" hidden="1">
      <c r="A1699" s="31" t="s">
        <v>3649</v>
      </c>
      <c r="B1699" s="29">
        <v>550.0</v>
      </c>
      <c r="C1699" s="26">
        <v>550.0</v>
      </c>
      <c r="D1699" s="27">
        <v>0.0</v>
      </c>
      <c r="E1699" s="28" t="s">
        <v>8532</v>
      </c>
    </row>
    <row r="1700" hidden="1">
      <c r="A1700" s="31" t="s">
        <v>3651</v>
      </c>
      <c r="B1700" s="29">
        <v>2400.0</v>
      </c>
      <c r="C1700" s="26">
        <v>2400.0</v>
      </c>
      <c r="D1700" s="27">
        <v>0.0</v>
      </c>
      <c r="E1700" s="40"/>
    </row>
    <row r="1701" hidden="1">
      <c r="A1701" s="58" t="s">
        <v>3652</v>
      </c>
      <c r="B1701" s="29">
        <v>44776.0</v>
      </c>
      <c r="C1701" s="29">
        <v>44776.0</v>
      </c>
      <c r="D1701" s="27">
        <v>0.0</v>
      </c>
      <c r="E1701" s="41"/>
    </row>
    <row r="1702" hidden="1">
      <c r="A1702" s="58" t="s">
        <v>3653</v>
      </c>
      <c r="B1702" s="29">
        <v>35955.0</v>
      </c>
      <c r="C1702" s="59">
        <v>35955.0</v>
      </c>
      <c r="D1702" s="27">
        <v>0.0</v>
      </c>
      <c r="E1702" s="41"/>
    </row>
    <row r="1703" hidden="1">
      <c r="A1703" s="58" t="s">
        <v>3654</v>
      </c>
      <c r="B1703" s="29">
        <v>57849.0</v>
      </c>
      <c r="C1703" s="59">
        <v>57520.0</v>
      </c>
      <c r="D1703" s="27">
        <v>-329.0</v>
      </c>
      <c r="E1703" s="41"/>
    </row>
    <row r="1704" hidden="1">
      <c r="A1704" s="58" t="s">
        <v>3655</v>
      </c>
      <c r="B1704" s="29">
        <v>36129.0</v>
      </c>
      <c r="C1704" s="59">
        <v>36129.0</v>
      </c>
      <c r="D1704" s="27">
        <v>0.0</v>
      </c>
      <c r="E1704" s="41"/>
    </row>
    <row r="1705" hidden="1">
      <c r="A1705" s="58" t="s">
        <v>3657</v>
      </c>
      <c r="B1705" s="29">
        <v>2416.0</v>
      </c>
      <c r="C1705" s="59">
        <v>2416.0</v>
      </c>
      <c r="D1705" s="27">
        <v>0.0</v>
      </c>
      <c r="E1705" s="41"/>
    </row>
    <row r="1706" hidden="1">
      <c r="A1706" s="58" t="s">
        <v>3658</v>
      </c>
      <c r="B1706" s="29">
        <v>15126.0</v>
      </c>
      <c r="C1706" s="59">
        <v>15126.0</v>
      </c>
      <c r="D1706" s="27">
        <v>0.0</v>
      </c>
      <c r="E1706" s="41"/>
    </row>
    <row r="1707" hidden="1">
      <c r="A1707" s="35" t="s">
        <v>3659</v>
      </c>
      <c r="B1707" s="29">
        <v>222109.5</v>
      </c>
      <c r="C1707" s="59">
        <v>221780.5</v>
      </c>
      <c r="D1707" s="27">
        <v>-329.0</v>
      </c>
      <c r="E1707" s="41"/>
    </row>
    <row r="1708" hidden="1">
      <c r="A1708" s="36" t="s">
        <v>3660</v>
      </c>
      <c r="B1708" s="42">
        <v>0.5</v>
      </c>
      <c r="C1708" s="65">
        <v>1.5</v>
      </c>
      <c r="D1708" s="66">
        <v>1.0</v>
      </c>
      <c r="E1708" s="45"/>
    </row>
    <row r="1709" hidden="1"/>
    <row r="1710" hidden="1"/>
    <row r="1711" hidden="1">
      <c r="A1711" s="5" t="s">
        <v>4819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5" t="s">
        <v>3634</v>
      </c>
      <c r="B1713" s="6"/>
      <c r="C1713" s="6"/>
      <c r="D1713" s="6"/>
      <c r="E1713" s="7"/>
    </row>
    <row r="1714" hidden="1">
      <c r="A1714" s="10"/>
      <c r="B1714" s="11"/>
      <c r="C1714" s="11"/>
      <c r="D1714" s="11"/>
      <c r="E1714" s="12"/>
    </row>
    <row r="1715" hidden="1">
      <c r="A1715" s="13">
        <v>45880.0</v>
      </c>
      <c r="B1715" s="6"/>
      <c r="C1715" s="54" t="s">
        <v>3635</v>
      </c>
      <c r="D1715" s="15">
        <v>45886.0</v>
      </c>
      <c r="E1715" s="7"/>
    </row>
    <row r="1716" hidden="1">
      <c r="A1716" s="10"/>
      <c r="B1716" s="11"/>
      <c r="C1716" s="16"/>
      <c r="D1716" s="11"/>
      <c r="E1716" s="12"/>
    </row>
    <row r="1717" hidden="1">
      <c r="A1717" s="55" t="s">
        <v>4824</v>
      </c>
      <c r="B1717" s="7"/>
      <c r="C1717" s="16"/>
      <c r="D1717" s="56" t="s">
        <v>4825</v>
      </c>
      <c r="E1717" s="7"/>
    </row>
    <row r="1718" hidden="1">
      <c r="A1718" s="10"/>
      <c r="B1718" s="12"/>
      <c r="C1718" s="16"/>
      <c r="D1718" s="11"/>
      <c r="E1718" s="12"/>
    </row>
    <row r="1719" hidden="1">
      <c r="A1719" s="19" t="s">
        <v>3636</v>
      </c>
      <c r="B1719" s="6"/>
      <c r="C1719" s="6"/>
      <c r="D1719" s="6"/>
      <c r="E1719" s="7"/>
    </row>
    <row r="1720" hidden="1">
      <c r="A1720" s="20" t="s">
        <v>3637</v>
      </c>
      <c r="B1720" s="21" t="s">
        <v>3638</v>
      </c>
      <c r="C1720" s="22" t="s">
        <v>3639</v>
      </c>
      <c r="D1720" s="21" t="s">
        <v>3640</v>
      </c>
      <c r="E1720" s="23" t="s">
        <v>13</v>
      </c>
    </row>
    <row r="1721" hidden="1">
      <c r="A1721" s="57" t="s">
        <v>3641</v>
      </c>
      <c r="B1721" s="25">
        <v>31890.0</v>
      </c>
      <c r="C1721" s="26">
        <v>31890.0</v>
      </c>
      <c r="D1721" s="27">
        <v>0.0</v>
      </c>
      <c r="E1721" s="28"/>
    </row>
    <row r="1722" hidden="1">
      <c r="A1722" s="57" t="s">
        <v>3642</v>
      </c>
      <c r="B1722" s="29">
        <v>13520.0</v>
      </c>
      <c r="C1722" s="26">
        <v>13520.0</v>
      </c>
      <c r="D1722" s="27">
        <v>0.0</v>
      </c>
      <c r="E1722" s="40"/>
    </row>
    <row r="1723" hidden="1">
      <c r="A1723" s="57" t="s">
        <v>3643</v>
      </c>
      <c r="B1723" s="25">
        <v>450.0</v>
      </c>
      <c r="C1723" s="26">
        <v>450.0</v>
      </c>
      <c r="D1723" s="27">
        <v>0.0</v>
      </c>
      <c r="E1723" s="41"/>
    </row>
    <row r="1724" hidden="1">
      <c r="A1724" s="57" t="s">
        <v>3644</v>
      </c>
      <c r="B1724" s="29">
        <v>1000.0</v>
      </c>
      <c r="C1724" s="26">
        <v>1000.0</v>
      </c>
      <c r="D1724" s="27">
        <v>0.0</v>
      </c>
      <c r="E1724" s="41"/>
    </row>
    <row r="1725" hidden="1">
      <c r="A1725" s="31" t="s">
        <v>3646</v>
      </c>
      <c r="B1725" s="29">
        <v>0.0</v>
      </c>
      <c r="C1725" s="26"/>
      <c r="D1725" s="27">
        <v>0.0</v>
      </c>
      <c r="E1725" s="40"/>
    </row>
    <row r="1726" hidden="1">
      <c r="A1726" s="31" t="s">
        <v>3647</v>
      </c>
      <c r="B1726" s="29">
        <v>0.0</v>
      </c>
      <c r="C1726" s="26"/>
      <c r="D1726" s="27">
        <v>0.0</v>
      </c>
      <c r="E1726" s="41"/>
    </row>
    <row r="1727" hidden="1">
      <c r="A1727" s="31" t="s">
        <v>3649</v>
      </c>
      <c r="B1727" s="29">
        <v>315.0</v>
      </c>
      <c r="C1727" s="26">
        <v>315.0</v>
      </c>
      <c r="D1727" s="27">
        <v>0.0</v>
      </c>
      <c r="E1727" s="28" t="s">
        <v>8533</v>
      </c>
    </row>
    <row r="1728" hidden="1">
      <c r="A1728" s="31" t="s">
        <v>3651</v>
      </c>
      <c r="B1728" s="29">
        <v>1200.0</v>
      </c>
      <c r="C1728" s="26">
        <v>1200.0</v>
      </c>
      <c r="D1728" s="27">
        <v>0.0</v>
      </c>
      <c r="E1728" s="40"/>
    </row>
    <row r="1729" hidden="1">
      <c r="A1729" s="58" t="s">
        <v>3652</v>
      </c>
      <c r="B1729" s="29">
        <v>48055.0</v>
      </c>
      <c r="C1729" s="29">
        <v>47726.0</v>
      </c>
      <c r="D1729" s="27">
        <v>-329.0</v>
      </c>
      <c r="E1729" s="41"/>
    </row>
    <row r="1730" hidden="1">
      <c r="A1730" s="58" t="s">
        <v>3653</v>
      </c>
      <c r="B1730" s="29">
        <v>45576.0</v>
      </c>
      <c r="C1730" s="59">
        <v>45576.0</v>
      </c>
      <c r="D1730" s="27">
        <v>0.0</v>
      </c>
      <c r="E1730" s="41"/>
    </row>
    <row r="1731" hidden="1">
      <c r="A1731" s="58" t="s">
        <v>3654</v>
      </c>
      <c r="B1731" s="29">
        <v>47938.0</v>
      </c>
      <c r="C1731" s="59">
        <v>47938.0</v>
      </c>
      <c r="D1731" s="27">
        <v>0.0</v>
      </c>
      <c r="E1731" s="41"/>
    </row>
    <row r="1732" hidden="1">
      <c r="A1732" s="58" t="s">
        <v>3655</v>
      </c>
      <c r="B1732" s="29">
        <v>47455.0</v>
      </c>
      <c r="C1732" s="59">
        <v>47455.0</v>
      </c>
      <c r="D1732" s="27">
        <v>0.0</v>
      </c>
      <c r="E1732" s="41"/>
    </row>
    <row r="1733" hidden="1">
      <c r="A1733" s="58" t="s">
        <v>3657</v>
      </c>
      <c r="B1733" s="29">
        <v>1875.0</v>
      </c>
      <c r="C1733" s="59">
        <v>2224.0</v>
      </c>
      <c r="D1733" s="27">
        <v>349.0</v>
      </c>
      <c r="E1733" s="41"/>
    </row>
    <row r="1734" hidden="1">
      <c r="A1734" s="58" t="s">
        <v>3658</v>
      </c>
      <c r="B1734" s="29">
        <v>15995.0</v>
      </c>
      <c r="C1734" s="59">
        <v>15995.0</v>
      </c>
      <c r="D1734" s="27">
        <v>0.0</v>
      </c>
      <c r="E1734" s="41"/>
    </row>
    <row r="1735" hidden="1">
      <c r="A1735" s="35" t="s">
        <v>3659</v>
      </c>
      <c r="B1735" s="29">
        <v>239274.2</v>
      </c>
      <c r="C1735" s="59">
        <v>238945.2</v>
      </c>
      <c r="D1735" s="27">
        <v>-329.0</v>
      </c>
      <c r="E1735" s="41"/>
    </row>
    <row r="1736" hidden="1">
      <c r="A1736" s="36" t="s">
        <v>3660</v>
      </c>
      <c r="B1736" s="42">
        <v>-0.19999999999708962</v>
      </c>
      <c r="C1736" s="65">
        <v>348.79999999998836</v>
      </c>
      <c r="D1736" s="66">
        <v>348.99999999998545</v>
      </c>
      <c r="E1736" s="45"/>
    </row>
    <row r="1737" hidden="1"/>
    <row r="1738" hidden="1"/>
    <row r="1739" hidden="1">
      <c r="A1739" s="5" t="s">
        <v>4819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5" t="s">
        <v>3634</v>
      </c>
      <c r="B1741" s="6"/>
      <c r="C1741" s="6"/>
      <c r="D1741" s="6"/>
      <c r="E1741" s="7"/>
    </row>
    <row r="1742" hidden="1">
      <c r="A1742" s="10"/>
      <c r="B1742" s="11"/>
      <c r="C1742" s="11"/>
      <c r="D1742" s="11"/>
      <c r="E1742" s="12"/>
    </row>
    <row r="1743" hidden="1">
      <c r="A1743" s="13">
        <v>45887.0</v>
      </c>
      <c r="B1743" s="6"/>
      <c r="C1743" s="54" t="s">
        <v>3635</v>
      </c>
      <c r="D1743" s="15">
        <v>45893.0</v>
      </c>
      <c r="E1743" s="7"/>
    </row>
    <row r="1744" hidden="1">
      <c r="A1744" s="10"/>
      <c r="B1744" s="11"/>
      <c r="C1744" s="16"/>
      <c r="D1744" s="11"/>
      <c r="E1744" s="12"/>
    </row>
    <row r="1745" hidden="1">
      <c r="A1745" s="55" t="s">
        <v>4824</v>
      </c>
      <c r="B1745" s="7"/>
      <c r="C1745" s="16"/>
      <c r="D1745" s="56" t="s">
        <v>4825</v>
      </c>
      <c r="E1745" s="7"/>
    </row>
    <row r="1746" hidden="1">
      <c r="A1746" s="10"/>
      <c r="B1746" s="12"/>
      <c r="C1746" s="16"/>
      <c r="D1746" s="11"/>
      <c r="E1746" s="12"/>
    </row>
    <row r="1747" hidden="1">
      <c r="A1747" s="19" t="s">
        <v>3636</v>
      </c>
      <c r="B1747" s="6"/>
      <c r="C1747" s="6"/>
      <c r="D1747" s="6"/>
      <c r="E1747" s="7"/>
    </row>
    <row r="1748" hidden="1">
      <c r="A1748" s="20" t="s">
        <v>3637</v>
      </c>
      <c r="B1748" s="21" t="s">
        <v>3638</v>
      </c>
      <c r="C1748" s="22" t="s">
        <v>3639</v>
      </c>
      <c r="D1748" s="21" t="s">
        <v>3640</v>
      </c>
      <c r="E1748" s="23" t="s">
        <v>13</v>
      </c>
    </row>
    <row r="1749" hidden="1">
      <c r="A1749" s="57" t="s">
        <v>3641</v>
      </c>
      <c r="B1749" s="25">
        <v>31133.0</v>
      </c>
      <c r="C1749" s="26">
        <v>31133.0</v>
      </c>
      <c r="D1749" s="27">
        <v>0.0</v>
      </c>
      <c r="E1749" s="28"/>
    </row>
    <row r="1750" hidden="1">
      <c r="A1750" s="57" t="s">
        <v>3642</v>
      </c>
      <c r="B1750" s="29">
        <v>10799.0</v>
      </c>
      <c r="C1750" s="26">
        <v>10799.0</v>
      </c>
      <c r="D1750" s="27">
        <v>0.0</v>
      </c>
      <c r="E1750" s="40"/>
    </row>
    <row r="1751" hidden="1">
      <c r="A1751" s="57" t="s">
        <v>3643</v>
      </c>
      <c r="B1751" s="25">
        <v>0.0</v>
      </c>
      <c r="C1751" s="26"/>
      <c r="D1751" s="27">
        <v>0.0</v>
      </c>
      <c r="E1751" s="41"/>
    </row>
    <row r="1752" hidden="1">
      <c r="A1752" s="57" t="s">
        <v>3644</v>
      </c>
      <c r="B1752" s="29">
        <v>0.0</v>
      </c>
      <c r="C1752" s="26"/>
      <c r="D1752" s="27">
        <v>0.0</v>
      </c>
      <c r="E1752" s="41"/>
    </row>
    <row r="1753" hidden="1">
      <c r="A1753" s="31" t="s">
        <v>3646</v>
      </c>
      <c r="B1753" s="29">
        <v>920.0</v>
      </c>
      <c r="C1753" s="26"/>
      <c r="D1753" s="27">
        <v>-920.0</v>
      </c>
      <c r="E1753" s="40"/>
    </row>
    <row r="1754" hidden="1">
      <c r="A1754" s="31" t="s">
        <v>3647</v>
      </c>
      <c r="B1754" s="29">
        <v>0.0</v>
      </c>
      <c r="C1754" s="26"/>
      <c r="D1754" s="27">
        <v>0.0</v>
      </c>
      <c r="E1754" s="41"/>
    </row>
    <row r="1755" hidden="1">
      <c r="A1755" s="31" t="s">
        <v>3649</v>
      </c>
      <c r="B1755" s="29">
        <v>0.0</v>
      </c>
      <c r="C1755" s="26"/>
      <c r="D1755" s="27">
        <v>0.0</v>
      </c>
      <c r="E1755" s="28"/>
    </row>
    <row r="1756" hidden="1">
      <c r="A1756" s="31" t="s">
        <v>3651</v>
      </c>
      <c r="B1756" s="29">
        <v>2520.0</v>
      </c>
      <c r="C1756" s="26">
        <v>3440.0</v>
      </c>
      <c r="D1756" s="27">
        <v>920.0</v>
      </c>
      <c r="E1756" s="40"/>
    </row>
    <row r="1757" hidden="1">
      <c r="A1757" s="58" t="s">
        <v>3652</v>
      </c>
      <c r="B1757" s="29">
        <v>56317.0</v>
      </c>
      <c r="C1757" s="29">
        <v>56317.0</v>
      </c>
      <c r="D1757" s="27">
        <v>0.0</v>
      </c>
      <c r="E1757" s="41"/>
    </row>
    <row r="1758" hidden="1">
      <c r="A1758" s="58" t="s">
        <v>3653</v>
      </c>
      <c r="B1758" s="29">
        <v>46984.0</v>
      </c>
      <c r="C1758" s="59">
        <v>46984.0</v>
      </c>
      <c r="D1758" s="27">
        <v>0.0</v>
      </c>
      <c r="E1758" s="41"/>
    </row>
    <row r="1759" hidden="1">
      <c r="A1759" s="58" t="s">
        <v>3654</v>
      </c>
      <c r="B1759" s="29">
        <v>62304.0</v>
      </c>
      <c r="C1759" s="59">
        <v>61890.0</v>
      </c>
      <c r="D1759" s="27">
        <v>-414.0</v>
      </c>
      <c r="E1759" s="41"/>
    </row>
    <row r="1760" hidden="1">
      <c r="A1760" s="58" t="s">
        <v>3655</v>
      </c>
      <c r="B1760" s="29">
        <v>37144.0</v>
      </c>
      <c r="C1760" s="59">
        <v>37144.0</v>
      </c>
      <c r="D1760" s="27">
        <v>0.0</v>
      </c>
      <c r="E1760" s="41"/>
    </row>
    <row r="1761" hidden="1">
      <c r="A1761" s="58" t="s">
        <v>3657</v>
      </c>
      <c r="B1761" s="29">
        <v>1255.0</v>
      </c>
      <c r="C1761" s="59">
        <v>1255.0</v>
      </c>
      <c r="D1761" s="27">
        <v>0.0</v>
      </c>
      <c r="E1761" s="41"/>
    </row>
    <row r="1762" hidden="1">
      <c r="A1762" s="58" t="s">
        <v>3658</v>
      </c>
      <c r="B1762" s="29">
        <v>13602.0</v>
      </c>
      <c r="C1762" s="59">
        <v>13602.0</v>
      </c>
      <c r="D1762" s="27">
        <v>0.0</v>
      </c>
      <c r="E1762" s="41"/>
    </row>
    <row r="1763" hidden="1">
      <c r="A1763" s="35" t="s">
        <v>3659</v>
      </c>
      <c r="B1763" s="29">
        <v>249376.0</v>
      </c>
      <c r="C1763" s="59">
        <v>248962.0</v>
      </c>
      <c r="D1763" s="27">
        <v>-414.0</v>
      </c>
      <c r="E1763" s="41"/>
    </row>
    <row r="1764" hidden="1">
      <c r="A1764" s="36" t="s">
        <v>3660</v>
      </c>
      <c r="B1764" s="42">
        <v>0.0</v>
      </c>
      <c r="C1764" s="65">
        <v>0.0</v>
      </c>
      <c r="D1764" s="66">
        <v>0.0</v>
      </c>
      <c r="E1764" s="45"/>
    </row>
    <row r="1765" hidden="1"/>
    <row r="1766" hidden="1"/>
    <row r="1767" hidden="1">
      <c r="A1767" s="5" t="s">
        <v>4819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5" t="s">
        <v>3634</v>
      </c>
      <c r="B1769" s="6"/>
      <c r="C1769" s="6"/>
      <c r="D1769" s="6"/>
      <c r="E1769" s="7"/>
    </row>
    <row r="1770" hidden="1">
      <c r="A1770" s="10"/>
      <c r="B1770" s="11"/>
      <c r="C1770" s="11"/>
      <c r="D1770" s="11"/>
      <c r="E1770" s="12"/>
    </row>
    <row r="1771" hidden="1">
      <c r="A1771" s="13">
        <v>45894.0</v>
      </c>
      <c r="B1771" s="6"/>
      <c r="C1771" s="54" t="s">
        <v>3635</v>
      </c>
      <c r="D1771" s="15">
        <v>45900.0</v>
      </c>
      <c r="E1771" s="7"/>
    </row>
    <row r="1772" hidden="1">
      <c r="A1772" s="10"/>
      <c r="B1772" s="11"/>
      <c r="C1772" s="16"/>
      <c r="D1772" s="11"/>
      <c r="E1772" s="12"/>
    </row>
    <row r="1773" hidden="1">
      <c r="A1773" s="55" t="s">
        <v>4824</v>
      </c>
      <c r="B1773" s="7"/>
      <c r="C1773" s="16"/>
      <c r="D1773" s="56" t="s">
        <v>4825</v>
      </c>
      <c r="E1773" s="7"/>
    </row>
    <row r="1774" hidden="1">
      <c r="A1774" s="10"/>
      <c r="B1774" s="12"/>
      <c r="C1774" s="16"/>
      <c r="D1774" s="11"/>
      <c r="E1774" s="12"/>
    </row>
    <row r="1775" hidden="1">
      <c r="A1775" s="19" t="s">
        <v>3636</v>
      </c>
      <c r="B1775" s="6"/>
      <c r="C1775" s="6"/>
      <c r="D1775" s="6"/>
      <c r="E1775" s="7"/>
    </row>
    <row r="1776" hidden="1">
      <c r="A1776" s="20" t="s">
        <v>3637</v>
      </c>
      <c r="B1776" s="21" t="s">
        <v>3638</v>
      </c>
      <c r="C1776" s="22" t="s">
        <v>3639</v>
      </c>
      <c r="D1776" s="21" t="s">
        <v>3640</v>
      </c>
      <c r="E1776" s="23" t="s">
        <v>13</v>
      </c>
    </row>
    <row r="1777" hidden="1">
      <c r="A1777" s="57" t="s">
        <v>3641</v>
      </c>
      <c r="B1777" s="25">
        <v>30982.0</v>
      </c>
      <c r="C1777" s="26">
        <v>30982.0</v>
      </c>
      <c r="D1777" s="27">
        <v>0.0</v>
      </c>
      <c r="E1777" s="28"/>
    </row>
    <row r="1778" hidden="1">
      <c r="A1778" s="57" t="s">
        <v>3642</v>
      </c>
      <c r="B1778" s="29">
        <v>6739.0</v>
      </c>
      <c r="C1778" s="26">
        <v>6739.0</v>
      </c>
      <c r="D1778" s="27">
        <v>0.0</v>
      </c>
      <c r="E1778" s="40"/>
    </row>
    <row r="1779" hidden="1">
      <c r="A1779" s="57" t="s">
        <v>3643</v>
      </c>
      <c r="B1779" s="25">
        <v>660.0</v>
      </c>
      <c r="C1779" s="26">
        <v>660.0</v>
      </c>
      <c r="D1779" s="27">
        <v>0.0</v>
      </c>
      <c r="E1779" s="41"/>
    </row>
    <row r="1780" hidden="1">
      <c r="A1780" s="57" t="s">
        <v>3644</v>
      </c>
      <c r="B1780" s="29">
        <v>500.0</v>
      </c>
      <c r="C1780" s="26">
        <v>500.0</v>
      </c>
      <c r="D1780" s="27">
        <v>0.0</v>
      </c>
      <c r="E1780" s="41"/>
    </row>
    <row r="1781" hidden="1">
      <c r="A1781" s="31" t="s">
        <v>3646</v>
      </c>
      <c r="B1781" s="29">
        <v>80.0</v>
      </c>
      <c r="C1781" s="26"/>
      <c r="D1781" s="27">
        <v>-80.0</v>
      </c>
      <c r="E1781" s="40"/>
    </row>
    <row r="1782" hidden="1">
      <c r="A1782" s="31" t="s">
        <v>3647</v>
      </c>
      <c r="B1782" s="29">
        <v>0.0</v>
      </c>
      <c r="C1782" s="26"/>
      <c r="D1782" s="27">
        <v>0.0</v>
      </c>
      <c r="E1782" s="41"/>
    </row>
    <row r="1783" hidden="1">
      <c r="A1783" s="31" t="s">
        <v>3649</v>
      </c>
      <c r="B1783" s="29">
        <v>1692.0</v>
      </c>
      <c r="C1783" s="26">
        <v>1692.0</v>
      </c>
      <c r="D1783" s="27">
        <v>0.0</v>
      </c>
      <c r="E1783" s="28"/>
    </row>
    <row r="1784" hidden="1">
      <c r="A1784" s="31" t="s">
        <v>3651</v>
      </c>
      <c r="B1784" s="29">
        <v>3120.0</v>
      </c>
      <c r="C1784" s="26">
        <v>3200.0</v>
      </c>
      <c r="D1784" s="27">
        <v>80.0</v>
      </c>
      <c r="E1784" s="40"/>
    </row>
    <row r="1785" hidden="1">
      <c r="A1785" s="58" t="s">
        <v>3652</v>
      </c>
      <c r="B1785" s="29">
        <v>49610.0</v>
      </c>
      <c r="C1785" s="29">
        <v>49610.0</v>
      </c>
      <c r="D1785" s="27">
        <v>0.0</v>
      </c>
      <c r="E1785" s="41"/>
    </row>
    <row r="1786" hidden="1">
      <c r="A1786" s="58" t="s">
        <v>3653</v>
      </c>
      <c r="B1786" s="29">
        <v>42728.0</v>
      </c>
      <c r="C1786" s="59">
        <v>42728.0</v>
      </c>
      <c r="D1786" s="27">
        <v>0.0</v>
      </c>
      <c r="E1786" s="41"/>
    </row>
    <row r="1787" hidden="1">
      <c r="A1787" s="58" t="s">
        <v>3654</v>
      </c>
      <c r="B1787" s="29">
        <v>51758.0</v>
      </c>
      <c r="C1787" s="59">
        <v>51758.0</v>
      </c>
      <c r="D1787" s="27">
        <v>0.0</v>
      </c>
      <c r="E1787" s="41"/>
    </row>
    <row r="1788" hidden="1">
      <c r="A1788" s="58" t="s">
        <v>3655</v>
      </c>
      <c r="B1788" s="29">
        <v>37603.0</v>
      </c>
      <c r="C1788" s="59">
        <v>37603.0</v>
      </c>
      <c r="D1788" s="27">
        <v>0.0</v>
      </c>
      <c r="E1788" s="41"/>
    </row>
    <row r="1789" hidden="1">
      <c r="A1789" s="58" t="s">
        <v>3657</v>
      </c>
      <c r="B1789" s="29">
        <v>1300.0</v>
      </c>
      <c r="C1789" s="59">
        <v>1300.0</v>
      </c>
      <c r="D1789" s="27">
        <v>0.0</v>
      </c>
      <c r="E1789" s="41"/>
    </row>
    <row r="1790" hidden="1">
      <c r="A1790" s="58" t="s">
        <v>3658</v>
      </c>
      <c r="B1790" s="29">
        <v>13542.0</v>
      </c>
      <c r="C1790" s="59">
        <v>13542.0</v>
      </c>
      <c r="D1790" s="27">
        <v>0.0</v>
      </c>
      <c r="E1790" s="41"/>
    </row>
    <row r="1791" hidden="1">
      <c r="A1791" s="35" t="s">
        <v>3659</v>
      </c>
      <c r="B1791" s="29">
        <v>226772.0</v>
      </c>
      <c r="C1791" s="59">
        <v>226772.0</v>
      </c>
      <c r="D1791" s="27">
        <v>0.0</v>
      </c>
      <c r="E1791" s="41"/>
    </row>
    <row r="1792" hidden="1">
      <c r="A1792" s="36" t="s">
        <v>3660</v>
      </c>
      <c r="B1792" s="42">
        <v>0.0</v>
      </c>
      <c r="C1792" s="65">
        <v>0.0</v>
      </c>
      <c r="D1792" s="66">
        <v>0.0</v>
      </c>
      <c r="E1792" s="45"/>
    </row>
    <row r="1793" hidden="1"/>
    <row r="1794" hidden="1"/>
    <row r="1795" hidden="1">
      <c r="A1795" s="5" t="s">
        <v>4819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5" t="s">
        <v>3634</v>
      </c>
      <c r="B1797" s="6"/>
      <c r="C1797" s="6"/>
      <c r="D1797" s="6"/>
      <c r="E1797" s="7"/>
    </row>
    <row r="1798" hidden="1">
      <c r="A1798" s="10"/>
      <c r="B1798" s="11"/>
      <c r="C1798" s="11"/>
      <c r="D1798" s="11"/>
      <c r="E1798" s="12"/>
    </row>
    <row r="1799" hidden="1">
      <c r="A1799" s="13">
        <v>45901.0</v>
      </c>
      <c r="B1799" s="6"/>
      <c r="C1799" s="54" t="s">
        <v>3635</v>
      </c>
      <c r="D1799" s="15">
        <v>45907.0</v>
      </c>
      <c r="E1799" s="7"/>
    </row>
    <row r="1800" hidden="1">
      <c r="A1800" s="10"/>
      <c r="B1800" s="11"/>
      <c r="C1800" s="16"/>
      <c r="D1800" s="11"/>
      <c r="E1800" s="12"/>
    </row>
    <row r="1801" hidden="1">
      <c r="A1801" s="55" t="s">
        <v>4824</v>
      </c>
      <c r="B1801" s="7"/>
      <c r="C1801" s="16"/>
      <c r="D1801" s="56" t="s">
        <v>4825</v>
      </c>
      <c r="E1801" s="7"/>
    </row>
    <row r="1802" hidden="1">
      <c r="A1802" s="10"/>
      <c r="B1802" s="12"/>
      <c r="C1802" s="16"/>
      <c r="D1802" s="11"/>
      <c r="E1802" s="12"/>
    </row>
    <row r="1803" hidden="1">
      <c r="A1803" s="19" t="s">
        <v>3636</v>
      </c>
      <c r="B1803" s="6"/>
      <c r="C1803" s="6"/>
      <c r="D1803" s="6"/>
      <c r="E1803" s="7"/>
    </row>
    <row r="1804" hidden="1">
      <c r="A1804" s="20" t="s">
        <v>3637</v>
      </c>
      <c r="B1804" s="21" t="s">
        <v>3638</v>
      </c>
      <c r="C1804" s="22" t="s">
        <v>3639</v>
      </c>
      <c r="D1804" s="21" t="s">
        <v>3640</v>
      </c>
      <c r="E1804" s="23" t="s">
        <v>13</v>
      </c>
    </row>
    <row r="1805" hidden="1">
      <c r="A1805" s="57" t="s">
        <v>3641</v>
      </c>
      <c r="B1805" s="25">
        <v>26631.0</v>
      </c>
      <c r="C1805" s="26">
        <v>26632.0</v>
      </c>
      <c r="D1805" s="27">
        <v>1.0</v>
      </c>
      <c r="E1805" s="28"/>
    </row>
    <row r="1806" hidden="1">
      <c r="A1806" s="57" t="s">
        <v>3642</v>
      </c>
      <c r="B1806" s="29">
        <v>9300.0</v>
      </c>
      <c r="C1806" s="26">
        <v>9300.0</v>
      </c>
      <c r="D1806" s="27">
        <v>0.0</v>
      </c>
      <c r="E1806" s="40"/>
    </row>
    <row r="1807" hidden="1">
      <c r="A1807" s="57" t="s">
        <v>3643</v>
      </c>
      <c r="B1807" s="25">
        <v>0.0</v>
      </c>
      <c r="C1807" s="26"/>
      <c r="D1807" s="27">
        <v>0.0</v>
      </c>
      <c r="E1807" s="41"/>
    </row>
    <row r="1808" hidden="1">
      <c r="A1808" s="57" t="s">
        <v>3644</v>
      </c>
      <c r="B1808" s="29">
        <v>0.0</v>
      </c>
      <c r="C1808" s="26"/>
      <c r="D1808" s="27">
        <v>0.0</v>
      </c>
      <c r="E1808" s="41"/>
    </row>
    <row r="1809" hidden="1">
      <c r="A1809" s="31" t="s">
        <v>3646</v>
      </c>
      <c r="B1809" s="29">
        <v>0.0</v>
      </c>
      <c r="C1809" s="26"/>
      <c r="D1809" s="27">
        <v>0.0</v>
      </c>
      <c r="E1809" s="40"/>
    </row>
    <row r="1810" hidden="1">
      <c r="A1810" s="31" t="s">
        <v>3647</v>
      </c>
      <c r="B1810" s="29">
        <v>0.0</v>
      </c>
      <c r="C1810" s="26"/>
      <c r="D1810" s="27">
        <v>0.0</v>
      </c>
      <c r="E1810" s="41"/>
    </row>
    <row r="1811" hidden="1">
      <c r="A1811" s="31" t="s">
        <v>3649</v>
      </c>
      <c r="B1811" s="29">
        <v>0.0</v>
      </c>
      <c r="C1811" s="26"/>
      <c r="D1811" s="27">
        <v>0.0</v>
      </c>
      <c r="E1811" s="28"/>
    </row>
    <row r="1812" hidden="1">
      <c r="A1812" s="31" t="s">
        <v>3651</v>
      </c>
      <c r="B1812" s="29">
        <v>3200.0</v>
      </c>
      <c r="C1812" s="26">
        <v>3200.0</v>
      </c>
      <c r="D1812" s="27">
        <v>0.0</v>
      </c>
      <c r="E1812" s="40"/>
    </row>
    <row r="1813" hidden="1">
      <c r="A1813" s="58" t="s">
        <v>3652</v>
      </c>
      <c r="B1813" s="29">
        <v>54891.0</v>
      </c>
      <c r="C1813" s="29">
        <v>54472.0</v>
      </c>
      <c r="D1813" s="27">
        <v>-419.0</v>
      </c>
      <c r="E1813" s="41"/>
    </row>
    <row r="1814" hidden="1">
      <c r="A1814" s="58" t="s">
        <v>3653</v>
      </c>
      <c r="B1814" s="29">
        <v>38252.0</v>
      </c>
      <c r="C1814" s="59">
        <v>38252.0</v>
      </c>
      <c r="D1814" s="27">
        <v>0.0</v>
      </c>
      <c r="E1814" s="41"/>
    </row>
    <row r="1815" hidden="1">
      <c r="A1815" s="58" t="s">
        <v>3654</v>
      </c>
      <c r="B1815" s="29">
        <v>60958.0</v>
      </c>
      <c r="C1815" s="59">
        <v>60958.0</v>
      </c>
      <c r="D1815" s="27">
        <v>0.0</v>
      </c>
      <c r="E1815" s="41"/>
    </row>
    <row r="1816" hidden="1">
      <c r="A1816" s="58" t="s">
        <v>3655</v>
      </c>
      <c r="B1816" s="29">
        <v>37264.0</v>
      </c>
      <c r="C1816" s="59">
        <v>37264.0</v>
      </c>
      <c r="D1816" s="27">
        <v>0.0</v>
      </c>
      <c r="E1816" s="41"/>
    </row>
    <row r="1817" hidden="1">
      <c r="A1817" s="58" t="s">
        <v>3657</v>
      </c>
      <c r="B1817" s="29">
        <v>3540.0</v>
      </c>
      <c r="C1817" s="59">
        <v>3540.0</v>
      </c>
      <c r="D1817" s="27">
        <v>0.0</v>
      </c>
      <c r="E1817" s="41"/>
    </row>
    <row r="1818" hidden="1">
      <c r="A1818" s="58" t="s">
        <v>3658</v>
      </c>
      <c r="B1818" s="29">
        <v>9817.0</v>
      </c>
      <c r="C1818" s="59">
        <v>9817.0</v>
      </c>
      <c r="D1818" s="27">
        <v>0.0</v>
      </c>
      <c r="E1818" s="41"/>
    </row>
    <row r="1819" hidden="1">
      <c r="A1819" s="35" t="s">
        <v>3659</v>
      </c>
      <c r="B1819" s="29">
        <v>234035.5</v>
      </c>
      <c r="C1819" s="59">
        <v>233616.5</v>
      </c>
      <c r="D1819" s="27">
        <v>-419.0</v>
      </c>
      <c r="E1819" s="41"/>
    </row>
    <row r="1820" hidden="1">
      <c r="A1820" s="36" t="s">
        <v>3660</v>
      </c>
      <c r="B1820" s="42">
        <v>0.5</v>
      </c>
      <c r="C1820" s="65">
        <v>1.5</v>
      </c>
      <c r="D1820" s="66">
        <v>1.0</v>
      </c>
      <c r="E1820" s="45"/>
    </row>
    <row r="1821" hidden="1"/>
    <row r="1822" hidden="1"/>
    <row r="1823" hidden="1">
      <c r="A1823" s="5" t="s">
        <v>4819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5" t="s">
        <v>3634</v>
      </c>
      <c r="B1825" s="6"/>
      <c r="C1825" s="6"/>
      <c r="D1825" s="6"/>
      <c r="E1825" s="7"/>
    </row>
    <row r="1826" hidden="1">
      <c r="A1826" s="10"/>
      <c r="B1826" s="11"/>
      <c r="C1826" s="11"/>
      <c r="D1826" s="11"/>
      <c r="E1826" s="12"/>
    </row>
    <row r="1827" hidden="1">
      <c r="A1827" s="13">
        <v>45908.0</v>
      </c>
      <c r="B1827" s="6"/>
      <c r="C1827" s="54" t="s">
        <v>3635</v>
      </c>
      <c r="D1827" s="15">
        <v>45914.0</v>
      </c>
      <c r="E1827" s="7"/>
    </row>
    <row r="1828" hidden="1">
      <c r="A1828" s="10"/>
      <c r="B1828" s="11"/>
      <c r="C1828" s="16"/>
      <c r="D1828" s="11"/>
      <c r="E1828" s="12"/>
    </row>
    <row r="1829" hidden="1">
      <c r="A1829" s="55" t="s">
        <v>4824</v>
      </c>
      <c r="B1829" s="7"/>
      <c r="C1829" s="16"/>
      <c r="D1829" s="56" t="s">
        <v>4825</v>
      </c>
      <c r="E1829" s="7"/>
    </row>
    <row r="1830" hidden="1">
      <c r="A1830" s="10"/>
      <c r="B1830" s="12"/>
      <c r="C1830" s="16"/>
      <c r="D1830" s="11"/>
      <c r="E1830" s="12"/>
    </row>
    <row r="1831" hidden="1">
      <c r="A1831" s="19" t="s">
        <v>3636</v>
      </c>
      <c r="B1831" s="6"/>
      <c r="C1831" s="6"/>
      <c r="D1831" s="6"/>
      <c r="E1831" s="7"/>
    </row>
    <row r="1832" hidden="1">
      <c r="A1832" s="20" t="s">
        <v>3637</v>
      </c>
      <c r="B1832" s="21" t="s">
        <v>3638</v>
      </c>
      <c r="C1832" s="22" t="s">
        <v>3639</v>
      </c>
      <c r="D1832" s="21" t="s">
        <v>3640</v>
      </c>
      <c r="E1832" s="23" t="s">
        <v>13</v>
      </c>
    </row>
    <row r="1833" hidden="1">
      <c r="A1833" s="57" t="s">
        <v>3641</v>
      </c>
      <c r="B1833" s="25">
        <v>32074.0</v>
      </c>
      <c r="C1833" s="26">
        <v>32075.0</v>
      </c>
      <c r="D1833" s="27">
        <v>1.0</v>
      </c>
      <c r="E1833" s="28"/>
    </row>
    <row r="1834" hidden="1">
      <c r="A1834" s="57" t="s">
        <v>3642</v>
      </c>
      <c r="B1834" s="29">
        <v>14552.0</v>
      </c>
      <c r="C1834" s="26">
        <v>14552.0</v>
      </c>
      <c r="D1834" s="27">
        <v>0.0</v>
      </c>
      <c r="E1834" s="40"/>
    </row>
    <row r="1835" hidden="1">
      <c r="A1835" s="57" t="s">
        <v>3643</v>
      </c>
      <c r="B1835" s="25">
        <v>180.0</v>
      </c>
      <c r="C1835" s="26">
        <v>180.0</v>
      </c>
      <c r="D1835" s="27">
        <v>0.0</v>
      </c>
      <c r="E1835" s="41"/>
    </row>
    <row r="1836" hidden="1">
      <c r="A1836" s="57" t="s">
        <v>3644</v>
      </c>
      <c r="B1836" s="29">
        <v>0.0</v>
      </c>
      <c r="C1836" s="26"/>
      <c r="D1836" s="27">
        <v>0.0</v>
      </c>
      <c r="E1836" s="41"/>
    </row>
    <row r="1837" hidden="1">
      <c r="A1837" s="31" t="s">
        <v>3646</v>
      </c>
      <c r="B1837" s="29">
        <v>0.0</v>
      </c>
      <c r="C1837" s="26"/>
      <c r="D1837" s="27">
        <v>0.0</v>
      </c>
      <c r="E1837" s="40"/>
    </row>
    <row r="1838" hidden="1">
      <c r="A1838" s="31" t="s">
        <v>3647</v>
      </c>
      <c r="B1838" s="29">
        <v>0.0</v>
      </c>
      <c r="C1838" s="26"/>
      <c r="D1838" s="27">
        <v>0.0</v>
      </c>
      <c r="E1838" s="41"/>
    </row>
    <row r="1839" hidden="1">
      <c r="A1839" s="31" t="s">
        <v>3649</v>
      </c>
      <c r="B1839" s="29">
        <v>0.0</v>
      </c>
      <c r="C1839" s="26"/>
      <c r="D1839" s="27">
        <v>0.0</v>
      </c>
      <c r="E1839" s="28"/>
    </row>
    <row r="1840" hidden="1">
      <c r="A1840" s="31" t="s">
        <v>3651</v>
      </c>
      <c r="B1840" s="29">
        <v>2720.0</v>
      </c>
      <c r="C1840" s="26">
        <v>2720.0</v>
      </c>
      <c r="D1840" s="27">
        <v>0.0</v>
      </c>
      <c r="E1840" s="40"/>
    </row>
    <row r="1841" hidden="1">
      <c r="A1841" s="58" t="s">
        <v>3652</v>
      </c>
      <c r="B1841" s="29">
        <v>56371.0</v>
      </c>
      <c r="C1841" s="29">
        <v>56371.0</v>
      </c>
      <c r="D1841" s="27">
        <v>0.0</v>
      </c>
      <c r="E1841" s="41"/>
    </row>
    <row r="1842" hidden="1">
      <c r="A1842" s="58" t="s">
        <v>3653</v>
      </c>
      <c r="B1842" s="29">
        <v>38067.0</v>
      </c>
      <c r="C1842" s="59">
        <v>38067.0</v>
      </c>
      <c r="D1842" s="27">
        <v>0.0</v>
      </c>
      <c r="E1842" s="41"/>
    </row>
    <row r="1843" hidden="1">
      <c r="A1843" s="58" t="s">
        <v>3654</v>
      </c>
      <c r="B1843" s="29">
        <v>69492.0</v>
      </c>
      <c r="C1843" s="59">
        <v>69113.0</v>
      </c>
      <c r="D1843" s="27">
        <v>-379.0</v>
      </c>
      <c r="E1843" s="41"/>
    </row>
    <row r="1844" hidden="1">
      <c r="A1844" s="58" t="s">
        <v>3655</v>
      </c>
      <c r="B1844" s="29">
        <v>38606.0</v>
      </c>
      <c r="C1844" s="59">
        <v>39015.0</v>
      </c>
      <c r="D1844" s="27">
        <v>409.0</v>
      </c>
      <c r="E1844" s="41"/>
    </row>
    <row r="1845" hidden="1">
      <c r="A1845" s="58" t="s">
        <v>3657</v>
      </c>
      <c r="B1845" s="29">
        <v>1723.0</v>
      </c>
      <c r="C1845" s="59">
        <v>1723.0</v>
      </c>
      <c r="D1845" s="27">
        <v>0.0</v>
      </c>
      <c r="E1845" s="41"/>
    </row>
    <row r="1846" hidden="1">
      <c r="A1846" s="58" t="s">
        <v>3658</v>
      </c>
      <c r="B1846" s="29">
        <v>9400.0</v>
      </c>
      <c r="C1846" s="59">
        <v>9400.0</v>
      </c>
      <c r="D1846" s="27">
        <v>0.0</v>
      </c>
      <c r="E1846" s="41"/>
    </row>
    <row r="1847" hidden="1">
      <c r="A1847" s="35" t="s">
        <v>3659</v>
      </c>
      <c r="B1847" s="29">
        <v>253784.5</v>
      </c>
      <c r="C1847" s="59">
        <v>251932.5</v>
      </c>
      <c r="D1847" s="27">
        <v>-1852.0</v>
      </c>
      <c r="E1847" s="41"/>
    </row>
    <row r="1848" hidden="1">
      <c r="A1848" s="36" t="s">
        <v>3660</v>
      </c>
      <c r="B1848" s="42">
        <v>0.5</v>
      </c>
      <c r="C1848" s="65">
        <v>1883.5</v>
      </c>
      <c r="D1848" s="66">
        <v>1883.0</v>
      </c>
      <c r="E1848" s="45"/>
    </row>
    <row r="1849" hidden="1"/>
    <row r="1850" hidden="1"/>
    <row r="1851" hidden="1">
      <c r="A1851" s="5" t="s">
        <v>4819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5" t="s">
        <v>3634</v>
      </c>
      <c r="B1853" s="6"/>
      <c r="C1853" s="6"/>
      <c r="D1853" s="6"/>
      <c r="E1853" s="7"/>
    </row>
    <row r="1854" hidden="1">
      <c r="A1854" s="10"/>
      <c r="B1854" s="11"/>
      <c r="C1854" s="11"/>
      <c r="D1854" s="11"/>
      <c r="E1854" s="12"/>
    </row>
    <row r="1855" hidden="1">
      <c r="A1855" s="13">
        <v>45922.0</v>
      </c>
      <c r="B1855" s="6"/>
      <c r="C1855" s="54" t="s">
        <v>3635</v>
      </c>
      <c r="D1855" s="15">
        <v>45928.0</v>
      </c>
      <c r="E1855" s="7"/>
    </row>
    <row r="1856" hidden="1">
      <c r="A1856" s="10"/>
      <c r="B1856" s="11"/>
      <c r="C1856" s="16"/>
      <c r="D1856" s="11"/>
      <c r="E1856" s="12"/>
    </row>
    <row r="1857" hidden="1">
      <c r="A1857" s="55" t="s">
        <v>4824</v>
      </c>
      <c r="B1857" s="7"/>
      <c r="C1857" s="16"/>
      <c r="D1857" s="56" t="s">
        <v>4825</v>
      </c>
      <c r="E1857" s="7"/>
    </row>
    <row r="1858" hidden="1">
      <c r="A1858" s="10"/>
      <c r="B1858" s="12"/>
      <c r="C1858" s="16"/>
      <c r="D1858" s="11"/>
      <c r="E1858" s="12"/>
    </row>
    <row r="1859" hidden="1">
      <c r="A1859" s="19" t="s">
        <v>3636</v>
      </c>
      <c r="B1859" s="6"/>
      <c r="C1859" s="6"/>
      <c r="D1859" s="6"/>
      <c r="E1859" s="7"/>
    </row>
    <row r="1860" hidden="1">
      <c r="A1860" s="20" t="s">
        <v>3637</v>
      </c>
      <c r="B1860" s="21" t="s">
        <v>3638</v>
      </c>
      <c r="C1860" s="22" t="s">
        <v>3639</v>
      </c>
      <c r="D1860" s="21" t="s">
        <v>3640</v>
      </c>
      <c r="E1860" s="23" t="s">
        <v>13</v>
      </c>
    </row>
    <row r="1861" hidden="1">
      <c r="A1861" s="57" t="s">
        <v>3641</v>
      </c>
      <c r="B1861" s="25">
        <v>32665.0</v>
      </c>
      <c r="C1861" s="26">
        <v>32665.0</v>
      </c>
      <c r="D1861" s="27">
        <v>0.0</v>
      </c>
      <c r="E1861" s="28"/>
    </row>
    <row r="1862" hidden="1">
      <c r="A1862" s="57" t="s">
        <v>3642</v>
      </c>
      <c r="B1862" s="29">
        <v>13946.0</v>
      </c>
      <c r="C1862" s="26">
        <v>13946.0</v>
      </c>
      <c r="D1862" s="27">
        <v>0.0</v>
      </c>
      <c r="E1862" s="40"/>
    </row>
    <row r="1863" hidden="1">
      <c r="A1863" s="57" t="s">
        <v>3643</v>
      </c>
      <c r="B1863" s="25">
        <v>820.0</v>
      </c>
      <c r="C1863" s="26">
        <v>820.0</v>
      </c>
      <c r="D1863" s="27">
        <v>0.0</v>
      </c>
      <c r="E1863" s="41"/>
    </row>
    <row r="1864" hidden="1">
      <c r="A1864" s="57" t="s">
        <v>3644</v>
      </c>
      <c r="B1864" s="29">
        <v>500.0</v>
      </c>
      <c r="C1864" s="26">
        <v>500.0</v>
      </c>
      <c r="D1864" s="27">
        <v>0.0</v>
      </c>
      <c r="E1864" s="41"/>
    </row>
    <row r="1865" hidden="1">
      <c r="A1865" s="31" t="s">
        <v>3646</v>
      </c>
      <c r="B1865" s="29">
        <v>800.0</v>
      </c>
      <c r="C1865" s="26"/>
      <c r="D1865" s="27">
        <v>-800.0</v>
      </c>
      <c r="E1865" s="40"/>
    </row>
    <row r="1866" hidden="1">
      <c r="A1866" s="31" t="s">
        <v>3647</v>
      </c>
      <c r="B1866" s="29">
        <v>0.0</v>
      </c>
      <c r="C1866" s="26"/>
      <c r="D1866" s="27">
        <v>0.0</v>
      </c>
      <c r="E1866" s="41"/>
    </row>
    <row r="1867" hidden="1">
      <c r="A1867" s="31" t="s">
        <v>3649</v>
      </c>
      <c r="B1867" s="29">
        <v>2753.0</v>
      </c>
      <c r="C1867" s="26">
        <v>2753.0</v>
      </c>
      <c r="D1867" s="27">
        <v>0.0</v>
      </c>
      <c r="E1867" s="28" t="s">
        <v>8534</v>
      </c>
    </row>
    <row r="1868" hidden="1">
      <c r="A1868" s="31" t="s">
        <v>3651</v>
      </c>
      <c r="B1868" s="29">
        <v>2640.0</v>
      </c>
      <c r="C1868" s="26">
        <v>3440.0</v>
      </c>
      <c r="D1868" s="27">
        <v>800.0</v>
      </c>
      <c r="E1868" s="40"/>
    </row>
    <row r="1869" hidden="1">
      <c r="A1869" s="58" t="s">
        <v>3652</v>
      </c>
      <c r="B1869" s="29">
        <v>50026.0</v>
      </c>
      <c r="C1869" s="29">
        <v>50026.0</v>
      </c>
      <c r="D1869" s="27">
        <v>0.0</v>
      </c>
      <c r="E1869" s="41"/>
    </row>
    <row r="1870" hidden="1">
      <c r="A1870" s="58" t="s">
        <v>3653</v>
      </c>
      <c r="B1870" s="29">
        <v>40449.0</v>
      </c>
      <c r="C1870" s="59">
        <v>40449.0</v>
      </c>
      <c r="D1870" s="27">
        <v>0.0</v>
      </c>
      <c r="E1870" s="41"/>
    </row>
    <row r="1871" hidden="1">
      <c r="A1871" s="58" t="s">
        <v>3654</v>
      </c>
      <c r="B1871" s="29">
        <v>73600.01000000001</v>
      </c>
      <c r="C1871" s="59">
        <v>73600.00999999997</v>
      </c>
      <c r="D1871" s="27">
        <v>-4.3655745685100555E-11</v>
      </c>
      <c r="E1871" s="41"/>
    </row>
    <row r="1872" hidden="1">
      <c r="A1872" s="58" t="s">
        <v>3655</v>
      </c>
      <c r="B1872" s="29">
        <v>37760.0</v>
      </c>
      <c r="C1872" s="59">
        <v>37760.0</v>
      </c>
      <c r="D1872" s="27">
        <v>0.0</v>
      </c>
      <c r="E1872" s="41"/>
    </row>
    <row r="1873" hidden="1">
      <c r="A1873" s="58" t="s">
        <v>3657</v>
      </c>
      <c r="B1873" s="29">
        <v>2863.0</v>
      </c>
      <c r="C1873" s="59">
        <v>2863.0</v>
      </c>
      <c r="D1873" s="27">
        <v>0.0</v>
      </c>
      <c r="E1873" s="41"/>
    </row>
    <row r="1874" hidden="1">
      <c r="A1874" s="58" t="s">
        <v>3658</v>
      </c>
      <c r="B1874" s="29">
        <v>15283.029999999999</v>
      </c>
      <c r="C1874" s="59">
        <v>15283.029999999999</v>
      </c>
      <c r="D1874" s="27">
        <v>0.0</v>
      </c>
      <c r="E1874" s="41"/>
    </row>
    <row r="1875" hidden="1">
      <c r="A1875" s="35" t="s">
        <v>3659</v>
      </c>
      <c r="B1875" s="29">
        <v>258822.23999999993</v>
      </c>
      <c r="C1875" s="59">
        <v>258822.24000000022</v>
      </c>
      <c r="D1875" s="27">
        <v>2.9103830456733704E-10</v>
      </c>
      <c r="E1875" s="41"/>
    </row>
    <row r="1876" hidden="1">
      <c r="A1876" s="36" t="s">
        <v>3660</v>
      </c>
      <c r="B1876" s="42">
        <v>-0.2299999999377178</v>
      </c>
      <c r="C1876" s="65">
        <v>-0.23000000027241185</v>
      </c>
      <c r="D1876" s="66">
        <v>-3.346940502524376E-10</v>
      </c>
      <c r="E1876" s="45"/>
    </row>
    <row r="1877" hidden="1"/>
    <row r="1878" hidden="1"/>
    <row r="1879" hidden="1">
      <c r="A1879" s="5" t="s">
        <v>4819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5" t="s">
        <v>3634</v>
      </c>
      <c r="B1881" s="6"/>
      <c r="C1881" s="6"/>
      <c r="D1881" s="6"/>
      <c r="E1881" s="7"/>
    </row>
    <row r="1882" hidden="1">
      <c r="A1882" s="10"/>
      <c r="B1882" s="11"/>
      <c r="C1882" s="11"/>
      <c r="D1882" s="11"/>
      <c r="E1882" s="12"/>
    </row>
    <row r="1883" hidden="1">
      <c r="A1883" s="13">
        <v>45929.0</v>
      </c>
      <c r="B1883" s="6"/>
      <c r="C1883" s="54" t="s">
        <v>3635</v>
      </c>
      <c r="D1883" s="15">
        <v>45930.0</v>
      </c>
      <c r="E1883" s="7"/>
    </row>
    <row r="1884" hidden="1">
      <c r="A1884" s="10"/>
      <c r="B1884" s="11"/>
      <c r="C1884" s="16"/>
      <c r="D1884" s="11"/>
      <c r="E1884" s="12"/>
    </row>
    <row r="1885" hidden="1">
      <c r="A1885" s="55" t="s">
        <v>4824</v>
      </c>
      <c r="B1885" s="7"/>
      <c r="C1885" s="16"/>
      <c r="D1885" s="56" t="s">
        <v>4826</v>
      </c>
      <c r="E1885" s="7"/>
    </row>
    <row r="1886" hidden="1">
      <c r="A1886" s="10"/>
      <c r="B1886" s="12"/>
      <c r="C1886" s="16"/>
      <c r="D1886" s="11"/>
      <c r="E1886" s="12"/>
    </row>
    <row r="1887" hidden="1">
      <c r="A1887" s="19" t="s">
        <v>3636</v>
      </c>
      <c r="B1887" s="6"/>
      <c r="C1887" s="6"/>
      <c r="D1887" s="6"/>
      <c r="E1887" s="7"/>
    </row>
    <row r="1888" hidden="1">
      <c r="A1888" s="20" t="s">
        <v>3637</v>
      </c>
      <c r="B1888" s="21" t="s">
        <v>3638</v>
      </c>
      <c r="C1888" s="22" t="s">
        <v>3639</v>
      </c>
      <c r="D1888" s="21" t="s">
        <v>3640</v>
      </c>
      <c r="E1888" s="23" t="s">
        <v>13</v>
      </c>
    </row>
    <row r="1889" hidden="1">
      <c r="A1889" s="57" t="s">
        <v>3641</v>
      </c>
      <c r="B1889" s="25">
        <v>5706.0</v>
      </c>
      <c r="C1889" s="26">
        <v>5706.0</v>
      </c>
      <c r="D1889" s="27">
        <v>0.0</v>
      </c>
      <c r="E1889" s="28"/>
    </row>
    <row r="1890" hidden="1">
      <c r="A1890" s="57" t="s">
        <v>3642</v>
      </c>
      <c r="B1890" s="29">
        <v>1396.0</v>
      </c>
      <c r="C1890" s="26">
        <v>1396.0</v>
      </c>
      <c r="D1890" s="27">
        <v>0.0</v>
      </c>
      <c r="E1890" s="40"/>
    </row>
    <row r="1891" hidden="1">
      <c r="A1891" s="57" t="s">
        <v>3643</v>
      </c>
      <c r="B1891" s="25">
        <v>0.0</v>
      </c>
      <c r="C1891" s="26"/>
      <c r="D1891" s="27">
        <v>0.0</v>
      </c>
      <c r="E1891" s="41"/>
    </row>
    <row r="1892" hidden="1">
      <c r="A1892" s="57" t="s">
        <v>3644</v>
      </c>
      <c r="B1892" s="29">
        <v>0.0</v>
      </c>
      <c r="C1892" s="26"/>
      <c r="D1892" s="27">
        <v>0.0</v>
      </c>
      <c r="E1892" s="41"/>
    </row>
    <row r="1893" hidden="1">
      <c r="A1893" s="31" t="s">
        <v>3646</v>
      </c>
      <c r="B1893" s="29">
        <v>0.0</v>
      </c>
      <c r="C1893" s="26"/>
      <c r="D1893" s="27">
        <v>0.0</v>
      </c>
      <c r="E1893" s="40"/>
    </row>
    <row r="1894" hidden="1">
      <c r="A1894" s="31" t="s">
        <v>3647</v>
      </c>
      <c r="B1894" s="29">
        <v>0.0</v>
      </c>
      <c r="C1894" s="26"/>
      <c r="D1894" s="27">
        <v>0.0</v>
      </c>
      <c r="E1894" s="41"/>
    </row>
    <row r="1895" hidden="1">
      <c r="A1895" s="31" t="s">
        <v>3649</v>
      </c>
      <c r="B1895" s="29">
        <v>0.0</v>
      </c>
      <c r="C1895" s="26"/>
      <c r="D1895" s="27">
        <v>0.0</v>
      </c>
      <c r="E1895" s="28"/>
    </row>
    <row r="1896" hidden="1">
      <c r="A1896" s="31" t="s">
        <v>3651</v>
      </c>
      <c r="B1896" s="29">
        <v>960.0</v>
      </c>
      <c r="C1896" s="26">
        <v>960.0</v>
      </c>
      <c r="D1896" s="27">
        <v>0.0</v>
      </c>
      <c r="E1896" s="40"/>
    </row>
    <row r="1897" hidden="1">
      <c r="A1897" s="58" t="s">
        <v>3652</v>
      </c>
      <c r="B1897" s="29">
        <v>14017.0</v>
      </c>
      <c r="C1897" s="29">
        <v>14017.0</v>
      </c>
      <c r="D1897" s="27">
        <v>0.0</v>
      </c>
      <c r="E1897" s="41"/>
    </row>
    <row r="1898" hidden="1">
      <c r="A1898" s="58" t="s">
        <v>3653</v>
      </c>
      <c r="B1898" s="29">
        <v>9071.0</v>
      </c>
      <c r="C1898" s="59">
        <v>9071.0</v>
      </c>
      <c r="D1898" s="27">
        <v>0.0</v>
      </c>
      <c r="E1898" s="41"/>
    </row>
    <row r="1899" hidden="1">
      <c r="A1899" s="58" t="s">
        <v>3654</v>
      </c>
      <c r="B1899" s="29">
        <v>15916.220000000001</v>
      </c>
      <c r="C1899" s="59">
        <v>15916.220000000001</v>
      </c>
      <c r="D1899" s="27">
        <v>0.0</v>
      </c>
      <c r="E1899" s="41"/>
    </row>
    <row r="1900" hidden="1">
      <c r="A1900" s="58" t="s">
        <v>3655</v>
      </c>
      <c r="B1900" s="29">
        <v>9932.0</v>
      </c>
      <c r="C1900" s="59">
        <v>9932.0</v>
      </c>
      <c r="D1900" s="27">
        <v>0.0</v>
      </c>
      <c r="E1900" s="41"/>
    </row>
    <row r="1901" hidden="1">
      <c r="A1901" s="58" t="s">
        <v>3657</v>
      </c>
      <c r="B1901" s="29">
        <v>575.0</v>
      </c>
      <c r="C1901" s="59">
        <v>575.0</v>
      </c>
      <c r="D1901" s="27">
        <v>0.0</v>
      </c>
      <c r="E1901" s="41"/>
    </row>
    <row r="1902" hidden="1">
      <c r="A1902" s="58" t="s">
        <v>3658</v>
      </c>
      <c r="B1902" s="29">
        <v>1730.0</v>
      </c>
      <c r="C1902" s="59">
        <v>1730.0</v>
      </c>
      <c r="D1902" s="27">
        <v>0.0</v>
      </c>
      <c r="E1902" s="41"/>
    </row>
    <row r="1903" hidden="1">
      <c r="A1903" s="35" t="s">
        <v>3659</v>
      </c>
      <c r="B1903" s="29">
        <v>57572.72</v>
      </c>
      <c r="C1903" s="59">
        <v>57572.719999999994</v>
      </c>
      <c r="D1903" s="27">
        <v>-7.275957614183426E-12</v>
      </c>
      <c r="E1903" s="41"/>
    </row>
    <row r="1904" hidden="1">
      <c r="A1904" s="36" t="s">
        <v>3660</v>
      </c>
      <c r="B1904" s="42">
        <v>0.5</v>
      </c>
      <c r="C1904" s="65">
        <v>0.500000000007276</v>
      </c>
      <c r="D1904" s="66">
        <v>7.275957614183426E-12</v>
      </c>
      <c r="E1904" s="45"/>
    </row>
    <row r="1905" hidden="1"/>
    <row r="1906" hidden="1"/>
    <row r="1907" hidden="1">
      <c r="A1907" s="5" t="s">
        <v>4819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5" t="s">
        <v>3634</v>
      </c>
      <c r="B1909" s="6"/>
      <c r="C1909" s="6"/>
      <c r="D1909" s="6"/>
      <c r="E1909" s="7"/>
    </row>
    <row r="1910" hidden="1">
      <c r="A1910" s="10"/>
      <c r="B1910" s="11"/>
      <c r="C1910" s="11"/>
      <c r="D1910" s="11"/>
      <c r="E1910" s="12"/>
    </row>
    <row r="1911" hidden="1">
      <c r="A1911" s="13">
        <v>45931.0</v>
      </c>
      <c r="B1911" s="6"/>
      <c r="C1911" s="54" t="s">
        <v>3635</v>
      </c>
      <c r="D1911" s="15">
        <v>45935.0</v>
      </c>
      <c r="E1911" s="7"/>
    </row>
    <row r="1912" hidden="1">
      <c r="A1912" s="10"/>
      <c r="B1912" s="11"/>
      <c r="C1912" s="16"/>
      <c r="D1912" s="11"/>
      <c r="E1912" s="12"/>
    </row>
    <row r="1913" hidden="1">
      <c r="A1913" s="55" t="s">
        <v>4827</v>
      </c>
      <c r="B1913" s="7"/>
      <c r="C1913" s="16"/>
      <c r="D1913" s="56" t="s">
        <v>4825</v>
      </c>
      <c r="E1913" s="7"/>
    </row>
    <row r="1914" hidden="1">
      <c r="A1914" s="10"/>
      <c r="B1914" s="12"/>
      <c r="C1914" s="16"/>
      <c r="D1914" s="11"/>
      <c r="E1914" s="12"/>
    </row>
    <row r="1915" hidden="1">
      <c r="A1915" s="19" t="s">
        <v>3636</v>
      </c>
      <c r="B1915" s="6"/>
      <c r="C1915" s="6"/>
      <c r="D1915" s="6"/>
      <c r="E1915" s="7"/>
    </row>
    <row r="1916" hidden="1">
      <c r="A1916" s="20" t="s">
        <v>3637</v>
      </c>
      <c r="B1916" s="21" t="s">
        <v>3638</v>
      </c>
      <c r="C1916" s="22" t="s">
        <v>3639</v>
      </c>
      <c r="D1916" s="21" t="s">
        <v>3640</v>
      </c>
      <c r="E1916" s="23" t="s">
        <v>13</v>
      </c>
    </row>
    <row r="1917" hidden="1">
      <c r="A1917" s="57" t="s">
        <v>3641</v>
      </c>
      <c r="B1917" s="25">
        <v>17202.0</v>
      </c>
      <c r="C1917" s="26">
        <v>17202.0</v>
      </c>
      <c r="D1917" s="27">
        <v>0.0</v>
      </c>
      <c r="E1917" s="28"/>
    </row>
    <row r="1918" hidden="1">
      <c r="A1918" s="57" t="s">
        <v>3642</v>
      </c>
      <c r="B1918" s="29">
        <v>12492.0</v>
      </c>
      <c r="C1918" s="26">
        <v>12492.0</v>
      </c>
      <c r="D1918" s="27">
        <v>0.0</v>
      </c>
      <c r="E1918" s="40"/>
    </row>
    <row r="1919" hidden="1">
      <c r="A1919" s="57" t="s">
        <v>3643</v>
      </c>
      <c r="B1919" s="25">
        <v>0.0</v>
      </c>
      <c r="C1919" s="26"/>
      <c r="D1919" s="27">
        <v>0.0</v>
      </c>
      <c r="E1919" s="41"/>
    </row>
    <row r="1920" hidden="1">
      <c r="A1920" s="57" t="s">
        <v>3644</v>
      </c>
      <c r="B1920" s="29">
        <v>0.0</v>
      </c>
      <c r="C1920" s="26"/>
      <c r="D1920" s="27">
        <v>0.0</v>
      </c>
      <c r="E1920" s="41"/>
    </row>
    <row r="1921" hidden="1">
      <c r="A1921" s="31" t="s">
        <v>3646</v>
      </c>
      <c r="B1921" s="29">
        <v>0.0</v>
      </c>
      <c r="C1921" s="26"/>
      <c r="D1921" s="27">
        <v>0.0</v>
      </c>
      <c r="E1921" s="40"/>
    </row>
    <row r="1922" hidden="1">
      <c r="A1922" s="31" t="s">
        <v>3647</v>
      </c>
      <c r="B1922" s="29">
        <v>0.0</v>
      </c>
      <c r="C1922" s="26"/>
      <c r="D1922" s="27">
        <v>0.0</v>
      </c>
      <c r="E1922" s="41"/>
    </row>
    <row r="1923" hidden="1">
      <c r="A1923" s="31" t="s">
        <v>3649</v>
      </c>
      <c r="B1923" s="29">
        <v>4081.0</v>
      </c>
      <c r="C1923" s="26">
        <v>4081.0</v>
      </c>
      <c r="D1923" s="27">
        <v>0.0</v>
      </c>
      <c r="E1923" s="28" t="s">
        <v>8535</v>
      </c>
    </row>
    <row r="1924" hidden="1">
      <c r="A1924" s="31" t="s">
        <v>3651</v>
      </c>
      <c r="B1924" s="29">
        <v>2760.0</v>
      </c>
      <c r="C1924" s="26">
        <v>2760.0</v>
      </c>
      <c r="D1924" s="27">
        <v>0.0</v>
      </c>
      <c r="E1924" s="40"/>
    </row>
    <row r="1925" hidden="1">
      <c r="A1925" s="58" t="s">
        <v>3652</v>
      </c>
      <c r="B1925" s="29">
        <v>44129.0</v>
      </c>
      <c r="C1925" s="29">
        <v>44129.0</v>
      </c>
      <c r="D1925" s="27">
        <v>0.0</v>
      </c>
      <c r="E1925" s="41"/>
    </row>
    <row r="1926" hidden="1">
      <c r="A1926" s="58" t="s">
        <v>3653</v>
      </c>
      <c r="B1926" s="29">
        <v>25570.0</v>
      </c>
      <c r="C1926" s="59">
        <v>25570.0</v>
      </c>
      <c r="D1926" s="27">
        <v>0.0</v>
      </c>
      <c r="E1926" s="41"/>
    </row>
    <row r="1927" hidden="1">
      <c r="A1927" s="58" t="s">
        <v>3654</v>
      </c>
      <c r="B1927" s="29">
        <v>43199.0</v>
      </c>
      <c r="C1927" s="59">
        <v>42756.0</v>
      </c>
      <c r="D1927" s="27">
        <v>-443.0</v>
      </c>
      <c r="E1927" s="41"/>
    </row>
    <row r="1928" hidden="1">
      <c r="A1928" s="58" t="s">
        <v>3655</v>
      </c>
      <c r="B1928" s="29">
        <v>32287.0</v>
      </c>
      <c r="C1928" s="59">
        <v>32287.0</v>
      </c>
      <c r="D1928" s="27">
        <v>0.0</v>
      </c>
      <c r="E1928" s="41"/>
    </row>
    <row r="1929" hidden="1">
      <c r="A1929" s="58" t="s">
        <v>3657</v>
      </c>
      <c r="B1929" s="29">
        <v>1445.0</v>
      </c>
      <c r="C1929" s="59">
        <v>1445.0</v>
      </c>
      <c r="D1929" s="27">
        <v>0.0</v>
      </c>
      <c r="E1929" s="41"/>
    </row>
    <row r="1930" hidden="1">
      <c r="A1930" s="58" t="s">
        <v>3658</v>
      </c>
      <c r="B1930" s="29">
        <v>9000.0</v>
      </c>
      <c r="C1930" s="59">
        <v>9000.0</v>
      </c>
      <c r="D1930" s="27">
        <v>0.0</v>
      </c>
      <c r="E1930" s="41"/>
    </row>
    <row r="1931" hidden="1">
      <c r="A1931" s="35" t="s">
        <v>3659</v>
      </c>
      <c r="B1931" s="29">
        <v>183164.0</v>
      </c>
      <c r="C1931" s="59">
        <v>182721.0</v>
      </c>
      <c r="D1931" s="27">
        <v>-443.0</v>
      </c>
      <c r="E1931" s="41"/>
    </row>
    <row r="1932" hidden="1">
      <c r="A1932" s="36" t="s">
        <v>3660</v>
      </c>
      <c r="B1932" s="42">
        <v>1.0</v>
      </c>
      <c r="C1932" s="65">
        <v>1.0</v>
      </c>
      <c r="D1932" s="66">
        <v>0.0</v>
      </c>
      <c r="E1932" s="45"/>
    </row>
    <row r="1933" hidden="1"/>
    <row r="1934" hidden="1"/>
    <row r="1935" hidden="1">
      <c r="A1935" s="5" t="s">
        <v>4819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5" t="s">
        <v>3634</v>
      </c>
      <c r="B1937" s="6"/>
      <c r="C1937" s="6"/>
      <c r="D1937" s="6"/>
      <c r="E1937" s="7"/>
    </row>
    <row r="1938" hidden="1">
      <c r="A1938" s="10"/>
      <c r="B1938" s="11"/>
      <c r="C1938" s="11"/>
      <c r="D1938" s="11"/>
      <c r="E1938" s="12"/>
    </row>
    <row r="1939" hidden="1">
      <c r="A1939" s="13">
        <v>45936.0</v>
      </c>
      <c r="B1939" s="6"/>
      <c r="C1939" s="54" t="s">
        <v>3635</v>
      </c>
      <c r="D1939" s="15">
        <v>45942.0</v>
      </c>
      <c r="E1939" s="7"/>
    </row>
    <row r="1940" hidden="1">
      <c r="A1940" s="10"/>
      <c r="B1940" s="11"/>
      <c r="C1940" s="16"/>
      <c r="D1940" s="11"/>
      <c r="E1940" s="12"/>
    </row>
    <row r="1941" hidden="1">
      <c r="A1941" s="55" t="s">
        <v>4824</v>
      </c>
      <c r="B1941" s="7"/>
      <c r="C1941" s="16"/>
      <c r="D1941" s="56" t="s">
        <v>4825</v>
      </c>
      <c r="E1941" s="7"/>
    </row>
    <row r="1942" hidden="1">
      <c r="A1942" s="10"/>
      <c r="B1942" s="12"/>
      <c r="C1942" s="16"/>
      <c r="D1942" s="11"/>
      <c r="E1942" s="12"/>
    </row>
    <row r="1943" hidden="1">
      <c r="A1943" s="19" t="s">
        <v>3636</v>
      </c>
      <c r="B1943" s="6"/>
      <c r="C1943" s="6"/>
      <c r="D1943" s="6"/>
      <c r="E1943" s="7"/>
    </row>
    <row r="1944" hidden="1">
      <c r="A1944" s="20" t="s">
        <v>3637</v>
      </c>
      <c r="B1944" s="21" t="s">
        <v>3638</v>
      </c>
      <c r="C1944" s="22" t="s">
        <v>3639</v>
      </c>
      <c r="D1944" s="21" t="s">
        <v>3640</v>
      </c>
      <c r="E1944" s="23" t="s">
        <v>13</v>
      </c>
    </row>
    <row r="1945" hidden="1">
      <c r="A1945" s="57" t="s">
        <v>3641</v>
      </c>
      <c r="B1945" s="25">
        <v>27008.0</v>
      </c>
      <c r="C1945" s="26">
        <v>27010.0</v>
      </c>
      <c r="D1945" s="27">
        <v>2.0</v>
      </c>
      <c r="E1945" s="28"/>
    </row>
    <row r="1946" hidden="1">
      <c r="A1946" s="57" t="s">
        <v>3642</v>
      </c>
      <c r="B1946" s="29">
        <v>14227.0</v>
      </c>
      <c r="C1946" s="26">
        <v>14227.0</v>
      </c>
      <c r="D1946" s="27">
        <v>0.0</v>
      </c>
      <c r="E1946" s="40"/>
    </row>
    <row r="1947" hidden="1">
      <c r="A1947" s="57" t="s">
        <v>3643</v>
      </c>
      <c r="B1947" s="25">
        <v>1050.0</v>
      </c>
      <c r="C1947" s="26">
        <v>1050.0</v>
      </c>
      <c r="D1947" s="27">
        <v>0.0</v>
      </c>
      <c r="E1947" s="41"/>
    </row>
    <row r="1948" hidden="1">
      <c r="A1948" s="57" t="s">
        <v>3644</v>
      </c>
      <c r="B1948" s="29">
        <v>500.0</v>
      </c>
      <c r="C1948" s="26">
        <v>500.0</v>
      </c>
      <c r="D1948" s="27">
        <v>0.0</v>
      </c>
      <c r="E1948" s="41"/>
    </row>
    <row r="1949" hidden="1">
      <c r="A1949" s="31" t="s">
        <v>3646</v>
      </c>
      <c r="B1949" s="29">
        <v>0.0</v>
      </c>
      <c r="C1949" s="26"/>
      <c r="D1949" s="27">
        <v>0.0</v>
      </c>
      <c r="E1949" s="40"/>
    </row>
    <row r="1950" hidden="1">
      <c r="A1950" s="31" t="s">
        <v>3647</v>
      </c>
      <c r="B1950" s="29">
        <v>0.0</v>
      </c>
      <c r="C1950" s="26"/>
      <c r="D1950" s="27">
        <v>0.0</v>
      </c>
      <c r="E1950" s="41"/>
    </row>
    <row r="1951" hidden="1">
      <c r="A1951" s="31" t="s">
        <v>3649</v>
      </c>
      <c r="B1951" s="29">
        <v>0.0</v>
      </c>
      <c r="C1951" s="26"/>
      <c r="D1951" s="27">
        <v>0.0</v>
      </c>
      <c r="E1951" s="28"/>
    </row>
    <row r="1952" hidden="1">
      <c r="A1952" s="31" t="s">
        <v>3651</v>
      </c>
      <c r="B1952" s="29">
        <v>3600.0</v>
      </c>
      <c r="C1952" s="26">
        <v>3600.0</v>
      </c>
      <c r="D1952" s="27">
        <v>0.0</v>
      </c>
      <c r="E1952" s="40"/>
    </row>
    <row r="1953" hidden="1">
      <c r="A1953" s="58" t="s">
        <v>3652</v>
      </c>
      <c r="B1953" s="29">
        <v>63072.0</v>
      </c>
      <c r="C1953" s="29">
        <v>62808.0</v>
      </c>
      <c r="D1953" s="27">
        <v>-264.0</v>
      </c>
      <c r="E1953" s="41"/>
    </row>
    <row r="1954" hidden="1">
      <c r="A1954" s="58" t="s">
        <v>3653</v>
      </c>
      <c r="B1954" s="29">
        <v>38116.0</v>
      </c>
      <c r="C1954" s="59">
        <v>38116.0</v>
      </c>
      <c r="D1954" s="27">
        <v>0.0</v>
      </c>
      <c r="E1954" s="41"/>
    </row>
    <row r="1955" hidden="1">
      <c r="A1955" s="58" t="s">
        <v>3654</v>
      </c>
      <c r="B1955" s="29">
        <v>67865.0</v>
      </c>
      <c r="C1955" s="59">
        <v>67601.0</v>
      </c>
      <c r="D1955" s="27">
        <v>-264.0</v>
      </c>
      <c r="E1955" s="41"/>
    </row>
    <row r="1956" hidden="1">
      <c r="A1956" s="58" t="s">
        <v>3655</v>
      </c>
      <c r="B1956" s="29">
        <v>50761.0</v>
      </c>
      <c r="C1956" s="59">
        <v>51195.0</v>
      </c>
      <c r="D1956" s="27">
        <v>434.0</v>
      </c>
      <c r="E1956" s="41"/>
    </row>
    <row r="1957" hidden="1">
      <c r="A1957" s="58" t="s">
        <v>3657</v>
      </c>
      <c r="B1957" s="29">
        <v>0.0</v>
      </c>
      <c r="C1957" s="59">
        <v>0.0</v>
      </c>
      <c r="D1957" s="27">
        <v>0.0</v>
      </c>
      <c r="E1957" s="41"/>
    </row>
    <row r="1958" hidden="1">
      <c r="A1958" s="58" t="s">
        <v>3658</v>
      </c>
      <c r="B1958" s="29">
        <v>10171.0</v>
      </c>
      <c r="C1958" s="59">
        <v>10171.0</v>
      </c>
      <c r="D1958" s="27">
        <v>0.0</v>
      </c>
      <c r="E1958" s="41"/>
    </row>
    <row r="1959" hidden="1">
      <c r="A1959" s="35" t="s">
        <v>3659</v>
      </c>
      <c r="B1959" s="29">
        <v>266197.8</v>
      </c>
      <c r="C1959" s="59">
        <v>266103.8</v>
      </c>
      <c r="D1959" s="27">
        <v>-94.0</v>
      </c>
      <c r="E1959" s="41"/>
    </row>
    <row r="1960" hidden="1">
      <c r="A1960" s="36" t="s">
        <v>3660</v>
      </c>
      <c r="B1960" s="42">
        <v>1.1999999999970896</v>
      </c>
      <c r="C1960" s="65">
        <v>3.2000000000116415</v>
      </c>
      <c r="D1960" s="66">
        <v>2.000000000014552</v>
      </c>
      <c r="E1960" s="45"/>
    </row>
    <row r="1961" hidden="1">
      <c r="A1961" s="39"/>
      <c r="B1961" s="60"/>
      <c r="C1961" s="67"/>
      <c r="D1961" s="61"/>
      <c r="E1961" s="68"/>
    </row>
    <row r="1962" hidden="1">
      <c r="A1962" s="39"/>
      <c r="B1962" s="60"/>
      <c r="C1962" s="67"/>
      <c r="D1962" s="61"/>
      <c r="E1962" s="68"/>
    </row>
    <row r="1963" hidden="1">
      <c r="A1963" s="5" t="s">
        <v>4819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5" t="s">
        <v>3634</v>
      </c>
      <c r="B1965" s="6"/>
      <c r="C1965" s="6"/>
      <c r="D1965" s="6"/>
      <c r="E1965" s="7"/>
    </row>
    <row r="1966" hidden="1">
      <c r="A1966" s="10"/>
      <c r="B1966" s="11"/>
      <c r="C1966" s="11"/>
      <c r="D1966" s="11"/>
      <c r="E1966" s="12"/>
    </row>
    <row r="1967" hidden="1">
      <c r="A1967" s="13">
        <v>45943.0</v>
      </c>
      <c r="B1967" s="6"/>
      <c r="C1967" s="54" t="s">
        <v>3635</v>
      </c>
      <c r="D1967" s="15">
        <v>45949.0</v>
      </c>
      <c r="E1967" s="7"/>
    </row>
    <row r="1968" hidden="1">
      <c r="A1968" s="10"/>
      <c r="B1968" s="11"/>
      <c r="C1968" s="16"/>
      <c r="D1968" s="11"/>
      <c r="E1968" s="12"/>
    </row>
    <row r="1969" hidden="1">
      <c r="A1969" s="55" t="s">
        <v>4824</v>
      </c>
      <c r="B1969" s="7"/>
      <c r="C1969" s="16"/>
      <c r="D1969" s="56" t="s">
        <v>4825</v>
      </c>
      <c r="E1969" s="7"/>
    </row>
    <row r="1970" hidden="1">
      <c r="A1970" s="10"/>
      <c r="B1970" s="12"/>
      <c r="C1970" s="16"/>
      <c r="D1970" s="11"/>
      <c r="E1970" s="12"/>
    </row>
    <row r="1971" hidden="1">
      <c r="A1971" s="19" t="s">
        <v>3636</v>
      </c>
      <c r="B1971" s="6"/>
      <c r="C1971" s="6"/>
      <c r="D1971" s="6"/>
      <c r="E1971" s="7"/>
    </row>
    <row r="1972" hidden="1">
      <c r="A1972" s="20" t="s">
        <v>3637</v>
      </c>
      <c r="B1972" s="21" t="s">
        <v>3638</v>
      </c>
      <c r="C1972" s="22" t="s">
        <v>3639</v>
      </c>
      <c r="D1972" s="21" t="s">
        <v>3640</v>
      </c>
      <c r="E1972" s="23" t="s">
        <v>13</v>
      </c>
    </row>
    <row r="1973" hidden="1">
      <c r="A1973" s="57" t="s">
        <v>3641</v>
      </c>
      <c r="B1973" s="25">
        <v>26904.0</v>
      </c>
      <c r="C1973" s="26">
        <v>26905.0</v>
      </c>
      <c r="D1973" s="27">
        <v>1.0</v>
      </c>
      <c r="E1973" s="28"/>
    </row>
    <row r="1974" hidden="1">
      <c r="A1974" s="57" t="s">
        <v>3642</v>
      </c>
      <c r="B1974" s="29">
        <v>10186.0</v>
      </c>
      <c r="C1974" s="26">
        <v>10186.0</v>
      </c>
      <c r="D1974" s="27">
        <v>0.0</v>
      </c>
      <c r="E1974" s="40"/>
    </row>
    <row r="1975" hidden="1">
      <c r="A1975" s="57" t="s">
        <v>3643</v>
      </c>
      <c r="B1975" s="25">
        <v>1160.0</v>
      </c>
      <c r="C1975" s="26">
        <v>1160.0</v>
      </c>
      <c r="D1975" s="27">
        <v>0.0</v>
      </c>
      <c r="E1975" s="41"/>
    </row>
    <row r="1976" hidden="1">
      <c r="A1976" s="57" t="s">
        <v>3644</v>
      </c>
      <c r="B1976" s="29">
        <v>500.0</v>
      </c>
      <c r="C1976" s="26">
        <v>500.0</v>
      </c>
      <c r="D1976" s="27">
        <v>0.0</v>
      </c>
      <c r="E1976" s="41"/>
    </row>
    <row r="1977" hidden="1">
      <c r="A1977" s="31" t="s">
        <v>3646</v>
      </c>
      <c r="B1977" s="29">
        <v>0.0</v>
      </c>
      <c r="C1977" s="26"/>
      <c r="D1977" s="27">
        <v>0.0</v>
      </c>
      <c r="E1977" s="40"/>
    </row>
    <row r="1978" hidden="1">
      <c r="A1978" s="31" t="s">
        <v>3647</v>
      </c>
      <c r="B1978" s="29">
        <v>0.0</v>
      </c>
      <c r="C1978" s="26"/>
      <c r="D1978" s="27">
        <v>0.0</v>
      </c>
      <c r="E1978" s="41"/>
    </row>
    <row r="1979" hidden="1">
      <c r="A1979" s="31" t="s">
        <v>3649</v>
      </c>
      <c r="B1979" s="29">
        <v>565.0</v>
      </c>
      <c r="C1979" s="26">
        <v>565.0</v>
      </c>
      <c r="D1979" s="27">
        <v>0.0</v>
      </c>
      <c r="E1979" s="28" t="s">
        <v>8536</v>
      </c>
    </row>
    <row r="1980" hidden="1">
      <c r="A1980" s="31" t="s">
        <v>3651</v>
      </c>
      <c r="B1980" s="29">
        <v>3640.0</v>
      </c>
      <c r="C1980" s="26">
        <v>3640.0</v>
      </c>
      <c r="D1980" s="27">
        <v>0.0</v>
      </c>
      <c r="E1980" s="40"/>
    </row>
    <row r="1981" hidden="1">
      <c r="A1981" s="58" t="s">
        <v>3652</v>
      </c>
      <c r="B1981" s="29">
        <v>73445.0</v>
      </c>
      <c r="C1981" s="29">
        <v>73445.0</v>
      </c>
      <c r="D1981" s="27">
        <v>0.0</v>
      </c>
      <c r="E1981" s="41"/>
    </row>
    <row r="1982" hidden="1">
      <c r="A1982" s="58" t="s">
        <v>3653</v>
      </c>
      <c r="B1982" s="29">
        <v>45662.0</v>
      </c>
      <c r="C1982" s="59">
        <v>45662.0</v>
      </c>
      <c r="D1982" s="27">
        <v>0.0</v>
      </c>
      <c r="E1982" s="41"/>
    </row>
    <row r="1983" hidden="1">
      <c r="A1983" s="58" t="s">
        <v>3654</v>
      </c>
      <c r="B1983" s="29">
        <v>66525.0</v>
      </c>
      <c r="C1983" s="59">
        <v>66525.0</v>
      </c>
      <c r="D1983" s="27">
        <v>0.0</v>
      </c>
      <c r="E1983" s="41"/>
    </row>
    <row r="1984" hidden="1">
      <c r="A1984" s="58" t="s">
        <v>3655</v>
      </c>
      <c r="B1984" s="29">
        <v>58408.0</v>
      </c>
      <c r="C1984" s="59">
        <v>58714.0</v>
      </c>
      <c r="D1984" s="27">
        <v>306.0</v>
      </c>
      <c r="E1984" s="41"/>
    </row>
    <row r="1985" hidden="1">
      <c r="A1985" s="58" t="s">
        <v>3657</v>
      </c>
      <c r="B1985" s="29">
        <v>741.0</v>
      </c>
      <c r="C1985" s="59">
        <v>741.0</v>
      </c>
      <c r="D1985" s="27">
        <v>0.0</v>
      </c>
      <c r="E1985" s="41"/>
    </row>
    <row r="1986" hidden="1">
      <c r="A1986" s="58" t="s">
        <v>3658</v>
      </c>
      <c r="B1986" s="29">
        <v>9765.0</v>
      </c>
      <c r="C1986" s="59">
        <v>9765.0</v>
      </c>
      <c r="D1986" s="27">
        <v>0.0</v>
      </c>
      <c r="E1986" s="41"/>
    </row>
    <row r="1987" hidden="1">
      <c r="A1987" s="35" t="s">
        <v>3659</v>
      </c>
      <c r="B1987" s="29">
        <v>287736.0</v>
      </c>
      <c r="C1987" s="59">
        <v>288042.0</v>
      </c>
      <c r="D1987" s="27">
        <v>306.0</v>
      </c>
      <c r="E1987" s="41"/>
    </row>
    <row r="1988" hidden="1">
      <c r="A1988" s="36" t="s">
        <v>3660</v>
      </c>
      <c r="B1988" s="42">
        <v>0.0</v>
      </c>
      <c r="C1988" s="65">
        <v>1.0</v>
      </c>
      <c r="D1988" s="66">
        <v>1.0</v>
      </c>
      <c r="E1988" s="45"/>
    </row>
    <row r="1989" hidden="1">
      <c r="A1989" s="39"/>
      <c r="B1989" s="60"/>
      <c r="C1989" s="67"/>
      <c r="D1989" s="61"/>
      <c r="E1989" s="68"/>
    </row>
    <row r="1990" hidden="1">
      <c r="A1990" s="39"/>
      <c r="B1990" s="60"/>
      <c r="C1990" s="67"/>
      <c r="D1990" s="61"/>
      <c r="E1990" s="68"/>
    </row>
    <row r="1991" hidden="1">
      <c r="A1991" s="5" t="s">
        <v>4819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5" t="s">
        <v>3634</v>
      </c>
      <c r="B1993" s="6"/>
      <c r="C1993" s="6"/>
      <c r="D1993" s="6"/>
      <c r="E1993" s="7"/>
    </row>
    <row r="1994" hidden="1">
      <c r="A1994" s="10"/>
      <c r="B1994" s="11"/>
      <c r="C1994" s="11"/>
      <c r="D1994" s="11"/>
      <c r="E1994" s="12"/>
    </row>
    <row r="1995" hidden="1">
      <c r="A1995" s="13">
        <v>45950.0</v>
      </c>
      <c r="B1995" s="6"/>
      <c r="C1995" s="54" t="s">
        <v>3635</v>
      </c>
      <c r="D1995" s="15">
        <v>45956.0</v>
      </c>
      <c r="E1995" s="7"/>
    </row>
    <row r="1996" hidden="1">
      <c r="A1996" s="10"/>
      <c r="B1996" s="11"/>
      <c r="C1996" s="16"/>
      <c r="D1996" s="11"/>
      <c r="E1996" s="12"/>
    </row>
    <row r="1997" hidden="1">
      <c r="A1997" s="55" t="s">
        <v>4824</v>
      </c>
      <c r="B1997" s="7"/>
      <c r="C1997" s="16"/>
      <c r="D1997" s="56" t="s">
        <v>4825</v>
      </c>
      <c r="E1997" s="7"/>
    </row>
    <row r="1998" hidden="1">
      <c r="A1998" s="10"/>
      <c r="B1998" s="12"/>
      <c r="C1998" s="16"/>
      <c r="D1998" s="11"/>
      <c r="E1998" s="12"/>
    </row>
    <row r="1999" hidden="1">
      <c r="A1999" s="19" t="s">
        <v>3636</v>
      </c>
      <c r="B1999" s="6"/>
      <c r="C1999" s="6"/>
      <c r="D1999" s="6"/>
      <c r="E1999" s="7"/>
    </row>
    <row r="2000" hidden="1">
      <c r="A2000" s="20" t="s">
        <v>3637</v>
      </c>
      <c r="B2000" s="21" t="s">
        <v>3638</v>
      </c>
      <c r="C2000" s="22" t="s">
        <v>3639</v>
      </c>
      <c r="D2000" s="21" t="s">
        <v>3640</v>
      </c>
      <c r="E2000" s="23" t="s">
        <v>13</v>
      </c>
    </row>
    <row r="2001" hidden="1">
      <c r="A2001" s="57" t="s">
        <v>3641</v>
      </c>
      <c r="B2001" s="25">
        <v>28308.0</v>
      </c>
      <c r="C2001" s="26">
        <v>28310.0</v>
      </c>
      <c r="D2001" s="27">
        <v>2.0</v>
      </c>
      <c r="E2001" s="28"/>
    </row>
    <row r="2002" hidden="1">
      <c r="A2002" s="57" t="s">
        <v>3642</v>
      </c>
      <c r="B2002" s="29">
        <v>9111.0</v>
      </c>
      <c r="C2002" s="26">
        <v>9111.0</v>
      </c>
      <c r="D2002" s="27">
        <v>0.0</v>
      </c>
      <c r="E2002" s="40"/>
    </row>
    <row r="2003" hidden="1">
      <c r="A2003" s="57" t="s">
        <v>3643</v>
      </c>
      <c r="B2003" s="25">
        <v>360.0</v>
      </c>
      <c r="C2003" s="26">
        <v>360.0</v>
      </c>
      <c r="D2003" s="27">
        <v>0.0</v>
      </c>
      <c r="E2003" s="41"/>
    </row>
    <row r="2004" hidden="1">
      <c r="A2004" s="57" t="s">
        <v>3644</v>
      </c>
      <c r="B2004" s="29">
        <v>999.0</v>
      </c>
      <c r="C2004" s="26">
        <v>999.0</v>
      </c>
      <c r="D2004" s="27">
        <v>0.0</v>
      </c>
      <c r="E2004" s="41"/>
    </row>
    <row r="2005" hidden="1">
      <c r="A2005" s="31" t="s">
        <v>3646</v>
      </c>
      <c r="B2005" s="29">
        <v>0.0</v>
      </c>
      <c r="C2005" s="26"/>
      <c r="D2005" s="27">
        <v>0.0</v>
      </c>
      <c r="E2005" s="40"/>
    </row>
    <row r="2006" hidden="1">
      <c r="A2006" s="31" t="s">
        <v>3647</v>
      </c>
      <c r="B2006" s="29">
        <v>0.0</v>
      </c>
      <c r="C2006" s="26"/>
      <c r="D2006" s="27">
        <v>0.0</v>
      </c>
      <c r="E2006" s="41"/>
    </row>
    <row r="2007" hidden="1">
      <c r="A2007" s="31" t="s">
        <v>3649</v>
      </c>
      <c r="B2007" s="29">
        <v>0.0</v>
      </c>
      <c r="C2007" s="26"/>
      <c r="D2007" s="27">
        <v>0.0</v>
      </c>
      <c r="E2007" s="28"/>
    </row>
    <row r="2008" hidden="1">
      <c r="A2008" s="31" t="s">
        <v>3651</v>
      </c>
      <c r="B2008" s="29">
        <v>2560.0</v>
      </c>
      <c r="C2008" s="26">
        <v>2560.0</v>
      </c>
      <c r="D2008" s="27">
        <v>0.0</v>
      </c>
      <c r="E2008" s="40"/>
    </row>
    <row r="2009" hidden="1">
      <c r="A2009" s="58" t="s">
        <v>3652</v>
      </c>
      <c r="B2009" s="29">
        <v>69320.0</v>
      </c>
      <c r="C2009" s="29">
        <v>69320.0</v>
      </c>
      <c r="D2009" s="27">
        <v>0.0</v>
      </c>
      <c r="E2009" s="41"/>
    </row>
    <row r="2010" hidden="1">
      <c r="A2010" s="58" t="s">
        <v>3653</v>
      </c>
      <c r="B2010" s="29">
        <v>36547.0</v>
      </c>
      <c r="C2010" s="59">
        <v>36547.0</v>
      </c>
      <c r="D2010" s="27">
        <v>0.0</v>
      </c>
      <c r="E2010" s="41"/>
    </row>
    <row r="2011" hidden="1">
      <c r="A2011" s="58" t="s">
        <v>3654</v>
      </c>
      <c r="B2011" s="29">
        <v>65544.0</v>
      </c>
      <c r="C2011" s="59">
        <v>65544.0</v>
      </c>
      <c r="D2011" s="27">
        <v>0.0</v>
      </c>
      <c r="E2011" s="41"/>
    </row>
    <row r="2012" hidden="1">
      <c r="A2012" s="58" t="s">
        <v>3655</v>
      </c>
      <c r="B2012" s="29">
        <v>44178.0</v>
      </c>
      <c r="C2012" s="59">
        <v>44178.0</v>
      </c>
      <c r="D2012" s="27">
        <v>0.0</v>
      </c>
      <c r="E2012" s="41"/>
    </row>
    <row r="2013" hidden="1">
      <c r="A2013" s="58" t="s">
        <v>3657</v>
      </c>
      <c r="B2013" s="29">
        <v>627.0</v>
      </c>
      <c r="C2013" s="59">
        <v>627.0</v>
      </c>
      <c r="D2013" s="27">
        <v>0.0</v>
      </c>
      <c r="E2013" s="41"/>
    </row>
    <row r="2014" hidden="1">
      <c r="A2014" s="58" t="s">
        <v>3658</v>
      </c>
      <c r="B2014" s="29">
        <v>11955.0</v>
      </c>
      <c r="C2014" s="59">
        <v>11955.0</v>
      </c>
      <c r="D2014" s="27">
        <v>0.0</v>
      </c>
      <c r="E2014" s="41"/>
    </row>
    <row r="2015" hidden="1">
      <c r="A2015" s="35" t="s">
        <v>3659</v>
      </c>
      <c r="B2015" s="29">
        <v>257552.5</v>
      </c>
      <c r="C2015" s="59">
        <v>257552.5</v>
      </c>
      <c r="D2015" s="27">
        <v>0.0</v>
      </c>
      <c r="E2015" s="41"/>
    </row>
    <row r="2016" hidden="1">
      <c r="A2016" s="36" t="s">
        <v>3660</v>
      </c>
      <c r="B2016" s="42">
        <v>1.5</v>
      </c>
      <c r="C2016" s="65">
        <v>3.5</v>
      </c>
      <c r="D2016" s="66">
        <v>2.0</v>
      </c>
      <c r="E2016" s="45"/>
    </row>
    <row r="2017" hidden="1">
      <c r="A2017" s="39"/>
      <c r="B2017" s="60"/>
      <c r="C2017" s="67"/>
      <c r="D2017" s="61"/>
      <c r="E2017" s="68"/>
    </row>
    <row r="2018" hidden="1">
      <c r="A2018" s="39"/>
      <c r="B2018" s="60"/>
      <c r="C2018" s="67"/>
      <c r="D2018" s="61"/>
      <c r="E2018" s="68"/>
    </row>
    <row r="2019" hidden="1">
      <c r="A2019" s="5" t="s">
        <v>4819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5" t="s">
        <v>3634</v>
      </c>
      <c r="B2021" s="6"/>
      <c r="C2021" s="6"/>
      <c r="D2021" s="6"/>
      <c r="E2021" s="7"/>
    </row>
    <row r="2022" hidden="1">
      <c r="A2022" s="10"/>
      <c r="B2022" s="11"/>
      <c r="C2022" s="11"/>
      <c r="D2022" s="11"/>
      <c r="E2022" s="12"/>
    </row>
    <row r="2023" hidden="1">
      <c r="A2023" s="13">
        <v>45957.0</v>
      </c>
      <c r="B2023" s="6"/>
      <c r="C2023" s="54" t="s">
        <v>3635</v>
      </c>
      <c r="D2023" s="15">
        <v>45961.0</v>
      </c>
      <c r="E2023" s="7"/>
    </row>
    <row r="2024" hidden="1">
      <c r="A2024" s="10"/>
      <c r="B2024" s="11"/>
      <c r="C2024" s="16"/>
      <c r="D2024" s="11"/>
      <c r="E2024" s="12"/>
    </row>
    <row r="2025" hidden="1">
      <c r="A2025" s="55" t="s">
        <v>4824</v>
      </c>
      <c r="B2025" s="7"/>
      <c r="C2025" s="16"/>
      <c r="D2025" s="56" t="s">
        <v>4831</v>
      </c>
      <c r="E2025" s="7"/>
    </row>
    <row r="2026" hidden="1">
      <c r="A2026" s="10"/>
      <c r="B2026" s="12"/>
      <c r="C2026" s="16"/>
      <c r="D2026" s="11"/>
      <c r="E2026" s="12"/>
    </row>
    <row r="2027" hidden="1">
      <c r="A2027" s="19" t="s">
        <v>3636</v>
      </c>
      <c r="B2027" s="6"/>
      <c r="C2027" s="6"/>
      <c r="D2027" s="6"/>
      <c r="E2027" s="7"/>
    </row>
    <row r="2028" hidden="1">
      <c r="A2028" s="20" t="s">
        <v>3637</v>
      </c>
      <c r="B2028" s="21" t="s">
        <v>3638</v>
      </c>
      <c r="C2028" s="22" t="s">
        <v>3639</v>
      </c>
      <c r="D2028" s="21" t="s">
        <v>3640</v>
      </c>
      <c r="E2028" s="23" t="s">
        <v>13</v>
      </c>
    </row>
    <row r="2029" hidden="1">
      <c r="A2029" s="57" t="s">
        <v>3641</v>
      </c>
      <c r="B2029" s="25">
        <v>30423.0</v>
      </c>
      <c r="C2029" s="26">
        <v>30425.0</v>
      </c>
      <c r="D2029" s="27">
        <v>2.0</v>
      </c>
      <c r="E2029" s="28"/>
    </row>
    <row r="2030" hidden="1">
      <c r="A2030" s="57" t="s">
        <v>3642</v>
      </c>
      <c r="B2030" s="29">
        <v>6775.0</v>
      </c>
      <c r="C2030" s="26">
        <v>6775.0</v>
      </c>
      <c r="D2030" s="27">
        <v>0.0</v>
      </c>
      <c r="E2030" s="40"/>
    </row>
    <row r="2031" hidden="1">
      <c r="A2031" s="57" t="s">
        <v>3643</v>
      </c>
      <c r="B2031" s="25">
        <v>0.0</v>
      </c>
      <c r="C2031" s="26"/>
      <c r="D2031" s="27">
        <v>0.0</v>
      </c>
      <c r="E2031" s="41"/>
    </row>
    <row r="2032" hidden="1">
      <c r="A2032" s="57" t="s">
        <v>3644</v>
      </c>
      <c r="B2032" s="29">
        <v>498.0</v>
      </c>
      <c r="C2032" s="26">
        <v>498.0</v>
      </c>
      <c r="D2032" s="27">
        <v>0.0</v>
      </c>
      <c r="E2032" s="41"/>
    </row>
    <row r="2033" hidden="1">
      <c r="A2033" s="31" t="s">
        <v>3646</v>
      </c>
      <c r="B2033" s="29">
        <v>0.0</v>
      </c>
      <c r="C2033" s="26"/>
      <c r="D2033" s="27">
        <v>0.0</v>
      </c>
      <c r="E2033" s="40"/>
    </row>
    <row r="2034" hidden="1">
      <c r="A2034" s="31" t="s">
        <v>3647</v>
      </c>
      <c r="B2034" s="29">
        <v>0.0</v>
      </c>
      <c r="C2034" s="26"/>
      <c r="D2034" s="27">
        <v>0.0</v>
      </c>
      <c r="E2034" s="41"/>
    </row>
    <row r="2035" hidden="1">
      <c r="A2035" s="31" t="s">
        <v>3649</v>
      </c>
      <c r="B2035" s="29">
        <v>0.0</v>
      </c>
      <c r="C2035" s="26"/>
      <c r="D2035" s="27">
        <v>0.0</v>
      </c>
      <c r="E2035" s="28"/>
    </row>
    <row r="2036" hidden="1">
      <c r="A2036" s="31" t="s">
        <v>3651</v>
      </c>
      <c r="B2036" s="29">
        <v>2880.0</v>
      </c>
      <c r="C2036" s="26">
        <v>2880.0</v>
      </c>
      <c r="D2036" s="27">
        <v>0.0</v>
      </c>
      <c r="E2036" s="40"/>
    </row>
    <row r="2037" hidden="1">
      <c r="A2037" s="58" t="s">
        <v>3652</v>
      </c>
      <c r="B2037" s="29">
        <v>47760.0</v>
      </c>
      <c r="C2037" s="29">
        <v>47760.0</v>
      </c>
      <c r="D2037" s="27">
        <v>0.0</v>
      </c>
      <c r="E2037" s="41"/>
    </row>
    <row r="2038" hidden="1">
      <c r="A2038" s="58" t="s">
        <v>3653</v>
      </c>
      <c r="B2038" s="29">
        <v>24593.0</v>
      </c>
      <c r="C2038" s="59">
        <v>24593.0</v>
      </c>
      <c r="D2038" s="27">
        <v>0.0</v>
      </c>
      <c r="E2038" s="41"/>
    </row>
    <row r="2039" hidden="1">
      <c r="A2039" s="58" t="s">
        <v>3654</v>
      </c>
      <c r="B2039" s="29">
        <v>51987.0</v>
      </c>
      <c r="C2039" s="59">
        <v>51987.0</v>
      </c>
      <c r="D2039" s="27">
        <v>0.0</v>
      </c>
      <c r="E2039" s="41"/>
    </row>
    <row r="2040" hidden="1">
      <c r="A2040" s="58" t="s">
        <v>3655</v>
      </c>
      <c r="B2040" s="29">
        <v>33336.0</v>
      </c>
      <c r="C2040" s="59">
        <v>33336.0</v>
      </c>
      <c r="D2040" s="27">
        <v>0.0</v>
      </c>
      <c r="E2040" s="41"/>
    </row>
    <row r="2041" hidden="1">
      <c r="A2041" s="58" t="s">
        <v>3657</v>
      </c>
      <c r="B2041" s="29">
        <v>1028.0</v>
      </c>
      <c r="C2041" s="59">
        <v>1028.0</v>
      </c>
      <c r="D2041" s="27">
        <v>0.0</v>
      </c>
      <c r="E2041" s="41"/>
    </row>
    <row r="2042" hidden="1">
      <c r="A2042" s="58" t="s">
        <v>3658</v>
      </c>
      <c r="B2042" s="29">
        <v>15212.0</v>
      </c>
      <c r="C2042" s="59">
        <v>15212.0</v>
      </c>
      <c r="D2042" s="27">
        <v>0.0</v>
      </c>
      <c r="E2042" s="41"/>
    </row>
    <row r="2043" hidden="1">
      <c r="A2043" s="35" t="s">
        <v>3659</v>
      </c>
      <c r="B2043" s="29">
        <v>199280.0</v>
      </c>
      <c r="C2043" s="59">
        <v>199280.0</v>
      </c>
      <c r="D2043" s="27">
        <v>0.0</v>
      </c>
      <c r="E2043" s="41"/>
    </row>
    <row r="2044" hidden="1">
      <c r="A2044" s="36" t="s">
        <v>3660</v>
      </c>
      <c r="B2044" s="42">
        <v>0.0</v>
      </c>
      <c r="C2044" s="65">
        <v>2.0</v>
      </c>
      <c r="D2044" s="66">
        <v>2.0</v>
      </c>
      <c r="E2044" s="45"/>
    </row>
    <row r="2045" hidden="1">
      <c r="A2045" s="39"/>
      <c r="B2045" s="60"/>
      <c r="C2045" s="67"/>
      <c r="D2045" s="61"/>
      <c r="E2045" s="68"/>
    </row>
    <row r="2046" hidden="1">
      <c r="A2046" s="39"/>
      <c r="B2046" s="60"/>
      <c r="C2046" s="67"/>
      <c r="D2046" s="61"/>
      <c r="E2046" s="68"/>
    </row>
    <row r="2047" hidden="1">
      <c r="A2047" s="5" t="s">
        <v>4819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5" t="s">
        <v>3634</v>
      </c>
      <c r="B2049" s="6"/>
      <c r="C2049" s="6"/>
      <c r="D2049" s="6"/>
      <c r="E2049" s="7"/>
    </row>
    <row r="2050" hidden="1">
      <c r="A2050" s="10"/>
      <c r="B2050" s="11"/>
      <c r="C2050" s="11"/>
      <c r="D2050" s="11"/>
      <c r="E2050" s="12"/>
    </row>
    <row r="2051" hidden="1">
      <c r="A2051" s="13">
        <v>45962.0</v>
      </c>
      <c r="B2051" s="6"/>
      <c r="C2051" s="54" t="s">
        <v>3635</v>
      </c>
      <c r="D2051" s="15">
        <v>45963.0</v>
      </c>
      <c r="E2051" s="7"/>
    </row>
    <row r="2052" hidden="1">
      <c r="A2052" s="10"/>
      <c r="B2052" s="11"/>
      <c r="C2052" s="16"/>
      <c r="D2052" s="11"/>
      <c r="E2052" s="12"/>
    </row>
    <row r="2053" hidden="1">
      <c r="A2053" s="55" t="s">
        <v>4833</v>
      </c>
      <c r="B2053" s="7"/>
      <c r="C2053" s="16"/>
      <c r="D2053" s="56" t="s">
        <v>4825</v>
      </c>
      <c r="E2053" s="7"/>
    </row>
    <row r="2054" hidden="1">
      <c r="A2054" s="10"/>
      <c r="B2054" s="12"/>
      <c r="C2054" s="16"/>
      <c r="D2054" s="11"/>
      <c r="E2054" s="12"/>
    </row>
    <row r="2055" hidden="1">
      <c r="A2055" s="19" t="s">
        <v>3636</v>
      </c>
      <c r="B2055" s="6"/>
      <c r="C2055" s="6"/>
      <c r="D2055" s="6"/>
      <c r="E2055" s="7"/>
    </row>
    <row r="2056" hidden="1">
      <c r="A2056" s="20" t="s">
        <v>3637</v>
      </c>
      <c r="B2056" s="21" t="s">
        <v>3638</v>
      </c>
      <c r="C2056" s="22" t="s">
        <v>3639</v>
      </c>
      <c r="D2056" s="21" t="s">
        <v>3640</v>
      </c>
      <c r="E2056" s="23" t="s">
        <v>13</v>
      </c>
    </row>
    <row r="2057" hidden="1">
      <c r="A2057" s="57" t="s">
        <v>3641</v>
      </c>
      <c r="B2057" s="25">
        <v>12103.0</v>
      </c>
      <c r="C2057" s="26">
        <v>12105.0</v>
      </c>
      <c r="D2057" s="27">
        <v>2.0</v>
      </c>
      <c r="E2057" s="28"/>
    </row>
    <row r="2058" hidden="1">
      <c r="A2058" s="57" t="s">
        <v>3642</v>
      </c>
      <c r="B2058" s="29">
        <v>3810.0</v>
      </c>
      <c r="C2058" s="26">
        <v>3810.0</v>
      </c>
      <c r="D2058" s="27">
        <v>0.0</v>
      </c>
      <c r="E2058" s="40"/>
    </row>
    <row r="2059" hidden="1">
      <c r="A2059" s="57" t="s">
        <v>3643</v>
      </c>
      <c r="B2059" s="25">
        <v>0.0</v>
      </c>
      <c r="C2059" s="26"/>
      <c r="D2059" s="27">
        <v>0.0</v>
      </c>
      <c r="E2059" s="41"/>
    </row>
    <row r="2060" hidden="1">
      <c r="A2060" s="57" t="s">
        <v>3644</v>
      </c>
      <c r="B2060" s="29">
        <v>0.0</v>
      </c>
      <c r="C2060" s="26"/>
      <c r="D2060" s="27">
        <v>0.0</v>
      </c>
      <c r="E2060" s="41"/>
    </row>
    <row r="2061" hidden="1">
      <c r="A2061" s="31" t="s">
        <v>3646</v>
      </c>
      <c r="B2061" s="29">
        <v>240.0</v>
      </c>
      <c r="C2061" s="26"/>
      <c r="D2061" s="27">
        <v>-240.0</v>
      </c>
      <c r="E2061" s="40"/>
    </row>
    <row r="2062" hidden="1">
      <c r="A2062" s="31" t="s">
        <v>3647</v>
      </c>
      <c r="B2062" s="29">
        <v>0.0</v>
      </c>
      <c r="C2062" s="26"/>
      <c r="D2062" s="27">
        <v>0.0</v>
      </c>
      <c r="E2062" s="41"/>
    </row>
    <row r="2063" hidden="1">
      <c r="A2063" s="31" t="s">
        <v>3649</v>
      </c>
      <c r="B2063" s="29">
        <v>0.0</v>
      </c>
      <c r="C2063" s="26"/>
      <c r="D2063" s="27">
        <v>0.0</v>
      </c>
      <c r="E2063" s="28"/>
    </row>
    <row r="2064" hidden="1">
      <c r="A2064" s="31" t="s">
        <v>3651</v>
      </c>
      <c r="B2064" s="29">
        <v>360.0</v>
      </c>
      <c r="C2064" s="26">
        <v>600.0</v>
      </c>
      <c r="D2064" s="27">
        <v>240.0</v>
      </c>
      <c r="E2064" s="40"/>
    </row>
    <row r="2065" hidden="1">
      <c r="A2065" s="58" t="s">
        <v>3652</v>
      </c>
      <c r="B2065" s="29">
        <v>22457.0</v>
      </c>
      <c r="C2065" s="29">
        <v>22457.0</v>
      </c>
      <c r="D2065" s="27">
        <v>0.0</v>
      </c>
      <c r="E2065" s="41"/>
    </row>
    <row r="2066" hidden="1">
      <c r="A2066" s="58" t="s">
        <v>3653</v>
      </c>
      <c r="B2066" s="29">
        <v>14743.0</v>
      </c>
      <c r="C2066" s="59">
        <v>14743.0</v>
      </c>
      <c r="D2066" s="27">
        <v>0.0</v>
      </c>
      <c r="E2066" s="41"/>
    </row>
    <row r="2067" hidden="1">
      <c r="A2067" s="58" t="s">
        <v>3654</v>
      </c>
      <c r="B2067" s="29">
        <v>15904.0</v>
      </c>
      <c r="C2067" s="59">
        <v>15904.0</v>
      </c>
      <c r="D2067" s="27">
        <v>0.0</v>
      </c>
      <c r="E2067" s="41"/>
    </row>
    <row r="2068" hidden="1">
      <c r="A2068" s="58" t="s">
        <v>3655</v>
      </c>
      <c r="B2068" s="29">
        <v>15682.0</v>
      </c>
      <c r="C2068" s="59">
        <v>15682.0</v>
      </c>
      <c r="D2068" s="27">
        <v>0.0</v>
      </c>
      <c r="E2068" s="41"/>
    </row>
    <row r="2069" hidden="1">
      <c r="A2069" s="58" t="s">
        <v>3657</v>
      </c>
      <c r="B2069" s="29">
        <v>0.0</v>
      </c>
      <c r="C2069" s="59">
        <v>0.0</v>
      </c>
      <c r="D2069" s="27">
        <v>0.0</v>
      </c>
      <c r="E2069" s="41"/>
    </row>
    <row r="2070" hidden="1">
      <c r="A2070" s="58" t="s">
        <v>3658</v>
      </c>
      <c r="B2070" s="29">
        <v>2431.0</v>
      </c>
      <c r="C2070" s="59">
        <v>2431.0</v>
      </c>
      <c r="D2070" s="27">
        <v>0.0</v>
      </c>
      <c r="E2070" s="41"/>
    </row>
    <row r="2071" hidden="1">
      <c r="A2071" s="35" t="s">
        <v>3659</v>
      </c>
      <c r="B2071" s="29">
        <v>85299.0</v>
      </c>
      <c r="C2071" s="59">
        <v>85299.0</v>
      </c>
      <c r="D2071" s="27">
        <v>0.0</v>
      </c>
      <c r="E2071" s="41"/>
    </row>
    <row r="2072" hidden="1">
      <c r="A2072" s="36" t="s">
        <v>3660</v>
      </c>
      <c r="B2072" s="42">
        <v>0.0</v>
      </c>
      <c r="C2072" s="65">
        <v>2.0</v>
      </c>
      <c r="D2072" s="66">
        <v>2.0</v>
      </c>
      <c r="E2072" s="45"/>
    </row>
    <row r="2073" hidden="1">
      <c r="A2073" s="39"/>
      <c r="B2073" s="60"/>
      <c r="C2073" s="67"/>
      <c r="D2073" s="61"/>
      <c r="E2073" s="68"/>
    </row>
    <row r="2074" hidden="1">
      <c r="A2074" s="39"/>
      <c r="B2074" s="60"/>
      <c r="C2074" s="67"/>
      <c r="D2074" s="61"/>
      <c r="E2074" s="68"/>
    </row>
    <row r="2075" hidden="1">
      <c r="A2075" s="5" t="s">
        <v>4819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5" t="s">
        <v>3634</v>
      </c>
      <c r="B2077" s="6"/>
      <c r="C2077" s="6"/>
      <c r="D2077" s="6"/>
      <c r="E2077" s="7"/>
    </row>
    <row r="2078" hidden="1">
      <c r="A2078" s="10"/>
      <c r="B2078" s="11"/>
      <c r="C2078" s="11"/>
      <c r="D2078" s="11"/>
      <c r="E2078" s="12"/>
    </row>
    <row r="2079" hidden="1">
      <c r="A2079" s="13">
        <v>45964.0</v>
      </c>
      <c r="B2079" s="6"/>
      <c r="C2079" s="54" t="s">
        <v>3635</v>
      </c>
      <c r="D2079" s="15">
        <v>45970.0</v>
      </c>
      <c r="E2079" s="7"/>
    </row>
    <row r="2080" hidden="1">
      <c r="A2080" s="10"/>
      <c r="B2080" s="11"/>
      <c r="C2080" s="16"/>
      <c r="D2080" s="11"/>
      <c r="E2080" s="12"/>
    </row>
    <row r="2081" hidden="1">
      <c r="A2081" s="55" t="s">
        <v>4824</v>
      </c>
      <c r="B2081" s="7"/>
      <c r="C2081" s="16"/>
      <c r="D2081" s="56" t="s">
        <v>4825</v>
      </c>
      <c r="E2081" s="7"/>
    </row>
    <row r="2082" hidden="1">
      <c r="A2082" s="10"/>
      <c r="B2082" s="12"/>
      <c r="C2082" s="16"/>
      <c r="D2082" s="11"/>
      <c r="E2082" s="12"/>
    </row>
    <row r="2083" hidden="1">
      <c r="A2083" s="19" t="s">
        <v>3636</v>
      </c>
      <c r="B2083" s="6"/>
      <c r="C2083" s="6"/>
      <c r="D2083" s="6"/>
      <c r="E2083" s="7"/>
    </row>
    <row r="2084" hidden="1">
      <c r="A2084" s="20" t="s">
        <v>3637</v>
      </c>
      <c r="B2084" s="21" t="s">
        <v>3638</v>
      </c>
      <c r="C2084" s="22" t="s">
        <v>3639</v>
      </c>
      <c r="D2084" s="21" t="s">
        <v>3640</v>
      </c>
      <c r="E2084" s="23" t="s">
        <v>13</v>
      </c>
    </row>
    <row r="2085" hidden="1">
      <c r="A2085" s="57" t="s">
        <v>3641</v>
      </c>
      <c r="B2085" s="25">
        <v>23796.0</v>
      </c>
      <c r="C2085" s="26">
        <v>23800.0</v>
      </c>
      <c r="D2085" s="27">
        <v>4.0</v>
      </c>
      <c r="E2085" s="28"/>
    </row>
    <row r="2086" hidden="1">
      <c r="A2086" s="57" t="s">
        <v>3642</v>
      </c>
      <c r="B2086" s="29">
        <v>10273.0</v>
      </c>
      <c r="C2086" s="26">
        <v>10273.0</v>
      </c>
      <c r="D2086" s="27">
        <v>0.0</v>
      </c>
      <c r="E2086" s="40"/>
    </row>
    <row r="2087" hidden="1">
      <c r="A2087" s="57" t="s">
        <v>3643</v>
      </c>
      <c r="B2087" s="25">
        <v>720.0</v>
      </c>
      <c r="C2087" s="26">
        <v>720.0</v>
      </c>
      <c r="D2087" s="27">
        <v>0.0</v>
      </c>
      <c r="E2087" s="41"/>
    </row>
    <row r="2088" hidden="1">
      <c r="A2088" s="57" t="s">
        <v>3644</v>
      </c>
      <c r="B2088" s="29">
        <v>1000.0</v>
      </c>
      <c r="C2088" s="26">
        <v>995.0</v>
      </c>
      <c r="D2088" s="27">
        <v>-5.0</v>
      </c>
      <c r="E2088" s="41"/>
    </row>
    <row r="2089" hidden="1">
      <c r="A2089" s="31" t="s">
        <v>3646</v>
      </c>
      <c r="B2089" s="29">
        <v>0.0</v>
      </c>
      <c r="C2089" s="26"/>
      <c r="D2089" s="27">
        <v>0.0</v>
      </c>
      <c r="E2089" s="40"/>
    </row>
    <row r="2090" hidden="1">
      <c r="A2090" s="31" t="s">
        <v>3647</v>
      </c>
      <c r="B2090" s="29">
        <v>0.0</v>
      </c>
      <c r="C2090" s="26"/>
      <c r="D2090" s="27">
        <v>0.0</v>
      </c>
      <c r="E2090" s="41"/>
    </row>
    <row r="2091" hidden="1">
      <c r="A2091" s="31" t="s">
        <v>3649</v>
      </c>
      <c r="B2091" s="29">
        <v>1455.0</v>
      </c>
      <c r="C2091" s="26">
        <v>1455.0</v>
      </c>
      <c r="D2091" s="27">
        <v>0.0</v>
      </c>
      <c r="E2091" s="28" t="s">
        <v>8537</v>
      </c>
    </row>
    <row r="2092" hidden="1">
      <c r="A2092" s="31" t="s">
        <v>3651</v>
      </c>
      <c r="B2092" s="29">
        <v>3040.0</v>
      </c>
      <c r="C2092" s="26">
        <v>3040.0</v>
      </c>
      <c r="D2092" s="27">
        <v>0.0</v>
      </c>
      <c r="E2092" s="40"/>
    </row>
    <row r="2093" hidden="1">
      <c r="A2093" s="58" t="s">
        <v>3652</v>
      </c>
      <c r="B2093" s="29">
        <v>62883.0</v>
      </c>
      <c r="C2093" s="29">
        <v>62883.0</v>
      </c>
      <c r="D2093" s="27">
        <v>0.0</v>
      </c>
      <c r="E2093" s="41"/>
    </row>
    <row r="2094" hidden="1">
      <c r="A2094" s="58" t="s">
        <v>3653</v>
      </c>
      <c r="B2094" s="29">
        <v>40402.0</v>
      </c>
      <c r="C2094" s="59">
        <v>40402.0</v>
      </c>
      <c r="D2094" s="27">
        <v>0.0</v>
      </c>
      <c r="E2094" s="41"/>
    </row>
    <row r="2095" hidden="1">
      <c r="A2095" s="58" t="s">
        <v>3654</v>
      </c>
      <c r="B2095" s="29">
        <v>62616.0</v>
      </c>
      <c r="C2095" s="59">
        <v>62616.0</v>
      </c>
      <c r="D2095" s="27">
        <v>0.0</v>
      </c>
      <c r="E2095" s="41"/>
    </row>
    <row r="2096" hidden="1">
      <c r="A2096" s="58" t="s">
        <v>3655</v>
      </c>
      <c r="B2096" s="29">
        <v>55940.0</v>
      </c>
      <c r="C2096" s="59">
        <v>55940.0</v>
      </c>
      <c r="D2096" s="27">
        <v>0.0</v>
      </c>
      <c r="E2096" s="41"/>
    </row>
    <row r="2097" hidden="1">
      <c r="A2097" s="58" t="s">
        <v>3657</v>
      </c>
      <c r="B2097" s="29">
        <v>927.0</v>
      </c>
      <c r="C2097" s="59">
        <v>927.0</v>
      </c>
      <c r="D2097" s="27">
        <v>0.0</v>
      </c>
      <c r="E2097" s="41"/>
    </row>
    <row r="2098" hidden="1">
      <c r="A2098" s="58" t="s">
        <v>3658</v>
      </c>
      <c r="B2098" s="29">
        <v>8073.0</v>
      </c>
      <c r="C2098" s="59">
        <v>8073.0</v>
      </c>
      <c r="D2098" s="27">
        <v>0.0</v>
      </c>
      <c r="E2098" s="41"/>
    </row>
    <row r="2099" hidden="1">
      <c r="A2099" s="35" t="s">
        <v>3659</v>
      </c>
      <c r="B2099" s="29">
        <v>263052.0</v>
      </c>
      <c r="C2099" s="59">
        <v>263052.0</v>
      </c>
      <c r="D2099" s="27">
        <v>0.0</v>
      </c>
      <c r="E2099" s="41"/>
    </row>
    <row r="2100" hidden="1">
      <c r="A2100" s="36" t="s">
        <v>3660</v>
      </c>
      <c r="B2100" s="42">
        <v>0.0</v>
      </c>
      <c r="C2100" s="65">
        <v>-1.0</v>
      </c>
      <c r="D2100" s="66">
        <v>-1.0</v>
      </c>
      <c r="E2100" s="45"/>
    </row>
    <row r="2101" hidden="1">
      <c r="A2101" s="39"/>
      <c r="B2101" s="60"/>
      <c r="C2101" s="67"/>
      <c r="D2101" s="61"/>
      <c r="E2101" s="68"/>
    </row>
    <row r="2102" hidden="1">
      <c r="A2102" s="39"/>
      <c r="B2102" s="60"/>
      <c r="C2102" s="67"/>
      <c r="D2102" s="61"/>
      <c r="E2102" s="68"/>
    </row>
    <row r="2103" hidden="1">
      <c r="A2103" s="5" t="s">
        <v>4819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5" t="s">
        <v>3634</v>
      </c>
      <c r="B2105" s="6"/>
      <c r="C2105" s="6"/>
      <c r="D2105" s="6"/>
      <c r="E2105" s="7"/>
    </row>
    <row r="2106" hidden="1">
      <c r="A2106" s="10"/>
      <c r="B2106" s="11"/>
      <c r="C2106" s="11"/>
      <c r="D2106" s="11"/>
      <c r="E2106" s="12"/>
    </row>
    <row r="2107" hidden="1">
      <c r="A2107" s="13">
        <v>45971.0</v>
      </c>
      <c r="B2107" s="6"/>
      <c r="C2107" s="54" t="s">
        <v>3635</v>
      </c>
      <c r="D2107" s="15">
        <v>45977.0</v>
      </c>
      <c r="E2107" s="7"/>
    </row>
    <row r="2108" hidden="1">
      <c r="A2108" s="10"/>
      <c r="B2108" s="11"/>
      <c r="C2108" s="16"/>
      <c r="D2108" s="11"/>
      <c r="E2108" s="12"/>
    </row>
    <row r="2109" hidden="1">
      <c r="A2109" s="55" t="s">
        <v>4824</v>
      </c>
      <c r="B2109" s="7"/>
      <c r="C2109" s="16"/>
      <c r="D2109" s="56" t="s">
        <v>4825</v>
      </c>
      <c r="E2109" s="7"/>
    </row>
    <row r="2110" hidden="1">
      <c r="A2110" s="10"/>
      <c r="B2110" s="12"/>
      <c r="C2110" s="16"/>
      <c r="D2110" s="11"/>
      <c r="E2110" s="12"/>
    </row>
    <row r="2111" hidden="1">
      <c r="A2111" s="19" t="s">
        <v>3636</v>
      </c>
      <c r="B2111" s="6"/>
      <c r="C2111" s="6"/>
      <c r="D2111" s="6"/>
      <c r="E2111" s="7"/>
    </row>
    <row r="2112" hidden="1">
      <c r="A2112" s="20" t="s">
        <v>3637</v>
      </c>
      <c r="B2112" s="21" t="s">
        <v>3638</v>
      </c>
      <c r="C2112" s="22" t="s">
        <v>3639</v>
      </c>
      <c r="D2112" s="21" t="s">
        <v>3640</v>
      </c>
      <c r="E2112" s="23" t="s">
        <v>13</v>
      </c>
    </row>
    <row r="2113" hidden="1">
      <c r="A2113" s="57" t="s">
        <v>3641</v>
      </c>
      <c r="B2113" s="25">
        <v>28145.0</v>
      </c>
      <c r="C2113" s="26">
        <v>28480.0</v>
      </c>
      <c r="D2113" s="27">
        <v>335.0</v>
      </c>
      <c r="E2113" s="28" t="s">
        <v>8538</v>
      </c>
    </row>
    <row r="2114" hidden="1">
      <c r="A2114" s="57" t="s">
        <v>3642</v>
      </c>
      <c r="B2114" s="29">
        <v>13323.0</v>
      </c>
      <c r="C2114" s="26">
        <v>13323.0</v>
      </c>
      <c r="D2114" s="27">
        <v>0.0</v>
      </c>
      <c r="E2114" s="40"/>
    </row>
    <row r="2115" hidden="1">
      <c r="A2115" s="57" t="s">
        <v>3643</v>
      </c>
      <c r="B2115" s="25">
        <v>0.0</v>
      </c>
      <c r="C2115" s="26"/>
      <c r="D2115" s="27">
        <v>0.0</v>
      </c>
      <c r="E2115" s="41"/>
    </row>
    <row r="2116" hidden="1">
      <c r="A2116" s="57" t="s">
        <v>3644</v>
      </c>
      <c r="B2116" s="29">
        <v>499.0</v>
      </c>
      <c r="C2116" s="26">
        <v>499.0</v>
      </c>
      <c r="D2116" s="27">
        <v>0.0</v>
      </c>
      <c r="E2116" s="41"/>
    </row>
    <row r="2117" hidden="1">
      <c r="A2117" s="31" t="s">
        <v>3646</v>
      </c>
      <c r="B2117" s="29">
        <v>0.0</v>
      </c>
      <c r="C2117" s="26"/>
      <c r="D2117" s="27">
        <v>0.0</v>
      </c>
      <c r="E2117" s="40"/>
    </row>
    <row r="2118" hidden="1">
      <c r="A2118" s="31" t="s">
        <v>3647</v>
      </c>
      <c r="B2118" s="29">
        <v>0.0</v>
      </c>
      <c r="C2118" s="26"/>
      <c r="D2118" s="27">
        <v>0.0</v>
      </c>
      <c r="E2118" s="41"/>
    </row>
    <row r="2119" hidden="1">
      <c r="A2119" s="31" t="s">
        <v>3649</v>
      </c>
      <c r="B2119" s="29">
        <v>1487.0</v>
      </c>
      <c r="C2119" s="26">
        <v>1487.0</v>
      </c>
      <c r="D2119" s="27">
        <v>0.0</v>
      </c>
      <c r="E2119" s="28" t="s">
        <v>8539</v>
      </c>
    </row>
    <row r="2120" hidden="1">
      <c r="A2120" s="31" t="s">
        <v>3651</v>
      </c>
      <c r="B2120" s="29">
        <v>3080.0</v>
      </c>
      <c r="C2120" s="26">
        <v>3080.0</v>
      </c>
      <c r="D2120" s="27">
        <v>0.0</v>
      </c>
      <c r="E2120" s="40"/>
    </row>
    <row r="2121" hidden="1">
      <c r="A2121" s="58" t="s">
        <v>3652</v>
      </c>
      <c r="B2121" s="29">
        <v>60305.0</v>
      </c>
      <c r="C2121" s="29">
        <v>60305.0</v>
      </c>
      <c r="D2121" s="27">
        <v>0.0</v>
      </c>
      <c r="E2121" s="41"/>
    </row>
    <row r="2122" hidden="1">
      <c r="A2122" s="58" t="s">
        <v>3653</v>
      </c>
      <c r="B2122" s="29">
        <v>36853.0</v>
      </c>
      <c r="C2122" s="59">
        <v>36853.0</v>
      </c>
      <c r="D2122" s="27">
        <v>0.0</v>
      </c>
      <c r="E2122" s="41"/>
    </row>
    <row r="2123" hidden="1">
      <c r="A2123" s="58" t="s">
        <v>3654</v>
      </c>
      <c r="B2123" s="29">
        <v>67144.0</v>
      </c>
      <c r="C2123" s="59">
        <v>67144.0</v>
      </c>
      <c r="D2123" s="27">
        <v>0.0</v>
      </c>
      <c r="E2123" s="41"/>
    </row>
    <row r="2124" hidden="1">
      <c r="A2124" s="58" t="s">
        <v>3655</v>
      </c>
      <c r="B2124" s="29">
        <v>44509.0</v>
      </c>
      <c r="C2124" s="59">
        <v>44509.0</v>
      </c>
      <c r="D2124" s="27">
        <v>0.0</v>
      </c>
      <c r="E2124" s="41"/>
    </row>
    <row r="2125" hidden="1">
      <c r="A2125" s="58" t="s">
        <v>3657</v>
      </c>
      <c r="B2125" s="29">
        <v>314.0</v>
      </c>
      <c r="C2125" s="59">
        <v>314.0</v>
      </c>
      <c r="D2125" s="27">
        <v>0.0</v>
      </c>
      <c r="E2125" s="41"/>
    </row>
    <row r="2126" hidden="1">
      <c r="A2126" s="58" t="s">
        <v>3658</v>
      </c>
      <c r="B2126" s="29">
        <v>14336.0</v>
      </c>
      <c r="C2126" s="59">
        <v>14336.0</v>
      </c>
      <c r="D2126" s="27">
        <v>0.0</v>
      </c>
      <c r="E2126" s="41"/>
    </row>
    <row r="2127" hidden="1">
      <c r="A2127" s="35" t="s">
        <v>3659</v>
      </c>
      <c r="B2127" s="29">
        <v>255659.0</v>
      </c>
      <c r="C2127" s="59">
        <v>255659.0</v>
      </c>
      <c r="D2127" s="27">
        <v>0.0</v>
      </c>
      <c r="E2127" s="41"/>
    </row>
    <row r="2128" hidden="1">
      <c r="A2128" s="36" t="s">
        <v>3660</v>
      </c>
      <c r="B2128" s="42">
        <v>0.0</v>
      </c>
      <c r="C2128" s="65">
        <v>335.0</v>
      </c>
      <c r="D2128" s="66">
        <v>335.0</v>
      </c>
      <c r="E2128" s="45"/>
    </row>
    <row r="2129" hidden="1">
      <c r="A2129" s="39"/>
      <c r="B2129" s="60"/>
      <c r="C2129" s="67"/>
      <c r="D2129" s="61"/>
      <c r="E2129" s="68"/>
    </row>
    <row r="2130" hidden="1">
      <c r="A2130" s="39"/>
      <c r="B2130" s="60"/>
      <c r="C2130" s="67"/>
      <c r="D2130" s="61"/>
      <c r="E2130" s="68"/>
    </row>
    <row r="2131" hidden="1">
      <c r="A2131" s="5" t="s">
        <v>4819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5" t="s">
        <v>3634</v>
      </c>
      <c r="B2133" s="6"/>
      <c r="C2133" s="6"/>
      <c r="D2133" s="6"/>
      <c r="E2133" s="7"/>
    </row>
    <row r="2134" hidden="1">
      <c r="A2134" s="10"/>
      <c r="B2134" s="11"/>
      <c r="C2134" s="11"/>
      <c r="D2134" s="11"/>
      <c r="E2134" s="12"/>
    </row>
    <row r="2135" hidden="1">
      <c r="A2135" s="13">
        <v>45978.0</v>
      </c>
      <c r="B2135" s="6"/>
      <c r="C2135" s="54" t="s">
        <v>3635</v>
      </c>
      <c r="D2135" s="15">
        <v>45984.0</v>
      </c>
      <c r="E2135" s="7"/>
    </row>
    <row r="2136" hidden="1">
      <c r="A2136" s="10"/>
      <c r="B2136" s="11"/>
      <c r="C2136" s="16"/>
      <c r="D2136" s="11"/>
      <c r="E2136" s="12"/>
    </row>
    <row r="2137" hidden="1">
      <c r="A2137" s="55" t="s">
        <v>4824</v>
      </c>
      <c r="B2137" s="7"/>
      <c r="C2137" s="16"/>
      <c r="D2137" s="56" t="s">
        <v>4825</v>
      </c>
      <c r="E2137" s="7"/>
    </row>
    <row r="2138" hidden="1">
      <c r="A2138" s="10"/>
      <c r="B2138" s="12"/>
      <c r="C2138" s="16"/>
      <c r="D2138" s="11"/>
      <c r="E2138" s="12"/>
    </row>
    <row r="2139" hidden="1">
      <c r="A2139" s="19" t="s">
        <v>3636</v>
      </c>
      <c r="B2139" s="6"/>
      <c r="C2139" s="6"/>
      <c r="D2139" s="6"/>
      <c r="E2139" s="7"/>
    </row>
    <row r="2140" hidden="1">
      <c r="A2140" s="20" t="s">
        <v>3637</v>
      </c>
      <c r="B2140" s="21" t="s">
        <v>3638</v>
      </c>
      <c r="C2140" s="22" t="s">
        <v>3639</v>
      </c>
      <c r="D2140" s="21" t="s">
        <v>3640</v>
      </c>
      <c r="E2140" s="23" t="s">
        <v>13</v>
      </c>
    </row>
    <row r="2141" hidden="1">
      <c r="A2141" s="57" t="s">
        <v>3641</v>
      </c>
      <c r="B2141" s="25">
        <v>34665.0</v>
      </c>
      <c r="C2141" s="26">
        <v>34665.0</v>
      </c>
      <c r="D2141" s="27">
        <v>0.0</v>
      </c>
      <c r="E2141" s="28"/>
    </row>
    <row r="2142" hidden="1">
      <c r="A2142" s="57" t="s">
        <v>3642</v>
      </c>
      <c r="B2142" s="29">
        <v>11395.0</v>
      </c>
      <c r="C2142" s="26">
        <v>11395.0</v>
      </c>
      <c r="D2142" s="27">
        <v>0.0</v>
      </c>
      <c r="E2142" s="40"/>
    </row>
    <row r="2143" hidden="1">
      <c r="A2143" s="57" t="s">
        <v>3643</v>
      </c>
      <c r="B2143" s="25">
        <v>360.0</v>
      </c>
      <c r="C2143" s="26">
        <v>360.0</v>
      </c>
      <c r="D2143" s="27">
        <v>0.0</v>
      </c>
      <c r="E2143" s="41"/>
    </row>
    <row r="2144" hidden="1">
      <c r="A2144" s="57" t="s">
        <v>3644</v>
      </c>
      <c r="B2144" s="29">
        <v>500.0</v>
      </c>
      <c r="C2144" s="26">
        <v>500.0</v>
      </c>
      <c r="D2144" s="27">
        <v>0.0</v>
      </c>
      <c r="E2144" s="41"/>
    </row>
    <row r="2145" hidden="1">
      <c r="A2145" s="31" t="s">
        <v>3646</v>
      </c>
      <c r="B2145" s="29">
        <v>480.0</v>
      </c>
      <c r="C2145" s="26">
        <v>480.0</v>
      </c>
      <c r="D2145" s="27">
        <v>0.0</v>
      </c>
      <c r="E2145" s="40"/>
    </row>
    <row r="2146" hidden="1">
      <c r="A2146" s="31" t="s">
        <v>3647</v>
      </c>
      <c r="B2146" s="29">
        <v>0.0</v>
      </c>
      <c r="C2146" s="26"/>
      <c r="D2146" s="27">
        <v>0.0</v>
      </c>
      <c r="E2146" s="41"/>
    </row>
    <row r="2147" hidden="1">
      <c r="A2147" s="31" t="s">
        <v>3649</v>
      </c>
      <c r="B2147" s="29">
        <v>0.0</v>
      </c>
      <c r="C2147" s="26"/>
      <c r="D2147" s="27">
        <v>0.0</v>
      </c>
      <c r="E2147" s="28"/>
    </row>
    <row r="2148" hidden="1">
      <c r="A2148" s="31" t="s">
        <v>3651</v>
      </c>
      <c r="B2148" s="29">
        <v>4680.0</v>
      </c>
      <c r="C2148" s="26">
        <v>4680.0</v>
      </c>
      <c r="D2148" s="27">
        <v>0.0</v>
      </c>
      <c r="E2148" s="40"/>
    </row>
    <row r="2149" hidden="1">
      <c r="A2149" s="58" t="s">
        <v>3652</v>
      </c>
      <c r="B2149" s="29">
        <v>83174.0</v>
      </c>
      <c r="C2149" s="29">
        <v>83174.0</v>
      </c>
      <c r="D2149" s="27">
        <v>0.0</v>
      </c>
      <c r="E2149" s="41"/>
    </row>
    <row r="2150" hidden="1">
      <c r="A2150" s="58" t="s">
        <v>3653</v>
      </c>
      <c r="B2150" s="29">
        <v>34967.0</v>
      </c>
      <c r="C2150" s="59">
        <v>34967.0</v>
      </c>
      <c r="D2150" s="27">
        <v>0.0</v>
      </c>
      <c r="E2150" s="41"/>
    </row>
    <row r="2151" hidden="1">
      <c r="A2151" s="58" t="s">
        <v>3654</v>
      </c>
      <c r="B2151" s="29">
        <v>79224.0</v>
      </c>
      <c r="C2151" s="59">
        <v>78775.0</v>
      </c>
      <c r="D2151" s="27">
        <v>-449.0</v>
      </c>
      <c r="E2151" s="41"/>
    </row>
    <row r="2152" hidden="1">
      <c r="A2152" s="58" t="s">
        <v>3655</v>
      </c>
      <c r="B2152" s="29">
        <v>46333.0</v>
      </c>
      <c r="C2152" s="59">
        <v>46333.0</v>
      </c>
      <c r="D2152" s="27">
        <v>0.0</v>
      </c>
      <c r="E2152" s="41"/>
    </row>
    <row r="2153" hidden="1">
      <c r="A2153" s="58" t="s">
        <v>3657</v>
      </c>
      <c r="B2153" s="29">
        <v>0.0</v>
      </c>
      <c r="C2153" s="59">
        <v>0.0</v>
      </c>
      <c r="D2153" s="27">
        <v>0.0</v>
      </c>
      <c r="E2153" s="41"/>
    </row>
    <row r="2154" hidden="1">
      <c r="A2154" s="58" t="s">
        <v>3658</v>
      </c>
      <c r="B2154" s="29">
        <v>10874.0</v>
      </c>
      <c r="C2154" s="59">
        <v>10874.0</v>
      </c>
      <c r="D2154" s="27">
        <v>0.0</v>
      </c>
      <c r="E2154" s="41"/>
    </row>
    <row r="2155" hidden="1">
      <c r="A2155" s="35" t="s">
        <v>3659</v>
      </c>
      <c r="B2155" s="29">
        <v>295777.6</v>
      </c>
      <c r="C2155" s="59">
        <v>295328.6</v>
      </c>
      <c r="D2155" s="27">
        <v>-449.0</v>
      </c>
      <c r="E2155" s="41"/>
    </row>
    <row r="2156" hidden="1">
      <c r="A2156" s="36" t="s">
        <v>3660</v>
      </c>
      <c r="B2156" s="42">
        <v>0.4000000000014552</v>
      </c>
      <c r="C2156" s="65">
        <v>0.40000000002328306</v>
      </c>
      <c r="D2156" s="66">
        <v>2.1827872842550278E-11</v>
      </c>
      <c r="E2156" s="45"/>
    </row>
    <row r="2157" hidden="1">
      <c r="A2157" s="39"/>
      <c r="B2157" s="60"/>
      <c r="C2157" s="67"/>
      <c r="D2157" s="61"/>
      <c r="E2157" s="68"/>
    </row>
    <row r="2158" hidden="1">
      <c r="A2158" s="39"/>
      <c r="B2158" s="60"/>
      <c r="C2158" s="67"/>
      <c r="D2158" s="61"/>
      <c r="E2158" s="68"/>
    </row>
    <row r="2159" hidden="1">
      <c r="A2159" s="5" t="s">
        <v>4819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5" t="s">
        <v>3634</v>
      </c>
      <c r="B2161" s="6"/>
      <c r="C2161" s="6"/>
      <c r="D2161" s="6"/>
      <c r="E2161" s="7"/>
    </row>
    <row r="2162" hidden="1">
      <c r="A2162" s="10"/>
      <c r="B2162" s="11"/>
      <c r="C2162" s="11"/>
      <c r="D2162" s="11"/>
      <c r="E2162" s="12"/>
    </row>
    <row r="2163" hidden="1">
      <c r="A2163" s="13">
        <v>45985.0</v>
      </c>
      <c r="B2163" s="6"/>
      <c r="C2163" s="54" t="s">
        <v>3635</v>
      </c>
      <c r="D2163" s="15">
        <v>45991.0</v>
      </c>
      <c r="E2163" s="7"/>
    </row>
    <row r="2164" hidden="1">
      <c r="A2164" s="10"/>
      <c r="B2164" s="11"/>
      <c r="C2164" s="16"/>
      <c r="D2164" s="11"/>
      <c r="E2164" s="12"/>
    </row>
    <row r="2165" hidden="1">
      <c r="A2165" s="55" t="s">
        <v>4824</v>
      </c>
      <c r="B2165" s="7"/>
      <c r="C2165" s="16"/>
      <c r="D2165" s="56" t="s">
        <v>4825</v>
      </c>
      <c r="E2165" s="7"/>
    </row>
    <row r="2166" hidden="1">
      <c r="A2166" s="10"/>
      <c r="B2166" s="12"/>
      <c r="C2166" s="16"/>
      <c r="D2166" s="11"/>
      <c r="E2166" s="12"/>
    </row>
    <row r="2167" hidden="1">
      <c r="A2167" s="19" t="s">
        <v>3636</v>
      </c>
      <c r="B2167" s="6"/>
      <c r="C2167" s="6"/>
      <c r="D2167" s="6"/>
      <c r="E2167" s="7"/>
    </row>
    <row r="2168" hidden="1">
      <c r="A2168" s="20" t="s">
        <v>3637</v>
      </c>
      <c r="B2168" s="21" t="s">
        <v>3638</v>
      </c>
      <c r="C2168" s="22" t="s">
        <v>3639</v>
      </c>
      <c r="D2168" s="21" t="s">
        <v>3640</v>
      </c>
      <c r="E2168" s="23" t="s">
        <v>13</v>
      </c>
    </row>
    <row r="2169" hidden="1">
      <c r="A2169" s="57" t="s">
        <v>3641</v>
      </c>
      <c r="B2169" s="25">
        <v>33885.0</v>
      </c>
      <c r="C2169" s="26">
        <v>33885.0</v>
      </c>
      <c r="D2169" s="27">
        <v>0.0</v>
      </c>
      <c r="E2169" s="28"/>
    </row>
    <row r="2170" hidden="1">
      <c r="A2170" s="57" t="s">
        <v>3642</v>
      </c>
      <c r="B2170" s="29">
        <v>9107.0</v>
      </c>
      <c r="C2170" s="26">
        <v>9107.0</v>
      </c>
      <c r="D2170" s="27">
        <v>0.0</v>
      </c>
      <c r="E2170" s="40"/>
    </row>
    <row r="2171" hidden="1">
      <c r="A2171" s="57" t="s">
        <v>3643</v>
      </c>
      <c r="B2171" s="25">
        <v>660.0</v>
      </c>
      <c r="C2171" s="26">
        <v>660.0</v>
      </c>
      <c r="D2171" s="27">
        <v>0.0</v>
      </c>
      <c r="E2171" s="41"/>
    </row>
    <row r="2172" hidden="1">
      <c r="A2172" s="57" t="s">
        <v>3644</v>
      </c>
      <c r="B2172" s="29">
        <v>500.0</v>
      </c>
      <c r="C2172" s="26">
        <v>499.0</v>
      </c>
      <c r="D2172" s="27">
        <v>-1.0</v>
      </c>
      <c r="E2172" s="41"/>
    </row>
    <row r="2173" hidden="1">
      <c r="A2173" s="31" t="s">
        <v>3646</v>
      </c>
      <c r="B2173" s="29">
        <v>0.0</v>
      </c>
      <c r="C2173" s="26"/>
      <c r="D2173" s="27">
        <v>0.0</v>
      </c>
      <c r="E2173" s="40"/>
    </row>
    <row r="2174" hidden="1">
      <c r="A2174" s="31" t="s">
        <v>3647</v>
      </c>
      <c r="B2174" s="29">
        <v>0.0</v>
      </c>
      <c r="C2174" s="26"/>
      <c r="D2174" s="27">
        <v>0.0</v>
      </c>
      <c r="E2174" s="41"/>
    </row>
    <row r="2175" hidden="1">
      <c r="A2175" s="31" t="s">
        <v>3649</v>
      </c>
      <c r="B2175" s="29">
        <v>1002.0</v>
      </c>
      <c r="C2175" s="26">
        <v>1002.0</v>
      </c>
      <c r="D2175" s="27">
        <v>0.0</v>
      </c>
      <c r="E2175" s="28" t="s">
        <v>8540</v>
      </c>
    </row>
    <row r="2176" hidden="1">
      <c r="A2176" s="31" t="s">
        <v>3651</v>
      </c>
      <c r="B2176" s="29">
        <v>4280.0</v>
      </c>
      <c r="C2176" s="26">
        <v>4280.0</v>
      </c>
      <c r="D2176" s="27">
        <v>0.0</v>
      </c>
      <c r="E2176" s="40"/>
    </row>
    <row r="2177" hidden="1">
      <c r="A2177" s="58" t="s">
        <v>3652</v>
      </c>
      <c r="B2177" s="29">
        <v>71565.0</v>
      </c>
      <c r="C2177" s="29">
        <v>71266.0</v>
      </c>
      <c r="D2177" s="27">
        <v>-299.0</v>
      </c>
      <c r="E2177" s="41"/>
    </row>
    <row r="2178" hidden="1">
      <c r="A2178" s="58" t="s">
        <v>3653</v>
      </c>
      <c r="B2178" s="29">
        <v>31780.0</v>
      </c>
      <c r="C2178" s="59">
        <v>31780.0</v>
      </c>
      <c r="D2178" s="27">
        <v>0.0</v>
      </c>
      <c r="E2178" s="41"/>
    </row>
    <row r="2179" hidden="1">
      <c r="A2179" s="58" t="s">
        <v>3654</v>
      </c>
      <c r="B2179" s="29">
        <v>80281.0</v>
      </c>
      <c r="C2179" s="59">
        <v>80281.0</v>
      </c>
      <c r="D2179" s="27">
        <v>0.0</v>
      </c>
      <c r="E2179" s="41"/>
    </row>
    <row r="2180" hidden="1">
      <c r="A2180" s="58" t="s">
        <v>3655</v>
      </c>
      <c r="B2180" s="29">
        <v>53067.0</v>
      </c>
      <c r="C2180" s="59">
        <v>53067.0</v>
      </c>
      <c r="D2180" s="27">
        <v>0.0</v>
      </c>
      <c r="E2180" s="41"/>
    </row>
    <row r="2181" hidden="1">
      <c r="A2181" s="58" t="s">
        <v>3657</v>
      </c>
      <c r="B2181" s="29">
        <v>463.0</v>
      </c>
      <c r="C2181" s="59">
        <v>463.0</v>
      </c>
      <c r="D2181" s="27">
        <v>0.0</v>
      </c>
      <c r="E2181" s="41"/>
    </row>
    <row r="2182" hidden="1">
      <c r="A2182" s="58" t="s">
        <v>3658</v>
      </c>
      <c r="B2182" s="29">
        <v>15510.0</v>
      </c>
      <c r="C2182" s="59">
        <v>15510.0</v>
      </c>
      <c r="D2182" s="27">
        <v>0.0</v>
      </c>
      <c r="E2182" s="41"/>
    </row>
    <row r="2183" hidden="1">
      <c r="A2183" s="35" t="s">
        <v>3659</v>
      </c>
      <c r="B2183" s="29">
        <v>286589.0</v>
      </c>
      <c r="C2183" s="59">
        <v>286290.0</v>
      </c>
      <c r="D2183" s="27">
        <v>-299.0</v>
      </c>
      <c r="E2183" s="41"/>
    </row>
    <row r="2184" hidden="1">
      <c r="A2184" s="36" t="s">
        <v>3660</v>
      </c>
      <c r="B2184" s="42">
        <v>1.0</v>
      </c>
      <c r="C2184" s="65">
        <v>0.0</v>
      </c>
      <c r="D2184" s="66">
        <v>-1.0</v>
      </c>
      <c r="E2184" s="45"/>
    </row>
    <row r="2185" hidden="1">
      <c r="A2185" s="39"/>
      <c r="B2185" s="60"/>
      <c r="C2185" s="67"/>
      <c r="D2185" s="61"/>
      <c r="E2185" s="68"/>
    </row>
    <row r="2186" hidden="1">
      <c r="A2186" s="39"/>
      <c r="B2186" s="60"/>
      <c r="C2186" s="67"/>
      <c r="D2186" s="61"/>
      <c r="E2186" s="68"/>
    </row>
    <row r="2187" hidden="1">
      <c r="A2187" s="5" t="s">
        <v>4819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5" t="s">
        <v>3634</v>
      </c>
      <c r="B2189" s="6"/>
      <c r="C2189" s="6"/>
      <c r="D2189" s="6"/>
      <c r="E2189" s="7"/>
    </row>
    <row r="2190" hidden="1">
      <c r="A2190" s="10"/>
      <c r="B2190" s="11"/>
      <c r="C2190" s="11"/>
      <c r="D2190" s="11"/>
      <c r="E2190" s="12"/>
    </row>
    <row r="2191" hidden="1">
      <c r="A2191" s="13">
        <v>45992.0</v>
      </c>
      <c r="B2191" s="6"/>
      <c r="C2191" s="54" t="s">
        <v>3635</v>
      </c>
      <c r="D2191" s="15">
        <v>45998.0</v>
      </c>
      <c r="E2191" s="7"/>
    </row>
    <row r="2192" hidden="1">
      <c r="A2192" s="10"/>
      <c r="B2192" s="11"/>
      <c r="C2192" s="16"/>
      <c r="D2192" s="11"/>
      <c r="E2192" s="12"/>
    </row>
    <row r="2193" hidden="1">
      <c r="A2193" s="55" t="s">
        <v>4824</v>
      </c>
      <c r="B2193" s="7"/>
      <c r="C2193" s="16"/>
      <c r="D2193" s="56" t="s">
        <v>4825</v>
      </c>
      <c r="E2193" s="7"/>
    </row>
    <row r="2194" hidden="1">
      <c r="A2194" s="10"/>
      <c r="B2194" s="12"/>
      <c r="C2194" s="16"/>
      <c r="D2194" s="11"/>
      <c r="E2194" s="12"/>
    </row>
    <row r="2195" hidden="1">
      <c r="A2195" s="19" t="s">
        <v>3636</v>
      </c>
      <c r="B2195" s="6"/>
      <c r="C2195" s="6"/>
      <c r="D2195" s="6"/>
      <c r="E2195" s="7"/>
    </row>
    <row r="2196" hidden="1">
      <c r="A2196" s="20" t="s">
        <v>3637</v>
      </c>
      <c r="B2196" s="21" t="s">
        <v>3638</v>
      </c>
      <c r="C2196" s="22" t="s">
        <v>3639</v>
      </c>
      <c r="D2196" s="21" t="s">
        <v>3640</v>
      </c>
      <c r="E2196" s="23" t="s">
        <v>13</v>
      </c>
    </row>
    <row r="2197" hidden="1">
      <c r="A2197" s="57" t="s">
        <v>3641</v>
      </c>
      <c r="B2197" s="25">
        <v>28772.0</v>
      </c>
      <c r="C2197" s="26">
        <v>28772.0</v>
      </c>
      <c r="D2197" s="27">
        <v>0.0</v>
      </c>
      <c r="E2197" s="28"/>
    </row>
    <row r="2198" hidden="1">
      <c r="A2198" s="57" t="s">
        <v>3642</v>
      </c>
      <c r="B2198" s="29">
        <v>9523.0</v>
      </c>
      <c r="C2198" s="26">
        <v>9523.0</v>
      </c>
      <c r="D2198" s="27">
        <v>0.0</v>
      </c>
      <c r="E2198" s="40"/>
    </row>
    <row r="2199" hidden="1">
      <c r="A2199" s="57" t="s">
        <v>3643</v>
      </c>
      <c r="B2199" s="25">
        <v>0.0</v>
      </c>
      <c r="C2199" s="26"/>
      <c r="D2199" s="27">
        <v>0.0</v>
      </c>
      <c r="E2199" s="41"/>
    </row>
    <row r="2200" hidden="1">
      <c r="A2200" s="57" t="s">
        <v>3644</v>
      </c>
      <c r="B2200" s="29">
        <v>0.0</v>
      </c>
      <c r="C2200" s="26"/>
      <c r="D2200" s="27">
        <v>0.0</v>
      </c>
      <c r="E2200" s="41"/>
    </row>
    <row r="2201" hidden="1">
      <c r="A2201" s="31" t="s">
        <v>3646</v>
      </c>
      <c r="B2201" s="29">
        <v>0.0</v>
      </c>
      <c r="C2201" s="26"/>
      <c r="D2201" s="27">
        <v>0.0</v>
      </c>
      <c r="E2201" s="40"/>
    </row>
    <row r="2202" hidden="1">
      <c r="A2202" s="31" t="s">
        <v>3647</v>
      </c>
      <c r="B2202" s="29">
        <v>0.0</v>
      </c>
      <c r="C2202" s="26"/>
      <c r="D2202" s="27">
        <v>0.0</v>
      </c>
      <c r="E2202" s="41"/>
    </row>
    <row r="2203" hidden="1">
      <c r="A2203" s="31" t="s">
        <v>3649</v>
      </c>
      <c r="B2203" s="29">
        <v>1746.0</v>
      </c>
      <c r="C2203" s="26">
        <v>1746.0</v>
      </c>
      <c r="D2203" s="27">
        <v>0.0</v>
      </c>
      <c r="E2203" s="28" t="s">
        <v>8541</v>
      </c>
    </row>
    <row r="2204" hidden="1">
      <c r="A2204" s="31" t="s">
        <v>3651</v>
      </c>
      <c r="B2204" s="29">
        <v>4640.0</v>
      </c>
      <c r="C2204" s="26">
        <v>4640.0</v>
      </c>
      <c r="D2204" s="27">
        <v>0.0</v>
      </c>
      <c r="E2204" s="40"/>
    </row>
    <row r="2205" hidden="1">
      <c r="A2205" s="58" t="s">
        <v>3652</v>
      </c>
      <c r="B2205" s="29">
        <v>86370.0</v>
      </c>
      <c r="C2205" s="29">
        <v>86370.0</v>
      </c>
      <c r="D2205" s="27">
        <v>0.0</v>
      </c>
      <c r="E2205" s="41"/>
    </row>
    <row r="2206" hidden="1">
      <c r="A2206" s="58" t="s">
        <v>3653</v>
      </c>
      <c r="B2206" s="29">
        <v>35284.0</v>
      </c>
      <c r="C2206" s="59">
        <v>35284.0</v>
      </c>
      <c r="D2206" s="27">
        <v>0.0</v>
      </c>
      <c r="E2206" s="41"/>
    </row>
    <row r="2207" hidden="1">
      <c r="A2207" s="58" t="s">
        <v>3654</v>
      </c>
      <c r="B2207" s="29">
        <v>68028.0</v>
      </c>
      <c r="C2207" s="59">
        <v>68028.0</v>
      </c>
      <c r="D2207" s="27">
        <v>0.0</v>
      </c>
      <c r="E2207" s="41"/>
    </row>
    <row r="2208" hidden="1">
      <c r="A2208" s="58" t="s">
        <v>3655</v>
      </c>
      <c r="B2208" s="29">
        <v>58258.0</v>
      </c>
      <c r="C2208" s="59">
        <v>58258.0</v>
      </c>
      <c r="D2208" s="27">
        <v>0.0</v>
      </c>
      <c r="E2208" s="41"/>
    </row>
    <row r="2209" hidden="1">
      <c r="A2209" s="58" t="s">
        <v>3657</v>
      </c>
      <c r="B2209" s="29">
        <v>1527.0</v>
      </c>
      <c r="C2209" s="59">
        <v>1527.0</v>
      </c>
      <c r="D2209" s="27">
        <v>0.0</v>
      </c>
      <c r="E2209" s="41"/>
    </row>
    <row r="2210" hidden="1">
      <c r="A2210" s="58" t="s">
        <v>3658</v>
      </c>
      <c r="B2210" s="29">
        <v>12408.0</v>
      </c>
      <c r="C2210" s="59">
        <v>12408.0</v>
      </c>
      <c r="D2210" s="27">
        <v>0.0</v>
      </c>
      <c r="E2210" s="41"/>
    </row>
    <row r="2211" hidden="1">
      <c r="A2211" s="35" t="s">
        <v>3659</v>
      </c>
      <c r="B2211" s="29">
        <v>294146.7</v>
      </c>
      <c r="C2211" s="59">
        <v>294146.7</v>
      </c>
      <c r="D2211" s="27">
        <v>0.0</v>
      </c>
      <c r="E2211" s="41"/>
    </row>
    <row r="2212" hidden="1">
      <c r="A2212" s="36" t="s">
        <v>3660</v>
      </c>
      <c r="B2212" s="42">
        <v>1.2999999999992724</v>
      </c>
      <c r="C2212" s="65">
        <v>1.2999999999883585</v>
      </c>
      <c r="D2212" s="66">
        <v>-1.0913936421275139E-11</v>
      </c>
      <c r="E2212" s="45"/>
    </row>
    <row r="2213" hidden="1">
      <c r="A2213" s="39"/>
      <c r="B2213" s="60"/>
      <c r="C2213" s="67"/>
      <c r="D2213" s="61"/>
      <c r="E2213" s="68"/>
    </row>
    <row r="2214" hidden="1">
      <c r="A2214" s="39"/>
      <c r="B2214" s="60"/>
      <c r="C2214" s="67"/>
      <c r="D2214" s="61"/>
      <c r="E2214" s="68"/>
    </row>
    <row r="2215" hidden="1">
      <c r="A2215" s="5" t="s">
        <v>4819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5" t="s">
        <v>3634</v>
      </c>
      <c r="B2217" s="6"/>
      <c r="C2217" s="6"/>
      <c r="D2217" s="6"/>
      <c r="E2217" s="7"/>
    </row>
    <row r="2218" hidden="1">
      <c r="A2218" s="10"/>
      <c r="B2218" s="11"/>
      <c r="C2218" s="11"/>
      <c r="D2218" s="11"/>
      <c r="E2218" s="12"/>
    </row>
    <row r="2219" hidden="1">
      <c r="A2219" s="13">
        <v>45992.0</v>
      </c>
      <c r="B2219" s="6"/>
      <c r="C2219" s="54" t="s">
        <v>3635</v>
      </c>
      <c r="D2219" s="15">
        <v>45998.0</v>
      </c>
      <c r="E2219" s="7"/>
    </row>
    <row r="2220" hidden="1">
      <c r="A2220" s="10"/>
      <c r="B2220" s="11"/>
      <c r="C2220" s="16"/>
      <c r="D2220" s="11"/>
      <c r="E2220" s="12"/>
    </row>
    <row r="2221" hidden="1">
      <c r="A2221" s="55" t="s">
        <v>4824</v>
      </c>
      <c r="B2221" s="7"/>
      <c r="C2221" s="16"/>
      <c r="D2221" s="56" t="s">
        <v>4825</v>
      </c>
      <c r="E2221" s="7"/>
    </row>
    <row r="2222" hidden="1">
      <c r="A2222" s="10"/>
      <c r="B2222" s="12"/>
      <c r="C2222" s="16"/>
      <c r="D2222" s="11"/>
      <c r="E2222" s="12"/>
    </row>
    <row r="2223" hidden="1">
      <c r="A2223" s="19" t="s">
        <v>3636</v>
      </c>
      <c r="B2223" s="6"/>
      <c r="C2223" s="6"/>
      <c r="D2223" s="6"/>
      <c r="E2223" s="7"/>
    </row>
    <row r="2224" hidden="1">
      <c r="A2224" s="20" t="s">
        <v>3637</v>
      </c>
      <c r="B2224" s="21" t="s">
        <v>3638</v>
      </c>
      <c r="C2224" s="22" t="s">
        <v>3639</v>
      </c>
      <c r="D2224" s="21" t="s">
        <v>3640</v>
      </c>
      <c r="E2224" s="23" t="s">
        <v>13</v>
      </c>
    </row>
    <row r="2225" hidden="1">
      <c r="A2225" s="57" t="s">
        <v>3641</v>
      </c>
      <c r="B2225" s="25">
        <v>28772.0</v>
      </c>
      <c r="C2225" s="26">
        <v>28772.0</v>
      </c>
      <c r="D2225" s="27">
        <v>0.0</v>
      </c>
      <c r="E2225" s="28"/>
    </row>
    <row r="2226" hidden="1">
      <c r="A2226" s="57" t="s">
        <v>3642</v>
      </c>
      <c r="B2226" s="29">
        <v>9523.0</v>
      </c>
      <c r="C2226" s="26">
        <v>9523.0</v>
      </c>
      <c r="D2226" s="27">
        <v>0.0</v>
      </c>
      <c r="E2226" s="40"/>
    </row>
    <row r="2227" hidden="1">
      <c r="A2227" s="57" t="s">
        <v>3643</v>
      </c>
      <c r="B2227" s="25">
        <v>0.0</v>
      </c>
      <c r="C2227" s="26"/>
      <c r="D2227" s="27">
        <v>0.0</v>
      </c>
      <c r="E2227" s="41"/>
    </row>
    <row r="2228" hidden="1">
      <c r="A2228" s="57" t="s">
        <v>3644</v>
      </c>
      <c r="B2228" s="29">
        <v>0.0</v>
      </c>
      <c r="C2228" s="26"/>
      <c r="D2228" s="27">
        <v>0.0</v>
      </c>
      <c r="E2228" s="41"/>
    </row>
    <row r="2229" hidden="1">
      <c r="A2229" s="31" t="s">
        <v>3646</v>
      </c>
      <c r="B2229" s="29">
        <v>0.0</v>
      </c>
      <c r="C2229" s="26"/>
      <c r="D2229" s="27">
        <v>0.0</v>
      </c>
      <c r="E2229" s="40"/>
    </row>
    <row r="2230" hidden="1">
      <c r="A2230" s="31" t="s">
        <v>3647</v>
      </c>
      <c r="B2230" s="29">
        <v>0.0</v>
      </c>
      <c r="C2230" s="26"/>
      <c r="D2230" s="27">
        <v>0.0</v>
      </c>
      <c r="E2230" s="41"/>
    </row>
    <row r="2231" hidden="1">
      <c r="A2231" s="31" t="s">
        <v>3649</v>
      </c>
      <c r="B2231" s="29">
        <v>1746.0</v>
      </c>
      <c r="C2231" s="26">
        <v>1746.0</v>
      </c>
      <c r="D2231" s="27">
        <v>0.0</v>
      </c>
      <c r="E2231" s="28" t="s">
        <v>8541</v>
      </c>
    </row>
    <row r="2232" hidden="1">
      <c r="A2232" s="31" t="s">
        <v>3651</v>
      </c>
      <c r="B2232" s="29">
        <v>4640.0</v>
      </c>
      <c r="C2232" s="26">
        <v>4640.0</v>
      </c>
      <c r="D2232" s="27">
        <v>0.0</v>
      </c>
      <c r="E2232" s="40"/>
    </row>
    <row r="2233" hidden="1">
      <c r="A2233" s="58" t="s">
        <v>3652</v>
      </c>
      <c r="B2233" s="29">
        <v>86370.0</v>
      </c>
      <c r="C2233" s="29">
        <v>86370.0</v>
      </c>
      <c r="D2233" s="27">
        <v>0.0</v>
      </c>
      <c r="E2233" s="41"/>
    </row>
    <row r="2234" hidden="1">
      <c r="A2234" s="58" t="s">
        <v>3653</v>
      </c>
      <c r="B2234" s="29">
        <v>35284.0</v>
      </c>
      <c r="C2234" s="59">
        <v>35284.0</v>
      </c>
      <c r="D2234" s="27">
        <v>0.0</v>
      </c>
      <c r="E2234" s="41"/>
    </row>
    <row r="2235" hidden="1">
      <c r="A2235" s="58" t="s">
        <v>3654</v>
      </c>
      <c r="B2235" s="29">
        <v>68028.0</v>
      </c>
      <c r="C2235" s="59">
        <v>68028.0</v>
      </c>
      <c r="D2235" s="27">
        <v>0.0</v>
      </c>
      <c r="E2235" s="41"/>
    </row>
    <row r="2236" hidden="1">
      <c r="A2236" s="58" t="s">
        <v>3655</v>
      </c>
      <c r="B2236" s="29">
        <v>58258.0</v>
      </c>
      <c r="C2236" s="59">
        <v>58258.0</v>
      </c>
      <c r="D2236" s="27">
        <v>0.0</v>
      </c>
      <c r="E2236" s="41"/>
    </row>
    <row r="2237" hidden="1">
      <c r="A2237" s="58" t="s">
        <v>3657</v>
      </c>
      <c r="B2237" s="29">
        <v>1527.0</v>
      </c>
      <c r="C2237" s="59">
        <v>1527.0</v>
      </c>
      <c r="D2237" s="27">
        <v>0.0</v>
      </c>
      <c r="E2237" s="41"/>
    </row>
    <row r="2238" hidden="1">
      <c r="A2238" s="58" t="s">
        <v>3658</v>
      </c>
      <c r="B2238" s="29">
        <v>12408.0</v>
      </c>
      <c r="C2238" s="59">
        <v>12408.0</v>
      </c>
      <c r="D2238" s="27">
        <v>0.0</v>
      </c>
      <c r="E2238" s="41"/>
    </row>
    <row r="2239" hidden="1">
      <c r="A2239" s="35" t="s">
        <v>3659</v>
      </c>
      <c r="B2239" s="29">
        <v>294146.7</v>
      </c>
      <c r="C2239" s="59">
        <v>294146.7</v>
      </c>
      <c r="D2239" s="27">
        <v>0.0</v>
      </c>
      <c r="E2239" s="41"/>
    </row>
    <row r="2240" hidden="1">
      <c r="A2240" s="36" t="s">
        <v>3660</v>
      </c>
      <c r="B2240" s="42">
        <v>1.2999999999992724</v>
      </c>
      <c r="C2240" s="65">
        <v>1.2999999999883585</v>
      </c>
      <c r="D2240" s="66">
        <v>-1.0913936421275139E-11</v>
      </c>
      <c r="E2240" s="45"/>
    </row>
    <row r="2241" hidden="1">
      <c r="A2241" s="39"/>
      <c r="B2241" s="60"/>
      <c r="C2241" s="67"/>
      <c r="D2241" s="61"/>
      <c r="E2241" s="68"/>
    </row>
    <row r="2242" hidden="1">
      <c r="A2242" s="39"/>
      <c r="B2242" s="60"/>
      <c r="C2242" s="67"/>
      <c r="D2242" s="61"/>
      <c r="E2242" s="68"/>
    </row>
    <row r="2243" hidden="1">
      <c r="A2243" s="5" t="s">
        <v>4819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5" t="s">
        <v>3634</v>
      </c>
      <c r="B2245" s="6"/>
      <c r="C2245" s="6"/>
      <c r="D2245" s="6"/>
      <c r="E2245" s="7"/>
    </row>
    <row r="2246" hidden="1">
      <c r="A2246" s="10"/>
      <c r="B2246" s="11"/>
      <c r="C2246" s="11"/>
      <c r="D2246" s="11"/>
      <c r="E2246" s="12"/>
    </row>
    <row r="2247" hidden="1">
      <c r="A2247" s="13">
        <v>45999.0</v>
      </c>
      <c r="B2247" s="6"/>
      <c r="C2247" s="54" t="s">
        <v>3635</v>
      </c>
      <c r="D2247" s="15">
        <v>46005.0</v>
      </c>
      <c r="E2247" s="7"/>
    </row>
    <row r="2248" hidden="1">
      <c r="A2248" s="10"/>
      <c r="B2248" s="11"/>
      <c r="C2248" s="16"/>
      <c r="D2248" s="11"/>
      <c r="E2248" s="12"/>
    </row>
    <row r="2249" hidden="1">
      <c r="A2249" s="55" t="s">
        <v>4824</v>
      </c>
      <c r="B2249" s="7"/>
      <c r="C2249" s="16"/>
      <c r="D2249" s="56" t="s">
        <v>4825</v>
      </c>
      <c r="E2249" s="7"/>
    </row>
    <row r="2250" hidden="1">
      <c r="A2250" s="10"/>
      <c r="B2250" s="12"/>
      <c r="C2250" s="16"/>
      <c r="D2250" s="11"/>
      <c r="E2250" s="12"/>
    </row>
    <row r="2251" hidden="1">
      <c r="A2251" s="19" t="s">
        <v>3636</v>
      </c>
      <c r="B2251" s="6"/>
      <c r="C2251" s="6"/>
      <c r="D2251" s="6"/>
      <c r="E2251" s="7"/>
    </row>
    <row r="2252" hidden="1">
      <c r="A2252" s="20" t="s">
        <v>3637</v>
      </c>
      <c r="B2252" s="21" t="s">
        <v>3638</v>
      </c>
      <c r="C2252" s="22" t="s">
        <v>3639</v>
      </c>
      <c r="D2252" s="21" t="s">
        <v>3640</v>
      </c>
      <c r="E2252" s="23" t="s">
        <v>13</v>
      </c>
    </row>
    <row r="2253" hidden="1">
      <c r="A2253" s="57" t="s">
        <v>3641</v>
      </c>
      <c r="B2253" s="25">
        <v>38591.0</v>
      </c>
      <c r="C2253" s="26">
        <v>38600.0</v>
      </c>
      <c r="D2253" s="27">
        <v>9.0</v>
      </c>
      <c r="E2253" s="28"/>
    </row>
    <row r="2254" hidden="1">
      <c r="A2254" s="57" t="s">
        <v>3642</v>
      </c>
      <c r="B2254" s="29">
        <v>14811.0</v>
      </c>
      <c r="C2254" s="26">
        <v>14811.0</v>
      </c>
      <c r="D2254" s="27">
        <v>0.0</v>
      </c>
      <c r="E2254" s="40"/>
    </row>
    <row r="2255" hidden="1">
      <c r="A2255" s="57" t="s">
        <v>3643</v>
      </c>
      <c r="B2255" s="25">
        <v>0.0</v>
      </c>
      <c r="C2255" s="26"/>
      <c r="D2255" s="27">
        <v>0.0</v>
      </c>
      <c r="E2255" s="41"/>
    </row>
    <row r="2256" hidden="1">
      <c r="A2256" s="57" t="s">
        <v>3644</v>
      </c>
      <c r="B2256" s="29">
        <v>500.0</v>
      </c>
      <c r="C2256" s="26">
        <v>500.0</v>
      </c>
      <c r="D2256" s="27">
        <v>0.0</v>
      </c>
      <c r="E2256" s="41"/>
    </row>
    <row r="2257" hidden="1">
      <c r="A2257" s="31" t="s">
        <v>3646</v>
      </c>
      <c r="B2257" s="29">
        <v>0.0</v>
      </c>
      <c r="C2257" s="26"/>
      <c r="D2257" s="27">
        <v>0.0</v>
      </c>
      <c r="E2257" s="40"/>
    </row>
    <row r="2258" hidden="1">
      <c r="A2258" s="31" t="s">
        <v>3647</v>
      </c>
      <c r="B2258" s="29">
        <v>0.0</v>
      </c>
      <c r="C2258" s="26"/>
      <c r="D2258" s="27">
        <v>0.0</v>
      </c>
      <c r="E2258" s="41"/>
    </row>
    <row r="2259" hidden="1">
      <c r="A2259" s="31" t="s">
        <v>3649</v>
      </c>
      <c r="B2259" s="29">
        <v>1773.0</v>
      </c>
      <c r="C2259" s="26">
        <v>1773.0</v>
      </c>
      <c r="D2259" s="27">
        <v>0.0</v>
      </c>
      <c r="E2259" s="28" t="s">
        <v>8542</v>
      </c>
    </row>
    <row r="2260" hidden="1">
      <c r="A2260" s="31" t="s">
        <v>3651</v>
      </c>
      <c r="B2260" s="29">
        <v>4800.0</v>
      </c>
      <c r="C2260" s="26">
        <v>4800.0</v>
      </c>
      <c r="D2260" s="27">
        <v>0.0</v>
      </c>
      <c r="E2260" s="40"/>
    </row>
    <row r="2261" hidden="1">
      <c r="A2261" s="58" t="s">
        <v>3652</v>
      </c>
      <c r="B2261" s="29">
        <v>95994.0</v>
      </c>
      <c r="C2261" s="29">
        <v>95994.0</v>
      </c>
      <c r="D2261" s="27">
        <v>0.0</v>
      </c>
      <c r="E2261" s="41"/>
    </row>
    <row r="2262" hidden="1">
      <c r="A2262" s="58" t="s">
        <v>3653</v>
      </c>
      <c r="B2262" s="29">
        <v>24624.0</v>
      </c>
      <c r="C2262" s="59">
        <v>24624.0</v>
      </c>
      <c r="D2262" s="27">
        <v>0.0</v>
      </c>
      <c r="E2262" s="41"/>
    </row>
    <row r="2263" hidden="1">
      <c r="A2263" s="58" t="s">
        <v>3654</v>
      </c>
      <c r="B2263" s="29">
        <v>77374.0</v>
      </c>
      <c r="C2263" s="59">
        <v>77374.0</v>
      </c>
      <c r="D2263" s="27">
        <v>0.0</v>
      </c>
      <c r="E2263" s="41"/>
    </row>
    <row r="2264" hidden="1">
      <c r="A2264" s="58" t="s">
        <v>3655</v>
      </c>
      <c r="B2264" s="29">
        <v>59603.0</v>
      </c>
      <c r="C2264" s="59">
        <v>59603.0</v>
      </c>
      <c r="D2264" s="27">
        <v>0.0</v>
      </c>
      <c r="E2264" s="41"/>
    </row>
    <row r="2265" hidden="1">
      <c r="A2265" s="58" t="s">
        <v>3657</v>
      </c>
      <c r="B2265" s="29">
        <v>0.0</v>
      </c>
      <c r="C2265" s="59">
        <v>0.0</v>
      </c>
      <c r="D2265" s="27">
        <v>0.0</v>
      </c>
      <c r="E2265" s="41"/>
    </row>
    <row r="2266" hidden="1">
      <c r="A2266" s="58" t="s">
        <v>3658</v>
      </c>
      <c r="B2266" s="29">
        <v>12283.0</v>
      </c>
      <c r="C2266" s="59">
        <v>12283.0</v>
      </c>
      <c r="D2266" s="27">
        <v>0.0</v>
      </c>
      <c r="E2266" s="41"/>
    </row>
    <row r="2267" hidden="1">
      <c r="A2267" s="35" t="s">
        <v>3659</v>
      </c>
      <c r="B2267" s="29">
        <v>318068.8</v>
      </c>
      <c r="C2267" s="59">
        <v>318068.8</v>
      </c>
      <c r="D2267" s="27">
        <v>0.0</v>
      </c>
      <c r="E2267" s="41"/>
    </row>
    <row r="2268" hidden="1">
      <c r="A2268" s="36" t="s">
        <v>3660</v>
      </c>
      <c r="B2268" s="42">
        <v>1.1999999999970896</v>
      </c>
      <c r="C2268" s="65">
        <v>10.200000000011642</v>
      </c>
      <c r="D2268" s="66">
        <v>9.000000000014552</v>
      </c>
      <c r="E2268" s="45"/>
    </row>
    <row r="2269" hidden="1">
      <c r="A2269" s="39"/>
      <c r="B2269" s="60"/>
      <c r="C2269" s="67"/>
      <c r="D2269" s="61"/>
      <c r="E2269" s="68"/>
    </row>
    <row r="2270" hidden="1">
      <c r="A2270" s="39"/>
      <c r="B2270" s="60"/>
      <c r="C2270" s="67"/>
      <c r="D2270" s="61"/>
      <c r="E2270" s="68"/>
    </row>
    <row r="2271" hidden="1">
      <c r="A2271" s="5" t="s">
        <v>4819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5" t="s">
        <v>3634</v>
      </c>
      <c r="B2273" s="6"/>
      <c r="C2273" s="6"/>
      <c r="D2273" s="6"/>
      <c r="E2273" s="7"/>
    </row>
    <row r="2274" hidden="1">
      <c r="A2274" s="10"/>
      <c r="B2274" s="11"/>
      <c r="C2274" s="11"/>
      <c r="D2274" s="11"/>
      <c r="E2274" s="12"/>
    </row>
    <row r="2275" hidden="1">
      <c r="A2275" s="13">
        <v>46006.0</v>
      </c>
      <c r="B2275" s="6"/>
      <c r="C2275" s="54" t="s">
        <v>3635</v>
      </c>
      <c r="D2275" s="15">
        <v>46012.0</v>
      </c>
      <c r="E2275" s="7"/>
    </row>
    <row r="2276" hidden="1">
      <c r="A2276" s="10"/>
      <c r="B2276" s="11"/>
      <c r="C2276" s="16"/>
      <c r="D2276" s="11"/>
      <c r="E2276" s="12"/>
    </row>
    <row r="2277" hidden="1">
      <c r="A2277" s="55" t="s">
        <v>4824</v>
      </c>
      <c r="B2277" s="7"/>
      <c r="C2277" s="16"/>
      <c r="D2277" s="56" t="s">
        <v>4825</v>
      </c>
      <c r="E2277" s="7"/>
    </row>
    <row r="2278" hidden="1">
      <c r="A2278" s="10"/>
      <c r="B2278" s="12"/>
      <c r="C2278" s="16"/>
      <c r="D2278" s="11"/>
      <c r="E2278" s="12"/>
    </row>
    <row r="2279" hidden="1">
      <c r="A2279" s="19" t="s">
        <v>3636</v>
      </c>
      <c r="B2279" s="6"/>
      <c r="C2279" s="6"/>
      <c r="D2279" s="6"/>
      <c r="E2279" s="7"/>
    </row>
    <row r="2280" hidden="1">
      <c r="A2280" s="20" t="s">
        <v>3637</v>
      </c>
      <c r="B2280" s="21" t="s">
        <v>3638</v>
      </c>
      <c r="C2280" s="22" t="s">
        <v>3639</v>
      </c>
      <c r="D2280" s="21" t="s">
        <v>3640</v>
      </c>
      <c r="E2280" s="23" t="s">
        <v>13</v>
      </c>
    </row>
    <row r="2281" hidden="1">
      <c r="A2281" s="57" t="s">
        <v>3641</v>
      </c>
      <c r="B2281" s="25">
        <v>31009.0</v>
      </c>
      <c r="C2281" s="26">
        <v>31010.0</v>
      </c>
      <c r="D2281" s="27">
        <v>1.0</v>
      </c>
      <c r="E2281" s="28"/>
    </row>
    <row r="2282" hidden="1">
      <c r="A2282" s="57" t="s">
        <v>3642</v>
      </c>
      <c r="B2282" s="29">
        <v>9934.0</v>
      </c>
      <c r="C2282" s="26">
        <v>9934.0</v>
      </c>
      <c r="D2282" s="27">
        <v>0.0</v>
      </c>
      <c r="E2282" s="40"/>
    </row>
    <row r="2283" hidden="1">
      <c r="A2283" s="57" t="s">
        <v>3643</v>
      </c>
      <c r="B2283" s="25">
        <v>400.0</v>
      </c>
      <c r="C2283" s="26">
        <v>400.0</v>
      </c>
      <c r="D2283" s="27">
        <v>0.0</v>
      </c>
      <c r="E2283" s="41"/>
    </row>
    <row r="2284" hidden="1">
      <c r="A2284" s="57" t="s">
        <v>3644</v>
      </c>
      <c r="B2284" s="29">
        <v>500.0</v>
      </c>
      <c r="C2284" s="26">
        <v>500.0</v>
      </c>
      <c r="D2284" s="27">
        <v>0.0</v>
      </c>
      <c r="E2284" s="41"/>
    </row>
    <row r="2285" hidden="1">
      <c r="A2285" s="31" t="s">
        <v>3646</v>
      </c>
      <c r="B2285" s="29">
        <v>0.0</v>
      </c>
      <c r="C2285" s="26"/>
      <c r="D2285" s="27">
        <v>0.0</v>
      </c>
      <c r="E2285" s="40"/>
    </row>
    <row r="2286" hidden="1">
      <c r="A2286" s="31" t="s">
        <v>3647</v>
      </c>
      <c r="B2286" s="29">
        <v>0.0</v>
      </c>
      <c r="C2286" s="26"/>
      <c r="D2286" s="27">
        <v>0.0</v>
      </c>
      <c r="E2286" s="41"/>
    </row>
    <row r="2287" hidden="1">
      <c r="A2287" s="31" t="s">
        <v>3649</v>
      </c>
      <c r="B2287" s="29">
        <v>7950.0</v>
      </c>
      <c r="C2287" s="26">
        <v>7950.0</v>
      </c>
      <c r="D2287" s="27">
        <v>0.0</v>
      </c>
      <c r="E2287" s="28" t="s">
        <v>8543</v>
      </c>
    </row>
    <row r="2288" hidden="1">
      <c r="A2288" s="31" t="s">
        <v>3651</v>
      </c>
      <c r="B2288" s="29">
        <v>5320.0</v>
      </c>
      <c r="C2288" s="26">
        <v>5320.0</v>
      </c>
      <c r="D2288" s="27">
        <v>0.0</v>
      </c>
      <c r="E2288" s="40"/>
    </row>
    <row r="2289" hidden="1">
      <c r="A2289" s="58" t="s">
        <v>3652</v>
      </c>
      <c r="B2289" s="29">
        <v>91422.0</v>
      </c>
      <c r="C2289" s="29">
        <v>91101.0</v>
      </c>
      <c r="D2289" s="27">
        <v>-321.0</v>
      </c>
      <c r="E2289" s="41"/>
    </row>
    <row r="2290" hidden="1">
      <c r="A2290" s="58" t="s">
        <v>3653</v>
      </c>
      <c r="B2290" s="29">
        <v>38946.0</v>
      </c>
      <c r="C2290" s="59">
        <v>38946.0</v>
      </c>
      <c r="D2290" s="27">
        <v>0.0</v>
      </c>
      <c r="E2290" s="41"/>
    </row>
    <row r="2291" hidden="1">
      <c r="A2291" s="58" t="s">
        <v>3654</v>
      </c>
      <c r="B2291" s="29">
        <v>82943.0</v>
      </c>
      <c r="C2291" s="59">
        <v>82943.0</v>
      </c>
      <c r="D2291" s="27">
        <v>0.0</v>
      </c>
      <c r="E2291" s="41"/>
    </row>
    <row r="2292" hidden="1">
      <c r="A2292" s="58" t="s">
        <v>3655</v>
      </c>
      <c r="B2292" s="29">
        <v>61412.5</v>
      </c>
      <c r="C2292" s="59">
        <v>61412.5</v>
      </c>
      <c r="D2292" s="27">
        <v>0.0</v>
      </c>
      <c r="E2292" s="41"/>
    </row>
    <row r="2293" hidden="1">
      <c r="A2293" s="58" t="s">
        <v>3657</v>
      </c>
      <c r="B2293" s="29">
        <v>300.0</v>
      </c>
      <c r="C2293" s="59">
        <v>300.0</v>
      </c>
      <c r="D2293" s="27">
        <v>0.0</v>
      </c>
      <c r="E2293" s="41"/>
    </row>
    <row r="2294" hidden="1">
      <c r="A2294" s="58" t="s">
        <v>3658</v>
      </c>
      <c r="B2294" s="29">
        <v>16979.0</v>
      </c>
      <c r="C2294" s="59">
        <v>16979.0</v>
      </c>
      <c r="D2294" s="27">
        <v>0.0</v>
      </c>
      <c r="E2294" s="41"/>
    </row>
    <row r="2295" hidden="1">
      <c r="A2295" s="35" t="s">
        <v>3659</v>
      </c>
      <c r="B2295" s="29">
        <v>330135.89999999997</v>
      </c>
      <c r="C2295" s="59">
        <v>329814.9</v>
      </c>
      <c r="D2295" s="27">
        <v>-320.9999999999418</v>
      </c>
      <c r="E2295" s="41"/>
    </row>
    <row r="2296" hidden="1">
      <c r="A2296" s="36" t="s">
        <v>3660</v>
      </c>
      <c r="B2296" s="42">
        <v>0.5999999999985448</v>
      </c>
      <c r="C2296" s="65">
        <v>1.599999999976717</v>
      </c>
      <c r="D2296" s="66">
        <v>0.9999999999781721</v>
      </c>
      <c r="E2296" s="45"/>
    </row>
    <row r="2297" hidden="1">
      <c r="A2297" s="39"/>
      <c r="B2297" s="60"/>
      <c r="C2297" s="67"/>
      <c r="D2297" s="61"/>
      <c r="E2297" s="68"/>
    </row>
    <row r="2298" hidden="1">
      <c r="A2298" s="39"/>
      <c r="B2298" s="60"/>
      <c r="C2298" s="67"/>
      <c r="D2298" s="61"/>
      <c r="E2298" s="68"/>
    </row>
    <row r="2299" hidden="1">
      <c r="A2299" s="5" t="s">
        <v>4819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5" t="s">
        <v>3634</v>
      </c>
      <c r="B2301" s="6"/>
      <c r="C2301" s="6"/>
      <c r="D2301" s="6"/>
      <c r="E2301" s="7"/>
    </row>
    <row r="2302" hidden="1">
      <c r="A2302" s="10"/>
      <c r="B2302" s="11"/>
      <c r="C2302" s="11"/>
      <c r="D2302" s="11"/>
      <c r="E2302" s="12"/>
    </row>
    <row r="2303" hidden="1">
      <c r="A2303" s="13">
        <v>46013.0</v>
      </c>
      <c r="B2303" s="6"/>
      <c r="C2303" s="54" t="s">
        <v>3635</v>
      </c>
      <c r="D2303" s="15">
        <v>46019.0</v>
      </c>
      <c r="E2303" s="7"/>
    </row>
    <row r="2304" hidden="1">
      <c r="A2304" s="10"/>
      <c r="B2304" s="11"/>
      <c r="C2304" s="16"/>
      <c r="D2304" s="11"/>
      <c r="E2304" s="12"/>
    </row>
    <row r="2305" hidden="1">
      <c r="A2305" s="55" t="s">
        <v>4824</v>
      </c>
      <c r="B2305" s="7"/>
      <c r="C2305" s="16"/>
      <c r="D2305" s="56" t="s">
        <v>4825</v>
      </c>
      <c r="E2305" s="7"/>
    </row>
    <row r="2306" hidden="1">
      <c r="A2306" s="10"/>
      <c r="B2306" s="12"/>
      <c r="C2306" s="16"/>
      <c r="D2306" s="11"/>
      <c r="E2306" s="12"/>
    </row>
    <row r="2307" hidden="1">
      <c r="A2307" s="19" t="s">
        <v>3636</v>
      </c>
      <c r="B2307" s="6"/>
      <c r="C2307" s="6"/>
      <c r="D2307" s="6"/>
      <c r="E2307" s="7"/>
    </row>
    <row r="2308" hidden="1">
      <c r="A2308" s="20" t="s">
        <v>3637</v>
      </c>
      <c r="B2308" s="21" t="s">
        <v>3638</v>
      </c>
      <c r="C2308" s="22" t="s">
        <v>3639</v>
      </c>
      <c r="D2308" s="21" t="s">
        <v>3640</v>
      </c>
      <c r="E2308" s="23" t="s">
        <v>13</v>
      </c>
    </row>
    <row r="2309" hidden="1">
      <c r="A2309" s="57" t="s">
        <v>3641</v>
      </c>
      <c r="B2309" s="25">
        <v>23688.0</v>
      </c>
      <c r="C2309" s="26">
        <v>23688.0</v>
      </c>
      <c r="D2309" s="27">
        <v>0.0</v>
      </c>
      <c r="E2309" s="28"/>
    </row>
    <row r="2310" hidden="1">
      <c r="A2310" s="57" t="s">
        <v>3642</v>
      </c>
      <c r="B2310" s="29">
        <v>5677.0</v>
      </c>
      <c r="C2310" s="26">
        <v>5677.0</v>
      </c>
      <c r="D2310" s="27">
        <v>0.0</v>
      </c>
      <c r="E2310" s="40"/>
    </row>
    <row r="2311" hidden="1">
      <c r="A2311" s="57" t="s">
        <v>3643</v>
      </c>
      <c r="B2311" s="25">
        <v>560.0</v>
      </c>
      <c r="C2311" s="26">
        <v>560.0</v>
      </c>
      <c r="D2311" s="27">
        <v>0.0</v>
      </c>
      <c r="E2311" s="41"/>
    </row>
    <row r="2312" hidden="1">
      <c r="A2312" s="57" t="s">
        <v>3644</v>
      </c>
      <c r="B2312" s="29">
        <v>0.0</v>
      </c>
      <c r="C2312" s="26"/>
      <c r="D2312" s="27">
        <v>0.0</v>
      </c>
      <c r="E2312" s="41"/>
    </row>
    <row r="2313" hidden="1">
      <c r="A2313" s="31" t="s">
        <v>3646</v>
      </c>
      <c r="B2313" s="29">
        <v>0.0</v>
      </c>
      <c r="C2313" s="26"/>
      <c r="D2313" s="27">
        <v>0.0</v>
      </c>
      <c r="E2313" s="40"/>
    </row>
    <row r="2314" hidden="1">
      <c r="A2314" s="31" t="s">
        <v>3647</v>
      </c>
      <c r="B2314" s="29">
        <v>0.0</v>
      </c>
      <c r="C2314" s="26"/>
      <c r="D2314" s="27">
        <v>0.0</v>
      </c>
      <c r="E2314" s="41"/>
    </row>
    <row r="2315" hidden="1">
      <c r="A2315" s="31" t="s">
        <v>3649</v>
      </c>
      <c r="B2315" s="29">
        <v>0.0</v>
      </c>
      <c r="C2315" s="26"/>
      <c r="D2315" s="27">
        <v>0.0</v>
      </c>
      <c r="E2315" s="28"/>
    </row>
    <row r="2316" hidden="1">
      <c r="A2316" s="31" t="s">
        <v>3651</v>
      </c>
      <c r="B2316" s="29">
        <v>3760.0</v>
      </c>
      <c r="C2316" s="26">
        <v>3760.0</v>
      </c>
      <c r="D2316" s="27">
        <v>0.0</v>
      </c>
      <c r="E2316" s="40"/>
    </row>
    <row r="2317" hidden="1">
      <c r="A2317" s="58" t="s">
        <v>3652</v>
      </c>
      <c r="B2317" s="29">
        <v>36226.0</v>
      </c>
      <c r="C2317" s="29">
        <v>36226.0</v>
      </c>
      <c r="D2317" s="27">
        <v>0.0</v>
      </c>
      <c r="E2317" s="41"/>
    </row>
    <row r="2318" hidden="1">
      <c r="A2318" s="58" t="s">
        <v>3653</v>
      </c>
      <c r="B2318" s="29">
        <v>25985.0</v>
      </c>
      <c r="C2318" s="59">
        <v>25721.0</v>
      </c>
      <c r="D2318" s="27">
        <v>-264.0</v>
      </c>
      <c r="E2318" s="41"/>
    </row>
    <row r="2319" hidden="1">
      <c r="A2319" s="58" t="s">
        <v>3654</v>
      </c>
      <c r="B2319" s="29">
        <v>56314.0</v>
      </c>
      <c r="C2319" s="59">
        <v>56314.0</v>
      </c>
      <c r="D2319" s="27">
        <v>0.0</v>
      </c>
      <c r="E2319" s="41"/>
    </row>
    <row r="2320" hidden="1">
      <c r="A2320" s="58" t="s">
        <v>3655</v>
      </c>
      <c r="B2320" s="29">
        <v>36195.0</v>
      </c>
      <c r="C2320" s="59">
        <v>36195.0</v>
      </c>
      <c r="D2320" s="27">
        <v>0.0</v>
      </c>
      <c r="E2320" s="41"/>
    </row>
    <row r="2321" hidden="1">
      <c r="A2321" s="58" t="s">
        <v>3657</v>
      </c>
      <c r="B2321" s="29">
        <v>967.0</v>
      </c>
      <c r="C2321" s="59">
        <v>967.0</v>
      </c>
      <c r="D2321" s="27">
        <v>0.0</v>
      </c>
      <c r="E2321" s="41"/>
    </row>
    <row r="2322" hidden="1">
      <c r="A2322" s="58" t="s">
        <v>3658</v>
      </c>
      <c r="B2322" s="29">
        <v>9889.0</v>
      </c>
      <c r="C2322" s="59">
        <v>9889.0</v>
      </c>
      <c r="D2322" s="27">
        <v>0.0</v>
      </c>
      <c r="E2322" s="41"/>
    </row>
    <row r="2323" hidden="1">
      <c r="A2323" s="35" t="s">
        <v>3659</v>
      </c>
      <c r="B2323" s="29">
        <v>189371.0</v>
      </c>
      <c r="C2323" s="59">
        <v>189107.0</v>
      </c>
      <c r="D2323" s="27">
        <v>-264.0</v>
      </c>
      <c r="E2323" s="41"/>
    </row>
    <row r="2324" hidden="1">
      <c r="A2324" s="36" t="s">
        <v>3660</v>
      </c>
      <c r="B2324" s="42">
        <v>1.0</v>
      </c>
      <c r="C2324" s="65">
        <v>1.0</v>
      </c>
      <c r="D2324" s="66">
        <v>0.0</v>
      </c>
      <c r="E2324" s="45"/>
    </row>
    <row r="2325" hidden="1">
      <c r="A2325" s="39"/>
      <c r="B2325" s="60"/>
      <c r="C2325" s="67"/>
      <c r="D2325" s="61"/>
      <c r="E2325" s="68"/>
    </row>
    <row r="2326" hidden="1">
      <c r="A2326" s="39"/>
      <c r="B2326" s="60"/>
      <c r="C2326" s="67"/>
      <c r="D2326" s="61"/>
      <c r="E2326" s="68"/>
    </row>
    <row r="2327" hidden="1">
      <c r="A2327" s="5" t="s">
        <v>4819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5" t="s">
        <v>3634</v>
      </c>
      <c r="B2329" s="6"/>
      <c r="C2329" s="6"/>
      <c r="D2329" s="6"/>
      <c r="E2329" s="7"/>
    </row>
    <row r="2330" hidden="1">
      <c r="A2330" s="10"/>
      <c r="B2330" s="11"/>
      <c r="C2330" s="11"/>
      <c r="D2330" s="11"/>
      <c r="E2330" s="12"/>
    </row>
    <row r="2331" hidden="1">
      <c r="A2331" s="13">
        <v>46020.0</v>
      </c>
      <c r="B2331" s="6"/>
      <c r="C2331" s="54" t="s">
        <v>3635</v>
      </c>
      <c r="D2331" s="15">
        <v>46022.0</v>
      </c>
      <c r="E2331" s="7"/>
    </row>
    <row r="2332" hidden="1">
      <c r="A2332" s="10"/>
      <c r="B2332" s="11"/>
      <c r="C2332" s="16"/>
      <c r="D2332" s="11"/>
      <c r="E2332" s="12"/>
    </row>
    <row r="2333" hidden="1">
      <c r="A2333" s="55" t="s">
        <v>4824</v>
      </c>
      <c r="B2333" s="7"/>
      <c r="C2333" s="16"/>
      <c r="D2333" s="56" t="s">
        <v>4827</v>
      </c>
      <c r="E2333" s="7"/>
    </row>
    <row r="2334" hidden="1">
      <c r="A2334" s="10"/>
      <c r="B2334" s="12"/>
      <c r="C2334" s="16"/>
      <c r="D2334" s="11"/>
      <c r="E2334" s="12"/>
    </row>
    <row r="2335" hidden="1">
      <c r="A2335" s="19" t="s">
        <v>3636</v>
      </c>
      <c r="B2335" s="6"/>
      <c r="C2335" s="6"/>
      <c r="D2335" s="6"/>
      <c r="E2335" s="7"/>
    </row>
    <row r="2336" hidden="1">
      <c r="A2336" s="20" t="s">
        <v>3637</v>
      </c>
      <c r="B2336" s="21" t="s">
        <v>3638</v>
      </c>
      <c r="C2336" s="22" t="s">
        <v>3639</v>
      </c>
      <c r="D2336" s="21" t="s">
        <v>3640</v>
      </c>
      <c r="E2336" s="23" t="s">
        <v>13</v>
      </c>
    </row>
    <row r="2337" hidden="1">
      <c r="A2337" s="57" t="s">
        <v>3641</v>
      </c>
      <c r="B2337" s="25">
        <v>13502.0</v>
      </c>
      <c r="C2337" s="26">
        <v>13502.0</v>
      </c>
      <c r="D2337" s="27">
        <v>0.0</v>
      </c>
      <c r="E2337" s="28"/>
    </row>
    <row r="2338" hidden="1">
      <c r="A2338" s="57" t="s">
        <v>3642</v>
      </c>
      <c r="B2338" s="29">
        <v>3518.0</v>
      </c>
      <c r="C2338" s="26">
        <v>3518.0</v>
      </c>
      <c r="D2338" s="27">
        <v>0.0</v>
      </c>
      <c r="E2338" s="40"/>
    </row>
    <row r="2339" hidden="1">
      <c r="A2339" s="57" t="s">
        <v>3643</v>
      </c>
      <c r="B2339" s="25">
        <v>0.0</v>
      </c>
      <c r="C2339" s="26"/>
      <c r="D2339" s="27">
        <v>0.0</v>
      </c>
      <c r="E2339" s="41"/>
    </row>
    <row r="2340" hidden="1">
      <c r="A2340" s="57" t="s">
        <v>3644</v>
      </c>
      <c r="B2340" s="29">
        <v>500.0</v>
      </c>
      <c r="C2340" s="26">
        <v>500.0</v>
      </c>
      <c r="D2340" s="27">
        <v>0.0</v>
      </c>
      <c r="E2340" s="41"/>
    </row>
    <row r="2341" hidden="1">
      <c r="A2341" s="31" t="s">
        <v>3646</v>
      </c>
      <c r="B2341" s="29">
        <v>0.0</v>
      </c>
      <c r="C2341" s="26"/>
      <c r="D2341" s="27">
        <v>0.0</v>
      </c>
      <c r="E2341" s="40"/>
    </row>
    <row r="2342" hidden="1">
      <c r="A2342" s="31" t="s">
        <v>3647</v>
      </c>
      <c r="B2342" s="29">
        <v>0.0</v>
      </c>
      <c r="C2342" s="26"/>
      <c r="D2342" s="27">
        <v>0.0</v>
      </c>
      <c r="E2342" s="41"/>
    </row>
    <row r="2343" hidden="1">
      <c r="A2343" s="31" t="s">
        <v>3649</v>
      </c>
      <c r="B2343" s="29">
        <v>0.0</v>
      </c>
      <c r="C2343" s="26"/>
      <c r="D2343" s="27">
        <v>0.0</v>
      </c>
      <c r="E2343" s="28"/>
    </row>
    <row r="2344" hidden="1">
      <c r="A2344" s="31" t="s">
        <v>3651</v>
      </c>
      <c r="B2344" s="29">
        <v>1480.0</v>
      </c>
      <c r="C2344" s="26">
        <v>1480.0</v>
      </c>
      <c r="D2344" s="27">
        <v>0.0</v>
      </c>
      <c r="E2344" s="40"/>
    </row>
    <row r="2345" hidden="1">
      <c r="A2345" s="58" t="s">
        <v>3652</v>
      </c>
      <c r="B2345" s="29">
        <v>31197.0</v>
      </c>
      <c r="C2345" s="29">
        <v>31197.0</v>
      </c>
      <c r="D2345" s="27">
        <v>0.0</v>
      </c>
      <c r="E2345" s="41"/>
    </row>
    <row r="2346" hidden="1">
      <c r="A2346" s="58" t="s">
        <v>3653</v>
      </c>
      <c r="B2346" s="29">
        <v>12349.0</v>
      </c>
      <c r="C2346" s="59">
        <v>12349.0</v>
      </c>
      <c r="D2346" s="27">
        <v>0.0</v>
      </c>
      <c r="E2346" s="41"/>
    </row>
    <row r="2347" hidden="1">
      <c r="A2347" s="58" t="s">
        <v>3654</v>
      </c>
      <c r="B2347" s="29">
        <v>32438.0</v>
      </c>
      <c r="C2347" s="59">
        <v>31302.0</v>
      </c>
      <c r="D2347" s="27">
        <v>-1136.0</v>
      </c>
      <c r="E2347" s="41"/>
    </row>
    <row r="2348" hidden="1">
      <c r="A2348" s="58" t="s">
        <v>3655</v>
      </c>
      <c r="B2348" s="29">
        <v>15898.0</v>
      </c>
      <c r="C2348" s="59">
        <v>15898.0</v>
      </c>
      <c r="D2348" s="27">
        <v>0.0</v>
      </c>
      <c r="E2348" s="41"/>
    </row>
    <row r="2349" hidden="1">
      <c r="A2349" s="58" t="s">
        <v>3657</v>
      </c>
      <c r="B2349" s="29">
        <v>0.0</v>
      </c>
      <c r="C2349" s="59">
        <v>0.0</v>
      </c>
      <c r="D2349" s="27">
        <v>0.0</v>
      </c>
      <c r="E2349" s="41"/>
    </row>
    <row r="2350" hidden="1">
      <c r="A2350" s="58" t="s">
        <v>3658</v>
      </c>
      <c r="B2350" s="29">
        <v>5822.0</v>
      </c>
      <c r="C2350" s="59">
        <v>5822.0</v>
      </c>
      <c r="D2350" s="27">
        <v>0.0</v>
      </c>
      <c r="E2350" s="41"/>
    </row>
    <row r="2351" hidden="1">
      <c r="A2351" s="35" t="s">
        <v>3659</v>
      </c>
      <c r="B2351" s="29">
        <v>110881.0</v>
      </c>
      <c r="C2351" s="59">
        <v>109745.0</v>
      </c>
      <c r="D2351" s="27">
        <v>-1136.0</v>
      </c>
      <c r="E2351" s="41"/>
    </row>
    <row r="2352" hidden="1">
      <c r="A2352" s="36" t="s">
        <v>3660</v>
      </c>
      <c r="B2352" s="42">
        <v>1.0</v>
      </c>
      <c r="C2352" s="65">
        <v>1.0</v>
      </c>
      <c r="D2352" s="66">
        <v>0.0</v>
      </c>
      <c r="E2352" s="45"/>
    </row>
    <row r="2353" hidden="1">
      <c r="A2353" s="39"/>
      <c r="B2353" s="60"/>
      <c r="C2353" s="67"/>
      <c r="D2353" s="61"/>
      <c r="E2353" s="68"/>
    </row>
    <row r="2354" hidden="1">
      <c r="A2354" s="39"/>
      <c r="B2354" s="60"/>
      <c r="C2354" s="67"/>
      <c r="D2354" s="61"/>
      <c r="E2354" s="68"/>
    </row>
    <row r="2355" hidden="1">
      <c r="A2355" s="5" t="s">
        <v>4819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5" t="s">
        <v>3634</v>
      </c>
      <c r="B2357" s="6"/>
      <c r="C2357" s="6"/>
      <c r="D2357" s="6"/>
      <c r="E2357" s="7"/>
    </row>
    <row r="2358" hidden="1">
      <c r="A2358" s="10"/>
      <c r="B2358" s="11"/>
      <c r="C2358" s="11"/>
      <c r="D2358" s="11"/>
      <c r="E2358" s="12"/>
    </row>
    <row r="2359" hidden="1">
      <c r="A2359" s="13">
        <v>46023.0</v>
      </c>
      <c r="B2359" s="6"/>
      <c r="C2359" s="54" t="s">
        <v>3635</v>
      </c>
      <c r="D2359" s="15">
        <v>46026.0</v>
      </c>
      <c r="E2359" s="7"/>
    </row>
    <row r="2360" hidden="1">
      <c r="A2360" s="10"/>
      <c r="B2360" s="11"/>
      <c r="C2360" s="16"/>
      <c r="D2360" s="11"/>
      <c r="E2360" s="12"/>
    </row>
    <row r="2361" hidden="1">
      <c r="A2361" s="55" t="s">
        <v>4839</v>
      </c>
      <c r="B2361" s="7"/>
      <c r="C2361" s="16"/>
      <c r="D2361" s="56" t="s">
        <v>4825</v>
      </c>
      <c r="E2361" s="7"/>
    </row>
    <row r="2362" hidden="1">
      <c r="A2362" s="10"/>
      <c r="B2362" s="12"/>
      <c r="C2362" s="16"/>
      <c r="D2362" s="11"/>
      <c r="E2362" s="12"/>
    </row>
    <row r="2363" hidden="1">
      <c r="A2363" s="19" t="s">
        <v>3636</v>
      </c>
      <c r="B2363" s="6"/>
      <c r="C2363" s="6"/>
      <c r="D2363" s="6"/>
      <c r="E2363" s="7"/>
    </row>
    <row r="2364" hidden="1">
      <c r="A2364" s="20" t="s">
        <v>3637</v>
      </c>
      <c r="B2364" s="21" t="s">
        <v>3638</v>
      </c>
      <c r="C2364" s="22" t="s">
        <v>3639</v>
      </c>
      <c r="D2364" s="21" t="s">
        <v>3640</v>
      </c>
      <c r="E2364" s="23" t="s">
        <v>13</v>
      </c>
    </row>
    <row r="2365" hidden="1">
      <c r="A2365" s="57" t="s">
        <v>3641</v>
      </c>
      <c r="B2365" s="25">
        <v>26066.0</v>
      </c>
      <c r="C2365" s="26">
        <v>26070.0</v>
      </c>
      <c r="D2365" s="27">
        <v>4.0</v>
      </c>
      <c r="E2365" s="28"/>
    </row>
    <row r="2366" hidden="1">
      <c r="A2366" s="57" t="s">
        <v>3642</v>
      </c>
      <c r="B2366" s="29">
        <v>7714.0</v>
      </c>
      <c r="C2366" s="26">
        <v>7714.0</v>
      </c>
      <c r="D2366" s="27">
        <v>0.0</v>
      </c>
      <c r="E2366" s="40"/>
    </row>
    <row r="2367" hidden="1">
      <c r="A2367" s="57" t="s">
        <v>3643</v>
      </c>
      <c r="B2367" s="25">
        <v>0.0</v>
      </c>
      <c r="C2367" s="26"/>
      <c r="D2367" s="27">
        <v>0.0</v>
      </c>
      <c r="E2367" s="41"/>
    </row>
    <row r="2368" hidden="1">
      <c r="A2368" s="57" t="s">
        <v>3644</v>
      </c>
      <c r="B2368" s="29">
        <v>0.0</v>
      </c>
      <c r="C2368" s="26"/>
      <c r="D2368" s="27">
        <v>0.0</v>
      </c>
      <c r="E2368" s="41"/>
    </row>
    <row r="2369" hidden="1">
      <c r="A2369" s="31" t="s">
        <v>3646</v>
      </c>
      <c r="B2369" s="29">
        <v>0.0</v>
      </c>
      <c r="C2369" s="26"/>
      <c r="D2369" s="27">
        <v>0.0</v>
      </c>
      <c r="E2369" s="40"/>
    </row>
    <row r="2370" hidden="1">
      <c r="A2370" s="31" t="s">
        <v>3647</v>
      </c>
      <c r="B2370" s="29">
        <v>0.0</v>
      </c>
      <c r="C2370" s="26"/>
      <c r="D2370" s="27">
        <v>0.0</v>
      </c>
      <c r="E2370" s="41"/>
    </row>
    <row r="2371" hidden="1">
      <c r="A2371" s="31" t="s">
        <v>3649</v>
      </c>
      <c r="B2371" s="29">
        <v>0.0</v>
      </c>
      <c r="C2371" s="26"/>
      <c r="D2371" s="27">
        <v>0.0</v>
      </c>
      <c r="E2371" s="28"/>
    </row>
    <row r="2372" hidden="1">
      <c r="A2372" s="31" t="s">
        <v>3651</v>
      </c>
      <c r="B2372" s="29">
        <v>2400.0</v>
      </c>
      <c r="C2372" s="26">
        <v>2400.0</v>
      </c>
      <c r="D2372" s="27">
        <v>0.0</v>
      </c>
      <c r="E2372" s="40"/>
    </row>
    <row r="2373" hidden="1">
      <c r="A2373" s="58" t="s">
        <v>3652</v>
      </c>
      <c r="B2373" s="29">
        <v>60929.0</v>
      </c>
      <c r="C2373" s="29">
        <v>60929.0</v>
      </c>
      <c r="D2373" s="27">
        <v>0.0</v>
      </c>
      <c r="E2373" s="41"/>
    </row>
    <row r="2374" hidden="1">
      <c r="A2374" s="58" t="s">
        <v>3653</v>
      </c>
      <c r="B2374" s="29">
        <v>27095.0</v>
      </c>
      <c r="C2374" s="59">
        <v>27095.0</v>
      </c>
      <c r="D2374" s="27">
        <v>0.0</v>
      </c>
      <c r="E2374" s="41"/>
    </row>
    <row r="2375" hidden="1">
      <c r="A2375" s="58" t="s">
        <v>3654</v>
      </c>
      <c r="B2375" s="29">
        <v>50459.0</v>
      </c>
      <c r="C2375" s="59">
        <v>50459.0</v>
      </c>
      <c r="D2375" s="27">
        <v>0.0</v>
      </c>
      <c r="E2375" s="41"/>
    </row>
    <row r="2376" hidden="1">
      <c r="A2376" s="58" t="s">
        <v>3655</v>
      </c>
      <c r="B2376" s="29">
        <v>29644.0</v>
      </c>
      <c r="C2376" s="59">
        <v>29644.0</v>
      </c>
      <c r="D2376" s="27">
        <v>0.0</v>
      </c>
      <c r="E2376" s="41"/>
    </row>
    <row r="2377" hidden="1">
      <c r="A2377" s="58" t="s">
        <v>3657</v>
      </c>
      <c r="B2377" s="29">
        <v>747.0</v>
      </c>
      <c r="C2377" s="59">
        <v>747.0</v>
      </c>
      <c r="D2377" s="27">
        <v>0.0</v>
      </c>
      <c r="E2377" s="41"/>
    </row>
    <row r="2378" hidden="1">
      <c r="A2378" s="58" t="s">
        <v>3658</v>
      </c>
      <c r="B2378" s="29">
        <v>11153.0</v>
      </c>
      <c r="C2378" s="59">
        <v>11153.0</v>
      </c>
      <c r="D2378" s="27">
        <v>0.0</v>
      </c>
      <c r="E2378" s="41"/>
    </row>
    <row r="2379" hidden="1">
      <c r="A2379" s="35" t="s">
        <v>3659</v>
      </c>
      <c r="B2379" s="29">
        <v>205054.0</v>
      </c>
      <c r="C2379" s="59">
        <v>205054.0</v>
      </c>
      <c r="D2379" s="27">
        <v>0.0</v>
      </c>
      <c r="E2379" s="41"/>
    </row>
    <row r="2380" hidden="1">
      <c r="A2380" s="36" t="s">
        <v>3660</v>
      </c>
      <c r="B2380" s="42">
        <v>0.0</v>
      </c>
      <c r="C2380" s="65">
        <v>4.0</v>
      </c>
      <c r="D2380" s="66">
        <v>4.0</v>
      </c>
      <c r="E2380" s="45"/>
    </row>
    <row r="2381" hidden="1">
      <c r="A2381" s="39"/>
      <c r="B2381" s="60"/>
      <c r="C2381" s="67"/>
      <c r="D2381" s="61"/>
      <c r="E2381" s="68"/>
    </row>
    <row r="2382" hidden="1">
      <c r="A2382" s="39"/>
      <c r="B2382" s="60"/>
      <c r="C2382" s="67"/>
      <c r="D2382" s="61"/>
      <c r="E2382" s="68"/>
    </row>
    <row r="2383" hidden="1">
      <c r="A2383" s="5" t="s">
        <v>4819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5" t="s">
        <v>3634</v>
      </c>
      <c r="B2385" s="6"/>
      <c r="C2385" s="6"/>
      <c r="D2385" s="6"/>
      <c r="E2385" s="7"/>
    </row>
    <row r="2386" hidden="1">
      <c r="A2386" s="10"/>
      <c r="B2386" s="11"/>
      <c r="C2386" s="11"/>
      <c r="D2386" s="11"/>
      <c r="E2386" s="12"/>
    </row>
    <row r="2387" hidden="1">
      <c r="A2387" s="13">
        <v>46027.0</v>
      </c>
      <c r="B2387" s="6"/>
      <c r="C2387" s="54" t="s">
        <v>3635</v>
      </c>
      <c r="D2387" s="15">
        <v>46033.0</v>
      </c>
      <c r="E2387" s="7"/>
    </row>
    <row r="2388" hidden="1">
      <c r="A2388" s="10"/>
      <c r="B2388" s="11"/>
      <c r="C2388" s="16"/>
      <c r="D2388" s="11"/>
      <c r="E2388" s="12"/>
    </row>
    <row r="2389" hidden="1">
      <c r="A2389" s="55" t="s">
        <v>4824</v>
      </c>
      <c r="B2389" s="7"/>
      <c r="C2389" s="16"/>
      <c r="D2389" s="56" t="s">
        <v>4825</v>
      </c>
      <c r="E2389" s="7"/>
    </row>
    <row r="2390" hidden="1">
      <c r="A2390" s="10"/>
      <c r="B2390" s="12"/>
      <c r="C2390" s="16"/>
      <c r="D2390" s="11"/>
      <c r="E2390" s="12"/>
    </row>
    <row r="2391" hidden="1">
      <c r="A2391" s="19" t="s">
        <v>3636</v>
      </c>
      <c r="B2391" s="6"/>
      <c r="C2391" s="6"/>
      <c r="D2391" s="6"/>
      <c r="E2391" s="7"/>
    </row>
    <row r="2392" hidden="1">
      <c r="A2392" s="20" t="s">
        <v>3637</v>
      </c>
      <c r="B2392" s="21" t="s">
        <v>3638</v>
      </c>
      <c r="C2392" s="22" t="s">
        <v>3639</v>
      </c>
      <c r="D2392" s="21" t="s">
        <v>3640</v>
      </c>
      <c r="E2392" s="23" t="s">
        <v>13</v>
      </c>
    </row>
    <row r="2393" hidden="1">
      <c r="A2393" s="57" t="s">
        <v>3641</v>
      </c>
      <c r="B2393" s="25">
        <v>34921.0</v>
      </c>
      <c r="C2393" s="26">
        <v>34921.0</v>
      </c>
      <c r="D2393" s="27">
        <v>0.0</v>
      </c>
      <c r="E2393" s="28"/>
    </row>
    <row r="2394" hidden="1">
      <c r="A2394" s="57" t="s">
        <v>3642</v>
      </c>
      <c r="B2394" s="29">
        <v>14855.0</v>
      </c>
      <c r="C2394" s="26">
        <v>14855.0</v>
      </c>
      <c r="D2394" s="27">
        <v>0.0</v>
      </c>
      <c r="E2394" s="40"/>
    </row>
    <row r="2395" hidden="1">
      <c r="A2395" s="57" t="s">
        <v>3643</v>
      </c>
      <c r="B2395" s="25">
        <v>680.0</v>
      </c>
      <c r="C2395" s="26">
        <v>680.0</v>
      </c>
      <c r="D2395" s="27">
        <v>0.0</v>
      </c>
      <c r="E2395" s="41"/>
    </row>
    <row r="2396" hidden="1">
      <c r="A2396" s="57" t="s">
        <v>3644</v>
      </c>
      <c r="B2396" s="29">
        <v>300.0</v>
      </c>
      <c r="C2396" s="26">
        <v>300.0</v>
      </c>
      <c r="D2396" s="27">
        <v>0.0</v>
      </c>
      <c r="E2396" s="41"/>
    </row>
    <row r="2397" hidden="1">
      <c r="A2397" s="31" t="s">
        <v>3646</v>
      </c>
      <c r="B2397" s="29">
        <v>0.0</v>
      </c>
      <c r="C2397" s="26"/>
      <c r="D2397" s="27">
        <v>0.0</v>
      </c>
      <c r="E2397" s="40"/>
    </row>
    <row r="2398" hidden="1">
      <c r="A2398" s="31" t="s">
        <v>3647</v>
      </c>
      <c r="B2398" s="29">
        <v>0.0</v>
      </c>
      <c r="C2398" s="26"/>
      <c r="D2398" s="27">
        <v>0.0</v>
      </c>
      <c r="E2398" s="41"/>
    </row>
    <row r="2399" hidden="1">
      <c r="A2399" s="31" t="s">
        <v>3649</v>
      </c>
      <c r="B2399" s="29">
        <v>0.0</v>
      </c>
      <c r="C2399" s="26"/>
      <c r="D2399" s="27">
        <v>0.0</v>
      </c>
      <c r="E2399" s="28"/>
    </row>
    <row r="2400" hidden="1">
      <c r="A2400" s="31" t="s">
        <v>3651</v>
      </c>
      <c r="B2400" s="29">
        <v>5040.0</v>
      </c>
      <c r="C2400" s="26">
        <v>5040.0</v>
      </c>
      <c r="D2400" s="27">
        <v>0.0</v>
      </c>
      <c r="E2400" s="40"/>
    </row>
    <row r="2401" hidden="1">
      <c r="A2401" s="58" t="s">
        <v>3652</v>
      </c>
      <c r="B2401" s="29">
        <v>71256.0</v>
      </c>
      <c r="C2401" s="29">
        <v>71256.0</v>
      </c>
      <c r="D2401" s="27">
        <v>0.0</v>
      </c>
      <c r="E2401" s="41"/>
    </row>
    <row r="2402" hidden="1">
      <c r="A2402" s="58" t="s">
        <v>3653</v>
      </c>
      <c r="B2402" s="29">
        <v>30355.0</v>
      </c>
      <c r="C2402" s="59">
        <v>30355.0</v>
      </c>
      <c r="D2402" s="27">
        <v>0.0</v>
      </c>
      <c r="E2402" s="41"/>
    </row>
    <row r="2403" hidden="1">
      <c r="A2403" s="58" t="s">
        <v>3654</v>
      </c>
      <c r="B2403" s="29">
        <v>66730.0</v>
      </c>
      <c r="C2403" s="59">
        <v>66730.0</v>
      </c>
      <c r="D2403" s="27">
        <v>0.0</v>
      </c>
      <c r="E2403" s="41"/>
    </row>
    <row r="2404" hidden="1">
      <c r="A2404" s="58" t="s">
        <v>3655</v>
      </c>
      <c r="B2404" s="29">
        <v>65982.0</v>
      </c>
      <c r="C2404" s="59">
        <v>65982.0</v>
      </c>
      <c r="D2404" s="27">
        <v>0.0</v>
      </c>
      <c r="E2404" s="41"/>
    </row>
    <row r="2405" hidden="1">
      <c r="A2405" s="58" t="s">
        <v>3657</v>
      </c>
      <c r="B2405" s="29">
        <v>758.0</v>
      </c>
      <c r="C2405" s="59">
        <v>758.0</v>
      </c>
      <c r="D2405" s="27">
        <v>0.0</v>
      </c>
      <c r="E2405" s="41"/>
    </row>
    <row r="2406" hidden="1">
      <c r="A2406" s="58" t="s">
        <v>3658</v>
      </c>
      <c r="B2406" s="29">
        <v>9567.0</v>
      </c>
      <c r="C2406" s="59">
        <v>9567.0</v>
      </c>
      <c r="D2406" s="27">
        <v>0.0</v>
      </c>
      <c r="E2406" s="41"/>
    </row>
    <row r="2407" hidden="1">
      <c r="A2407" s="35" t="s">
        <v>3659</v>
      </c>
      <c r="B2407" s="29">
        <v>290877.2</v>
      </c>
      <c r="C2407" s="59">
        <v>290877.2</v>
      </c>
      <c r="D2407" s="27">
        <v>0.0</v>
      </c>
      <c r="E2407" s="41"/>
    </row>
    <row r="2408" hidden="1">
      <c r="A2408" s="36" t="s">
        <v>3660</v>
      </c>
      <c r="B2408" s="42">
        <v>-0.19999999999708962</v>
      </c>
      <c r="C2408" s="65">
        <v>-0.20000000001164153</v>
      </c>
      <c r="D2408" s="66">
        <v>-1.4551915228366852E-11</v>
      </c>
      <c r="E2408" s="45"/>
    </row>
    <row r="2409" hidden="1">
      <c r="A2409" s="39"/>
      <c r="B2409" s="60"/>
      <c r="C2409" s="67"/>
      <c r="D2409" s="61"/>
      <c r="E2409" s="68"/>
    </row>
    <row r="2410" hidden="1">
      <c r="A2410" s="39"/>
      <c r="B2410" s="60"/>
      <c r="C2410" s="67"/>
      <c r="D2410" s="61"/>
      <c r="E2410" s="68"/>
    </row>
    <row r="2411" hidden="1">
      <c r="A2411" s="5" t="s">
        <v>4819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5" t="s">
        <v>3634</v>
      </c>
      <c r="B2413" s="6"/>
      <c r="C2413" s="6"/>
      <c r="D2413" s="6"/>
      <c r="E2413" s="7"/>
    </row>
    <row r="2414" hidden="1">
      <c r="A2414" s="10"/>
      <c r="B2414" s="11"/>
      <c r="C2414" s="11"/>
      <c r="D2414" s="11"/>
      <c r="E2414" s="12"/>
    </row>
    <row r="2415" hidden="1">
      <c r="A2415" s="13">
        <v>46034.0</v>
      </c>
      <c r="B2415" s="6"/>
      <c r="C2415" s="54" t="s">
        <v>3635</v>
      </c>
      <c r="D2415" s="15">
        <v>46040.0</v>
      </c>
      <c r="E2415" s="7"/>
    </row>
    <row r="2416" hidden="1">
      <c r="A2416" s="10"/>
      <c r="B2416" s="11"/>
      <c r="C2416" s="16"/>
      <c r="D2416" s="11"/>
      <c r="E2416" s="12"/>
    </row>
    <row r="2417" hidden="1">
      <c r="A2417" s="55" t="s">
        <v>4824</v>
      </c>
      <c r="B2417" s="7"/>
      <c r="C2417" s="16"/>
      <c r="D2417" s="56" t="s">
        <v>4825</v>
      </c>
      <c r="E2417" s="7"/>
    </row>
    <row r="2418" hidden="1">
      <c r="A2418" s="10"/>
      <c r="B2418" s="12"/>
      <c r="C2418" s="16"/>
      <c r="D2418" s="11"/>
      <c r="E2418" s="12"/>
    </row>
    <row r="2419" hidden="1">
      <c r="A2419" s="19" t="s">
        <v>3636</v>
      </c>
      <c r="B2419" s="6"/>
      <c r="C2419" s="6"/>
      <c r="D2419" s="6"/>
      <c r="E2419" s="7"/>
    </row>
    <row r="2420" hidden="1">
      <c r="A2420" s="20" t="s">
        <v>3637</v>
      </c>
      <c r="B2420" s="21" t="s">
        <v>3638</v>
      </c>
      <c r="C2420" s="22" t="s">
        <v>3639</v>
      </c>
      <c r="D2420" s="21" t="s">
        <v>3640</v>
      </c>
      <c r="E2420" s="23" t="s">
        <v>13</v>
      </c>
    </row>
    <row r="2421" hidden="1">
      <c r="A2421" s="57" t="s">
        <v>3641</v>
      </c>
      <c r="B2421" s="25">
        <v>34605.0</v>
      </c>
      <c r="C2421" s="26">
        <v>34605.0</v>
      </c>
      <c r="D2421" s="27">
        <v>0.0</v>
      </c>
      <c r="E2421" s="28"/>
    </row>
    <row r="2422" hidden="1">
      <c r="A2422" s="57" t="s">
        <v>3642</v>
      </c>
      <c r="B2422" s="29">
        <v>12809.0</v>
      </c>
      <c r="C2422" s="26">
        <v>12809.0</v>
      </c>
      <c r="D2422" s="27">
        <v>0.0</v>
      </c>
      <c r="E2422" s="40"/>
    </row>
    <row r="2423" hidden="1">
      <c r="A2423" s="57" t="s">
        <v>3643</v>
      </c>
      <c r="B2423" s="25">
        <v>400.0</v>
      </c>
      <c r="C2423" s="26">
        <v>400.0</v>
      </c>
      <c r="D2423" s="27">
        <v>0.0</v>
      </c>
      <c r="E2423" s="41"/>
    </row>
    <row r="2424" hidden="1">
      <c r="A2424" s="57" t="s">
        <v>3644</v>
      </c>
      <c r="B2424" s="29">
        <v>1502.0</v>
      </c>
      <c r="C2424" s="26">
        <v>1502.0</v>
      </c>
      <c r="D2424" s="27">
        <v>0.0</v>
      </c>
      <c r="E2424" s="41"/>
    </row>
    <row r="2425" hidden="1">
      <c r="A2425" s="31" t="s">
        <v>3646</v>
      </c>
      <c r="B2425" s="29">
        <v>0.0</v>
      </c>
      <c r="C2425" s="26"/>
      <c r="D2425" s="27">
        <v>0.0</v>
      </c>
      <c r="E2425" s="40"/>
    </row>
    <row r="2426" hidden="1">
      <c r="A2426" s="31" t="s">
        <v>3647</v>
      </c>
      <c r="B2426" s="29">
        <v>0.0</v>
      </c>
      <c r="C2426" s="26"/>
      <c r="D2426" s="27">
        <v>0.0</v>
      </c>
      <c r="E2426" s="41"/>
    </row>
    <row r="2427" hidden="1">
      <c r="A2427" s="31" t="s">
        <v>3649</v>
      </c>
      <c r="B2427" s="29">
        <v>0.0</v>
      </c>
      <c r="C2427" s="26"/>
      <c r="D2427" s="27">
        <v>0.0</v>
      </c>
      <c r="E2427" s="28"/>
    </row>
    <row r="2428" hidden="1">
      <c r="A2428" s="31" t="s">
        <v>3651</v>
      </c>
      <c r="B2428" s="29">
        <v>3800.0</v>
      </c>
      <c r="C2428" s="26">
        <v>3800.0</v>
      </c>
      <c r="D2428" s="27">
        <v>0.0</v>
      </c>
      <c r="E2428" s="40"/>
    </row>
    <row r="2429" hidden="1">
      <c r="A2429" s="58" t="s">
        <v>3652</v>
      </c>
      <c r="B2429" s="29">
        <v>115212.28999999998</v>
      </c>
      <c r="C2429" s="29">
        <v>114883.2900000001</v>
      </c>
      <c r="D2429" s="27">
        <v>-328.9999999998836</v>
      </c>
      <c r="E2429" s="41"/>
    </row>
    <row r="2430" hidden="1">
      <c r="A2430" s="58" t="s">
        <v>3653</v>
      </c>
      <c r="B2430" s="29">
        <v>29007.0</v>
      </c>
      <c r="C2430" s="59">
        <v>29007.0</v>
      </c>
      <c r="D2430" s="27">
        <v>0.0</v>
      </c>
      <c r="E2430" s="41"/>
    </row>
    <row r="2431" hidden="1">
      <c r="A2431" s="58" t="s">
        <v>3654</v>
      </c>
      <c r="B2431" s="29">
        <v>74779.0</v>
      </c>
      <c r="C2431" s="59">
        <v>74779.0</v>
      </c>
      <c r="D2431" s="27">
        <v>0.0</v>
      </c>
      <c r="E2431" s="41"/>
    </row>
    <row r="2432" hidden="1">
      <c r="A2432" s="58" t="s">
        <v>3655</v>
      </c>
      <c r="B2432" s="29">
        <v>52705.0</v>
      </c>
      <c r="C2432" s="59">
        <v>52705.0</v>
      </c>
      <c r="D2432" s="27">
        <v>0.0</v>
      </c>
      <c r="E2432" s="41"/>
    </row>
    <row r="2433" hidden="1">
      <c r="A2433" s="58" t="s">
        <v>3657</v>
      </c>
      <c r="B2433" s="29">
        <v>0.0</v>
      </c>
      <c r="C2433" s="59">
        <v>0.0</v>
      </c>
      <c r="D2433" s="27">
        <v>0.0</v>
      </c>
      <c r="E2433" s="41"/>
    </row>
    <row r="2434" hidden="1">
      <c r="A2434" s="58" t="s">
        <v>3658</v>
      </c>
      <c r="B2434" s="29">
        <v>14169.0</v>
      </c>
      <c r="C2434" s="59">
        <v>14169.0</v>
      </c>
      <c r="D2434" s="27">
        <v>0.0</v>
      </c>
      <c r="E2434" s="41"/>
    </row>
    <row r="2435" hidden="1">
      <c r="A2435" s="35" t="s">
        <v>3659</v>
      </c>
      <c r="B2435" s="29">
        <v>324818.79000000004</v>
      </c>
      <c r="C2435" s="59">
        <v>324489.7899999998</v>
      </c>
      <c r="D2435" s="27">
        <v>-329.00000000023283</v>
      </c>
      <c r="E2435" s="41"/>
    </row>
    <row r="2436" hidden="1">
      <c r="A2436" s="36" t="s">
        <v>3660</v>
      </c>
      <c r="B2436" s="42">
        <v>0.49999999997089617</v>
      </c>
      <c r="C2436" s="65">
        <v>0.5000000002910383</v>
      </c>
      <c r="D2436" s="66">
        <v>3.2014213502407074E-10</v>
      </c>
      <c r="E2436" s="45"/>
    </row>
    <row r="2437" hidden="1">
      <c r="A2437" s="39"/>
      <c r="B2437" s="60"/>
      <c r="C2437" s="67"/>
      <c r="D2437" s="61"/>
      <c r="E2437" s="68"/>
    </row>
    <row r="2438" hidden="1">
      <c r="A2438" s="39"/>
      <c r="B2438" s="60"/>
      <c r="C2438" s="67"/>
      <c r="D2438" s="61"/>
      <c r="E2438" s="68"/>
    </row>
    <row r="2439" hidden="1">
      <c r="A2439" s="5" t="s">
        <v>4819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5" t="s">
        <v>3634</v>
      </c>
      <c r="B2441" s="6"/>
      <c r="C2441" s="6"/>
      <c r="D2441" s="6"/>
      <c r="E2441" s="7"/>
    </row>
    <row r="2442" hidden="1">
      <c r="A2442" s="10"/>
      <c r="B2442" s="11"/>
      <c r="C2442" s="11"/>
      <c r="D2442" s="11"/>
      <c r="E2442" s="12"/>
    </row>
    <row r="2443" hidden="1">
      <c r="A2443" s="13">
        <v>46041.0</v>
      </c>
      <c r="B2443" s="6"/>
      <c r="C2443" s="54" t="s">
        <v>3635</v>
      </c>
      <c r="D2443" s="15">
        <v>46047.0</v>
      </c>
      <c r="E2443" s="7"/>
    </row>
    <row r="2444" hidden="1">
      <c r="A2444" s="10"/>
      <c r="B2444" s="11"/>
      <c r="C2444" s="16"/>
      <c r="D2444" s="11"/>
      <c r="E2444" s="12"/>
    </row>
    <row r="2445" hidden="1">
      <c r="A2445" s="55" t="s">
        <v>4824</v>
      </c>
      <c r="B2445" s="7"/>
      <c r="C2445" s="16"/>
      <c r="D2445" s="56" t="s">
        <v>4825</v>
      </c>
      <c r="E2445" s="7"/>
    </row>
    <row r="2446" hidden="1">
      <c r="A2446" s="10"/>
      <c r="B2446" s="12"/>
      <c r="C2446" s="16"/>
      <c r="D2446" s="11"/>
      <c r="E2446" s="12"/>
    </row>
    <row r="2447" hidden="1">
      <c r="A2447" s="19" t="s">
        <v>3636</v>
      </c>
      <c r="B2447" s="6"/>
      <c r="C2447" s="6"/>
      <c r="D2447" s="6"/>
      <c r="E2447" s="7"/>
    </row>
    <row r="2448" hidden="1">
      <c r="A2448" s="20" t="s">
        <v>3637</v>
      </c>
      <c r="B2448" s="21" t="s">
        <v>3638</v>
      </c>
      <c r="C2448" s="22" t="s">
        <v>3639</v>
      </c>
      <c r="D2448" s="21" t="s">
        <v>3640</v>
      </c>
      <c r="E2448" s="23" t="s">
        <v>13</v>
      </c>
    </row>
    <row r="2449" hidden="1">
      <c r="A2449" s="57" t="s">
        <v>3641</v>
      </c>
      <c r="B2449" s="25">
        <v>26483.0</v>
      </c>
      <c r="C2449" s="26">
        <v>26485.0</v>
      </c>
      <c r="D2449" s="27">
        <v>2.0</v>
      </c>
      <c r="E2449" s="28"/>
    </row>
    <row r="2450" hidden="1">
      <c r="A2450" s="57" t="s">
        <v>3642</v>
      </c>
      <c r="B2450" s="29">
        <v>14014.0</v>
      </c>
      <c r="C2450" s="26">
        <v>14014.0</v>
      </c>
      <c r="D2450" s="27">
        <v>0.0</v>
      </c>
      <c r="E2450" s="40"/>
    </row>
    <row r="2451" hidden="1">
      <c r="A2451" s="57" t="s">
        <v>3643</v>
      </c>
      <c r="B2451" s="25">
        <v>880.0</v>
      </c>
      <c r="C2451" s="26">
        <v>880.0</v>
      </c>
      <c r="D2451" s="27">
        <v>0.0</v>
      </c>
      <c r="E2451" s="41"/>
    </row>
    <row r="2452" hidden="1">
      <c r="A2452" s="57" t="s">
        <v>3644</v>
      </c>
      <c r="B2452" s="29">
        <v>1000.0</v>
      </c>
      <c r="C2452" s="26">
        <v>1000.0</v>
      </c>
      <c r="D2452" s="27">
        <v>0.0</v>
      </c>
      <c r="E2452" s="41"/>
    </row>
    <row r="2453" hidden="1">
      <c r="A2453" s="31" t="s">
        <v>3646</v>
      </c>
      <c r="B2453" s="29">
        <v>520.0</v>
      </c>
      <c r="C2453" s="26"/>
      <c r="D2453" s="27">
        <v>-520.0</v>
      </c>
      <c r="E2453" s="40"/>
    </row>
    <row r="2454" hidden="1">
      <c r="A2454" s="31" t="s">
        <v>3647</v>
      </c>
      <c r="B2454" s="29">
        <v>0.0</v>
      </c>
      <c r="C2454" s="26"/>
      <c r="D2454" s="27">
        <v>0.0</v>
      </c>
      <c r="E2454" s="41"/>
    </row>
    <row r="2455" hidden="1">
      <c r="A2455" s="31" t="s">
        <v>3649</v>
      </c>
      <c r="B2455" s="29">
        <v>1699.0</v>
      </c>
      <c r="C2455" s="26">
        <v>1699.0</v>
      </c>
      <c r="D2455" s="27">
        <v>0.0</v>
      </c>
      <c r="E2455" s="28" t="s">
        <v>8544</v>
      </c>
    </row>
    <row r="2456" hidden="1">
      <c r="A2456" s="31" t="s">
        <v>3651</v>
      </c>
      <c r="B2456" s="29">
        <v>3480.0</v>
      </c>
      <c r="C2456" s="26">
        <v>4000.0</v>
      </c>
      <c r="D2456" s="27">
        <v>520.0</v>
      </c>
      <c r="E2456" s="40"/>
    </row>
    <row r="2457" hidden="1">
      <c r="A2457" s="58" t="s">
        <v>3652</v>
      </c>
      <c r="B2457" s="29">
        <v>126326.74999999997</v>
      </c>
      <c r="C2457" s="29">
        <v>126326.75000000029</v>
      </c>
      <c r="D2457" s="27">
        <v>3.2014213502407074E-10</v>
      </c>
      <c r="E2457" s="41"/>
    </row>
    <row r="2458" hidden="1">
      <c r="A2458" s="58" t="s">
        <v>3653</v>
      </c>
      <c r="B2458" s="29">
        <v>29070.0</v>
      </c>
      <c r="C2458" s="59">
        <v>29070.0</v>
      </c>
      <c r="D2458" s="27">
        <v>0.0</v>
      </c>
      <c r="E2458" s="41"/>
    </row>
    <row r="2459" hidden="1">
      <c r="A2459" s="58" t="s">
        <v>3654</v>
      </c>
      <c r="B2459" s="29">
        <v>78719.0</v>
      </c>
      <c r="C2459" s="59">
        <v>78719.0</v>
      </c>
      <c r="D2459" s="27">
        <v>0.0</v>
      </c>
      <c r="E2459" s="41"/>
    </row>
    <row r="2460" hidden="1">
      <c r="A2460" s="58" t="s">
        <v>3655</v>
      </c>
      <c r="B2460" s="29">
        <v>55009.5</v>
      </c>
      <c r="C2460" s="59">
        <v>55009.5</v>
      </c>
      <c r="D2460" s="27">
        <v>0.0</v>
      </c>
      <c r="E2460" s="41"/>
    </row>
    <row r="2461" hidden="1">
      <c r="A2461" s="58" t="s">
        <v>3657</v>
      </c>
      <c r="B2461" s="29">
        <v>0.0</v>
      </c>
      <c r="C2461" s="59">
        <v>0.0</v>
      </c>
      <c r="D2461" s="27">
        <v>0.0</v>
      </c>
      <c r="E2461" s="41"/>
    </row>
    <row r="2462" hidden="1">
      <c r="A2462" s="58" t="s">
        <v>3658</v>
      </c>
      <c r="B2462" s="29">
        <v>10243.0</v>
      </c>
      <c r="C2462" s="59">
        <v>8992.0</v>
      </c>
      <c r="D2462" s="27">
        <v>-1251.0</v>
      </c>
      <c r="E2462" s="41"/>
    </row>
    <row r="2463" hidden="1">
      <c r="A2463" s="35" t="s">
        <v>3659</v>
      </c>
      <c r="B2463" s="29">
        <v>337201.25</v>
      </c>
      <c r="C2463" s="59">
        <v>335950.24999999953</v>
      </c>
      <c r="D2463" s="27">
        <v>-1251.0000000004657</v>
      </c>
      <c r="E2463" s="41"/>
    </row>
    <row r="2464" hidden="1">
      <c r="A2464" s="36" t="s">
        <v>3660</v>
      </c>
      <c r="B2464" s="42">
        <v>0.0</v>
      </c>
      <c r="C2464" s="65">
        <v>1253.0000000007567</v>
      </c>
      <c r="D2464" s="66">
        <v>1253.0000000007567</v>
      </c>
      <c r="E2464" s="45"/>
    </row>
    <row r="2465" hidden="1">
      <c r="A2465" s="39"/>
      <c r="B2465" s="60"/>
      <c r="C2465" s="67"/>
      <c r="D2465" s="61"/>
      <c r="E2465" s="68"/>
    </row>
    <row r="2466" hidden="1">
      <c r="A2466" s="39"/>
      <c r="B2466" s="60"/>
      <c r="C2466" s="67"/>
      <c r="D2466" s="61"/>
      <c r="E2466" s="68"/>
    </row>
    <row r="2467" hidden="1">
      <c r="A2467" s="5" t="s">
        <v>4819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5" t="s">
        <v>3634</v>
      </c>
      <c r="B2469" s="6"/>
      <c r="C2469" s="6"/>
      <c r="D2469" s="6"/>
      <c r="E2469" s="7"/>
    </row>
    <row r="2470" hidden="1">
      <c r="A2470" s="10"/>
      <c r="B2470" s="11"/>
      <c r="C2470" s="11"/>
      <c r="D2470" s="11"/>
      <c r="E2470" s="12"/>
    </row>
    <row r="2471" hidden="1">
      <c r="A2471" s="13">
        <v>46041.0</v>
      </c>
      <c r="B2471" s="6"/>
      <c r="C2471" s="54" t="s">
        <v>3635</v>
      </c>
      <c r="D2471" s="15">
        <v>46047.0</v>
      </c>
      <c r="E2471" s="7"/>
    </row>
    <row r="2472" hidden="1">
      <c r="A2472" s="10"/>
      <c r="B2472" s="11"/>
      <c r="C2472" s="16"/>
      <c r="D2472" s="11"/>
      <c r="E2472" s="12"/>
    </row>
    <row r="2473" hidden="1">
      <c r="A2473" s="55" t="s">
        <v>4824</v>
      </c>
      <c r="B2473" s="7"/>
      <c r="C2473" s="16"/>
      <c r="D2473" s="56" t="s">
        <v>4825</v>
      </c>
      <c r="E2473" s="7"/>
    </row>
    <row r="2474" hidden="1">
      <c r="A2474" s="10"/>
      <c r="B2474" s="12"/>
      <c r="C2474" s="16"/>
      <c r="D2474" s="11"/>
      <c r="E2474" s="12"/>
    </row>
    <row r="2475" hidden="1">
      <c r="A2475" s="19" t="s">
        <v>3636</v>
      </c>
      <c r="B2475" s="6"/>
      <c r="C2475" s="6"/>
      <c r="D2475" s="6"/>
      <c r="E2475" s="7"/>
    </row>
    <row r="2476" hidden="1">
      <c r="A2476" s="20" t="s">
        <v>3637</v>
      </c>
      <c r="B2476" s="21" t="s">
        <v>3638</v>
      </c>
      <c r="C2476" s="22" t="s">
        <v>3639</v>
      </c>
      <c r="D2476" s="21" t="s">
        <v>3640</v>
      </c>
      <c r="E2476" s="23" t="s">
        <v>13</v>
      </c>
    </row>
    <row r="2477" hidden="1">
      <c r="A2477" s="57" t="s">
        <v>3641</v>
      </c>
      <c r="B2477" s="25">
        <v>26483.0</v>
      </c>
      <c r="C2477" s="26">
        <v>26485.0</v>
      </c>
      <c r="D2477" s="27">
        <v>2.0</v>
      </c>
      <c r="E2477" s="28"/>
    </row>
    <row r="2478" hidden="1">
      <c r="A2478" s="57" t="s">
        <v>3642</v>
      </c>
      <c r="B2478" s="29">
        <v>14014.0</v>
      </c>
      <c r="C2478" s="26">
        <v>14014.0</v>
      </c>
      <c r="D2478" s="27">
        <v>0.0</v>
      </c>
      <c r="E2478" s="40"/>
    </row>
    <row r="2479" hidden="1">
      <c r="A2479" s="57" t="s">
        <v>3643</v>
      </c>
      <c r="B2479" s="25">
        <v>880.0</v>
      </c>
      <c r="C2479" s="26">
        <v>880.0</v>
      </c>
      <c r="D2479" s="27">
        <v>0.0</v>
      </c>
      <c r="E2479" s="41"/>
    </row>
    <row r="2480" hidden="1">
      <c r="A2480" s="57" t="s">
        <v>3644</v>
      </c>
      <c r="B2480" s="29">
        <v>1000.0</v>
      </c>
      <c r="C2480" s="26">
        <v>1000.0</v>
      </c>
      <c r="D2480" s="27">
        <v>0.0</v>
      </c>
      <c r="E2480" s="41"/>
    </row>
    <row r="2481" hidden="1">
      <c r="A2481" s="31" t="s">
        <v>3646</v>
      </c>
      <c r="B2481" s="29">
        <v>520.0</v>
      </c>
      <c r="C2481" s="26"/>
      <c r="D2481" s="27">
        <v>-520.0</v>
      </c>
      <c r="E2481" s="40"/>
    </row>
    <row r="2482" hidden="1">
      <c r="A2482" s="31" t="s">
        <v>3647</v>
      </c>
      <c r="B2482" s="29">
        <v>0.0</v>
      </c>
      <c r="C2482" s="26"/>
      <c r="D2482" s="27">
        <v>0.0</v>
      </c>
      <c r="E2482" s="41"/>
    </row>
    <row r="2483" hidden="1">
      <c r="A2483" s="31" t="s">
        <v>3649</v>
      </c>
      <c r="B2483" s="29">
        <v>1699.0</v>
      </c>
      <c r="C2483" s="26">
        <v>1699.0</v>
      </c>
      <c r="D2483" s="27">
        <v>0.0</v>
      </c>
      <c r="E2483" s="28" t="s">
        <v>8544</v>
      </c>
    </row>
    <row r="2484" hidden="1">
      <c r="A2484" s="31" t="s">
        <v>3651</v>
      </c>
      <c r="B2484" s="29">
        <v>3480.0</v>
      </c>
      <c r="C2484" s="26">
        <v>4000.0</v>
      </c>
      <c r="D2484" s="27">
        <v>520.0</v>
      </c>
      <c r="E2484" s="40"/>
    </row>
    <row r="2485" hidden="1">
      <c r="A2485" s="58" t="s">
        <v>3652</v>
      </c>
      <c r="B2485" s="29">
        <v>126326.74999999997</v>
      </c>
      <c r="C2485" s="29">
        <v>126326.75000000029</v>
      </c>
      <c r="D2485" s="27">
        <v>3.2014213502407074E-10</v>
      </c>
      <c r="E2485" s="41"/>
    </row>
    <row r="2486" hidden="1">
      <c r="A2486" s="58" t="s">
        <v>3653</v>
      </c>
      <c r="B2486" s="29">
        <v>29070.0</v>
      </c>
      <c r="C2486" s="59">
        <v>29070.0</v>
      </c>
      <c r="D2486" s="27">
        <v>0.0</v>
      </c>
      <c r="E2486" s="41"/>
    </row>
    <row r="2487" hidden="1">
      <c r="A2487" s="58" t="s">
        <v>3654</v>
      </c>
      <c r="B2487" s="29">
        <v>78719.0</v>
      </c>
      <c r="C2487" s="59">
        <v>78719.0</v>
      </c>
      <c r="D2487" s="27">
        <v>0.0</v>
      </c>
      <c r="E2487" s="41"/>
    </row>
    <row r="2488" hidden="1">
      <c r="A2488" s="58" t="s">
        <v>3655</v>
      </c>
      <c r="B2488" s="29">
        <v>55009.5</v>
      </c>
      <c r="C2488" s="59">
        <v>55009.5</v>
      </c>
      <c r="D2488" s="27">
        <v>0.0</v>
      </c>
      <c r="E2488" s="41"/>
    </row>
    <row r="2489" hidden="1">
      <c r="A2489" s="58" t="s">
        <v>3657</v>
      </c>
      <c r="B2489" s="29">
        <v>0.0</v>
      </c>
      <c r="C2489" s="59">
        <v>0.0</v>
      </c>
      <c r="D2489" s="27">
        <v>0.0</v>
      </c>
      <c r="E2489" s="41"/>
    </row>
    <row r="2490" hidden="1">
      <c r="A2490" s="58" t="s">
        <v>3658</v>
      </c>
      <c r="B2490" s="29">
        <v>10243.0</v>
      </c>
      <c r="C2490" s="59">
        <v>8992.0</v>
      </c>
      <c r="D2490" s="27">
        <v>-1251.0</v>
      </c>
      <c r="E2490" s="41"/>
    </row>
    <row r="2491" hidden="1">
      <c r="A2491" s="35" t="s">
        <v>3659</v>
      </c>
      <c r="B2491" s="29">
        <v>337201.25</v>
      </c>
      <c r="C2491" s="59">
        <v>335950.24999999953</v>
      </c>
      <c r="D2491" s="27">
        <v>-1251.0000000004657</v>
      </c>
      <c r="E2491" s="41"/>
    </row>
    <row r="2492" hidden="1">
      <c r="A2492" s="36" t="s">
        <v>3660</v>
      </c>
      <c r="B2492" s="42">
        <v>0.0</v>
      </c>
      <c r="C2492" s="65">
        <v>1253.0000000007567</v>
      </c>
      <c r="D2492" s="66">
        <v>1253.0000000007567</v>
      </c>
      <c r="E2492" s="45"/>
    </row>
    <row r="2493" hidden="1">
      <c r="A2493" s="39"/>
      <c r="B2493" s="60"/>
      <c r="C2493" s="67"/>
      <c r="D2493" s="61"/>
      <c r="E2493" s="68"/>
    </row>
    <row r="2494" hidden="1">
      <c r="A2494" s="39"/>
      <c r="B2494" s="60"/>
      <c r="C2494" s="67"/>
      <c r="D2494" s="61"/>
      <c r="E2494" s="68"/>
    </row>
    <row r="2495" hidden="1">
      <c r="A2495" s="5" t="s">
        <v>4819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5" t="s">
        <v>3634</v>
      </c>
      <c r="B2497" s="6"/>
      <c r="C2497" s="6"/>
      <c r="D2497" s="6"/>
      <c r="E2497" s="7"/>
    </row>
    <row r="2498" hidden="1">
      <c r="A2498" s="10"/>
      <c r="B2498" s="11"/>
      <c r="C2498" s="11"/>
      <c r="D2498" s="11"/>
      <c r="E2498" s="12"/>
    </row>
    <row r="2499" hidden="1">
      <c r="A2499" s="13">
        <v>46048.0</v>
      </c>
      <c r="B2499" s="6"/>
      <c r="C2499" s="54" t="s">
        <v>3635</v>
      </c>
      <c r="D2499" s="15">
        <v>46053.0</v>
      </c>
      <c r="E2499" s="7"/>
    </row>
    <row r="2500" hidden="1">
      <c r="A2500" s="10"/>
      <c r="B2500" s="11"/>
      <c r="C2500" s="16"/>
      <c r="D2500" s="11"/>
      <c r="E2500" s="12"/>
    </row>
    <row r="2501" hidden="1">
      <c r="A2501" s="55" t="s">
        <v>4824</v>
      </c>
      <c r="B2501" s="7"/>
      <c r="C2501" s="16"/>
      <c r="D2501" s="56" t="s">
        <v>4833</v>
      </c>
      <c r="E2501" s="7"/>
    </row>
    <row r="2502" hidden="1">
      <c r="A2502" s="10"/>
      <c r="B2502" s="12"/>
      <c r="C2502" s="16"/>
      <c r="D2502" s="11"/>
      <c r="E2502" s="12"/>
    </row>
    <row r="2503" hidden="1">
      <c r="A2503" s="19" t="s">
        <v>3636</v>
      </c>
      <c r="B2503" s="6"/>
      <c r="C2503" s="6"/>
      <c r="D2503" s="6"/>
      <c r="E2503" s="7"/>
    </row>
    <row r="2504" hidden="1">
      <c r="A2504" s="20" t="s">
        <v>3637</v>
      </c>
      <c r="B2504" s="21" t="s">
        <v>3638</v>
      </c>
      <c r="C2504" s="22" t="s">
        <v>3639</v>
      </c>
      <c r="D2504" s="21" t="s">
        <v>3640</v>
      </c>
      <c r="E2504" s="23" t="s">
        <v>13</v>
      </c>
    </row>
    <row r="2505" hidden="1">
      <c r="A2505" s="57" t="s">
        <v>3641</v>
      </c>
      <c r="B2505" s="25">
        <v>15668.0</v>
      </c>
      <c r="C2505" s="26">
        <v>15668.0</v>
      </c>
      <c r="D2505" s="27">
        <v>0.0</v>
      </c>
      <c r="E2505" s="28"/>
    </row>
    <row r="2506" hidden="1">
      <c r="A2506" s="57" t="s">
        <v>3642</v>
      </c>
      <c r="B2506" s="29">
        <v>10943.0</v>
      </c>
      <c r="C2506" s="26">
        <v>10943.0</v>
      </c>
      <c r="D2506" s="27">
        <v>0.0</v>
      </c>
      <c r="E2506" s="40"/>
    </row>
    <row r="2507" hidden="1">
      <c r="A2507" s="57" t="s">
        <v>3643</v>
      </c>
      <c r="B2507" s="25">
        <v>0.0</v>
      </c>
      <c r="C2507" s="26"/>
      <c r="D2507" s="27">
        <v>0.0</v>
      </c>
      <c r="E2507" s="41"/>
    </row>
    <row r="2508" hidden="1">
      <c r="A2508" s="57" t="s">
        <v>3644</v>
      </c>
      <c r="B2508" s="29">
        <v>0.0</v>
      </c>
      <c r="C2508" s="26"/>
      <c r="D2508" s="27">
        <v>0.0</v>
      </c>
      <c r="E2508" s="41"/>
    </row>
    <row r="2509" hidden="1">
      <c r="A2509" s="31" t="s">
        <v>3646</v>
      </c>
      <c r="B2509" s="29">
        <v>0.0</v>
      </c>
      <c r="C2509" s="26"/>
      <c r="D2509" s="27">
        <v>0.0</v>
      </c>
      <c r="E2509" s="40"/>
    </row>
    <row r="2510" hidden="1">
      <c r="A2510" s="31" t="s">
        <v>3647</v>
      </c>
      <c r="B2510" s="29">
        <v>0.0</v>
      </c>
      <c r="C2510" s="26"/>
      <c r="D2510" s="27">
        <v>0.0</v>
      </c>
      <c r="E2510" s="41"/>
    </row>
    <row r="2511" hidden="1">
      <c r="A2511" s="31" t="s">
        <v>3649</v>
      </c>
      <c r="B2511" s="29">
        <v>5601.0</v>
      </c>
      <c r="C2511" s="26">
        <v>5601.0</v>
      </c>
      <c r="D2511" s="27">
        <v>0.0</v>
      </c>
      <c r="E2511" s="28" t="s">
        <v>8545</v>
      </c>
    </row>
    <row r="2512" hidden="1">
      <c r="A2512" s="31" t="s">
        <v>3651</v>
      </c>
      <c r="B2512" s="29">
        <v>4200.0</v>
      </c>
      <c r="C2512" s="26">
        <v>4200.0</v>
      </c>
      <c r="D2512" s="27">
        <v>0.0</v>
      </c>
      <c r="E2512" s="40"/>
    </row>
    <row r="2513" hidden="1">
      <c r="A2513" s="58" t="s">
        <v>3652</v>
      </c>
      <c r="B2513" s="29">
        <v>104216.24</v>
      </c>
      <c r="C2513" s="29">
        <v>104216.24000000014</v>
      </c>
      <c r="D2513" s="27">
        <v>1.3096723705530167E-10</v>
      </c>
      <c r="E2513" s="41"/>
    </row>
    <row r="2514" hidden="1">
      <c r="A2514" s="58" t="s">
        <v>3653</v>
      </c>
      <c r="B2514" s="29">
        <v>34965.0</v>
      </c>
      <c r="C2514" s="59">
        <v>34965.0</v>
      </c>
      <c r="D2514" s="27">
        <v>0.0</v>
      </c>
      <c r="E2514" s="41"/>
    </row>
    <row r="2515" hidden="1">
      <c r="A2515" s="58" t="s">
        <v>3654</v>
      </c>
      <c r="B2515" s="29">
        <v>58048.0</v>
      </c>
      <c r="C2515" s="59">
        <v>58048.0</v>
      </c>
      <c r="D2515" s="27">
        <v>0.0</v>
      </c>
      <c r="E2515" s="41"/>
    </row>
    <row r="2516" hidden="1">
      <c r="A2516" s="58" t="s">
        <v>3655</v>
      </c>
      <c r="B2516" s="29">
        <v>47618.1</v>
      </c>
      <c r="C2516" s="59">
        <v>47618.1</v>
      </c>
      <c r="D2516" s="27">
        <v>0.0</v>
      </c>
      <c r="E2516" s="41"/>
    </row>
    <row r="2517" hidden="1">
      <c r="A2517" s="58" t="s">
        <v>3657</v>
      </c>
      <c r="B2517" s="29">
        <v>0.0</v>
      </c>
      <c r="C2517" s="59">
        <v>0.0</v>
      </c>
      <c r="D2517" s="27">
        <v>0.0</v>
      </c>
      <c r="E2517" s="41"/>
    </row>
    <row r="2518" hidden="1">
      <c r="A2518" s="58" t="s">
        <v>3658</v>
      </c>
      <c r="B2518" s="29">
        <v>7843.0</v>
      </c>
      <c r="C2518" s="59">
        <v>7843.0</v>
      </c>
      <c r="D2518" s="27">
        <v>0.0</v>
      </c>
      <c r="E2518" s="41"/>
    </row>
    <row r="2519" hidden="1">
      <c r="A2519" s="35" t="s">
        <v>3659</v>
      </c>
      <c r="B2519" s="29">
        <v>281259.3400000001</v>
      </c>
      <c r="C2519" s="59">
        <v>281259.33999999927</v>
      </c>
      <c r="D2519" s="27">
        <v>-8.149072527885437E-10</v>
      </c>
      <c r="E2519" s="41"/>
    </row>
    <row r="2520" hidden="1">
      <c r="A2520" s="36" t="s">
        <v>3660</v>
      </c>
      <c r="B2520" s="42">
        <v>-4.729372449219227E-11</v>
      </c>
      <c r="C2520" s="65">
        <v>8.731149137020111E-10</v>
      </c>
      <c r="D2520" s="66">
        <v>9.204086381942034E-10</v>
      </c>
      <c r="E2520" s="45"/>
    </row>
    <row r="2521" hidden="1">
      <c r="A2521" s="39"/>
      <c r="B2521" s="60"/>
      <c r="C2521" s="67"/>
      <c r="D2521" s="61"/>
      <c r="E2521" s="68"/>
    </row>
    <row r="2522" hidden="1">
      <c r="A2522" s="39"/>
      <c r="B2522" s="60"/>
      <c r="C2522" s="67"/>
      <c r="D2522" s="61"/>
      <c r="E2522" s="68"/>
    </row>
    <row r="2523" hidden="1">
      <c r="A2523" s="5" t="s">
        <v>4819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5" t="s">
        <v>3634</v>
      </c>
      <c r="B2525" s="6"/>
      <c r="C2525" s="6"/>
      <c r="D2525" s="6"/>
      <c r="E2525" s="7"/>
    </row>
    <row r="2526" hidden="1">
      <c r="A2526" s="10"/>
      <c r="B2526" s="11"/>
      <c r="C2526" s="11"/>
      <c r="D2526" s="11"/>
      <c r="E2526" s="12"/>
    </row>
    <row r="2527" hidden="1">
      <c r="A2527" s="13">
        <v>46054.0</v>
      </c>
      <c r="B2527" s="6"/>
      <c r="C2527" s="54" t="s">
        <v>3635</v>
      </c>
      <c r="D2527" s="15">
        <v>46054.0</v>
      </c>
      <c r="E2527" s="7"/>
    </row>
    <row r="2528" hidden="1">
      <c r="A2528" s="10"/>
      <c r="B2528" s="11"/>
      <c r="C2528" s="16"/>
      <c r="D2528" s="11"/>
      <c r="E2528" s="12"/>
    </row>
    <row r="2529" hidden="1">
      <c r="A2529" s="55" t="s">
        <v>4825</v>
      </c>
      <c r="B2529" s="7"/>
      <c r="C2529" s="16"/>
      <c r="D2529" s="56" t="s">
        <v>4825</v>
      </c>
      <c r="E2529" s="7"/>
    </row>
    <row r="2530" hidden="1">
      <c r="A2530" s="10"/>
      <c r="B2530" s="12"/>
      <c r="C2530" s="16"/>
      <c r="D2530" s="11"/>
      <c r="E2530" s="12"/>
    </row>
    <row r="2531" hidden="1">
      <c r="A2531" s="19" t="s">
        <v>3636</v>
      </c>
      <c r="B2531" s="6"/>
      <c r="C2531" s="6"/>
      <c r="D2531" s="6"/>
      <c r="E2531" s="7"/>
    </row>
    <row r="2532" hidden="1">
      <c r="A2532" s="20" t="s">
        <v>3637</v>
      </c>
      <c r="B2532" s="21" t="s">
        <v>3638</v>
      </c>
      <c r="C2532" s="22" t="s">
        <v>3639</v>
      </c>
      <c r="D2532" s="21" t="s">
        <v>3640</v>
      </c>
      <c r="E2532" s="23" t="s">
        <v>13</v>
      </c>
    </row>
    <row r="2533" hidden="1">
      <c r="A2533" s="57" t="s">
        <v>3641</v>
      </c>
      <c r="B2533" s="25">
        <v>3295.0</v>
      </c>
      <c r="C2533" s="26">
        <v>3295.0</v>
      </c>
      <c r="D2533" s="27">
        <v>0.0</v>
      </c>
      <c r="E2533" s="28"/>
    </row>
    <row r="2534" hidden="1">
      <c r="A2534" s="57" t="s">
        <v>3642</v>
      </c>
      <c r="B2534" s="29">
        <v>3379.0</v>
      </c>
      <c r="C2534" s="26">
        <v>3379.0</v>
      </c>
      <c r="D2534" s="27">
        <v>0.0</v>
      </c>
      <c r="E2534" s="40"/>
    </row>
    <row r="2535" hidden="1">
      <c r="A2535" s="57" t="s">
        <v>3643</v>
      </c>
      <c r="B2535" s="25">
        <v>0.0</v>
      </c>
      <c r="C2535" s="26"/>
      <c r="D2535" s="27">
        <v>0.0</v>
      </c>
      <c r="E2535" s="41"/>
    </row>
    <row r="2536" hidden="1">
      <c r="A2536" s="57" t="s">
        <v>3644</v>
      </c>
      <c r="B2536" s="29">
        <v>500.0</v>
      </c>
      <c r="C2536" s="26">
        <v>500.0</v>
      </c>
      <c r="D2536" s="27">
        <v>0.0</v>
      </c>
      <c r="E2536" s="41"/>
    </row>
    <row r="2537" hidden="1">
      <c r="A2537" s="31" t="s">
        <v>3646</v>
      </c>
      <c r="B2537" s="29">
        <v>0.0</v>
      </c>
      <c r="C2537" s="26"/>
      <c r="D2537" s="27">
        <v>0.0</v>
      </c>
      <c r="E2537" s="40"/>
    </row>
    <row r="2538" hidden="1">
      <c r="A2538" s="31" t="s">
        <v>3647</v>
      </c>
      <c r="B2538" s="29">
        <v>0.0</v>
      </c>
      <c r="C2538" s="26"/>
      <c r="D2538" s="27">
        <v>0.0</v>
      </c>
      <c r="E2538" s="41"/>
    </row>
    <row r="2539" hidden="1">
      <c r="A2539" s="31" t="s">
        <v>3649</v>
      </c>
      <c r="B2539" s="29">
        <v>0.0</v>
      </c>
      <c r="C2539" s="26"/>
      <c r="D2539" s="27">
        <v>0.0</v>
      </c>
      <c r="E2539" s="28"/>
    </row>
    <row r="2540" hidden="1">
      <c r="A2540" s="31" t="s">
        <v>3651</v>
      </c>
      <c r="B2540" s="29">
        <v>160.0</v>
      </c>
      <c r="C2540" s="26">
        <v>160.0</v>
      </c>
      <c r="D2540" s="27">
        <v>0.0</v>
      </c>
      <c r="E2540" s="40"/>
    </row>
    <row r="2541" hidden="1">
      <c r="A2541" s="58" t="s">
        <v>3652</v>
      </c>
      <c r="B2541" s="29">
        <v>21120.889999999996</v>
      </c>
      <c r="C2541" s="29">
        <v>21120.889999999996</v>
      </c>
      <c r="D2541" s="27">
        <v>0.0</v>
      </c>
      <c r="E2541" s="41"/>
    </row>
    <row r="2542" hidden="1">
      <c r="A2542" s="58" t="s">
        <v>3653</v>
      </c>
      <c r="B2542" s="29">
        <v>4762.0</v>
      </c>
      <c r="C2542" s="59">
        <v>4762.0</v>
      </c>
      <c r="D2542" s="27">
        <v>0.0</v>
      </c>
      <c r="E2542" s="41"/>
    </row>
    <row r="2543" hidden="1">
      <c r="A2543" s="58" t="s">
        <v>3654</v>
      </c>
      <c r="B2543" s="29">
        <v>9220.0</v>
      </c>
      <c r="C2543" s="59">
        <v>9220.0</v>
      </c>
      <c r="D2543" s="27">
        <v>0.0</v>
      </c>
      <c r="E2543" s="41"/>
    </row>
    <row r="2544" hidden="1">
      <c r="A2544" s="58" t="s">
        <v>3655</v>
      </c>
      <c r="B2544" s="29">
        <v>6856.0</v>
      </c>
      <c r="C2544" s="59">
        <v>6856.0</v>
      </c>
      <c r="D2544" s="27">
        <v>0.0</v>
      </c>
      <c r="E2544" s="41"/>
    </row>
    <row r="2545" hidden="1">
      <c r="A2545" s="58" t="s">
        <v>3657</v>
      </c>
      <c r="B2545" s="29">
        <v>0.0</v>
      </c>
      <c r="C2545" s="59">
        <v>0.0</v>
      </c>
      <c r="D2545" s="27">
        <v>0.0</v>
      </c>
      <c r="E2545" s="41"/>
    </row>
    <row r="2546" hidden="1">
      <c r="A2546" s="58" t="s">
        <v>3658</v>
      </c>
      <c r="B2546" s="29">
        <v>1558.0</v>
      </c>
      <c r="C2546" s="59">
        <v>1558.0</v>
      </c>
      <c r="D2546" s="27">
        <v>0.0</v>
      </c>
      <c r="E2546" s="41"/>
    </row>
    <row r="2547" hidden="1">
      <c r="A2547" s="35" t="s">
        <v>3659</v>
      </c>
      <c r="B2547" s="29">
        <v>49292.89000000001</v>
      </c>
      <c r="C2547" s="59">
        <v>49292.89000000001</v>
      </c>
      <c r="D2547" s="27">
        <v>0.0</v>
      </c>
      <c r="E2547" s="41"/>
    </row>
    <row r="2548" hidden="1">
      <c r="A2548" s="36" t="s">
        <v>3660</v>
      </c>
      <c r="B2548" s="42">
        <v>-7.275957614183426E-12</v>
      </c>
      <c r="C2548" s="65">
        <v>-7.275957614183426E-12</v>
      </c>
      <c r="D2548" s="66">
        <v>0.0</v>
      </c>
      <c r="E2548" s="45"/>
    </row>
    <row r="2549" hidden="1">
      <c r="A2549" s="39"/>
      <c r="B2549" s="60"/>
      <c r="C2549" s="67"/>
      <c r="D2549" s="61"/>
      <c r="E2549" s="68"/>
    </row>
    <row r="2550" hidden="1">
      <c r="A2550" s="39"/>
      <c r="B2550" s="60"/>
      <c r="C2550" s="67"/>
      <c r="D2550" s="61"/>
      <c r="E2550" s="68"/>
    </row>
    <row r="2551" hidden="1">
      <c r="A2551" s="5" t="s">
        <v>4819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5" t="s">
        <v>3634</v>
      </c>
      <c r="B2553" s="6"/>
      <c r="C2553" s="6"/>
      <c r="D2553" s="6"/>
      <c r="E2553" s="7"/>
    </row>
    <row r="2554" hidden="1">
      <c r="A2554" s="10"/>
      <c r="B2554" s="11"/>
      <c r="C2554" s="11"/>
      <c r="D2554" s="11"/>
      <c r="E2554" s="12"/>
    </row>
    <row r="2555" hidden="1">
      <c r="A2555" s="13">
        <v>46055.0</v>
      </c>
      <c r="B2555" s="6"/>
      <c r="C2555" s="54" t="s">
        <v>3635</v>
      </c>
      <c r="D2555" s="15">
        <v>46061.0</v>
      </c>
      <c r="E2555" s="7"/>
    </row>
    <row r="2556" hidden="1">
      <c r="A2556" s="10"/>
      <c r="B2556" s="11"/>
      <c r="C2556" s="16"/>
      <c r="D2556" s="11"/>
      <c r="E2556" s="12"/>
    </row>
    <row r="2557" hidden="1">
      <c r="A2557" s="55" t="s">
        <v>4824</v>
      </c>
      <c r="B2557" s="7"/>
      <c r="C2557" s="16"/>
      <c r="D2557" s="56" t="s">
        <v>4825</v>
      </c>
      <c r="E2557" s="7"/>
    </row>
    <row r="2558" hidden="1">
      <c r="A2558" s="10"/>
      <c r="B2558" s="12"/>
      <c r="C2558" s="16"/>
      <c r="D2558" s="11"/>
      <c r="E2558" s="12"/>
    </row>
    <row r="2559" hidden="1">
      <c r="A2559" s="19" t="s">
        <v>3636</v>
      </c>
      <c r="B2559" s="6"/>
      <c r="C2559" s="6"/>
      <c r="D2559" s="6"/>
      <c r="E2559" s="7"/>
    </row>
    <row r="2560" hidden="1">
      <c r="A2560" s="20" t="s">
        <v>3637</v>
      </c>
      <c r="B2560" s="21" t="s">
        <v>3638</v>
      </c>
      <c r="C2560" s="22" t="s">
        <v>3639</v>
      </c>
      <c r="D2560" s="21" t="s">
        <v>3640</v>
      </c>
      <c r="E2560" s="23" t="s">
        <v>13</v>
      </c>
    </row>
    <row r="2561" hidden="1">
      <c r="A2561" s="57" t="s">
        <v>3641</v>
      </c>
      <c r="B2561" s="25">
        <v>25902.0</v>
      </c>
      <c r="C2561" s="26">
        <v>25902.0</v>
      </c>
      <c r="D2561" s="27">
        <v>0.0</v>
      </c>
      <c r="E2561" s="28"/>
    </row>
    <row r="2562" hidden="1">
      <c r="A2562" s="57" t="s">
        <v>3642</v>
      </c>
      <c r="B2562" s="29">
        <v>11064.0</v>
      </c>
      <c r="C2562" s="26">
        <v>11064.0</v>
      </c>
      <c r="D2562" s="27">
        <v>0.0</v>
      </c>
      <c r="E2562" s="40"/>
    </row>
    <row r="2563" hidden="1">
      <c r="A2563" s="57" t="s">
        <v>3643</v>
      </c>
      <c r="B2563" s="25">
        <v>0.0</v>
      </c>
      <c r="C2563" s="26"/>
      <c r="D2563" s="27">
        <v>0.0</v>
      </c>
      <c r="E2563" s="41"/>
    </row>
    <row r="2564" hidden="1">
      <c r="A2564" s="57" t="s">
        <v>3644</v>
      </c>
      <c r="B2564" s="29">
        <v>501.0</v>
      </c>
      <c r="C2564" s="26">
        <v>501.0</v>
      </c>
      <c r="D2564" s="27">
        <v>0.0</v>
      </c>
      <c r="E2564" s="41"/>
    </row>
    <row r="2565" hidden="1">
      <c r="A2565" s="31" t="s">
        <v>3646</v>
      </c>
      <c r="B2565" s="29">
        <v>0.0</v>
      </c>
      <c r="C2565" s="26"/>
      <c r="D2565" s="27">
        <v>0.0</v>
      </c>
      <c r="E2565" s="40"/>
    </row>
    <row r="2566" hidden="1">
      <c r="A2566" s="31" t="s">
        <v>3647</v>
      </c>
      <c r="B2566" s="29">
        <v>0.0</v>
      </c>
      <c r="C2566" s="26"/>
      <c r="D2566" s="27">
        <v>0.0</v>
      </c>
      <c r="E2566" s="41"/>
    </row>
    <row r="2567" hidden="1">
      <c r="A2567" s="31" t="s">
        <v>3649</v>
      </c>
      <c r="B2567" s="29">
        <v>2763.0</v>
      </c>
      <c r="C2567" s="26">
        <v>2763.0</v>
      </c>
      <c r="D2567" s="27">
        <v>0.0</v>
      </c>
      <c r="E2567" s="28" t="s">
        <v>8546</v>
      </c>
    </row>
    <row r="2568" hidden="1">
      <c r="A2568" s="31" t="s">
        <v>3651</v>
      </c>
      <c r="B2568" s="29">
        <v>4280.0</v>
      </c>
      <c r="C2568" s="26">
        <v>4200.0</v>
      </c>
      <c r="D2568" s="27">
        <v>-80.0</v>
      </c>
      <c r="E2568" s="40"/>
    </row>
    <row r="2569" hidden="1">
      <c r="A2569" s="58" t="s">
        <v>3652</v>
      </c>
      <c r="B2569" s="29">
        <v>89584.16</v>
      </c>
      <c r="C2569" s="29">
        <v>89584.1600000001</v>
      </c>
      <c r="D2569" s="27">
        <v>1.0186340659856796E-10</v>
      </c>
      <c r="E2569" s="41"/>
    </row>
    <row r="2570" hidden="1">
      <c r="A2570" s="58" t="s">
        <v>3653</v>
      </c>
      <c r="B2570" s="29">
        <v>44442.0</v>
      </c>
      <c r="C2570" s="59">
        <v>44442.0</v>
      </c>
      <c r="D2570" s="27">
        <v>0.0</v>
      </c>
      <c r="E2570" s="41"/>
    </row>
    <row r="2571" hidden="1">
      <c r="A2571" s="58" t="s">
        <v>3654</v>
      </c>
      <c r="B2571" s="29">
        <v>66130.0</v>
      </c>
      <c r="C2571" s="59">
        <v>66130.0</v>
      </c>
      <c r="D2571" s="27">
        <v>0.0</v>
      </c>
      <c r="E2571" s="41"/>
    </row>
    <row r="2572" hidden="1">
      <c r="A2572" s="58" t="s">
        <v>3655</v>
      </c>
      <c r="B2572" s="29">
        <v>49294.0</v>
      </c>
      <c r="C2572" s="59">
        <v>49294.0</v>
      </c>
      <c r="D2572" s="27">
        <v>0.0</v>
      </c>
      <c r="E2572" s="41"/>
    </row>
    <row r="2573" hidden="1">
      <c r="A2573" s="58" t="s">
        <v>3657</v>
      </c>
      <c r="B2573" s="29">
        <v>0.0</v>
      </c>
      <c r="C2573" s="59">
        <v>0.0</v>
      </c>
      <c r="D2573" s="27">
        <v>0.0</v>
      </c>
      <c r="E2573" s="41"/>
    </row>
    <row r="2574" hidden="1">
      <c r="A2574" s="58" t="s">
        <v>3658</v>
      </c>
      <c r="B2574" s="29">
        <v>8050.0</v>
      </c>
      <c r="C2574" s="59">
        <v>8050.0</v>
      </c>
      <c r="D2574" s="27">
        <v>0.0</v>
      </c>
      <c r="E2574" s="41"/>
    </row>
    <row r="2575" hidden="1">
      <c r="A2575" s="35" t="s">
        <v>3659</v>
      </c>
      <c r="B2575" s="29">
        <v>293959.56</v>
      </c>
      <c r="C2575" s="59">
        <v>293959.5599999995</v>
      </c>
      <c r="D2575" s="27">
        <v>-5.238689482212067E-10</v>
      </c>
      <c r="E2575" s="41"/>
    </row>
    <row r="2576" hidden="1">
      <c r="A2576" s="36" t="s">
        <v>3660</v>
      </c>
      <c r="B2576" s="42">
        <v>0.6000000000203727</v>
      </c>
      <c r="C2576" s="65">
        <v>-79.399999999383</v>
      </c>
      <c r="D2576" s="66">
        <v>-79.99999999940337</v>
      </c>
      <c r="E2576" s="45"/>
    </row>
    <row r="2577" hidden="1">
      <c r="A2577" s="39"/>
      <c r="B2577" s="60"/>
      <c r="C2577" s="67"/>
      <c r="D2577" s="61"/>
      <c r="E2577" s="68"/>
    </row>
    <row r="2578" hidden="1">
      <c r="A2578" s="39"/>
      <c r="B2578" s="60"/>
      <c r="C2578" s="67"/>
      <c r="D2578" s="61"/>
      <c r="E2578" s="68"/>
    </row>
    <row r="2579" hidden="1">
      <c r="A2579" s="5" t="s">
        <v>4819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5" t="s">
        <v>3634</v>
      </c>
      <c r="B2581" s="6"/>
      <c r="C2581" s="6"/>
      <c r="D2581" s="6"/>
      <c r="E2581" s="7"/>
    </row>
    <row r="2582" hidden="1">
      <c r="A2582" s="10"/>
      <c r="B2582" s="11"/>
      <c r="C2582" s="11"/>
      <c r="D2582" s="11"/>
      <c r="E2582" s="12"/>
    </row>
    <row r="2583" hidden="1">
      <c r="A2583" s="13">
        <v>46062.0</v>
      </c>
      <c r="B2583" s="6"/>
      <c r="C2583" s="54" t="s">
        <v>3635</v>
      </c>
      <c r="D2583" s="15">
        <v>46068.0</v>
      </c>
      <c r="E2583" s="7"/>
    </row>
    <row r="2584" hidden="1">
      <c r="A2584" s="10"/>
      <c r="B2584" s="11"/>
      <c r="C2584" s="16"/>
      <c r="D2584" s="11"/>
      <c r="E2584" s="12"/>
    </row>
    <row r="2585" hidden="1">
      <c r="A2585" s="55" t="s">
        <v>4824</v>
      </c>
      <c r="B2585" s="7"/>
      <c r="C2585" s="16"/>
      <c r="D2585" s="56" t="s">
        <v>4825</v>
      </c>
      <c r="E2585" s="7"/>
    </row>
    <row r="2586" hidden="1">
      <c r="A2586" s="10"/>
      <c r="B2586" s="12"/>
      <c r="C2586" s="16"/>
      <c r="D2586" s="11"/>
      <c r="E2586" s="12"/>
    </row>
    <row r="2587" hidden="1">
      <c r="A2587" s="19" t="s">
        <v>3636</v>
      </c>
      <c r="B2587" s="6"/>
      <c r="C2587" s="6"/>
      <c r="D2587" s="6"/>
      <c r="E2587" s="7"/>
    </row>
    <row r="2588" hidden="1">
      <c r="A2588" s="20" t="s">
        <v>3637</v>
      </c>
      <c r="B2588" s="21" t="s">
        <v>3638</v>
      </c>
      <c r="C2588" s="22" t="s">
        <v>3639</v>
      </c>
      <c r="D2588" s="21" t="s">
        <v>3640</v>
      </c>
      <c r="E2588" s="23" t="s">
        <v>13</v>
      </c>
    </row>
    <row r="2589" hidden="1">
      <c r="A2589" s="57" t="s">
        <v>3641</v>
      </c>
      <c r="B2589" s="25">
        <v>30982.0</v>
      </c>
      <c r="C2589" s="26">
        <v>30982.0</v>
      </c>
      <c r="D2589" s="27">
        <v>0.0</v>
      </c>
      <c r="E2589" s="28"/>
    </row>
    <row r="2590" hidden="1">
      <c r="A2590" s="57" t="s">
        <v>3642</v>
      </c>
      <c r="B2590" s="29">
        <v>11551.0</v>
      </c>
      <c r="C2590" s="26">
        <v>11551.0</v>
      </c>
      <c r="D2590" s="27">
        <v>0.0</v>
      </c>
      <c r="E2590" s="40"/>
    </row>
    <row r="2591" hidden="1">
      <c r="A2591" s="57" t="s">
        <v>3643</v>
      </c>
      <c r="B2591" s="25">
        <v>560.0</v>
      </c>
      <c r="C2591" s="26">
        <v>560.0</v>
      </c>
      <c r="D2591" s="27">
        <v>0.0</v>
      </c>
      <c r="E2591" s="41"/>
    </row>
    <row r="2592" hidden="1">
      <c r="A2592" s="57" t="s">
        <v>3644</v>
      </c>
      <c r="B2592" s="29">
        <v>500.0</v>
      </c>
      <c r="C2592" s="26">
        <v>500.0</v>
      </c>
      <c r="D2592" s="27">
        <v>0.0</v>
      </c>
      <c r="E2592" s="41"/>
    </row>
    <row r="2593" hidden="1">
      <c r="A2593" s="31" t="s">
        <v>3646</v>
      </c>
      <c r="B2593" s="29">
        <v>0.0</v>
      </c>
      <c r="C2593" s="26"/>
      <c r="D2593" s="27">
        <v>0.0</v>
      </c>
      <c r="E2593" s="40"/>
    </row>
    <row r="2594" hidden="1">
      <c r="A2594" s="31" t="s">
        <v>3647</v>
      </c>
      <c r="B2594" s="29">
        <v>0.0</v>
      </c>
      <c r="C2594" s="26">
        <v>244.0</v>
      </c>
      <c r="D2594" s="27">
        <v>244.0</v>
      </c>
      <c r="E2594" s="40" t="s">
        <v>5009</v>
      </c>
    </row>
    <row r="2595" hidden="1">
      <c r="A2595" s="31" t="s">
        <v>3649</v>
      </c>
      <c r="B2595" s="29">
        <v>4570.0</v>
      </c>
      <c r="C2595" s="26">
        <v>4326.0</v>
      </c>
      <c r="D2595" s="27">
        <v>-244.0</v>
      </c>
      <c r="E2595" s="28" t="s">
        <v>8547</v>
      </c>
    </row>
    <row r="2596" hidden="1">
      <c r="A2596" s="31" t="s">
        <v>3651</v>
      </c>
      <c r="B2596" s="29">
        <v>5000.0</v>
      </c>
      <c r="C2596" s="26">
        <v>5000.0</v>
      </c>
      <c r="D2596" s="27">
        <v>0.0</v>
      </c>
      <c r="E2596" s="40"/>
    </row>
    <row r="2597" hidden="1">
      <c r="A2597" s="58" t="s">
        <v>3652</v>
      </c>
      <c r="B2597" s="29">
        <v>90872.0</v>
      </c>
      <c r="C2597" s="29">
        <v>90872.0</v>
      </c>
      <c r="D2597" s="27">
        <v>0.0</v>
      </c>
      <c r="E2597" s="41"/>
    </row>
    <row r="2598" hidden="1">
      <c r="A2598" s="58" t="s">
        <v>3653</v>
      </c>
      <c r="B2598" s="29">
        <v>39919.0</v>
      </c>
      <c r="C2598" s="59">
        <v>39919.0</v>
      </c>
      <c r="D2598" s="27">
        <v>0.0</v>
      </c>
      <c r="E2598" s="41"/>
    </row>
    <row r="2599" hidden="1">
      <c r="A2599" s="58" t="s">
        <v>3654</v>
      </c>
      <c r="B2599" s="29">
        <v>69884.0</v>
      </c>
      <c r="C2599" s="59">
        <v>69884.0</v>
      </c>
      <c r="D2599" s="27">
        <v>0.0</v>
      </c>
      <c r="E2599" s="41"/>
    </row>
    <row r="2600" hidden="1">
      <c r="A2600" s="58" t="s">
        <v>3655</v>
      </c>
      <c r="B2600" s="29">
        <v>61441.0</v>
      </c>
      <c r="C2600" s="59">
        <v>61441.0</v>
      </c>
      <c r="D2600" s="27">
        <v>0.0</v>
      </c>
      <c r="E2600" s="41"/>
    </row>
    <row r="2601" hidden="1">
      <c r="A2601" s="58" t="s">
        <v>3657</v>
      </c>
      <c r="B2601" s="29">
        <v>0.0</v>
      </c>
      <c r="C2601" s="59">
        <v>0.0</v>
      </c>
      <c r="D2601" s="27">
        <v>0.0</v>
      </c>
      <c r="E2601" s="41"/>
    </row>
    <row r="2602" hidden="1">
      <c r="A2602" s="58" t="s">
        <v>3658</v>
      </c>
      <c r="B2602" s="29">
        <v>16175.0</v>
      </c>
      <c r="C2602" s="59">
        <v>16175.0</v>
      </c>
      <c r="D2602" s="27">
        <v>0.0</v>
      </c>
      <c r="E2602" s="41"/>
    </row>
    <row r="2603" hidden="1">
      <c r="A2603" s="35" t="s">
        <v>3659</v>
      </c>
      <c r="B2603" s="29">
        <v>315278.5</v>
      </c>
      <c r="C2603" s="59">
        <v>315278.5</v>
      </c>
      <c r="D2603" s="27">
        <v>0.0</v>
      </c>
      <c r="E2603" s="41"/>
    </row>
    <row r="2604" hidden="1">
      <c r="A2604" s="36" t="s">
        <v>3660</v>
      </c>
      <c r="B2604" s="42">
        <v>0.5</v>
      </c>
      <c r="C2604" s="65">
        <v>0.5</v>
      </c>
      <c r="D2604" s="66">
        <v>0.0</v>
      </c>
      <c r="E2604" s="45"/>
    </row>
    <row r="2605" hidden="1">
      <c r="A2605" s="39"/>
      <c r="B2605" s="60"/>
      <c r="C2605" s="67"/>
      <c r="D2605" s="61"/>
      <c r="E2605" s="68"/>
    </row>
    <row r="2606" hidden="1">
      <c r="A2606" s="39"/>
      <c r="B2606" s="60"/>
      <c r="C2606" s="67"/>
      <c r="D2606" s="61"/>
      <c r="E2606" s="68"/>
    </row>
    <row r="2607" hidden="1">
      <c r="A2607" s="5" t="s">
        <v>4819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5" t="s">
        <v>3634</v>
      </c>
      <c r="B2609" s="6"/>
      <c r="C2609" s="6"/>
      <c r="D2609" s="6"/>
      <c r="E2609" s="7"/>
    </row>
    <row r="2610" hidden="1">
      <c r="A2610" s="10"/>
      <c r="B2610" s="11"/>
      <c r="C2610" s="11"/>
      <c r="D2610" s="11"/>
      <c r="E2610" s="12"/>
    </row>
    <row r="2611" hidden="1">
      <c r="A2611" s="13">
        <v>46069.0</v>
      </c>
      <c r="B2611" s="6"/>
      <c r="C2611" s="54" t="s">
        <v>3635</v>
      </c>
      <c r="D2611" s="15">
        <v>46075.0</v>
      </c>
      <c r="E2611" s="7"/>
    </row>
    <row r="2612" hidden="1">
      <c r="A2612" s="10"/>
      <c r="B2612" s="11"/>
      <c r="C2612" s="16"/>
      <c r="D2612" s="11"/>
      <c r="E2612" s="12"/>
    </row>
    <row r="2613" hidden="1">
      <c r="A2613" s="55" t="s">
        <v>4824</v>
      </c>
      <c r="B2613" s="7"/>
      <c r="C2613" s="16"/>
      <c r="D2613" s="56" t="s">
        <v>4825</v>
      </c>
      <c r="E2613" s="7"/>
    </row>
    <row r="2614" hidden="1">
      <c r="A2614" s="10"/>
      <c r="B2614" s="12"/>
      <c r="C2614" s="16"/>
      <c r="D2614" s="11"/>
      <c r="E2614" s="12"/>
    </row>
    <row r="2615" hidden="1">
      <c r="A2615" s="19" t="s">
        <v>3636</v>
      </c>
      <c r="B2615" s="6"/>
      <c r="C2615" s="6"/>
      <c r="D2615" s="6"/>
      <c r="E2615" s="7"/>
    </row>
    <row r="2616" hidden="1">
      <c r="A2616" s="20" t="s">
        <v>3637</v>
      </c>
      <c r="B2616" s="21" t="s">
        <v>3638</v>
      </c>
      <c r="C2616" s="22" t="s">
        <v>3639</v>
      </c>
      <c r="D2616" s="21" t="s">
        <v>3640</v>
      </c>
      <c r="E2616" s="23" t="s">
        <v>13</v>
      </c>
    </row>
    <row r="2617" hidden="1">
      <c r="A2617" s="57" t="s">
        <v>3641</v>
      </c>
      <c r="B2617" s="25">
        <v>31220.0</v>
      </c>
      <c r="C2617" s="26">
        <v>31220.0</v>
      </c>
      <c r="D2617" s="27">
        <v>0.0</v>
      </c>
      <c r="E2617" s="28"/>
    </row>
    <row r="2618" hidden="1">
      <c r="A2618" s="57" t="s">
        <v>3642</v>
      </c>
      <c r="B2618" s="29">
        <v>13198.0</v>
      </c>
      <c r="C2618" s="26">
        <v>13198.0</v>
      </c>
      <c r="D2618" s="27">
        <v>0.0</v>
      </c>
      <c r="E2618" s="40"/>
    </row>
    <row r="2619" hidden="1">
      <c r="A2619" s="57" t="s">
        <v>3643</v>
      </c>
      <c r="B2619" s="25">
        <v>200.0</v>
      </c>
      <c r="C2619" s="26">
        <v>200.0</v>
      </c>
      <c r="D2619" s="27">
        <v>0.0</v>
      </c>
      <c r="E2619" s="41"/>
    </row>
    <row r="2620" hidden="1">
      <c r="A2620" s="57" t="s">
        <v>3644</v>
      </c>
      <c r="B2620" s="29">
        <v>500.0</v>
      </c>
      <c r="C2620" s="26">
        <v>1000.0</v>
      </c>
      <c r="D2620" s="27">
        <v>500.0</v>
      </c>
      <c r="E2620" s="41"/>
    </row>
    <row r="2621" hidden="1">
      <c r="A2621" s="31" t="s">
        <v>3646</v>
      </c>
      <c r="B2621" s="29">
        <v>320.0</v>
      </c>
      <c r="C2621" s="26"/>
      <c r="D2621" s="27">
        <v>-320.0</v>
      </c>
      <c r="E2621" s="40"/>
    </row>
    <row r="2622" hidden="1">
      <c r="A2622" s="31" t="s">
        <v>3647</v>
      </c>
      <c r="B2622" s="29">
        <v>0.0</v>
      </c>
      <c r="C2622" s="26"/>
      <c r="D2622" s="27">
        <v>0.0</v>
      </c>
      <c r="E2622" s="40"/>
    </row>
    <row r="2623" hidden="1">
      <c r="A2623" s="31" t="s">
        <v>3649</v>
      </c>
      <c r="B2623" s="29">
        <v>998.0</v>
      </c>
      <c r="C2623" s="26">
        <v>454.0</v>
      </c>
      <c r="D2623" s="27">
        <v>-544.0</v>
      </c>
      <c r="E2623" s="28" t="s">
        <v>8548</v>
      </c>
    </row>
    <row r="2624" hidden="1">
      <c r="A2624" s="31" t="s">
        <v>3651</v>
      </c>
      <c r="B2624" s="29">
        <v>5080.0</v>
      </c>
      <c r="C2624" s="26">
        <v>5080.0</v>
      </c>
      <c r="D2624" s="27">
        <v>0.0</v>
      </c>
      <c r="E2624" s="40"/>
    </row>
    <row r="2625" hidden="1">
      <c r="A2625" s="58" t="s">
        <v>3652</v>
      </c>
      <c r="B2625" s="29">
        <v>79728.0</v>
      </c>
      <c r="C2625" s="29">
        <v>79728.0</v>
      </c>
      <c r="D2625" s="27">
        <v>0.0</v>
      </c>
      <c r="E2625" s="41"/>
    </row>
    <row r="2626" hidden="1">
      <c r="A2626" s="58" t="s">
        <v>3653</v>
      </c>
      <c r="B2626" s="29">
        <v>37090.0</v>
      </c>
      <c r="C2626" s="59">
        <v>37090.0</v>
      </c>
      <c r="D2626" s="27">
        <v>0.0</v>
      </c>
      <c r="E2626" s="41"/>
    </row>
    <row r="2627" hidden="1">
      <c r="A2627" s="58" t="s">
        <v>3654</v>
      </c>
      <c r="B2627" s="29">
        <v>59763.0</v>
      </c>
      <c r="C2627" s="59">
        <v>59763.0</v>
      </c>
      <c r="D2627" s="27">
        <v>0.0</v>
      </c>
      <c r="E2627" s="41"/>
    </row>
    <row r="2628" hidden="1">
      <c r="A2628" s="58" t="s">
        <v>3655</v>
      </c>
      <c r="B2628" s="29">
        <v>60831.0</v>
      </c>
      <c r="C2628" s="59">
        <v>60831.0</v>
      </c>
      <c r="D2628" s="27">
        <v>0.0</v>
      </c>
      <c r="E2628" s="41"/>
    </row>
    <row r="2629" hidden="1">
      <c r="A2629" s="58" t="s">
        <v>3657</v>
      </c>
      <c r="B2629" s="29">
        <v>0.0</v>
      </c>
      <c r="C2629" s="59">
        <v>0.0</v>
      </c>
      <c r="D2629" s="27">
        <v>0.0</v>
      </c>
      <c r="E2629" s="41"/>
    </row>
    <row r="2630" hidden="1">
      <c r="A2630" s="58" t="s">
        <v>3658</v>
      </c>
      <c r="B2630" s="29">
        <v>12747.0</v>
      </c>
      <c r="C2630" s="59">
        <v>12747.0</v>
      </c>
      <c r="D2630" s="27">
        <v>0.0</v>
      </c>
      <c r="E2630" s="41"/>
    </row>
    <row r="2631" hidden="1">
      <c r="A2631" s="35" t="s">
        <v>3659</v>
      </c>
      <c r="B2631" s="29">
        <v>288927.0</v>
      </c>
      <c r="C2631" s="59">
        <v>288927.0</v>
      </c>
      <c r="D2631" s="27">
        <v>0.0</v>
      </c>
      <c r="E2631" s="41"/>
    </row>
    <row r="2632" hidden="1">
      <c r="A2632" s="36" t="s">
        <v>3660</v>
      </c>
      <c r="B2632" s="42">
        <v>1.0</v>
      </c>
      <c r="C2632" s="65">
        <v>-363.0</v>
      </c>
      <c r="D2632" s="66">
        <v>-364.0</v>
      </c>
      <c r="E2632" s="47" t="s">
        <v>8549</v>
      </c>
    </row>
    <row r="2633" hidden="1">
      <c r="A2633" s="39"/>
      <c r="B2633" s="60"/>
      <c r="C2633" s="67"/>
      <c r="D2633" s="61"/>
      <c r="E2633" s="69"/>
    </row>
    <row r="2634" hidden="1">
      <c r="A2634" s="39"/>
      <c r="B2634" s="60"/>
      <c r="C2634" s="67"/>
      <c r="D2634" s="61"/>
      <c r="E2634" s="69"/>
    </row>
    <row r="2635" hidden="1">
      <c r="A2635" s="5" t="s">
        <v>4819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5" t="s">
        <v>3634</v>
      </c>
      <c r="B2637" s="6"/>
      <c r="C2637" s="6"/>
      <c r="D2637" s="6"/>
      <c r="E2637" s="7"/>
    </row>
    <row r="2638" hidden="1">
      <c r="A2638" s="10"/>
      <c r="B2638" s="11"/>
      <c r="C2638" s="11"/>
      <c r="D2638" s="11"/>
      <c r="E2638" s="12"/>
    </row>
    <row r="2639" hidden="1">
      <c r="A2639" s="13">
        <v>46069.0</v>
      </c>
      <c r="B2639" s="6"/>
      <c r="C2639" s="54" t="s">
        <v>3635</v>
      </c>
      <c r="D2639" s="15">
        <v>46075.0</v>
      </c>
      <c r="E2639" s="7"/>
    </row>
    <row r="2640" hidden="1">
      <c r="A2640" s="10"/>
      <c r="B2640" s="11"/>
      <c r="C2640" s="16"/>
      <c r="D2640" s="11"/>
      <c r="E2640" s="12"/>
    </row>
    <row r="2641" hidden="1">
      <c r="A2641" s="55" t="s">
        <v>4824</v>
      </c>
      <c r="B2641" s="7"/>
      <c r="C2641" s="16"/>
      <c r="D2641" s="56" t="s">
        <v>4825</v>
      </c>
      <c r="E2641" s="7"/>
    </row>
    <row r="2642" hidden="1">
      <c r="A2642" s="10"/>
      <c r="B2642" s="12"/>
      <c r="C2642" s="16"/>
      <c r="D2642" s="11"/>
      <c r="E2642" s="12"/>
    </row>
    <row r="2643" hidden="1">
      <c r="A2643" s="19" t="s">
        <v>3636</v>
      </c>
      <c r="B2643" s="6"/>
      <c r="C2643" s="6"/>
      <c r="D2643" s="6"/>
      <c r="E2643" s="7"/>
    </row>
    <row r="2644" hidden="1">
      <c r="A2644" s="20" t="s">
        <v>3637</v>
      </c>
      <c r="B2644" s="21" t="s">
        <v>3638</v>
      </c>
      <c r="C2644" s="22" t="s">
        <v>3639</v>
      </c>
      <c r="D2644" s="21" t="s">
        <v>3640</v>
      </c>
      <c r="E2644" s="23" t="s">
        <v>13</v>
      </c>
    </row>
    <row r="2645" hidden="1">
      <c r="A2645" s="57" t="s">
        <v>3641</v>
      </c>
      <c r="B2645" s="25">
        <v>31220.0</v>
      </c>
      <c r="C2645" s="26">
        <v>31220.0</v>
      </c>
      <c r="D2645" s="27">
        <v>0.0</v>
      </c>
      <c r="E2645" s="28"/>
    </row>
    <row r="2646" hidden="1">
      <c r="A2646" s="57" t="s">
        <v>3642</v>
      </c>
      <c r="B2646" s="29">
        <v>13198.0</v>
      </c>
      <c r="C2646" s="26">
        <v>13198.0</v>
      </c>
      <c r="D2646" s="27">
        <v>0.0</v>
      </c>
      <c r="E2646" s="40"/>
    </row>
    <row r="2647" hidden="1">
      <c r="A2647" s="57" t="s">
        <v>3643</v>
      </c>
      <c r="B2647" s="25">
        <v>200.0</v>
      </c>
      <c r="C2647" s="26">
        <v>200.0</v>
      </c>
      <c r="D2647" s="27">
        <v>0.0</v>
      </c>
      <c r="E2647" s="41"/>
    </row>
    <row r="2648" hidden="1">
      <c r="A2648" s="57" t="s">
        <v>3644</v>
      </c>
      <c r="B2648" s="29">
        <v>500.0</v>
      </c>
      <c r="C2648" s="26">
        <v>1000.0</v>
      </c>
      <c r="D2648" s="27">
        <v>500.0</v>
      </c>
      <c r="E2648" s="41"/>
    </row>
    <row r="2649" hidden="1">
      <c r="A2649" s="31" t="s">
        <v>3646</v>
      </c>
      <c r="B2649" s="29">
        <v>320.0</v>
      </c>
      <c r="C2649" s="26"/>
      <c r="D2649" s="27">
        <v>-320.0</v>
      </c>
      <c r="E2649" s="40"/>
    </row>
    <row r="2650" hidden="1">
      <c r="A2650" s="31" t="s">
        <v>3647</v>
      </c>
      <c r="B2650" s="29">
        <v>0.0</v>
      </c>
      <c r="C2650" s="26"/>
      <c r="D2650" s="27">
        <v>0.0</v>
      </c>
      <c r="E2650" s="40"/>
    </row>
    <row r="2651" hidden="1">
      <c r="A2651" s="31" t="s">
        <v>3649</v>
      </c>
      <c r="B2651" s="29">
        <v>998.0</v>
      </c>
      <c r="C2651" s="26">
        <v>454.0</v>
      </c>
      <c r="D2651" s="27">
        <v>-544.0</v>
      </c>
      <c r="E2651" s="28" t="s">
        <v>8548</v>
      </c>
    </row>
    <row r="2652" hidden="1">
      <c r="A2652" s="31" t="s">
        <v>3651</v>
      </c>
      <c r="B2652" s="29">
        <v>5080.0</v>
      </c>
      <c r="C2652" s="26">
        <v>5080.0</v>
      </c>
      <c r="D2652" s="27">
        <v>0.0</v>
      </c>
      <c r="E2652" s="40"/>
    </row>
    <row r="2653" hidden="1">
      <c r="A2653" s="58" t="s">
        <v>3652</v>
      </c>
      <c r="B2653" s="29">
        <v>79728.0</v>
      </c>
      <c r="C2653" s="29">
        <v>79728.0</v>
      </c>
      <c r="D2653" s="27">
        <v>0.0</v>
      </c>
      <c r="E2653" s="41"/>
    </row>
    <row r="2654" hidden="1">
      <c r="A2654" s="58" t="s">
        <v>3653</v>
      </c>
      <c r="B2654" s="29">
        <v>37090.0</v>
      </c>
      <c r="C2654" s="59">
        <v>37090.0</v>
      </c>
      <c r="D2654" s="27">
        <v>0.0</v>
      </c>
      <c r="E2654" s="41"/>
    </row>
    <row r="2655" hidden="1">
      <c r="A2655" s="58" t="s">
        <v>3654</v>
      </c>
      <c r="B2655" s="29">
        <v>59763.0</v>
      </c>
      <c r="C2655" s="59">
        <v>59763.0</v>
      </c>
      <c r="D2655" s="27">
        <v>0.0</v>
      </c>
      <c r="E2655" s="41"/>
    </row>
    <row r="2656" hidden="1">
      <c r="A2656" s="58" t="s">
        <v>3655</v>
      </c>
      <c r="B2656" s="29">
        <v>60831.0</v>
      </c>
      <c r="C2656" s="59">
        <v>60831.0</v>
      </c>
      <c r="D2656" s="27">
        <v>0.0</v>
      </c>
      <c r="E2656" s="41"/>
    </row>
    <row r="2657" hidden="1">
      <c r="A2657" s="58" t="s">
        <v>3657</v>
      </c>
      <c r="B2657" s="29">
        <v>0.0</v>
      </c>
      <c r="C2657" s="59">
        <v>0.0</v>
      </c>
      <c r="D2657" s="27">
        <v>0.0</v>
      </c>
      <c r="E2657" s="41"/>
    </row>
    <row r="2658" hidden="1">
      <c r="A2658" s="58" t="s">
        <v>3658</v>
      </c>
      <c r="B2658" s="29">
        <v>12747.0</v>
      </c>
      <c r="C2658" s="59">
        <v>12747.0</v>
      </c>
      <c r="D2658" s="27">
        <v>0.0</v>
      </c>
      <c r="E2658" s="41"/>
    </row>
    <row r="2659" hidden="1">
      <c r="A2659" s="35" t="s">
        <v>3659</v>
      </c>
      <c r="B2659" s="29">
        <v>288927.0</v>
      </c>
      <c r="C2659" s="59">
        <v>288927.0</v>
      </c>
      <c r="D2659" s="27">
        <v>0.0</v>
      </c>
      <c r="E2659" s="41"/>
    </row>
    <row r="2660" hidden="1">
      <c r="A2660" s="36" t="s">
        <v>3660</v>
      </c>
      <c r="B2660" s="42">
        <v>1.0</v>
      </c>
      <c r="C2660" s="65">
        <v>-363.0</v>
      </c>
      <c r="D2660" s="66">
        <v>-364.0</v>
      </c>
      <c r="E2660" s="47" t="s">
        <v>8549</v>
      </c>
    </row>
    <row r="2661" hidden="1">
      <c r="A2661" s="39"/>
      <c r="B2661" s="60"/>
      <c r="C2661" s="67"/>
      <c r="D2661" s="61"/>
      <c r="E2661" s="69"/>
    </row>
    <row r="2662" hidden="1">
      <c r="A2662" s="39"/>
      <c r="B2662" s="60"/>
      <c r="C2662" s="67"/>
      <c r="D2662" s="61"/>
      <c r="E2662" s="69"/>
    </row>
    <row r="2663" hidden="1">
      <c r="A2663" s="5" t="s">
        <v>4819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5" t="s">
        <v>3634</v>
      </c>
      <c r="B2665" s="6"/>
      <c r="C2665" s="6"/>
      <c r="D2665" s="6"/>
      <c r="E2665" s="7"/>
    </row>
    <row r="2666" hidden="1">
      <c r="A2666" s="10"/>
      <c r="B2666" s="11"/>
      <c r="C2666" s="11"/>
      <c r="D2666" s="11"/>
      <c r="E2666" s="12"/>
    </row>
    <row r="2667" hidden="1">
      <c r="A2667" s="13">
        <v>46076.0</v>
      </c>
      <c r="B2667" s="6"/>
      <c r="C2667" s="54" t="s">
        <v>3635</v>
      </c>
      <c r="D2667" s="15">
        <v>46081.0</v>
      </c>
      <c r="E2667" s="7"/>
    </row>
    <row r="2668" hidden="1">
      <c r="A2668" s="10"/>
      <c r="B2668" s="11"/>
      <c r="C2668" s="16"/>
      <c r="D2668" s="11"/>
      <c r="E2668" s="12"/>
    </row>
    <row r="2669" hidden="1">
      <c r="A2669" s="55" t="s">
        <v>4824</v>
      </c>
      <c r="B2669" s="7"/>
      <c r="C2669" s="16"/>
      <c r="D2669" s="56" t="s">
        <v>4833</v>
      </c>
      <c r="E2669" s="7"/>
    </row>
    <row r="2670" hidden="1">
      <c r="A2670" s="10"/>
      <c r="B2670" s="12"/>
      <c r="C2670" s="16"/>
      <c r="D2670" s="11"/>
      <c r="E2670" s="12"/>
    </row>
    <row r="2671" hidden="1">
      <c r="A2671" s="19" t="s">
        <v>3636</v>
      </c>
      <c r="B2671" s="6"/>
      <c r="C2671" s="6"/>
      <c r="D2671" s="6"/>
      <c r="E2671" s="7"/>
    </row>
    <row r="2672" hidden="1">
      <c r="A2672" s="20" t="s">
        <v>3637</v>
      </c>
      <c r="B2672" s="21" t="s">
        <v>3638</v>
      </c>
      <c r="C2672" s="22" t="s">
        <v>3639</v>
      </c>
      <c r="D2672" s="21" t="s">
        <v>3640</v>
      </c>
      <c r="E2672" s="23" t="s">
        <v>13</v>
      </c>
    </row>
    <row r="2673" hidden="1">
      <c r="A2673" s="57" t="s">
        <v>3641</v>
      </c>
      <c r="B2673" s="25">
        <v>23368.0</v>
      </c>
      <c r="C2673" s="26">
        <v>23368.0</v>
      </c>
      <c r="D2673" s="27">
        <v>0.0</v>
      </c>
      <c r="E2673" s="28"/>
    </row>
    <row r="2674" hidden="1">
      <c r="A2674" s="57" t="s">
        <v>3642</v>
      </c>
      <c r="B2674" s="29">
        <v>8374.0</v>
      </c>
      <c r="C2674" s="26">
        <v>8374.0</v>
      </c>
      <c r="D2674" s="27">
        <v>0.0</v>
      </c>
      <c r="E2674" s="40"/>
    </row>
    <row r="2675" hidden="1">
      <c r="A2675" s="57" t="s">
        <v>3643</v>
      </c>
      <c r="B2675" s="25">
        <v>0.0</v>
      </c>
      <c r="C2675" s="26"/>
      <c r="D2675" s="27">
        <v>0.0</v>
      </c>
      <c r="E2675" s="41"/>
    </row>
    <row r="2676" hidden="1">
      <c r="A2676" s="57" t="s">
        <v>3644</v>
      </c>
      <c r="B2676" s="29">
        <v>0.0</v>
      </c>
      <c r="C2676" s="26"/>
      <c r="D2676" s="27">
        <v>0.0</v>
      </c>
      <c r="E2676" s="41"/>
    </row>
    <row r="2677" hidden="1">
      <c r="A2677" s="31" t="s">
        <v>3646</v>
      </c>
      <c r="B2677" s="29">
        <v>0.0</v>
      </c>
      <c r="C2677" s="26"/>
      <c r="D2677" s="27">
        <v>0.0</v>
      </c>
      <c r="E2677" s="40"/>
    </row>
    <row r="2678" hidden="1">
      <c r="A2678" s="31" t="s">
        <v>3647</v>
      </c>
      <c r="B2678" s="29">
        <v>0.0</v>
      </c>
      <c r="C2678" s="26"/>
      <c r="D2678" s="27">
        <v>0.0</v>
      </c>
      <c r="E2678" s="40"/>
    </row>
    <row r="2679" hidden="1">
      <c r="A2679" s="31" t="s">
        <v>3649</v>
      </c>
      <c r="B2679" s="29">
        <v>215.0</v>
      </c>
      <c r="C2679" s="26">
        <v>514.0</v>
      </c>
      <c r="D2679" s="27">
        <v>299.0</v>
      </c>
      <c r="E2679" s="28" t="s">
        <v>8550</v>
      </c>
    </row>
    <row r="2680" hidden="1">
      <c r="A2680" s="31" t="s">
        <v>3651</v>
      </c>
      <c r="B2680" s="29">
        <v>4320.0</v>
      </c>
      <c r="C2680" s="26">
        <v>4440.0</v>
      </c>
      <c r="D2680" s="27">
        <v>120.0</v>
      </c>
      <c r="E2680" s="40"/>
    </row>
    <row r="2681" hidden="1">
      <c r="A2681" s="58" t="s">
        <v>3652</v>
      </c>
      <c r="B2681" s="29">
        <v>54493.0</v>
      </c>
      <c r="C2681" s="29">
        <v>59773.0</v>
      </c>
      <c r="D2681" s="27">
        <v>5280.0</v>
      </c>
      <c r="E2681" s="41"/>
    </row>
    <row r="2682" hidden="1">
      <c r="A2682" s="58" t="s">
        <v>3653</v>
      </c>
      <c r="B2682" s="29">
        <v>30167.0</v>
      </c>
      <c r="C2682" s="59">
        <v>30167.0</v>
      </c>
      <c r="D2682" s="27">
        <v>0.0</v>
      </c>
      <c r="E2682" s="41"/>
    </row>
    <row r="2683" hidden="1">
      <c r="A2683" s="58" t="s">
        <v>3654</v>
      </c>
      <c r="B2683" s="29">
        <v>51455.0</v>
      </c>
      <c r="C2683" s="59">
        <v>51455.0</v>
      </c>
      <c r="D2683" s="27">
        <v>0.0</v>
      </c>
      <c r="E2683" s="41"/>
    </row>
    <row r="2684" hidden="1">
      <c r="A2684" s="58" t="s">
        <v>3655</v>
      </c>
      <c r="B2684" s="29">
        <v>49765.9</v>
      </c>
      <c r="C2684" s="59">
        <v>49765.9</v>
      </c>
      <c r="D2684" s="27">
        <v>0.0</v>
      </c>
      <c r="E2684" s="41"/>
    </row>
    <row r="2685" hidden="1">
      <c r="A2685" s="58" t="s">
        <v>3657</v>
      </c>
      <c r="B2685" s="29">
        <v>249.0</v>
      </c>
      <c r="C2685" s="59">
        <v>249.0</v>
      </c>
      <c r="D2685" s="27">
        <v>0.0</v>
      </c>
      <c r="E2685" s="41"/>
    </row>
    <row r="2686" hidden="1">
      <c r="A2686" s="58" t="s">
        <v>3658</v>
      </c>
      <c r="B2686" s="29">
        <v>9190.0</v>
      </c>
      <c r="C2686" s="59">
        <v>9190.0</v>
      </c>
      <c r="D2686" s="27">
        <v>0.0</v>
      </c>
      <c r="E2686" s="41"/>
    </row>
    <row r="2687" hidden="1">
      <c r="A2687" s="35" t="s">
        <v>3659</v>
      </c>
      <c r="B2687" s="29">
        <v>222406.4</v>
      </c>
      <c r="C2687" s="59">
        <v>227686.4</v>
      </c>
      <c r="D2687" s="27">
        <v>5280.0</v>
      </c>
      <c r="E2687" s="41"/>
    </row>
    <row r="2688" hidden="1">
      <c r="A2688" s="36" t="s">
        <v>3660</v>
      </c>
      <c r="B2688" s="42">
        <v>0.5</v>
      </c>
      <c r="C2688" s="65">
        <v>419.5</v>
      </c>
      <c r="D2688" s="66">
        <v>419.0</v>
      </c>
      <c r="E2688" s="47" t="s">
        <v>8551</v>
      </c>
    </row>
    <row r="2689" hidden="1">
      <c r="A2689" s="39"/>
      <c r="B2689" s="60"/>
      <c r="C2689" s="67"/>
      <c r="D2689" s="61"/>
      <c r="E2689" s="69"/>
    </row>
    <row r="2690" hidden="1">
      <c r="A2690" s="39"/>
      <c r="B2690" s="60"/>
      <c r="C2690" s="67"/>
      <c r="D2690" s="61"/>
      <c r="E2690" s="69"/>
    </row>
    <row r="2691" hidden="1">
      <c r="A2691" s="5" t="s">
        <v>4819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5" t="s">
        <v>3634</v>
      </c>
      <c r="B2693" s="6"/>
      <c r="C2693" s="6"/>
      <c r="D2693" s="6"/>
      <c r="E2693" s="7"/>
    </row>
    <row r="2694" hidden="1">
      <c r="A2694" s="10"/>
      <c r="B2694" s="11"/>
      <c r="C2694" s="11"/>
      <c r="D2694" s="11"/>
      <c r="E2694" s="12"/>
    </row>
    <row r="2695" hidden="1">
      <c r="A2695" s="13">
        <v>46082.0</v>
      </c>
      <c r="B2695" s="6"/>
      <c r="C2695" s="54" t="s">
        <v>3635</v>
      </c>
      <c r="D2695" s="15">
        <v>46082.0</v>
      </c>
      <c r="E2695" s="7"/>
    </row>
    <row r="2696" hidden="1">
      <c r="A2696" s="10"/>
      <c r="B2696" s="11"/>
      <c r="C2696" s="16"/>
      <c r="D2696" s="11"/>
      <c r="E2696" s="12"/>
    </row>
    <row r="2697" hidden="1">
      <c r="A2697" s="55" t="s">
        <v>4825</v>
      </c>
      <c r="B2697" s="7"/>
      <c r="C2697" s="16"/>
      <c r="D2697" s="56" t="s">
        <v>4825</v>
      </c>
      <c r="E2697" s="7"/>
    </row>
    <row r="2698" hidden="1">
      <c r="A2698" s="10"/>
      <c r="B2698" s="12"/>
      <c r="C2698" s="16"/>
      <c r="D2698" s="11"/>
      <c r="E2698" s="12"/>
    </row>
    <row r="2699" hidden="1">
      <c r="A2699" s="19" t="s">
        <v>3636</v>
      </c>
      <c r="B2699" s="6"/>
      <c r="C2699" s="6"/>
      <c r="D2699" s="6"/>
      <c r="E2699" s="7"/>
    </row>
    <row r="2700" hidden="1">
      <c r="A2700" s="20" t="s">
        <v>3637</v>
      </c>
      <c r="B2700" s="21" t="s">
        <v>3638</v>
      </c>
      <c r="C2700" s="22" t="s">
        <v>3639</v>
      </c>
      <c r="D2700" s="21" t="s">
        <v>3640</v>
      </c>
      <c r="E2700" s="23" t="s">
        <v>13</v>
      </c>
    </row>
    <row r="2701" hidden="1">
      <c r="A2701" s="57" t="s">
        <v>3641</v>
      </c>
      <c r="B2701" s="25">
        <v>6329.0</v>
      </c>
      <c r="C2701" s="26">
        <v>6330.0</v>
      </c>
      <c r="D2701" s="27">
        <v>1.0</v>
      </c>
      <c r="E2701" s="28"/>
    </row>
    <row r="2702" hidden="1">
      <c r="A2702" s="57" t="s">
        <v>3642</v>
      </c>
      <c r="B2702" s="29">
        <v>1741.0</v>
      </c>
      <c r="C2702" s="26">
        <v>1741.0</v>
      </c>
      <c r="D2702" s="27">
        <v>0.0</v>
      </c>
      <c r="E2702" s="40"/>
    </row>
    <row r="2703" hidden="1">
      <c r="A2703" s="57" t="s">
        <v>3643</v>
      </c>
      <c r="B2703" s="25">
        <v>0.0</v>
      </c>
      <c r="C2703" s="26"/>
      <c r="D2703" s="27">
        <v>0.0</v>
      </c>
      <c r="E2703" s="41"/>
    </row>
    <row r="2704" hidden="1">
      <c r="A2704" s="57" t="s">
        <v>3644</v>
      </c>
      <c r="B2704" s="29">
        <v>0.0</v>
      </c>
      <c r="C2704" s="26"/>
      <c r="D2704" s="27">
        <v>0.0</v>
      </c>
      <c r="E2704" s="41"/>
    </row>
    <row r="2705" hidden="1">
      <c r="A2705" s="31" t="s">
        <v>3646</v>
      </c>
      <c r="B2705" s="29">
        <v>0.0</v>
      </c>
      <c r="C2705" s="26"/>
      <c r="D2705" s="27">
        <v>0.0</v>
      </c>
      <c r="E2705" s="40"/>
    </row>
    <row r="2706" hidden="1">
      <c r="A2706" s="31" t="s">
        <v>3647</v>
      </c>
      <c r="B2706" s="29">
        <v>0.0</v>
      </c>
      <c r="C2706" s="26"/>
      <c r="D2706" s="27">
        <v>0.0</v>
      </c>
      <c r="E2706" s="40"/>
    </row>
    <row r="2707" hidden="1">
      <c r="A2707" s="31" t="s">
        <v>3649</v>
      </c>
      <c r="B2707" s="29">
        <v>0.0</v>
      </c>
      <c r="C2707" s="26"/>
      <c r="D2707" s="27">
        <v>0.0</v>
      </c>
      <c r="E2707" s="28"/>
    </row>
    <row r="2708" hidden="1">
      <c r="A2708" s="31" t="s">
        <v>3651</v>
      </c>
      <c r="B2708" s="29">
        <v>1000.0</v>
      </c>
      <c r="C2708" s="26">
        <v>1000.0</v>
      </c>
      <c r="D2708" s="27">
        <v>0.0</v>
      </c>
      <c r="E2708" s="40"/>
    </row>
    <row r="2709" hidden="1">
      <c r="A2709" s="58" t="s">
        <v>3652</v>
      </c>
      <c r="B2709" s="29">
        <v>12379.0</v>
      </c>
      <c r="C2709" s="29">
        <v>11945.0</v>
      </c>
      <c r="D2709" s="27">
        <v>-434.0</v>
      </c>
      <c r="E2709" s="41"/>
    </row>
    <row r="2710" hidden="1">
      <c r="A2710" s="58" t="s">
        <v>3653</v>
      </c>
      <c r="B2710" s="29">
        <v>3201.0</v>
      </c>
      <c r="C2710" s="59">
        <v>3201.0</v>
      </c>
      <c r="D2710" s="27">
        <v>0.0</v>
      </c>
      <c r="E2710" s="41"/>
    </row>
    <row r="2711" hidden="1">
      <c r="A2711" s="58" t="s">
        <v>3654</v>
      </c>
      <c r="B2711" s="29">
        <v>9346.0</v>
      </c>
      <c r="C2711" s="59">
        <v>9346.0</v>
      </c>
      <c r="D2711" s="27">
        <v>0.0</v>
      </c>
      <c r="E2711" s="41"/>
    </row>
    <row r="2712" hidden="1">
      <c r="A2712" s="58" t="s">
        <v>3655</v>
      </c>
      <c r="B2712" s="29">
        <v>10151.0</v>
      </c>
      <c r="C2712" s="59">
        <v>10151.0</v>
      </c>
      <c r="D2712" s="27">
        <v>0.0</v>
      </c>
      <c r="E2712" s="41"/>
    </row>
    <row r="2713" hidden="1">
      <c r="A2713" s="58" t="s">
        <v>3657</v>
      </c>
      <c r="B2713" s="29">
        <v>0.0</v>
      </c>
      <c r="C2713" s="59">
        <v>0.0</v>
      </c>
      <c r="D2713" s="27">
        <v>0.0</v>
      </c>
      <c r="E2713" s="41"/>
    </row>
    <row r="2714" hidden="1">
      <c r="A2714" s="58" t="s">
        <v>3658</v>
      </c>
      <c r="B2714" s="29">
        <v>1591.0</v>
      </c>
      <c r="C2714" s="59">
        <v>1591.0</v>
      </c>
      <c r="D2714" s="27">
        <v>0.0</v>
      </c>
      <c r="E2714" s="41"/>
    </row>
    <row r="2715" hidden="1">
      <c r="A2715" s="35" t="s">
        <v>3659</v>
      </c>
      <c r="B2715" s="29">
        <v>44147.0</v>
      </c>
      <c r="C2715" s="59">
        <v>43713.0</v>
      </c>
      <c r="D2715" s="27">
        <v>-434.0</v>
      </c>
      <c r="E2715" s="41"/>
    </row>
    <row r="2716" hidden="1">
      <c r="A2716" s="36" t="s">
        <v>3660</v>
      </c>
      <c r="B2716" s="42">
        <v>0.0</v>
      </c>
      <c r="C2716" s="65">
        <v>1.0</v>
      </c>
      <c r="D2716" s="66">
        <v>1.0</v>
      </c>
      <c r="E2716" s="47"/>
    </row>
    <row r="2717" hidden="1">
      <c r="A2717" s="39"/>
      <c r="B2717" s="60"/>
      <c r="C2717" s="67"/>
      <c r="D2717" s="61"/>
      <c r="E2717" s="69"/>
    </row>
    <row r="2718" hidden="1">
      <c r="A2718" s="39"/>
      <c r="B2718" s="60"/>
      <c r="C2718" s="67"/>
      <c r="D2718" s="61"/>
      <c r="E2718" s="69"/>
    </row>
    <row r="2719" hidden="1">
      <c r="A2719" s="5" t="s">
        <v>4819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5" t="s">
        <v>3634</v>
      </c>
      <c r="B2721" s="6"/>
      <c r="C2721" s="6"/>
      <c r="D2721" s="6"/>
      <c r="E2721" s="7"/>
    </row>
    <row r="2722" hidden="1">
      <c r="A2722" s="10"/>
      <c r="B2722" s="11"/>
      <c r="C2722" s="11"/>
      <c r="D2722" s="11"/>
      <c r="E2722" s="12"/>
    </row>
    <row r="2723" hidden="1">
      <c r="A2723" s="13">
        <v>46083.0</v>
      </c>
      <c r="B2723" s="6"/>
      <c r="C2723" s="54" t="s">
        <v>3635</v>
      </c>
      <c r="D2723" s="15">
        <v>46089.0</v>
      </c>
      <c r="E2723" s="7"/>
    </row>
    <row r="2724" hidden="1">
      <c r="A2724" s="10"/>
      <c r="B2724" s="11"/>
      <c r="C2724" s="16"/>
      <c r="D2724" s="11"/>
      <c r="E2724" s="12"/>
    </row>
    <row r="2725" hidden="1">
      <c r="A2725" s="55" t="s">
        <v>4824</v>
      </c>
      <c r="B2725" s="7"/>
      <c r="C2725" s="16"/>
      <c r="D2725" s="56" t="s">
        <v>4825</v>
      </c>
      <c r="E2725" s="7"/>
    </row>
    <row r="2726" hidden="1">
      <c r="A2726" s="10"/>
      <c r="B2726" s="12"/>
      <c r="C2726" s="16"/>
      <c r="D2726" s="11"/>
      <c r="E2726" s="12"/>
    </row>
    <row r="2727" hidden="1">
      <c r="A2727" s="19" t="s">
        <v>3636</v>
      </c>
      <c r="B2727" s="6"/>
      <c r="C2727" s="6"/>
      <c r="D2727" s="6"/>
      <c r="E2727" s="7"/>
    </row>
    <row r="2728" hidden="1">
      <c r="A2728" s="20" t="s">
        <v>3637</v>
      </c>
      <c r="B2728" s="21" t="s">
        <v>3638</v>
      </c>
      <c r="C2728" s="22" t="s">
        <v>3639</v>
      </c>
      <c r="D2728" s="21" t="s">
        <v>3640</v>
      </c>
      <c r="E2728" s="23" t="s">
        <v>13</v>
      </c>
    </row>
    <row r="2729" hidden="1">
      <c r="A2729" s="57" t="s">
        <v>3641</v>
      </c>
      <c r="B2729" s="25">
        <v>19082.0</v>
      </c>
      <c r="C2729" s="26">
        <v>19082.0</v>
      </c>
      <c r="D2729" s="27">
        <v>0.0</v>
      </c>
      <c r="E2729" s="28"/>
    </row>
    <row r="2730" hidden="1">
      <c r="A2730" s="57" t="s">
        <v>3642</v>
      </c>
      <c r="B2730" s="29">
        <v>12547.0</v>
      </c>
      <c r="C2730" s="26">
        <v>12547.0</v>
      </c>
      <c r="D2730" s="27">
        <v>0.0</v>
      </c>
      <c r="E2730" s="40"/>
    </row>
    <row r="2731" hidden="1">
      <c r="A2731" s="57" t="s">
        <v>3643</v>
      </c>
      <c r="B2731" s="25">
        <v>0.0</v>
      </c>
      <c r="C2731" s="26"/>
      <c r="D2731" s="27">
        <v>0.0</v>
      </c>
      <c r="E2731" s="41"/>
    </row>
    <row r="2732" hidden="1">
      <c r="A2732" s="57" t="s">
        <v>3644</v>
      </c>
      <c r="B2732" s="29">
        <v>0.0</v>
      </c>
      <c r="C2732" s="26"/>
      <c r="D2732" s="27">
        <v>0.0</v>
      </c>
      <c r="E2732" s="41"/>
    </row>
    <row r="2733" hidden="1">
      <c r="A2733" s="31" t="s">
        <v>3646</v>
      </c>
      <c r="B2733" s="29">
        <v>0.0</v>
      </c>
      <c r="C2733" s="26"/>
      <c r="D2733" s="27">
        <v>0.0</v>
      </c>
      <c r="E2733" s="40"/>
    </row>
    <row r="2734" hidden="1">
      <c r="A2734" s="31" t="s">
        <v>3647</v>
      </c>
      <c r="B2734" s="29">
        <v>0.0</v>
      </c>
      <c r="C2734" s="26"/>
      <c r="D2734" s="27">
        <v>0.0</v>
      </c>
      <c r="E2734" s="40"/>
    </row>
    <row r="2735" hidden="1">
      <c r="A2735" s="31" t="s">
        <v>3649</v>
      </c>
      <c r="B2735" s="29">
        <v>193.0</v>
      </c>
      <c r="C2735" s="26">
        <v>193.0</v>
      </c>
      <c r="D2735" s="27">
        <v>0.0</v>
      </c>
      <c r="E2735" s="28" t="s">
        <v>8552</v>
      </c>
    </row>
    <row r="2736" hidden="1">
      <c r="A2736" s="31" t="s">
        <v>3651</v>
      </c>
      <c r="B2736" s="29">
        <v>4760.0</v>
      </c>
      <c r="C2736" s="26">
        <v>4760.0</v>
      </c>
      <c r="D2736" s="27">
        <v>0.0</v>
      </c>
      <c r="E2736" s="40"/>
    </row>
    <row r="2737" hidden="1">
      <c r="A2737" s="58" t="s">
        <v>3652</v>
      </c>
      <c r="B2737" s="29">
        <v>66298.0</v>
      </c>
      <c r="C2737" s="29">
        <v>66298.0</v>
      </c>
      <c r="D2737" s="27">
        <v>0.0</v>
      </c>
      <c r="E2737" s="41"/>
    </row>
    <row r="2738" hidden="1">
      <c r="A2738" s="58" t="s">
        <v>3653</v>
      </c>
      <c r="B2738" s="29">
        <v>26926.0</v>
      </c>
      <c r="C2738" s="59">
        <v>26926.0</v>
      </c>
      <c r="D2738" s="27">
        <v>0.0</v>
      </c>
      <c r="E2738" s="41"/>
    </row>
    <row r="2739" hidden="1">
      <c r="A2739" s="58" t="s">
        <v>3654</v>
      </c>
      <c r="B2739" s="29">
        <v>54591.0</v>
      </c>
      <c r="C2739" s="59">
        <v>54591.0</v>
      </c>
      <c r="D2739" s="27">
        <v>0.0</v>
      </c>
      <c r="E2739" s="41"/>
    </row>
    <row r="2740" hidden="1">
      <c r="A2740" s="58" t="s">
        <v>3655</v>
      </c>
      <c r="B2740" s="29">
        <v>50394.0</v>
      </c>
      <c r="C2740" s="59">
        <v>50703.0</v>
      </c>
      <c r="D2740" s="27">
        <v>309.0</v>
      </c>
      <c r="E2740" s="41"/>
    </row>
    <row r="2741" hidden="1">
      <c r="A2741" s="58" t="s">
        <v>3657</v>
      </c>
      <c r="B2741" s="29">
        <v>856.0</v>
      </c>
      <c r="C2741" s="59">
        <v>856.0</v>
      </c>
      <c r="D2741" s="27">
        <v>0.0</v>
      </c>
      <c r="E2741" s="41"/>
    </row>
    <row r="2742" hidden="1">
      <c r="A2742" s="58" t="s">
        <v>3658</v>
      </c>
      <c r="B2742" s="29">
        <v>6970.0</v>
      </c>
      <c r="C2742" s="59">
        <v>6970.0</v>
      </c>
      <c r="D2742" s="27">
        <v>0.0</v>
      </c>
      <c r="E2742" s="41"/>
    </row>
    <row r="2743" hidden="1">
      <c r="A2743" s="35" t="s">
        <v>3659</v>
      </c>
      <c r="B2743" s="29">
        <v>235647.0</v>
      </c>
      <c r="C2743" s="59">
        <v>236454.0</v>
      </c>
      <c r="D2743" s="27">
        <v>807.0</v>
      </c>
      <c r="E2743" s="41"/>
    </row>
    <row r="2744" hidden="1">
      <c r="A2744" s="36" t="s">
        <v>3660</v>
      </c>
      <c r="B2744" s="42">
        <v>0.0</v>
      </c>
      <c r="C2744" s="65">
        <v>-498.0</v>
      </c>
      <c r="D2744" s="66">
        <v>-498.0</v>
      </c>
      <c r="E2744" s="47"/>
    </row>
    <row r="2745" hidden="1">
      <c r="A2745" s="39"/>
      <c r="B2745" s="60"/>
      <c r="C2745" s="67"/>
      <c r="D2745" s="61"/>
      <c r="E2745" s="69"/>
    </row>
    <row r="2746" hidden="1">
      <c r="A2746" s="39"/>
      <c r="B2746" s="60"/>
      <c r="C2746" s="67"/>
      <c r="D2746" s="61"/>
      <c r="E2746" s="69"/>
    </row>
    <row r="2747" hidden="1">
      <c r="A2747" s="5" t="s">
        <v>4819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5" t="s">
        <v>3634</v>
      </c>
      <c r="B2749" s="6"/>
      <c r="C2749" s="6"/>
      <c r="D2749" s="6"/>
      <c r="E2749" s="7"/>
    </row>
    <row r="2750" hidden="1">
      <c r="A2750" s="10"/>
      <c r="B2750" s="11"/>
      <c r="C2750" s="11"/>
      <c r="D2750" s="11"/>
      <c r="E2750" s="12"/>
    </row>
    <row r="2751" hidden="1">
      <c r="A2751" s="13">
        <v>46090.0</v>
      </c>
      <c r="B2751" s="6"/>
      <c r="C2751" s="54" t="s">
        <v>3635</v>
      </c>
      <c r="D2751" s="15">
        <v>46096.0</v>
      </c>
      <c r="E2751" s="7"/>
    </row>
    <row r="2752" hidden="1">
      <c r="A2752" s="10"/>
      <c r="B2752" s="11"/>
      <c r="C2752" s="16"/>
      <c r="D2752" s="11"/>
      <c r="E2752" s="12"/>
    </row>
    <row r="2753" hidden="1">
      <c r="A2753" s="55" t="s">
        <v>4824</v>
      </c>
      <c r="B2753" s="7"/>
      <c r="C2753" s="16"/>
      <c r="D2753" s="56" t="s">
        <v>4825</v>
      </c>
      <c r="E2753" s="7"/>
    </row>
    <row r="2754" hidden="1">
      <c r="A2754" s="10"/>
      <c r="B2754" s="12"/>
      <c r="C2754" s="16"/>
      <c r="D2754" s="11"/>
      <c r="E2754" s="12"/>
    </row>
    <row r="2755" hidden="1">
      <c r="A2755" s="19" t="s">
        <v>3636</v>
      </c>
      <c r="B2755" s="6"/>
      <c r="C2755" s="6"/>
      <c r="D2755" s="6"/>
      <c r="E2755" s="7"/>
    </row>
    <row r="2756" hidden="1">
      <c r="A2756" s="20" t="s">
        <v>3637</v>
      </c>
      <c r="B2756" s="21" t="s">
        <v>3638</v>
      </c>
      <c r="C2756" s="22" t="s">
        <v>3639</v>
      </c>
      <c r="D2756" s="21" t="s">
        <v>3640</v>
      </c>
      <c r="E2756" s="23" t="s">
        <v>13</v>
      </c>
    </row>
    <row r="2757" hidden="1">
      <c r="A2757" s="57" t="s">
        <v>3641</v>
      </c>
      <c r="B2757" s="25">
        <v>27081.0</v>
      </c>
      <c r="C2757" s="26">
        <v>27081.0</v>
      </c>
      <c r="D2757" s="27">
        <v>0.0</v>
      </c>
      <c r="E2757" s="28"/>
    </row>
    <row r="2758" hidden="1">
      <c r="A2758" s="57" t="s">
        <v>3642</v>
      </c>
      <c r="B2758" s="29">
        <v>15649.0</v>
      </c>
      <c r="C2758" s="26">
        <v>15649.0</v>
      </c>
      <c r="D2758" s="27">
        <v>0.0</v>
      </c>
      <c r="E2758" s="40"/>
    </row>
    <row r="2759" hidden="1">
      <c r="A2759" s="57" t="s">
        <v>3643</v>
      </c>
      <c r="B2759" s="25">
        <v>0.0</v>
      </c>
      <c r="C2759" s="26"/>
      <c r="D2759" s="27">
        <v>0.0</v>
      </c>
      <c r="E2759" s="41"/>
    </row>
    <row r="2760" hidden="1">
      <c r="A2760" s="57" t="s">
        <v>3644</v>
      </c>
      <c r="B2760" s="29">
        <v>0.0</v>
      </c>
      <c r="C2760" s="26"/>
      <c r="D2760" s="27">
        <v>0.0</v>
      </c>
      <c r="E2760" s="41"/>
    </row>
    <row r="2761" hidden="1">
      <c r="A2761" s="31" t="s">
        <v>3646</v>
      </c>
      <c r="B2761" s="29">
        <v>40.0</v>
      </c>
      <c r="C2761" s="26"/>
      <c r="D2761" s="27">
        <v>-40.0</v>
      </c>
      <c r="E2761" s="40"/>
    </row>
    <row r="2762" hidden="1">
      <c r="A2762" s="31" t="s">
        <v>3647</v>
      </c>
      <c r="B2762" s="29">
        <v>0.0</v>
      </c>
      <c r="C2762" s="26"/>
      <c r="D2762" s="27">
        <v>0.0</v>
      </c>
      <c r="E2762" s="40"/>
    </row>
    <row r="2763" hidden="1">
      <c r="A2763" s="31" t="s">
        <v>3649</v>
      </c>
      <c r="B2763" s="29">
        <v>0.0</v>
      </c>
      <c r="C2763" s="26"/>
      <c r="D2763" s="27">
        <v>0.0</v>
      </c>
      <c r="E2763" s="28"/>
    </row>
    <row r="2764" hidden="1">
      <c r="A2764" s="31" t="s">
        <v>3651</v>
      </c>
      <c r="B2764" s="29">
        <v>4960.0</v>
      </c>
      <c r="C2764" s="26">
        <v>5000.0</v>
      </c>
      <c r="D2764" s="27">
        <v>40.0</v>
      </c>
      <c r="E2764" s="40"/>
    </row>
    <row r="2765" hidden="1">
      <c r="A2765" s="58" t="s">
        <v>3652</v>
      </c>
      <c r="B2765" s="29">
        <v>78678.0</v>
      </c>
      <c r="C2765" s="29">
        <v>78678.0</v>
      </c>
      <c r="D2765" s="27">
        <v>0.0</v>
      </c>
      <c r="E2765" s="41"/>
    </row>
    <row r="2766" hidden="1">
      <c r="A2766" s="58" t="s">
        <v>3653</v>
      </c>
      <c r="B2766" s="29">
        <v>33045.0</v>
      </c>
      <c r="C2766" s="59">
        <v>33045.0</v>
      </c>
      <c r="D2766" s="27">
        <v>0.0</v>
      </c>
      <c r="E2766" s="41"/>
    </row>
    <row r="2767" hidden="1">
      <c r="A2767" s="58" t="s">
        <v>3654</v>
      </c>
      <c r="B2767" s="29">
        <v>72232.0</v>
      </c>
      <c r="C2767" s="59">
        <v>72232.0</v>
      </c>
      <c r="D2767" s="27">
        <v>0.0</v>
      </c>
      <c r="E2767" s="41"/>
    </row>
    <row r="2768" hidden="1">
      <c r="A2768" s="58" t="s">
        <v>3655</v>
      </c>
      <c r="B2768" s="29">
        <v>57576.0</v>
      </c>
      <c r="C2768" s="59">
        <v>57876.0</v>
      </c>
      <c r="D2768" s="27">
        <v>300.0</v>
      </c>
      <c r="E2768" s="41"/>
    </row>
    <row r="2769" hidden="1">
      <c r="A2769" s="58" t="s">
        <v>3657</v>
      </c>
      <c r="B2769" s="29">
        <v>927.0</v>
      </c>
      <c r="C2769" s="59">
        <v>927.0</v>
      </c>
      <c r="D2769" s="27">
        <v>0.0</v>
      </c>
      <c r="E2769" s="41"/>
    </row>
    <row r="2770" hidden="1">
      <c r="A2770" s="58" t="s">
        <v>3658</v>
      </c>
      <c r="B2770" s="29">
        <v>9504.0</v>
      </c>
      <c r="C2770" s="59">
        <v>9504.0</v>
      </c>
      <c r="D2770" s="27">
        <v>0.0</v>
      </c>
      <c r="E2770" s="41"/>
    </row>
    <row r="2771" hidden="1">
      <c r="A2771" s="35" t="s">
        <v>3659</v>
      </c>
      <c r="B2771" s="29">
        <v>290186.6</v>
      </c>
      <c r="C2771" s="59">
        <v>290486.6</v>
      </c>
      <c r="D2771" s="27">
        <v>300.0</v>
      </c>
      <c r="E2771" s="41"/>
    </row>
    <row r="2772" hidden="1">
      <c r="A2772" s="36" t="s">
        <v>3660</v>
      </c>
      <c r="B2772" s="42">
        <v>0.9000000000014552</v>
      </c>
      <c r="C2772" s="65">
        <v>1.400000000023283</v>
      </c>
      <c r="D2772" s="66">
        <v>0.5000000000218279</v>
      </c>
      <c r="E2772" s="47"/>
    </row>
    <row r="2773" hidden="1">
      <c r="A2773" s="39"/>
      <c r="B2773" s="60"/>
      <c r="C2773" s="67"/>
      <c r="D2773" s="61"/>
      <c r="E2773" s="69"/>
    </row>
    <row r="2774" hidden="1">
      <c r="A2774" s="39"/>
      <c r="B2774" s="60"/>
      <c r="C2774" s="67"/>
      <c r="D2774" s="61"/>
      <c r="E2774" s="69"/>
    </row>
    <row r="2775" hidden="1">
      <c r="A2775" s="5" t="s">
        <v>4819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5" t="s">
        <v>3634</v>
      </c>
      <c r="B2777" s="6"/>
      <c r="C2777" s="6"/>
      <c r="D2777" s="6"/>
      <c r="E2777" s="7"/>
    </row>
    <row r="2778" hidden="1">
      <c r="A2778" s="10"/>
      <c r="B2778" s="11"/>
      <c r="C2778" s="11"/>
      <c r="D2778" s="11"/>
      <c r="E2778" s="12"/>
    </row>
    <row r="2779" hidden="1">
      <c r="A2779" s="13">
        <v>46097.0</v>
      </c>
      <c r="B2779" s="6"/>
      <c r="C2779" s="54" t="s">
        <v>3635</v>
      </c>
      <c r="D2779" s="15">
        <v>46103.0</v>
      </c>
      <c r="E2779" s="7"/>
    </row>
    <row r="2780" hidden="1">
      <c r="A2780" s="10"/>
      <c r="B2780" s="11"/>
      <c r="C2780" s="16"/>
      <c r="D2780" s="11"/>
      <c r="E2780" s="12"/>
    </row>
    <row r="2781" hidden="1">
      <c r="A2781" s="55" t="s">
        <v>4824</v>
      </c>
      <c r="B2781" s="7"/>
      <c r="C2781" s="16"/>
      <c r="D2781" s="56" t="s">
        <v>4825</v>
      </c>
      <c r="E2781" s="7"/>
    </row>
    <row r="2782" hidden="1">
      <c r="A2782" s="10"/>
      <c r="B2782" s="12"/>
      <c r="C2782" s="16"/>
      <c r="D2782" s="11"/>
      <c r="E2782" s="12"/>
    </row>
    <row r="2783" hidden="1">
      <c r="A2783" s="19" t="s">
        <v>3636</v>
      </c>
      <c r="B2783" s="6"/>
      <c r="C2783" s="6"/>
      <c r="D2783" s="6"/>
      <c r="E2783" s="7"/>
    </row>
    <row r="2784" hidden="1">
      <c r="A2784" s="20" t="s">
        <v>3637</v>
      </c>
      <c r="B2784" s="21" t="s">
        <v>3638</v>
      </c>
      <c r="C2784" s="22" t="s">
        <v>3639</v>
      </c>
      <c r="D2784" s="21" t="s">
        <v>3640</v>
      </c>
      <c r="E2784" s="23" t="s">
        <v>13</v>
      </c>
    </row>
    <row r="2785" hidden="1">
      <c r="A2785" s="57" t="s">
        <v>3641</v>
      </c>
      <c r="B2785" s="25">
        <v>20738.0</v>
      </c>
      <c r="C2785" s="26">
        <v>20738.0</v>
      </c>
      <c r="D2785" s="27">
        <v>0.0</v>
      </c>
      <c r="E2785" s="28"/>
    </row>
    <row r="2786" hidden="1">
      <c r="A2786" s="57" t="s">
        <v>3642</v>
      </c>
      <c r="B2786" s="29">
        <v>14274.0</v>
      </c>
      <c r="C2786" s="26">
        <v>14274.0</v>
      </c>
      <c r="D2786" s="27">
        <v>0.0</v>
      </c>
      <c r="E2786" s="40"/>
    </row>
    <row r="2787" hidden="1">
      <c r="A2787" s="57" t="s">
        <v>3643</v>
      </c>
      <c r="B2787" s="25">
        <v>800.0</v>
      </c>
      <c r="C2787" s="26">
        <v>800.0</v>
      </c>
      <c r="D2787" s="27">
        <v>0.0</v>
      </c>
      <c r="E2787" s="41"/>
    </row>
    <row r="2788" hidden="1">
      <c r="A2788" s="57" t="s">
        <v>3644</v>
      </c>
      <c r="B2788" s="29">
        <v>500.0</v>
      </c>
      <c r="C2788" s="26">
        <v>500.0</v>
      </c>
      <c r="D2788" s="27">
        <v>0.0</v>
      </c>
      <c r="E2788" s="41"/>
    </row>
    <row r="2789" hidden="1">
      <c r="A2789" s="31" t="s">
        <v>3646</v>
      </c>
      <c r="B2789" s="29">
        <v>0.0</v>
      </c>
      <c r="C2789" s="26"/>
      <c r="D2789" s="27">
        <v>0.0</v>
      </c>
      <c r="E2789" s="40"/>
    </row>
    <row r="2790" hidden="1">
      <c r="A2790" s="31" t="s">
        <v>3647</v>
      </c>
      <c r="B2790" s="29">
        <v>0.0</v>
      </c>
      <c r="C2790" s="26"/>
      <c r="D2790" s="27">
        <v>0.0</v>
      </c>
      <c r="E2790" s="40"/>
    </row>
    <row r="2791" hidden="1">
      <c r="A2791" s="31" t="s">
        <v>3649</v>
      </c>
      <c r="B2791" s="29">
        <v>6099.0</v>
      </c>
      <c r="C2791" s="26">
        <v>6099.0</v>
      </c>
      <c r="D2791" s="27">
        <v>0.0</v>
      </c>
      <c r="E2791" s="28" t="s">
        <v>8553</v>
      </c>
    </row>
    <row r="2792" hidden="1">
      <c r="A2792" s="31" t="s">
        <v>3651</v>
      </c>
      <c r="B2792" s="29">
        <v>4240.0</v>
      </c>
      <c r="C2792" s="26">
        <v>4240.0</v>
      </c>
      <c r="D2792" s="27">
        <v>0.0</v>
      </c>
      <c r="E2792" s="40"/>
    </row>
    <row r="2793" hidden="1">
      <c r="A2793" s="58" t="s">
        <v>3652</v>
      </c>
      <c r="B2793" s="29">
        <v>79222.0</v>
      </c>
      <c r="C2793" s="29">
        <v>79222.0</v>
      </c>
      <c r="D2793" s="27">
        <v>0.0</v>
      </c>
      <c r="E2793" s="41"/>
    </row>
    <row r="2794" hidden="1">
      <c r="A2794" s="58" t="s">
        <v>3653</v>
      </c>
      <c r="B2794" s="29">
        <v>35221.0</v>
      </c>
      <c r="C2794" s="59">
        <v>34563.0</v>
      </c>
      <c r="D2794" s="27">
        <v>-658.0</v>
      </c>
      <c r="E2794" s="41"/>
    </row>
    <row r="2795" hidden="1">
      <c r="A2795" s="58" t="s">
        <v>3654</v>
      </c>
      <c r="B2795" s="29">
        <v>58417.0</v>
      </c>
      <c r="C2795" s="59">
        <v>58417.0</v>
      </c>
      <c r="D2795" s="27">
        <v>0.0</v>
      </c>
      <c r="E2795" s="41"/>
    </row>
    <row r="2796" hidden="1">
      <c r="A2796" s="58" t="s">
        <v>3655</v>
      </c>
      <c r="B2796" s="29">
        <v>56040.0</v>
      </c>
      <c r="C2796" s="59">
        <v>56040.0</v>
      </c>
      <c r="D2796" s="27">
        <v>0.0</v>
      </c>
      <c r="E2796" s="41"/>
    </row>
    <row r="2797" hidden="1">
      <c r="A2797" s="58" t="s">
        <v>3657</v>
      </c>
      <c r="B2797" s="29">
        <v>3705.0</v>
      </c>
      <c r="C2797" s="59">
        <v>3705.0</v>
      </c>
      <c r="D2797" s="27">
        <v>0.0</v>
      </c>
      <c r="E2797" s="41"/>
    </row>
    <row r="2798" hidden="1">
      <c r="A2798" s="58" t="s">
        <v>3658</v>
      </c>
      <c r="B2798" s="29">
        <v>6796.0</v>
      </c>
      <c r="C2798" s="59">
        <v>6796.0</v>
      </c>
      <c r="D2798" s="27">
        <v>0.0</v>
      </c>
      <c r="E2798" s="41"/>
    </row>
    <row r="2799" hidden="1">
      <c r="A2799" s="35" t="s">
        <v>3659</v>
      </c>
      <c r="B2799" s="29">
        <v>279255.0</v>
      </c>
      <c r="C2799" s="59">
        <v>278597.0</v>
      </c>
      <c r="D2799" s="27">
        <v>-658.0</v>
      </c>
      <c r="E2799" s="41"/>
    </row>
    <row r="2800" hidden="1">
      <c r="A2800" s="36" t="s">
        <v>3660</v>
      </c>
      <c r="B2800" s="42">
        <v>1.0</v>
      </c>
      <c r="C2800" s="65">
        <v>1.0</v>
      </c>
      <c r="D2800" s="66">
        <v>0.0</v>
      </c>
      <c r="E2800" s="47"/>
    </row>
    <row r="2801" hidden="1">
      <c r="A2801" s="39"/>
      <c r="B2801" s="60"/>
      <c r="C2801" s="67"/>
      <c r="D2801" s="61"/>
      <c r="E2801" s="69"/>
    </row>
    <row r="2802" hidden="1">
      <c r="A2802" s="39"/>
      <c r="B2802" s="60"/>
      <c r="C2802" s="67"/>
      <c r="D2802" s="61"/>
      <c r="E2802" s="69"/>
    </row>
    <row r="2803" hidden="1">
      <c r="A2803" s="5" t="s">
        <v>4819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5" t="s">
        <v>3634</v>
      </c>
      <c r="B2805" s="6"/>
      <c r="C2805" s="6"/>
      <c r="D2805" s="6"/>
      <c r="E2805" s="7"/>
    </row>
    <row r="2806" hidden="1">
      <c r="A2806" s="10"/>
      <c r="B2806" s="11"/>
      <c r="C2806" s="11"/>
      <c r="D2806" s="11"/>
      <c r="E2806" s="12"/>
    </row>
    <row r="2807" hidden="1">
      <c r="A2807" s="13">
        <v>46104.0</v>
      </c>
      <c r="B2807" s="6"/>
      <c r="C2807" s="54" t="s">
        <v>3635</v>
      </c>
      <c r="D2807" s="15">
        <v>46110.0</v>
      </c>
      <c r="E2807" s="7"/>
    </row>
    <row r="2808" hidden="1">
      <c r="A2808" s="10"/>
      <c r="B2808" s="11"/>
      <c r="C2808" s="16"/>
      <c r="D2808" s="11"/>
      <c r="E2808" s="12"/>
    </row>
    <row r="2809" hidden="1">
      <c r="A2809" s="55" t="s">
        <v>4824</v>
      </c>
      <c r="B2809" s="7"/>
      <c r="C2809" s="16"/>
      <c r="D2809" s="56" t="s">
        <v>4825</v>
      </c>
      <c r="E2809" s="7"/>
    </row>
    <row r="2810" hidden="1">
      <c r="A2810" s="10"/>
      <c r="B2810" s="12"/>
      <c r="C2810" s="16"/>
      <c r="D2810" s="11"/>
      <c r="E2810" s="12"/>
    </row>
    <row r="2811" hidden="1">
      <c r="A2811" s="19" t="s">
        <v>3636</v>
      </c>
      <c r="B2811" s="6"/>
      <c r="C2811" s="6"/>
      <c r="D2811" s="6"/>
      <c r="E2811" s="7"/>
    </row>
    <row r="2812" hidden="1">
      <c r="A2812" s="20" t="s">
        <v>3637</v>
      </c>
      <c r="B2812" s="21" t="s">
        <v>3638</v>
      </c>
      <c r="C2812" s="22" t="s">
        <v>3639</v>
      </c>
      <c r="D2812" s="21" t="s">
        <v>3640</v>
      </c>
      <c r="E2812" s="23" t="s">
        <v>13</v>
      </c>
    </row>
    <row r="2813" hidden="1">
      <c r="A2813" s="57" t="s">
        <v>3641</v>
      </c>
      <c r="B2813" s="25">
        <v>33440.0</v>
      </c>
      <c r="C2813" s="26">
        <v>33440.0</v>
      </c>
      <c r="D2813" s="27">
        <v>0.0</v>
      </c>
      <c r="E2813" s="28"/>
    </row>
    <row r="2814" hidden="1">
      <c r="A2814" s="57" t="s">
        <v>3642</v>
      </c>
      <c r="B2814" s="29">
        <v>13159.0</v>
      </c>
      <c r="C2814" s="26">
        <v>13159.0</v>
      </c>
      <c r="D2814" s="27">
        <v>0.0</v>
      </c>
      <c r="E2814" s="40"/>
    </row>
    <row r="2815" hidden="1">
      <c r="A2815" s="57" t="s">
        <v>3643</v>
      </c>
      <c r="B2815" s="25">
        <v>680.0</v>
      </c>
      <c r="C2815" s="26">
        <v>680.0</v>
      </c>
      <c r="D2815" s="27">
        <v>0.0</v>
      </c>
      <c r="E2815" s="41"/>
    </row>
    <row r="2816" hidden="1">
      <c r="A2816" s="57" t="s">
        <v>3644</v>
      </c>
      <c r="B2816" s="29">
        <v>500.0</v>
      </c>
      <c r="C2816" s="26">
        <v>500.0</v>
      </c>
      <c r="D2816" s="27">
        <v>0.0</v>
      </c>
      <c r="E2816" s="41"/>
    </row>
    <row r="2817" hidden="1">
      <c r="A2817" s="31" t="s">
        <v>3646</v>
      </c>
      <c r="B2817" s="29">
        <v>0.0</v>
      </c>
      <c r="C2817" s="26"/>
      <c r="D2817" s="27">
        <v>0.0</v>
      </c>
      <c r="E2817" s="40"/>
    </row>
    <row r="2818" hidden="1">
      <c r="A2818" s="31" t="s">
        <v>3647</v>
      </c>
      <c r="B2818" s="29">
        <v>0.0</v>
      </c>
      <c r="C2818" s="26"/>
      <c r="D2818" s="27">
        <v>0.0</v>
      </c>
      <c r="E2818" s="40"/>
    </row>
    <row r="2819" hidden="1">
      <c r="A2819" s="31" t="s">
        <v>3649</v>
      </c>
      <c r="B2819" s="29">
        <v>160.0</v>
      </c>
      <c r="C2819" s="26">
        <v>160.0</v>
      </c>
      <c r="D2819" s="27">
        <v>0.0</v>
      </c>
      <c r="E2819" s="28" t="s">
        <v>5064</v>
      </c>
    </row>
    <row r="2820" hidden="1">
      <c r="A2820" s="31" t="s">
        <v>3651</v>
      </c>
      <c r="B2820" s="29">
        <v>4715.0</v>
      </c>
      <c r="C2820" s="26">
        <v>4715.0</v>
      </c>
      <c r="D2820" s="27">
        <v>0.0</v>
      </c>
      <c r="E2820" s="40"/>
    </row>
    <row r="2821" hidden="1">
      <c r="A2821" s="58" t="s">
        <v>3652</v>
      </c>
      <c r="B2821" s="29">
        <v>60665.0</v>
      </c>
      <c r="C2821" s="29">
        <v>60665.0</v>
      </c>
      <c r="D2821" s="27">
        <v>0.0</v>
      </c>
      <c r="E2821" s="41"/>
    </row>
    <row r="2822" hidden="1">
      <c r="A2822" s="58" t="s">
        <v>3653</v>
      </c>
      <c r="B2822" s="29">
        <v>44927.0</v>
      </c>
      <c r="C2822" s="59">
        <v>44927.0</v>
      </c>
      <c r="D2822" s="27">
        <v>0.0</v>
      </c>
      <c r="E2822" s="41"/>
    </row>
    <row r="2823" hidden="1">
      <c r="A2823" s="58" t="s">
        <v>3654</v>
      </c>
      <c r="B2823" s="29">
        <v>61180.22</v>
      </c>
      <c r="C2823" s="59">
        <v>62410.630000000005</v>
      </c>
      <c r="D2823" s="27">
        <v>1230.4100000000035</v>
      </c>
      <c r="E2823" s="41"/>
    </row>
    <row r="2824" hidden="1">
      <c r="A2824" s="58" t="s">
        <v>3655</v>
      </c>
      <c r="B2824" s="29">
        <v>52360.0</v>
      </c>
      <c r="C2824" s="59">
        <v>52360.0</v>
      </c>
      <c r="D2824" s="27">
        <v>0.0</v>
      </c>
      <c r="E2824" s="41"/>
    </row>
    <row r="2825" hidden="1">
      <c r="A2825" s="58" t="s">
        <v>3657</v>
      </c>
      <c r="B2825" s="29">
        <v>0.0</v>
      </c>
      <c r="C2825" s="59">
        <v>0.0</v>
      </c>
      <c r="D2825" s="27">
        <v>0.0</v>
      </c>
      <c r="E2825" s="41"/>
    </row>
    <row r="2826" hidden="1">
      <c r="A2826" s="58" t="s">
        <v>3658</v>
      </c>
      <c r="B2826" s="29">
        <v>10711.61</v>
      </c>
      <c r="C2826" s="59">
        <v>10711.609999999999</v>
      </c>
      <c r="D2826" s="27">
        <v>-1.8189894035458565E-12</v>
      </c>
      <c r="E2826" s="41"/>
    </row>
    <row r="2827" hidden="1">
      <c r="A2827" s="35" t="s">
        <v>3659</v>
      </c>
      <c r="B2827" s="29">
        <v>271786.8300000001</v>
      </c>
      <c r="C2827" s="59">
        <v>273017.2400000001</v>
      </c>
      <c r="D2827" s="27">
        <v>1230.4100000000326</v>
      </c>
      <c r="E2827" s="41"/>
    </row>
    <row r="2828" hidden="1">
      <c r="A2828" s="36" t="s">
        <v>3660</v>
      </c>
      <c r="B2828" s="42">
        <v>-0.6100000000369619</v>
      </c>
      <c r="C2828" s="65">
        <v>-0.6100000001024455</v>
      </c>
      <c r="D2828" s="66">
        <v>-6.548361852765083E-11</v>
      </c>
      <c r="E2828" s="47"/>
    </row>
    <row r="2829" hidden="1">
      <c r="A2829" s="39"/>
      <c r="B2829" s="60"/>
      <c r="C2829" s="67"/>
      <c r="D2829" s="61"/>
      <c r="E2829" s="69"/>
    </row>
    <row r="2830" hidden="1">
      <c r="A2830" s="39"/>
      <c r="B2830" s="60"/>
      <c r="C2830" s="67"/>
      <c r="D2830" s="61"/>
      <c r="E2830" s="69"/>
    </row>
    <row r="2831" hidden="1">
      <c r="A2831" s="5" t="s">
        <v>4819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5" t="s">
        <v>3634</v>
      </c>
      <c r="B2833" s="6"/>
      <c r="C2833" s="6"/>
      <c r="D2833" s="6"/>
      <c r="E2833" s="7"/>
    </row>
    <row r="2834" hidden="1">
      <c r="A2834" s="10"/>
      <c r="B2834" s="11"/>
      <c r="C2834" s="11"/>
      <c r="D2834" s="11"/>
      <c r="E2834" s="12"/>
    </row>
    <row r="2835" hidden="1">
      <c r="A2835" s="13">
        <v>46111.0</v>
      </c>
      <c r="B2835" s="6"/>
      <c r="C2835" s="54" t="s">
        <v>3635</v>
      </c>
      <c r="D2835" s="15">
        <v>46112.0</v>
      </c>
      <c r="E2835" s="7"/>
    </row>
    <row r="2836" hidden="1">
      <c r="A2836" s="10"/>
      <c r="B2836" s="11"/>
      <c r="C2836" s="16"/>
      <c r="D2836" s="11"/>
      <c r="E2836" s="12"/>
    </row>
    <row r="2837" hidden="1">
      <c r="A2837" s="55" t="s">
        <v>4824</v>
      </c>
      <c r="B2837" s="7"/>
      <c r="C2837" s="16"/>
      <c r="D2837" s="56" t="s">
        <v>4826</v>
      </c>
      <c r="E2837" s="7"/>
    </row>
    <row r="2838" hidden="1">
      <c r="A2838" s="10"/>
      <c r="B2838" s="12"/>
      <c r="C2838" s="16"/>
      <c r="D2838" s="11"/>
      <c r="E2838" s="12"/>
    </row>
    <row r="2839" hidden="1">
      <c r="A2839" s="19" t="s">
        <v>3636</v>
      </c>
      <c r="B2839" s="6"/>
      <c r="C2839" s="6"/>
      <c r="D2839" s="6"/>
      <c r="E2839" s="7"/>
    </row>
    <row r="2840" hidden="1">
      <c r="A2840" s="20" t="s">
        <v>3637</v>
      </c>
      <c r="B2840" s="21" t="s">
        <v>3638</v>
      </c>
      <c r="C2840" s="22" t="s">
        <v>3639</v>
      </c>
      <c r="D2840" s="21" t="s">
        <v>3640</v>
      </c>
      <c r="E2840" s="23" t="s">
        <v>13</v>
      </c>
    </row>
    <row r="2841" hidden="1">
      <c r="A2841" s="57" t="s">
        <v>3641</v>
      </c>
      <c r="B2841" s="25">
        <v>3771.0</v>
      </c>
      <c r="C2841" s="26">
        <v>3771.0</v>
      </c>
      <c r="D2841" s="27">
        <v>0.0</v>
      </c>
      <c r="E2841" s="28"/>
    </row>
    <row r="2842" hidden="1">
      <c r="A2842" s="57" t="s">
        <v>3642</v>
      </c>
      <c r="B2842" s="29">
        <v>4212.0</v>
      </c>
      <c r="C2842" s="26">
        <v>4212.0</v>
      </c>
      <c r="D2842" s="27">
        <v>0.0</v>
      </c>
      <c r="E2842" s="40"/>
    </row>
    <row r="2843" hidden="1">
      <c r="A2843" s="57" t="s">
        <v>3643</v>
      </c>
      <c r="B2843" s="25">
        <v>0.0</v>
      </c>
      <c r="C2843" s="26"/>
      <c r="D2843" s="27">
        <v>0.0</v>
      </c>
      <c r="E2843" s="41"/>
    </row>
    <row r="2844" hidden="1">
      <c r="A2844" s="57" t="s">
        <v>3644</v>
      </c>
      <c r="B2844" s="29">
        <v>0.0</v>
      </c>
      <c r="C2844" s="26"/>
      <c r="D2844" s="27">
        <v>0.0</v>
      </c>
      <c r="E2844" s="41"/>
    </row>
    <row r="2845" hidden="1">
      <c r="A2845" s="31" t="s">
        <v>3646</v>
      </c>
      <c r="B2845" s="29">
        <v>0.0</v>
      </c>
      <c r="C2845" s="26"/>
      <c r="D2845" s="27">
        <v>0.0</v>
      </c>
      <c r="E2845" s="40"/>
    </row>
    <row r="2846" hidden="1">
      <c r="A2846" s="31" t="s">
        <v>3647</v>
      </c>
      <c r="B2846" s="29">
        <v>0.0</v>
      </c>
      <c r="C2846" s="26"/>
      <c r="D2846" s="27">
        <v>0.0</v>
      </c>
      <c r="E2846" s="40"/>
    </row>
    <row r="2847" hidden="1">
      <c r="A2847" s="31" t="s">
        <v>3649</v>
      </c>
      <c r="B2847" s="29">
        <v>3420.0</v>
      </c>
      <c r="C2847" s="26">
        <v>3420.0</v>
      </c>
      <c r="D2847" s="27">
        <v>0.0</v>
      </c>
      <c r="E2847" s="28" t="s">
        <v>8554</v>
      </c>
    </row>
    <row r="2848" hidden="1">
      <c r="A2848" s="31" t="s">
        <v>3651</v>
      </c>
      <c r="B2848" s="29">
        <v>1170.0</v>
      </c>
      <c r="C2848" s="26">
        <v>1170.0</v>
      </c>
      <c r="D2848" s="27">
        <v>0.0</v>
      </c>
      <c r="E2848" s="40"/>
    </row>
    <row r="2849" hidden="1">
      <c r="A2849" s="58" t="s">
        <v>3652</v>
      </c>
      <c r="B2849" s="29">
        <v>16157.0</v>
      </c>
      <c r="C2849" s="29">
        <v>16157.0</v>
      </c>
      <c r="D2849" s="27">
        <v>0.0</v>
      </c>
      <c r="E2849" s="41"/>
    </row>
    <row r="2850" hidden="1">
      <c r="A2850" s="58" t="s">
        <v>3653</v>
      </c>
      <c r="B2850" s="29">
        <v>12287.0</v>
      </c>
      <c r="C2850" s="59">
        <v>12287.0</v>
      </c>
      <c r="D2850" s="27">
        <v>0.0</v>
      </c>
      <c r="E2850" s="41"/>
    </row>
    <row r="2851" hidden="1">
      <c r="A2851" s="58" t="s">
        <v>3654</v>
      </c>
      <c r="B2851" s="29">
        <v>16448.42</v>
      </c>
      <c r="C2851" s="59">
        <v>16448.42</v>
      </c>
      <c r="D2851" s="27">
        <v>0.0</v>
      </c>
      <c r="E2851" s="41"/>
    </row>
    <row r="2852" hidden="1">
      <c r="A2852" s="58" t="s">
        <v>3655</v>
      </c>
      <c r="B2852" s="29">
        <v>15498.0</v>
      </c>
      <c r="C2852" s="59">
        <v>15498.0</v>
      </c>
      <c r="D2852" s="27">
        <v>0.0</v>
      </c>
      <c r="E2852" s="41"/>
    </row>
    <row r="2853" hidden="1">
      <c r="A2853" s="58" t="s">
        <v>3657</v>
      </c>
      <c r="B2853" s="29">
        <v>0.0</v>
      </c>
      <c r="C2853" s="59">
        <v>0.0</v>
      </c>
      <c r="D2853" s="27">
        <v>0.0</v>
      </c>
      <c r="E2853" s="41"/>
    </row>
    <row r="2854" hidden="1">
      <c r="A2854" s="58" t="s">
        <v>3658</v>
      </c>
      <c r="B2854" s="29">
        <v>3053.6000000000004</v>
      </c>
      <c r="C2854" s="59">
        <v>3053.6000000000004</v>
      </c>
      <c r="D2854" s="27">
        <v>0.0</v>
      </c>
      <c r="E2854" s="41"/>
    </row>
    <row r="2855" hidden="1">
      <c r="A2855" s="35" t="s">
        <v>3659</v>
      </c>
      <c r="B2855" s="29">
        <v>72963.52</v>
      </c>
      <c r="C2855" s="59">
        <v>72963.52000000002</v>
      </c>
      <c r="D2855" s="27">
        <v>1.4551915228366852E-11</v>
      </c>
      <c r="E2855" s="41"/>
    </row>
    <row r="2856" hidden="1">
      <c r="A2856" s="36" t="s">
        <v>3660</v>
      </c>
      <c r="B2856" s="42">
        <v>-0.10000000000582077</v>
      </c>
      <c r="C2856" s="65">
        <v>-0.10000000002037268</v>
      </c>
      <c r="D2856" s="66">
        <v>-1.4551915228366852E-11</v>
      </c>
      <c r="E2856" s="47"/>
    </row>
    <row r="2857" hidden="1">
      <c r="A2857" s="39"/>
      <c r="B2857" s="60"/>
      <c r="C2857" s="67"/>
      <c r="D2857" s="61"/>
      <c r="E2857" s="69"/>
    </row>
    <row r="2858" hidden="1">
      <c r="A2858" s="39"/>
      <c r="B2858" s="60"/>
      <c r="C2858" s="67"/>
      <c r="D2858" s="61"/>
      <c r="E2858" s="69"/>
    </row>
    <row r="2859" hidden="1">
      <c r="A2859" s="5" t="s">
        <v>4819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5" t="s">
        <v>3634</v>
      </c>
      <c r="B2861" s="6"/>
      <c r="C2861" s="6"/>
      <c r="D2861" s="6"/>
      <c r="E2861" s="7"/>
    </row>
    <row r="2862" hidden="1">
      <c r="A2862" s="10"/>
      <c r="B2862" s="11"/>
      <c r="C2862" s="11"/>
      <c r="D2862" s="11"/>
      <c r="E2862" s="12"/>
    </row>
    <row r="2863" hidden="1">
      <c r="A2863" s="13">
        <v>46113.0</v>
      </c>
      <c r="B2863" s="6"/>
      <c r="C2863" s="54" t="s">
        <v>3635</v>
      </c>
      <c r="D2863" s="15">
        <v>46117.0</v>
      </c>
      <c r="E2863" s="7"/>
    </row>
    <row r="2864" hidden="1">
      <c r="A2864" s="10"/>
      <c r="B2864" s="11"/>
      <c r="C2864" s="16"/>
      <c r="D2864" s="11"/>
      <c r="E2864" s="12"/>
    </row>
    <row r="2865" hidden="1">
      <c r="A2865" s="55" t="s">
        <v>4827</v>
      </c>
      <c r="B2865" s="7"/>
      <c r="C2865" s="16"/>
      <c r="D2865" s="56" t="s">
        <v>4825</v>
      </c>
      <c r="E2865" s="7"/>
    </row>
    <row r="2866" hidden="1">
      <c r="A2866" s="10"/>
      <c r="B2866" s="12"/>
      <c r="C2866" s="16"/>
      <c r="D2866" s="11"/>
      <c r="E2866" s="12"/>
    </row>
    <row r="2867" hidden="1">
      <c r="A2867" s="19" t="s">
        <v>3636</v>
      </c>
      <c r="B2867" s="6"/>
      <c r="C2867" s="6"/>
      <c r="D2867" s="6"/>
      <c r="E2867" s="7"/>
    </row>
    <row r="2868" hidden="1">
      <c r="A2868" s="20" t="s">
        <v>3637</v>
      </c>
      <c r="B2868" s="21" t="s">
        <v>3638</v>
      </c>
      <c r="C2868" s="22" t="s">
        <v>3639</v>
      </c>
      <c r="D2868" s="21" t="s">
        <v>3640</v>
      </c>
      <c r="E2868" s="23" t="s">
        <v>13</v>
      </c>
    </row>
    <row r="2869" hidden="1">
      <c r="A2869" s="57" t="s">
        <v>3641</v>
      </c>
      <c r="B2869" s="25">
        <v>20073.0</v>
      </c>
      <c r="C2869" s="26">
        <v>20073.0</v>
      </c>
      <c r="D2869" s="27">
        <v>0.0</v>
      </c>
      <c r="E2869" s="28"/>
    </row>
    <row r="2870" hidden="1">
      <c r="A2870" s="57" t="s">
        <v>3642</v>
      </c>
      <c r="B2870" s="29">
        <v>11032.0</v>
      </c>
      <c r="C2870" s="26">
        <v>11032.0</v>
      </c>
      <c r="D2870" s="27">
        <v>0.0</v>
      </c>
      <c r="E2870" s="40"/>
    </row>
    <row r="2871" hidden="1">
      <c r="A2871" s="57" t="s">
        <v>3643</v>
      </c>
      <c r="B2871" s="25">
        <v>0.0</v>
      </c>
      <c r="C2871" s="26"/>
      <c r="D2871" s="27">
        <v>0.0</v>
      </c>
      <c r="E2871" s="41"/>
    </row>
    <row r="2872" hidden="1">
      <c r="A2872" s="57" t="s">
        <v>3644</v>
      </c>
      <c r="B2872" s="29">
        <v>500.0</v>
      </c>
      <c r="C2872" s="26">
        <v>500.0</v>
      </c>
      <c r="D2872" s="27">
        <v>0.0</v>
      </c>
      <c r="E2872" s="41"/>
    </row>
    <row r="2873" hidden="1">
      <c r="A2873" s="31" t="s">
        <v>3646</v>
      </c>
      <c r="B2873" s="29">
        <v>0.0</v>
      </c>
      <c r="C2873" s="26"/>
      <c r="D2873" s="27">
        <v>0.0</v>
      </c>
      <c r="E2873" s="40"/>
    </row>
    <row r="2874" hidden="1">
      <c r="A2874" s="31" t="s">
        <v>3647</v>
      </c>
      <c r="B2874" s="29">
        <v>0.0</v>
      </c>
      <c r="C2874" s="26"/>
      <c r="D2874" s="27">
        <v>0.0</v>
      </c>
      <c r="E2874" s="40"/>
    </row>
    <row r="2875" hidden="1">
      <c r="A2875" s="31" t="s">
        <v>3649</v>
      </c>
      <c r="B2875" s="29">
        <v>2412.0</v>
      </c>
      <c r="C2875" s="26">
        <v>2277.0</v>
      </c>
      <c r="D2875" s="27">
        <v>-135.0</v>
      </c>
      <c r="E2875" s="28" t="s">
        <v>8555</v>
      </c>
    </row>
    <row r="2876" hidden="1">
      <c r="A2876" s="31" t="s">
        <v>3651</v>
      </c>
      <c r="B2876" s="29">
        <v>4005.0</v>
      </c>
      <c r="C2876" s="26">
        <v>4140.0</v>
      </c>
      <c r="D2876" s="27">
        <v>135.0</v>
      </c>
      <c r="E2876" s="40"/>
    </row>
    <row r="2877" hidden="1">
      <c r="A2877" s="58" t="s">
        <v>3652</v>
      </c>
      <c r="B2877" s="29">
        <v>54082.0</v>
      </c>
      <c r="C2877" s="29">
        <v>54082.0</v>
      </c>
      <c r="D2877" s="27">
        <v>0.0</v>
      </c>
      <c r="E2877" s="41"/>
    </row>
    <row r="2878" hidden="1">
      <c r="A2878" s="58" t="s">
        <v>3653</v>
      </c>
      <c r="B2878" s="29">
        <v>34418.0</v>
      </c>
      <c r="C2878" s="59">
        <v>34418.0</v>
      </c>
      <c r="D2878" s="27">
        <v>0.0</v>
      </c>
      <c r="E2878" s="41"/>
    </row>
    <row r="2879" hidden="1">
      <c r="A2879" s="58" t="s">
        <v>3654</v>
      </c>
      <c r="B2879" s="29">
        <v>47924.0</v>
      </c>
      <c r="C2879" s="59">
        <v>47924.0</v>
      </c>
      <c r="D2879" s="27">
        <v>0.0</v>
      </c>
      <c r="E2879" s="41"/>
    </row>
    <row r="2880" hidden="1">
      <c r="A2880" s="58" t="s">
        <v>3655</v>
      </c>
      <c r="B2880" s="29">
        <v>40670.0</v>
      </c>
      <c r="C2880" s="59">
        <v>40670.0</v>
      </c>
      <c r="D2880" s="27">
        <v>0.0</v>
      </c>
      <c r="E2880" s="41"/>
    </row>
    <row r="2881" hidden="1">
      <c r="A2881" s="58" t="s">
        <v>3657</v>
      </c>
      <c r="B2881" s="29">
        <v>0.0</v>
      </c>
      <c r="C2881" s="59">
        <v>0.0</v>
      </c>
      <c r="D2881" s="27">
        <v>0.0</v>
      </c>
      <c r="E2881" s="41"/>
    </row>
    <row r="2882" hidden="1">
      <c r="A2882" s="58" t="s">
        <v>3658</v>
      </c>
      <c r="B2882" s="29">
        <v>9383.0</v>
      </c>
      <c r="C2882" s="59">
        <v>9383.0</v>
      </c>
      <c r="D2882" s="27">
        <v>0.0</v>
      </c>
      <c r="E2882" s="41"/>
    </row>
    <row r="2883" hidden="1">
      <c r="A2883" s="35" t="s">
        <v>3659</v>
      </c>
      <c r="B2883" s="29">
        <v>215116.1</v>
      </c>
      <c r="C2883" s="59">
        <v>215116.1</v>
      </c>
      <c r="D2883" s="27">
        <v>0.0</v>
      </c>
      <c r="E2883" s="41"/>
    </row>
    <row r="2884" hidden="1">
      <c r="A2884" s="36" t="s">
        <v>3660</v>
      </c>
      <c r="B2884" s="42">
        <v>-0.09999999999854481</v>
      </c>
      <c r="C2884" s="65">
        <v>-0.10000000000582077</v>
      </c>
      <c r="D2884" s="66">
        <v>-7.275957614183426E-12</v>
      </c>
      <c r="E2884" s="47"/>
    </row>
    <row r="2885" hidden="1">
      <c r="A2885" s="39"/>
      <c r="B2885" s="60"/>
      <c r="C2885" s="67"/>
      <c r="D2885" s="61"/>
      <c r="E2885" s="69"/>
    </row>
    <row r="2886" hidden="1">
      <c r="A2886" s="39"/>
      <c r="B2886" s="60"/>
      <c r="C2886" s="67"/>
      <c r="D2886" s="61"/>
      <c r="E2886" s="69"/>
    </row>
    <row r="2887" hidden="1">
      <c r="A2887" s="5" t="s">
        <v>4819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5" t="s">
        <v>3634</v>
      </c>
      <c r="B2889" s="6"/>
      <c r="C2889" s="6"/>
      <c r="D2889" s="6"/>
      <c r="E2889" s="7"/>
    </row>
    <row r="2890" hidden="1">
      <c r="A2890" s="10"/>
      <c r="B2890" s="11"/>
      <c r="C2890" s="11"/>
      <c r="D2890" s="11"/>
      <c r="E2890" s="12"/>
    </row>
    <row r="2891" hidden="1">
      <c r="A2891" s="13">
        <v>46118.0</v>
      </c>
      <c r="B2891" s="6"/>
      <c r="C2891" s="54" t="s">
        <v>3635</v>
      </c>
      <c r="D2891" s="15">
        <v>46124.0</v>
      </c>
      <c r="E2891" s="7"/>
    </row>
    <row r="2892" hidden="1">
      <c r="A2892" s="10"/>
      <c r="B2892" s="11"/>
      <c r="C2892" s="16"/>
      <c r="D2892" s="11"/>
      <c r="E2892" s="12"/>
    </row>
    <row r="2893" hidden="1">
      <c r="A2893" s="55" t="s">
        <v>4824</v>
      </c>
      <c r="B2893" s="7"/>
      <c r="C2893" s="16"/>
      <c r="D2893" s="56" t="s">
        <v>4825</v>
      </c>
      <c r="E2893" s="7"/>
    </row>
    <row r="2894" hidden="1">
      <c r="A2894" s="10"/>
      <c r="B2894" s="12"/>
      <c r="C2894" s="16"/>
      <c r="D2894" s="11"/>
      <c r="E2894" s="12"/>
    </row>
    <row r="2895" hidden="1">
      <c r="A2895" s="19" t="s">
        <v>3636</v>
      </c>
      <c r="B2895" s="6"/>
      <c r="C2895" s="6"/>
      <c r="D2895" s="6"/>
      <c r="E2895" s="7"/>
    </row>
    <row r="2896" hidden="1">
      <c r="A2896" s="20" t="s">
        <v>3637</v>
      </c>
      <c r="B2896" s="21" t="s">
        <v>3638</v>
      </c>
      <c r="C2896" s="22" t="s">
        <v>3639</v>
      </c>
      <c r="D2896" s="21" t="s">
        <v>3640</v>
      </c>
      <c r="E2896" s="23" t="s">
        <v>13</v>
      </c>
    </row>
    <row r="2897" hidden="1">
      <c r="A2897" s="57" t="s">
        <v>3641</v>
      </c>
      <c r="B2897" s="25">
        <v>22864.0</v>
      </c>
      <c r="C2897" s="26">
        <v>22864.0</v>
      </c>
      <c r="D2897" s="27">
        <v>0.0</v>
      </c>
      <c r="E2897" s="28"/>
    </row>
    <row r="2898" hidden="1">
      <c r="A2898" s="57" t="s">
        <v>3642</v>
      </c>
      <c r="B2898" s="29">
        <v>17563.0</v>
      </c>
      <c r="C2898" s="26">
        <v>17563.0</v>
      </c>
      <c r="D2898" s="27">
        <v>0.0</v>
      </c>
      <c r="E2898" s="40"/>
    </row>
    <row r="2899" hidden="1">
      <c r="A2899" s="57" t="s">
        <v>3643</v>
      </c>
      <c r="B2899" s="25">
        <v>0.0</v>
      </c>
      <c r="C2899" s="26"/>
      <c r="D2899" s="27">
        <v>0.0</v>
      </c>
      <c r="E2899" s="41"/>
    </row>
    <row r="2900" hidden="1">
      <c r="A2900" s="57" t="s">
        <v>3644</v>
      </c>
      <c r="B2900" s="29">
        <v>500.0</v>
      </c>
      <c r="C2900" s="26">
        <v>500.0</v>
      </c>
      <c r="D2900" s="27">
        <v>0.0</v>
      </c>
      <c r="E2900" s="41"/>
    </row>
    <row r="2901" hidden="1">
      <c r="A2901" s="31" t="s">
        <v>3646</v>
      </c>
      <c r="B2901" s="29">
        <v>135.0</v>
      </c>
      <c r="C2901" s="26"/>
      <c r="D2901" s="27">
        <v>-135.0</v>
      </c>
      <c r="E2901" s="40"/>
    </row>
    <row r="2902" hidden="1">
      <c r="A2902" s="31" t="s">
        <v>3647</v>
      </c>
      <c r="B2902" s="29">
        <v>0.0</v>
      </c>
      <c r="C2902" s="26"/>
      <c r="D2902" s="27">
        <v>0.0</v>
      </c>
      <c r="E2902" s="40"/>
    </row>
    <row r="2903" hidden="1">
      <c r="A2903" s="31" t="s">
        <v>3649</v>
      </c>
      <c r="B2903" s="29">
        <v>9527.0</v>
      </c>
      <c r="C2903" s="26">
        <v>9537.0</v>
      </c>
      <c r="D2903" s="27">
        <v>10.0</v>
      </c>
      <c r="E2903" s="28" t="s">
        <v>8556</v>
      </c>
    </row>
    <row r="2904" hidden="1">
      <c r="A2904" s="31" t="s">
        <v>3651</v>
      </c>
      <c r="B2904" s="29">
        <v>3285.0</v>
      </c>
      <c r="C2904" s="26">
        <v>3415.0</v>
      </c>
      <c r="D2904" s="27">
        <v>130.0</v>
      </c>
      <c r="E2904" s="40"/>
    </row>
    <row r="2905" hidden="1">
      <c r="A2905" s="58" t="s">
        <v>3652</v>
      </c>
      <c r="B2905" s="29">
        <v>71855.0</v>
      </c>
      <c r="C2905" s="29">
        <v>71855.0</v>
      </c>
      <c r="D2905" s="27">
        <v>0.0</v>
      </c>
      <c r="E2905" s="41"/>
    </row>
    <row r="2906" hidden="1">
      <c r="A2906" s="58" t="s">
        <v>3653</v>
      </c>
      <c r="B2906" s="29">
        <v>43480.0</v>
      </c>
      <c r="C2906" s="59">
        <v>43480.0</v>
      </c>
      <c r="D2906" s="27">
        <v>0.0</v>
      </c>
      <c r="E2906" s="41"/>
    </row>
    <row r="2907" hidden="1">
      <c r="A2907" s="58" t="s">
        <v>3654</v>
      </c>
      <c r="B2907" s="29">
        <v>62440.0</v>
      </c>
      <c r="C2907" s="59">
        <v>62440.0</v>
      </c>
      <c r="D2907" s="27">
        <v>0.0</v>
      </c>
      <c r="E2907" s="41"/>
    </row>
    <row r="2908" hidden="1">
      <c r="A2908" s="58" t="s">
        <v>3655</v>
      </c>
      <c r="B2908" s="29">
        <v>53579.0</v>
      </c>
      <c r="C2908" s="59">
        <v>53828.0</v>
      </c>
      <c r="D2908" s="27">
        <v>249.0</v>
      </c>
      <c r="E2908" s="41"/>
    </row>
    <row r="2909" hidden="1">
      <c r="A2909" s="58" t="s">
        <v>3657</v>
      </c>
      <c r="B2909" s="29">
        <v>4023.0</v>
      </c>
      <c r="C2909" s="59">
        <v>4023.0</v>
      </c>
      <c r="D2909" s="27">
        <v>0.0</v>
      </c>
      <c r="E2909" s="41"/>
    </row>
    <row r="2910" hidden="1">
      <c r="A2910" s="58" t="s">
        <v>3658</v>
      </c>
      <c r="B2910" s="29">
        <v>12472.0</v>
      </c>
      <c r="C2910" s="59">
        <v>12472.0</v>
      </c>
      <c r="D2910" s="27">
        <v>0.0</v>
      </c>
      <c r="E2910" s="41"/>
    </row>
    <row r="2911" hidden="1">
      <c r="A2911" s="35" t="s">
        <v>3659</v>
      </c>
      <c r="B2911" s="29">
        <v>289250.2</v>
      </c>
      <c r="C2911" s="59">
        <v>289499.2</v>
      </c>
      <c r="D2911" s="27">
        <v>249.0</v>
      </c>
      <c r="E2911" s="41"/>
    </row>
    <row r="2912" hidden="1">
      <c r="A2912" s="36" t="s">
        <v>3660</v>
      </c>
      <c r="B2912" s="42">
        <v>0.8000000000029104</v>
      </c>
      <c r="C2912" s="65">
        <v>5.7999999999883585</v>
      </c>
      <c r="D2912" s="66">
        <v>4.999999999985448</v>
      </c>
      <c r="E2912" s="47"/>
    </row>
    <row r="2913" hidden="1">
      <c r="A2913" s="39"/>
      <c r="B2913" s="60"/>
      <c r="C2913" s="67"/>
      <c r="D2913" s="61"/>
      <c r="E2913" s="69"/>
    </row>
    <row r="2914" hidden="1">
      <c r="A2914" s="39"/>
      <c r="B2914" s="60"/>
      <c r="C2914" s="67"/>
      <c r="D2914" s="61"/>
      <c r="E2914" s="69"/>
    </row>
    <row r="2915" hidden="1">
      <c r="A2915" s="5" t="s">
        <v>4819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5" t="s">
        <v>3634</v>
      </c>
      <c r="B2917" s="6"/>
      <c r="C2917" s="6"/>
      <c r="D2917" s="6"/>
      <c r="E2917" s="7"/>
    </row>
    <row r="2918" hidden="1">
      <c r="A2918" s="10"/>
      <c r="B2918" s="11"/>
      <c r="C2918" s="11"/>
      <c r="D2918" s="11"/>
      <c r="E2918" s="12"/>
    </row>
    <row r="2919" hidden="1">
      <c r="A2919" s="13">
        <v>46125.0</v>
      </c>
      <c r="B2919" s="6"/>
      <c r="C2919" s="54" t="s">
        <v>3635</v>
      </c>
      <c r="D2919" s="15">
        <v>46131.0</v>
      </c>
      <c r="E2919" s="7"/>
    </row>
    <row r="2920" hidden="1">
      <c r="A2920" s="10"/>
      <c r="B2920" s="11"/>
      <c r="C2920" s="16"/>
      <c r="D2920" s="11"/>
      <c r="E2920" s="12"/>
    </row>
    <row r="2921" hidden="1">
      <c r="A2921" s="55" t="s">
        <v>4824</v>
      </c>
      <c r="B2921" s="7"/>
      <c r="C2921" s="16"/>
      <c r="D2921" s="56" t="s">
        <v>4825</v>
      </c>
      <c r="E2921" s="7"/>
    </row>
    <row r="2922" hidden="1">
      <c r="A2922" s="10"/>
      <c r="B2922" s="12"/>
      <c r="C2922" s="16"/>
      <c r="D2922" s="11"/>
      <c r="E2922" s="12"/>
    </row>
    <row r="2923" hidden="1">
      <c r="A2923" s="19" t="s">
        <v>3636</v>
      </c>
      <c r="B2923" s="6"/>
      <c r="C2923" s="6"/>
      <c r="D2923" s="6"/>
      <c r="E2923" s="7"/>
    </row>
    <row r="2924" hidden="1">
      <c r="A2924" s="20" t="s">
        <v>3637</v>
      </c>
      <c r="B2924" s="21" t="s">
        <v>3638</v>
      </c>
      <c r="C2924" s="22" t="s">
        <v>3639</v>
      </c>
      <c r="D2924" s="21" t="s">
        <v>3640</v>
      </c>
      <c r="E2924" s="23" t="s">
        <v>13</v>
      </c>
    </row>
    <row r="2925" hidden="1">
      <c r="A2925" s="57" t="s">
        <v>3641</v>
      </c>
      <c r="B2925" s="25">
        <v>16035.0</v>
      </c>
      <c r="C2925" s="26">
        <v>15900.0</v>
      </c>
      <c r="D2925" s="27">
        <v>-135.0</v>
      </c>
      <c r="E2925" s="28"/>
    </row>
    <row r="2926" hidden="1">
      <c r="A2926" s="57" t="s">
        <v>3642</v>
      </c>
      <c r="B2926" s="29">
        <v>16198.0</v>
      </c>
      <c r="C2926" s="26">
        <v>16198.0</v>
      </c>
      <c r="D2926" s="27">
        <v>0.0</v>
      </c>
      <c r="E2926" s="40"/>
    </row>
    <row r="2927" hidden="1">
      <c r="A2927" s="57" t="s">
        <v>3643</v>
      </c>
      <c r="B2927" s="25">
        <v>0.0</v>
      </c>
      <c r="C2927" s="26"/>
      <c r="D2927" s="27">
        <v>0.0</v>
      </c>
      <c r="E2927" s="41"/>
    </row>
    <row r="2928" hidden="1">
      <c r="A2928" s="57" t="s">
        <v>3644</v>
      </c>
      <c r="B2928" s="29">
        <v>1000.0</v>
      </c>
      <c r="C2928" s="26">
        <v>1000.0</v>
      </c>
      <c r="D2928" s="27">
        <v>0.0</v>
      </c>
      <c r="E2928" s="41"/>
    </row>
    <row r="2929" hidden="1">
      <c r="A2929" s="31" t="s">
        <v>3646</v>
      </c>
      <c r="B2929" s="29">
        <v>90.0</v>
      </c>
      <c r="C2929" s="26"/>
      <c r="D2929" s="27">
        <v>-90.0</v>
      </c>
      <c r="E2929" s="40"/>
    </row>
    <row r="2930" hidden="1">
      <c r="A2930" s="31" t="s">
        <v>3647</v>
      </c>
      <c r="B2930" s="29">
        <v>0.0</v>
      </c>
      <c r="C2930" s="26">
        <v>150.0</v>
      </c>
      <c r="D2930" s="27">
        <v>150.0</v>
      </c>
      <c r="E2930" s="40" t="s">
        <v>5085</v>
      </c>
    </row>
    <row r="2931" hidden="1">
      <c r="A2931" s="31" t="s">
        <v>3649</v>
      </c>
      <c r="B2931" s="29">
        <v>12944.0</v>
      </c>
      <c r="C2931" s="26">
        <v>12865.0</v>
      </c>
      <c r="D2931" s="27">
        <v>-79.0</v>
      </c>
      <c r="E2931" s="28" t="s">
        <v>8557</v>
      </c>
    </row>
    <row r="2932" hidden="1">
      <c r="A2932" s="31" t="s">
        <v>3651</v>
      </c>
      <c r="B2932" s="29">
        <v>3960.0</v>
      </c>
      <c r="C2932" s="26">
        <v>4145.0</v>
      </c>
      <c r="D2932" s="27">
        <v>185.0</v>
      </c>
      <c r="E2932" s="40"/>
    </row>
    <row r="2933" hidden="1">
      <c r="A2933" s="58" t="s">
        <v>3652</v>
      </c>
      <c r="B2933" s="29">
        <v>63242.0</v>
      </c>
      <c r="C2933" s="29">
        <v>63242.0</v>
      </c>
      <c r="D2933" s="27">
        <v>0.0</v>
      </c>
      <c r="E2933" s="41"/>
    </row>
    <row r="2934" hidden="1">
      <c r="A2934" s="58" t="s">
        <v>3653</v>
      </c>
      <c r="B2934" s="29">
        <v>40810.0</v>
      </c>
      <c r="C2934" s="59">
        <v>40810.0</v>
      </c>
      <c r="D2934" s="27">
        <v>0.0</v>
      </c>
      <c r="E2934" s="41"/>
    </row>
    <row r="2935" hidden="1">
      <c r="A2935" s="58" t="s">
        <v>3654</v>
      </c>
      <c r="B2935" s="29">
        <v>53230.0</v>
      </c>
      <c r="C2935" s="59">
        <v>53230.0</v>
      </c>
      <c r="D2935" s="27">
        <v>0.0</v>
      </c>
      <c r="E2935" s="41"/>
    </row>
    <row r="2936" hidden="1">
      <c r="A2936" s="58" t="s">
        <v>3655</v>
      </c>
      <c r="B2936" s="29">
        <v>60750.0</v>
      </c>
      <c r="C2936" s="59">
        <v>60750.0</v>
      </c>
      <c r="D2936" s="27">
        <v>0.0</v>
      </c>
      <c r="E2936" s="41"/>
    </row>
    <row r="2937" hidden="1">
      <c r="A2937" s="58" t="s">
        <v>3657</v>
      </c>
      <c r="B2937" s="29">
        <v>1001.0</v>
      </c>
      <c r="C2937" s="59">
        <v>1001.0</v>
      </c>
      <c r="D2937" s="27">
        <v>0.0</v>
      </c>
      <c r="E2937" s="41"/>
    </row>
    <row r="2938" hidden="1">
      <c r="A2938" s="58" t="s">
        <v>3658</v>
      </c>
      <c r="B2938" s="29">
        <v>13817.0</v>
      </c>
      <c r="C2938" s="59">
        <v>13817.0</v>
      </c>
      <c r="D2938" s="27">
        <v>0.0</v>
      </c>
      <c r="E2938" s="41"/>
    </row>
    <row r="2939" hidden="1">
      <c r="A2939" s="35" t="s">
        <v>3659</v>
      </c>
      <c r="B2939" s="29">
        <v>269260.2</v>
      </c>
      <c r="C2939" s="59">
        <v>269260.2</v>
      </c>
      <c r="D2939" s="27">
        <v>0.0</v>
      </c>
      <c r="E2939" s="41"/>
    </row>
    <row r="2940" hidden="1">
      <c r="A2940" s="36" t="s">
        <v>3660</v>
      </c>
      <c r="B2940" s="42">
        <v>-0.19999999999708962</v>
      </c>
      <c r="C2940" s="65">
        <v>30.79999999998836</v>
      </c>
      <c r="D2940" s="66">
        <v>30.999999999985448</v>
      </c>
      <c r="E2940" s="47"/>
    </row>
    <row r="2941" hidden="1">
      <c r="A2941" s="39"/>
      <c r="B2941" s="60"/>
      <c r="C2941" s="67"/>
      <c r="D2941" s="61"/>
      <c r="E2941" s="69"/>
    </row>
    <row r="2942" hidden="1">
      <c r="A2942" s="39"/>
      <c r="B2942" s="60"/>
      <c r="C2942" s="67"/>
      <c r="D2942" s="61"/>
      <c r="E2942" s="69"/>
    </row>
    <row r="2943" hidden="1">
      <c r="A2943" s="5" t="s">
        <v>4819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5" t="s">
        <v>3634</v>
      </c>
      <c r="B2945" s="6"/>
      <c r="C2945" s="6"/>
      <c r="D2945" s="6"/>
      <c r="E2945" s="7"/>
    </row>
    <row r="2946" hidden="1">
      <c r="A2946" s="10"/>
      <c r="B2946" s="11"/>
      <c r="C2946" s="11"/>
      <c r="D2946" s="11"/>
      <c r="E2946" s="12"/>
    </row>
    <row r="2947" hidden="1">
      <c r="A2947" s="13">
        <v>46132.0</v>
      </c>
      <c r="B2947" s="6"/>
      <c r="C2947" s="54" t="s">
        <v>3635</v>
      </c>
      <c r="D2947" s="15">
        <v>46138.0</v>
      </c>
      <c r="E2947" s="7"/>
    </row>
    <row r="2948" hidden="1">
      <c r="A2948" s="10"/>
      <c r="B2948" s="11"/>
      <c r="C2948" s="16"/>
      <c r="D2948" s="11"/>
      <c r="E2948" s="12"/>
    </row>
    <row r="2949" hidden="1">
      <c r="A2949" s="55" t="s">
        <v>4824</v>
      </c>
      <c r="B2949" s="7"/>
      <c r="C2949" s="16"/>
      <c r="D2949" s="56" t="s">
        <v>4825</v>
      </c>
      <c r="E2949" s="7"/>
    </row>
    <row r="2950" hidden="1">
      <c r="A2950" s="10"/>
      <c r="B2950" s="12"/>
      <c r="C2950" s="16"/>
      <c r="D2950" s="11"/>
      <c r="E2950" s="12"/>
    </row>
    <row r="2951" hidden="1">
      <c r="A2951" s="19" t="s">
        <v>3636</v>
      </c>
      <c r="B2951" s="6"/>
      <c r="C2951" s="6"/>
      <c r="D2951" s="6"/>
      <c r="E2951" s="7"/>
    </row>
    <row r="2952" hidden="1">
      <c r="A2952" s="20" t="s">
        <v>3637</v>
      </c>
      <c r="B2952" s="21" t="s">
        <v>3638</v>
      </c>
      <c r="C2952" s="22" t="s">
        <v>3639</v>
      </c>
      <c r="D2952" s="21" t="s">
        <v>3640</v>
      </c>
      <c r="E2952" s="23" t="s">
        <v>13</v>
      </c>
    </row>
    <row r="2953" hidden="1">
      <c r="A2953" s="57" t="s">
        <v>3641</v>
      </c>
      <c r="B2953" s="25">
        <v>36734.0</v>
      </c>
      <c r="C2953" s="26">
        <v>36735.0</v>
      </c>
      <c r="D2953" s="27">
        <v>1.0</v>
      </c>
      <c r="E2953" s="28"/>
    </row>
    <row r="2954" hidden="1">
      <c r="A2954" s="57" t="s">
        <v>3642</v>
      </c>
      <c r="B2954" s="29">
        <v>14956.5</v>
      </c>
      <c r="C2954" s="26">
        <v>14956.5</v>
      </c>
      <c r="D2954" s="27">
        <v>0.0</v>
      </c>
      <c r="E2954" s="40"/>
    </row>
    <row r="2955" hidden="1">
      <c r="A2955" s="57" t="s">
        <v>3643</v>
      </c>
      <c r="B2955" s="25">
        <v>870.0</v>
      </c>
      <c r="C2955" s="26">
        <v>870.0</v>
      </c>
      <c r="D2955" s="27">
        <v>0.0</v>
      </c>
      <c r="E2955" s="41"/>
    </row>
    <row r="2956" hidden="1">
      <c r="A2956" s="57" t="s">
        <v>3644</v>
      </c>
      <c r="B2956" s="29">
        <v>1500.0</v>
      </c>
      <c r="C2956" s="26">
        <v>1500.0</v>
      </c>
      <c r="D2956" s="27">
        <v>0.0</v>
      </c>
      <c r="E2956" s="41"/>
    </row>
    <row r="2957" hidden="1">
      <c r="A2957" s="31" t="s">
        <v>3646</v>
      </c>
      <c r="B2957" s="29">
        <v>0.0</v>
      </c>
      <c r="C2957" s="26"/>
      <c r="D2957" s="27">
        <v>0.0</v>
      </c>
      <c r="E2957" s="40"/>
    </row>
    <row r="2958" hidden="1">
      <c r="A2958" s="31" t="s">
        <v>3647</v>
      </c>
      <c r="B2958" s="29">
        <v>0.0</v>
      </c>
      <c r="C2958" s="26">
        <v>105.0</v>
      </c>
      <c r="D2958" s="27">
        <v>105.0</v>
      </c>
      <c r="E2958" s="40" t="s">
        <v>5085</v>
      </c>
    </row>
    <row r="2959" hidden="1">
      <c r="A2959" s="31" t="s">
        <v>3649</v>
      </c>
      <c r="B2959" s="29">
        <v>3920.0</v>
      </c>
      <c r="C2959" s="26">
        <v>3815.0</v>
      </c>
      <c r="D2959" s="27">
        <v>-105.0</v>
      </c>
      <c r="E2959" s="28" t="s">
        <v>8558</v>
      </c>
    </row>
    <row r="2960" hidden="1">
      <c r="A2960" s="31" t="s">
        <v>3651</v>
      </c>
      <c r="B2960" s="29">
        <v>4275.0</v>
      </c>
      <c r="C2960" s="26">
        <v>4275.0</v>
      </c>
      <c r="D2960" s="27">
        <v>0.0</v>
      </c>
      <c r="E2960" s="40"/>
    </row>
    <row r="2961" hidden="1">
      <c r="A2961" s="58" t="s">
        <v>3652</v>
      </c>
      <c r="B2961" s="29">
        <v>67374.6</v>
      </c>
      <c r="C2961" s="29">
        <v>67374.6</v>
      </c>
      <c r="D2961" s="27">
        <v>0.0</v>
      </c>
      <c r="E2961" s="41"/>
    </row>
    <row r="2962" hidden="1">
      <c r="A2962" s="58" t="s">
        <v>3653</v>
      </c>
      <c r="B2962" s="29">
        <v>48685.0</v>
      </c>
      <c r="C2962" s="59">
        <v>48685.0</v>
      </c>
      <c r="D2962" s="27">
        <v>0.0</v>
      </c>
      <c r="E2962" s="41"/>
    </row>
    <row r="2963" hidden="1">
      <c r="A2963" s="58" t="s">
        <v>3654</v>
      </c>
      <c r="B2963" s="29">
        <v>54364.0</v>
      </c>
      <c r="C2963" s="59">
        <v>54364.0</v>
      </c>
      <c r="D2963" s="27">
        <v>0.0</v>
      </c>
      <c r="E2963" s="41"/>
    </row>
    <row r="2964" hidden="1">
      <c r="A2964" s="58" t="s">
        <v>3655</v>
      </c>
      <c r="B2964" s="29">
        <v>50962.0</v>
      </c>
      <c r="C2964" s="59">
        <v>50962.0</v>
      </c>
      <c r="D2964" s="27">
        <v>0.0</v>
      </c>
      <c r="E2964" s="41"/>
    </row>
    <row r="2965" hidden="1">
      <c r="A2965" s="58" t="s">
        <v>3657</v>
      </c>
      <c r="B2965" s="29">
        <v>1355.0</v>
      </c>
      <c r="C2965" s="59">
        <v>1355.0</v>
      </c>
      <c r="D2965" s="27">
        <v>0.0</v>
      </c>
      <c r="E2965" s="41"/>
    </row>
    <row r="2966" hidden="1">
      <c r="A2966" s="58" t="s">
        <v>3658</v>
      </c>
      <c r="B2966" s="29">
        <v>12575.0</v>
      </c>
      <c r="C2966" s="59">
        <v>12575.0</v>
      </c>
      <c r="D2966" s="27">
        <v>0.0</v>
      </c>
      <c r="E2966" s="41"/>
    </row>
    <row r="2967" hidden="1">
      <c r="A2967" s="35" t="s">
        <v>3659</v>
      </c>
      <c r="B2967" s="29">
        <v>284996.0</v>
      </c>
      <c r="C2967" s="59">
        <v>284996.0</v>
      </c>
      <c r="D2967" s="27">
        <v>0.0</v>
      </c>
      <c r="E2967" s="41"/>
    </row>
    <row r="2968" hidden="1">
      <c r="A2968" s="36" t="s">
        <v>3660</v>
      </c>
      <c r="B2968" s="42">
        <v>0.10000000000582077</v>
      </c>
      <c r="C2968" s="65">
        <v>1.099999999976717</v>
      </c>
      <c r="D2968" s="66">
        <v>0.9999999999708962</v>
      </c>
      <c r="E2968" s="47"/>
    </row>
    <row r="2969" hidden="1">
      <c r="A2969" s="39"/>
      <c r="B2969" s="60"/>
      <c r="C2969" s="67"/>
      <c r="D2969" s="61"/>
      <c r="E2969" s="69"/>
    </row>
    <row r="2970" hidden="1">
      <c r="A2970" s="39"/>
      <c r="B2970" s="60"/>
      <c r="C2970" s="67"/>
      <c r="D2970" s="61"/>
      <c r="E2970" s="69"/>
    </row>
    <row r="2971" hidden="1">
      <c r="A2971" s="5" t="s">
        <v>4819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5" t="s">
        <v>3634</v>
      </c>
      <c r="B2973" s="6"/>
      <c r="C2973" s="6"/>
      <c r="D2973" s="6"/>
      <c r="E2973" s="7"/>
    </row>
    <row r="2974" hidden="1">
      <c r="A2974" s="10"/>
      <c r="B2974" s="11"/>
      <c r="C2974" s="11"/>
      <c r="D2974" s="11"/>
      <c r="E2974" s="12"/>
    </row>
    <row r="2975" hidden="1">
      <c r="A2975" s="13">
        <v>46139.0</v>
      </c>
      <c r="B2975" s="6"/>
      <c r="C2975" s="54" t="s">
        <v>3635</v>
      </c>
      <c r="D2975" s="15">
        <v>46142.0</v>
      </c>
      <c r="E2975" s="7"/>
    </row>
    <row r="2976" hidden="1">
      <c r="A2976" s="10"/>
      <c r="B2976" s="11"/>
      <c r="C2976" s="16"/>
      <c r="D2976" s="11"/>
      <c r="E2976" s="12"/>
    </row>
    <row r="2977" hidden="1">
      <c r="A2977" s="55" t="s">
        <v>4824</v>
      </c>
      <c r="B2977" s="7"/>
      <c r="C2977" s="16"/>
      <c r="D2977" s="56" t="s">
        <v>4839</v>
      </c>
      <c r="E2977" s="7"/>
    </row>
    <row r="2978" hidden="1">
      <c r="A2978" s="10"/>
      <c r="B2978" s="12"/>
      <c r="C2978" s="16"/>
      <c r="D2978" s="11"/>
      <c r="E2978" s="12"/>
    </row>
    <row r="2979" hidden="1">
      <c r="A2979" s="19" t="s">
        <v>3636</v>
      </c>
      <c r="B2979" s="6"/>
      <c r="C2979" s="6"/>
      <c r="D2979" s="6"/>
      <c r="E2979" s="7"/>
    </row>
    <row r="2980" hidden="1">
      <c r="A2980" s="20" t="s">
        <v>3637</v>
      </c>
      <c r="B2980" s="21" t="s">
        <v>3638</v>
      </c>
      <c r="C2980" s="22" t="s">
        <v>3639</v>
      </c>
      <c r="D2980" s="21" t="s">
        <v>3640</v>
      </c>
      <c r="E2980" s="23" t="s">
        <v>13</v>
      </c>
    </row>
    <row r="2981" hidden="1">
      <c r="A2981" s="57" t="s">
        <v>3641</v>
      </c>
      <c r="B2981" s="25">
        <v>11117.0</v>
      </c>
      <c r="C2981" s="26">
        <v>11117.0</v>
      </c>
      <c r="D2981" s="27">
        <v>0.0</v>
      </c>
      <c r="E2981" s="28"/>
    </row>
    <row r="2982" hidden="1">
      <c r="A2982" s="57" t="s">
        <v>3642</v>
      </c>
      <c r="B2982" s="29">
        <v>8163.0</v>
      </c>
      <c r="C2982" s="26">
        <v>8163.0</v>
      </c>
      <c r="D2982" s="27">
        <v>0.0</v>
      </c>
      <c r="E2982" s="40"/>
    </row>
    <row r="2983" hidden="1">
      <c r="A2983" s="57" t="s">
        <v>3643</v>
      </c>
      <c r="B2983" s="25">
        <v>240.0</v>
      </c>
      <c r="C2983" s="26">
        <v>240.0</v>
      </c>
      <c r="D2983" s="27">
        <v>0.0</v>
      </c>
      <c r="E2983" s="41"/>
    </row>
    <row r="2984" hidden="1">
      <c r="A2984" s="57" t="s">
        <v>3644</v>
      </c>
      <c r="B2984" s="29">
        <v>0.0</v>
      </c>
      <c r="C2984" s="26"/>
      <c r="D2984" s="27">
        <v>0.0</v>
      </c>
      <c r="E2984" s="41"/>
    </row>
    <row r="2985" hidden="1">
      <c r="A2985" s="31" t="s">
        <v>3646</v>
      </c>
      <c r="B2985" s="29">
        <v>0.0</v>
      </c>
      <c r="C2985" s="26"/>
      <c r="D2985" s="27">
        <v>0.0</v>
      </c>
      <c r="E2985" s="40"/>
    </row>
    <row r="2986" hidden="1">
      <c r="A2986" s="31" t="s">
        <v>3647</v>
      </c>
      <c r="B2986" s="29">
        <v>0.0</v>
      </c>
      <c r="C2986" s="26">
        <v>131.0</v>
      </c>
      <c r="D2986" s="27">
        <v>131.0</v>
      </c>
      <c r="E2986" s="40" t="s">
        <v>5009</v>
      </c>
    </row>
    <row r="2987" hidden="1">
      <c r="A2987" s="31" t="s">
        <v>3649</v>
      </c>
      <c r="B2987" s="29">
        <v>2131.0</v>
      </c>
      <c r="C2987" s="26">
        <v>2000.0</v>
      </c>
      <c r="D2987" s="27">
        <v>-131.0</v>
      </c>
      <c r="E2987" s="28" t="s">
        <v>8559</v>
      </c>
    </row>
    <row r="2988" hidden="1">
      <c r="A2988" s="31" t="s">
        <v>3651</v>
      </c>
      <c r="B2988" s="29">
        <v>2025.0</v>
      </c>
      <c r="C2988" s="26">
        <v>2025.0</v>
      </c>
      <c r="D2988" s="27">
        <v>0.0</v>
      </c>
      <c r="E2988" s="40"/>
    </row>
    <row r="2989" hidden="1">
      <c r="A2989" s="58" t="s">
        <v>3652</v>
      </c>
      <c r="B2989" s="29">
        <v>34925.399999999994</v>
      </c>
      <c r="C2989" s="29">
        <v>34925.399999999994</v>
      </c>
      <c r="D2989" s="27">
        <v>0.0</v>
      </c>
      <c r="E2989" s="41"/>
    </row>
    <row r="2990" hidden="1">
      <c r="A2990" s="58" t="s">
        <v>3653</v>
      </c>
      <c r="B2990" s="29">
        <v>19659.0</v>
      </c>
      <c r="C2990" s="59">
        <v>19659.0</v>
      </c>
      <c r="D2990" s="27">
        <v>0.0</v>
      </c>
      <c r="E2990" s="41"/>
    </row>
    <row r="2991" hidden="1">
      <c r="A2991" s="58" t="s">
        <v>3654</v>
      </c>
      <c r="B2991" s="29">
        <v>33179.0</v>
      </c>
      <c r="C2991" s="59">
        <v>33179.0</v>
      </c>
      <c r="D2991" s="27">
        <v>0.0</v>
      </c>
      <c r="E2991" s="41"/>
    </row>
    <row r="2992" hidden="1">
      <c r="A2992" s="58" t="s">
        <v>3655</v>
      </c>
      <c r="B2992" s="29">
        <v>23968.0</v>
      </c>
      <c r="C2992" s="59">
        <v>23968.0</v>
      </c>
      <c r="D2992" s="27">
        <v>0.0</v>
      </c>
      <c r="E2992" s="41"/>
    </row>
    <row r="2993" hidden="1">
      <c r="A2993" s="58" t="s">
        <v>3657</v>
      </c>
      <c r="B2993" s="29">
        <v>458.0</v>
      </c>
      <c r="C2993" s="59">
        <v>458.0</v>
      </c>
      <c r="D2993" s="27">
        <v>0.0</v>
      </c>
      <c r="E2993" s="41"/>
    </row>
    <row r="2994" hidden="1">
      <c r="A2994" s="58" t="s">
        <v>3658</v>
      </c>
      <c r="B2994" s="29">
        <v>4776.0</v>
      </c>
      <c r="C2994" s="59">
        <v>4776.0</v>
      </c>
      <c r="D2994" s="27">
        <v>0.0</v>
      </c>
      <c r="E2994" s="41"/>
    </row>
    <row r="2995" hidden="1">
      <c r="A2995" s="35" t="s">
        <v>3659</v>
      </c>
      <c r="B2995" s="29">
        <v>135865.40000000002</v>
      </c>
      <c r="C2995" s="59">
        <v>135865.40000000002</v>
      </c>
      <c r="D2995" s="27">
        <v>0.0</v>
      </c>
      <c r="E2995" s="41"/>
    </row>
    <row r="2996" hidden="1">
      <c r="A2996" s="36" t="s">
        <v>3660</v>
      </c>
      <c r="B2996" s="42">
        <v>0.0</v>
      </c>
      <c r="C2996" s="65">
        <v>-2.9103830456733704E-11</v>
      </c>
      <c r="D2996" s="66">
        <v>-2.9103830456733704E-11</v>
      </c>
      <c r="E2996" s="47"/>
    </row>
    <row r="2997" hidden="1">
      <c r="A2997" s="39"/>
      <c r="B2997" s="60"/>
      <c r="C2997" s="67"/>
      <c r="D2997" s="61"/>
      <c r="E2997" s="69"/>
    </row>
    <row r="2998" hidden="1">
      <c r="A2998" s="39"/>
      <c r="B2998" s="60"/>
      <c r="C2998" s="67"/>
      <c r="D2998" s="61"/>
      <c r="E2998" s="69"/>
    </row>
    <row r="2999">
      <c r="A2999" s="5" t="s">
        <v>4819</v>
      </c>
      <c r="B2999" s="6"/>
      <c r="C2999" s="6"/>
      <c r="D2999" s="6"/>
      <c r="E2999" s="7"/>
    </row>
    <row r="3000">
      <c r="A3000" s="10"/>
      <c r="B3000" s="11"/>
      <c r="C3000" s="11"/>
      <c r="D3000" s="11"/>
      <c r="E3000" s="12"/>
    </row>
    <row r="3001">
      <c r="A3001" s="5" t="s">
        <v>3634</v>
      </c>
      <c r="B3001" s="6"/>
      <c r="C3001" s="6"/>
      <c r="D3001" s="6"/>
      <c r="E3001" s="7"/>
    </row>
    <row r="3002">
      <c r="A3002" s="10"/>
      <c r="B3002" s="11"/>
      <c r="C3002" s="11"/>
      <c r="D3002" s="11"/>
      <c r="E3002" s="12"/>
    </row>
    <row r="3003">
      <c r="A3003" s="13">
        <v>46143.0</v>
      </c>
      <c r="B3003" s="6"/>
      <c r="C3003" s="54" t="s">
        <v>3635</v>
      </c>
      <c r="D3003" s="15">
        <v>46145.0</v>
      </c>
      <c r="E3003" s="7"/>
    </row>
    <row r="3004">
      <c r="A3004" s="10"/>
      <c r="B3004" s="11"/>
      <c r="C3004" s="16"/>
      <c r="D3004" s="11"/>
      <c r="E3004" s="12"/>
    </row>
    <row r="3005">
      <c r="A3005" s="55" t="s">
        <v>4831</v>
      </c>
      <c r="B3005" s="7"/>
      <c r="C3005" s="16"/>
      <c r="D3005" s="56" t="s">
        <v>4825</v>
      </c>
      <c r="E3005" s="7"/>
    </row>
    <row r="3006">
      <c r="A3006" s="10"/>
      <c r="B3006" s="12"/>
      <c r="C3006" s="16"/>
      <c r="D3006" s="11"/>
      <c r="E3006" s="12"/>
    </row>
    <row r="3007">
      <c r="A3007" s="19" t="s">
        <v>3636</v>
      </c>
      <c r="B3007" s="6"/>
      <c r="C3007" s="6"/>
      <c r="D3007" s="6"/>
      <c r="E3007" s="7"/>
    </row>
    <row r="3008">
      <c r="A3008" s="20" t="s">
        <v>3637</v>
      </c>
      <c r="B3008" s="21" t="s">
        <v>3638</v>
      </c>
      <c r="C3008" s="22" t="s">
        <v>3639</v>
      </c>
      <c r="D3008" s="21" t="s">
        <v>3640</v>
      </c>
      <c r="E3008" s="23" t="s">
        <v>13</v>
      </c>
    </row>
    <row r="3009">
      <c r="A3009" s="57" t="s">
        <v>3641</v>
      </c>
      <c r="B3009" s="25">
        <v>15988.0</v>
      </c>
      <c r="C3009" s="26">
        <v>15986.0</v>
      </c>
      <c r="D3009" s="27">
        <v>-2.0</v>
      </c>
      <c r="E3009" s="28"/>
    </row>
    <row r="3010">
      <c r="A3010" s="57" t="s">
        <v>3642</v>
      </c>
      <c r="B3010" s="29">
        <v>7809.0</v>
      </c>
      <c r="C3010" s="26">
        <v>7809.0</v>
      </c>
      <c r="D3010" s="27">
        <v>0.0</v>
      </c>
      <c r="E3010" s="40"/>
    </row>
    <row r="3011">
      <c r="A3011" s="57" t="s">
        <v>3643</v>
      </c>
      <c r="B3011" s="25">
        <v>0.0</v>
      </c>
      <c r="C3011" s="26"/>
      <c r="D3011" s="27">
        <v>0.0</v>
      </c>
      <c r="E3011" s="41"/>
    </row>
    <row r="3012">
      <c r="A3012" s="57" t="s">
        <v>3644</v>
      </c>
      <c r="B3012" s="29">
        <v>1000.0</v>
      </c>
      <c r="C3012" s="26">
        <v>1000.0</v>
      </c>
      <c r="D3012" s="27">
        <v>0.0</v>
      </c>
      <c r="E3012" s="41"/>
    </row>
    <row r="3013">
      <c r="A3013" s="31" t="s">
        <v>3646</v>
      </c>
      <c r="B3013" s="29">
        <v>0.0</v>
      </c>
      <c r="C3013" s="26"/>
      <c r="D3013" s="27">
        <v>0.0</v>
      </c>
      <c r="E3013" s="40"/>
    </row>
    <row r="3014">
      <c r="A3014" s="31" t="s">
        <v>3647</v>
      </c>
      <c r="B3014" s="29">
        <v>0.0</v>
      </c>
      <c r="C3014" s="26"/>
      <c r="D3014" s="27">
        <v>0.0</v>
      </c>
      <c r="E3014" s="40"/>
    </row>
    <row r="3015">
      <c r="A3015" s="31" t="s">
        <v>3649</v>
      </c>
      <c r="B3015" s="29">
        <v>2639.0</v>
      </c>
      <c r="C3015" s="26">
        <v>2639.0</v>
      </c>
      <c r="D3015" s="27">
        <v>0.0</v>
      </c>
      <c r="E3015" s="28" t="s">
        <v>8560</v>
      </c>
    </row>
    <row r="3016">
      <c r="A3016" s="31" t="s">
        <v>3651</v>
      </c>
      <c r="B3016" s="29">
        <v>1710.0</v>
      </c>
      <c r="C3016" s="26">
        <v>1710.0</v>
      </c>
      <c r="D3016" s="27">
        <v>0.0</v>
      </c>
      <c r="E3016" s="40"/>
    </row>
    <row r="3017">
      <c r="A3017" s="58" t="s">
        <v>3652</v>
      </c>
      <c r="B3017" s="29">
        <v>34020.0</v>
      </c>
      <c r="C3017" s="29">
        <v>34020.0</v>
      </c>
      <c r="D3017" s="27">
        <v>0.0</v>
      </c>
      <c r="E3017" s="41"/>
    </row>
    <row r="3018">
      <c r="A3018" s="58" t="s">
        <v>3653</v>
      </c>
      <c r="B3018" s="29">
        <v>18819.0</v>
      </c>
      <c r="C3018" s="59">
        <v>18819.0</v>
      </c>
      <c r="D3018" s="27">
        <v>0.0</v>
      </c>
      <c r="E3018" s="41"/>
    </row>
    <row r="3019">
      <c r="A3019" s="58" t="s">
        <v>3654</v>
      </c>
      <c r="B3019" s="29">
        <v>26654.0</v>
      </c>
      <c r="C3019" s="59">
        <v>26654.0</v>
      </c>
      <c r="D3019" s="27">
        <v>0.0</v>
      </c>
      <c r="E3019" s="41"/>
    </row>
    <row r="3020">
      <c r="A3020" s="58" t="s">
        <v>3655</v>
      </c>
      <c r="B3020" s="29">
        <v>26600.0</v>
      </c>
      <c r="C3020" s="59">
        <v>26600.0</v>
      </c>
      <c r="D3020" s="27">
        <v>0.0</v>
      </c>
      <c r="E3020" s="41"/>
    </row>
    <row r="3021">
      <c r="A3021" s="58" t="s">
        <v>3657</v>
      </c>
      <c r="B3021" s="29">
        <v>0.0</v>
      </c>
      <c r="C3021" s="59">
        <v>0.0</v>
      </c>
      <c r="D3021" s="27">
        <v>0.0</v>
      </c>
      <c r="E3021" s="41"/>
    </row>
    <row r="3022">
      <c r="A3022" s="58" t="s">
        <v>3658</v>
      </c>
      <c r="B3022" s="29">
        <v>9342.0</v>
      </c>
      <c r="C3022" s="59">
        <v>9342.0</v>
      </c>
      <c r="D3022" s="27">
        <v>0.0</v>
      </c>
      <c r="E3022" s="41"/>
    </row>
    <row r="3023">
      <c r="A3023" s="35" t="s">
        <v>3659</v>
      </c>
      <c r="B3023" s="29">
        <v>135238.6</v>
      </c>
      <c r="C3023" s="59">
        <v>135238.6</v>
      </c>
      <c r="D3023" s="27">
        <v>0.0</v>
      </c>
      <c r="E3023" s="41"/>
    </row>
    <row r="3024">
      <c r="A3024" s="36" t="s">
        <v>3660</v>
      </c>
      <c r="B3024" s="42">
        <v>0.39999999999417923</v>
      </c>
      <c r="C3024" s="65">
        <v>-1.6000000000058208</v>
      </c>
      <c r="D3024" s="66">
        <v>-2.0</v>
      </c>
      <c r="E3024" s="47"/>
    </row>
    <row r="3025">
      <c r="A3025" s="39"/>
      <c r="B3025" s="60"/>
      <c r="C3025" s="67"/>
      <c r="D3025" s="61"/>
      <c r="E3025" s="69"/>
    </row>
    <row r="3026">
      <c r="A3026" s="39"/>
      <c r="B3026" s="60"/>
      <c r="C3026" s="67"/>
      <c r="D3026" s="61"/>
      <c r="E3026" s="69"/>
    </row>
    <row r="3027">
      <c r="A3027" s="5" t="s">
        <v>4819</v>
      </c>
      <c r="B3027" s="6"/>
      <c r="C3027" s="6"/>
      <c r="D3027" s="6"/>
      <c r="E3027" s="7"/>
    </row>
    <row r="3028">
      <c r="A3028" s="10"/>
      <c r="B3028" s="11"/>
      <c r="C3028" s="11"/>
      <c r="D3028" s="11"/>
      <c r="E3028" s="12"/>
    </row>
    <row r="3029">
      <c r="A3029" s="5" t="s">
        <v>3634</v>
      </c>
      <c r="B3029" s="6"/>
      <c r="C3029" s="6"/>
      <c r="D3029" s="6"/>
      <c r="E3029" s="7"/>
    </row>
    <row r="3030">
      <c r="A3030" s="10"/>
      <c r="B3030" s="11"/>
      <c r="C3030" s="11"/>
      <c r="D3030" s="11"/>
      <c r="E3030" s="12"/>
    </row>
    <row r="3031">
      <c r="A3031" s="13">
        <v>46146.0</v>
      </c>
      <c r="B3031" s="6"/>
      <c r="C3031" s="54" t="s">
        <v>3635</v>
      </c>
      <c r="D3031" s="15">
        <v>46152.0</v>
      </c>
      <c r="E3031" s="7"/>
    </row>
    <row r="3032">
      <c r="A3032" s="10"/>
      <c r="B3032" s="11"/>
      <c r="C3032" s="16"/>
      <c r="D3032" s="11"/>
      <c r="E3032" s="12"/>
    </row>
    <row r="3033">
      <c r="A3033" s="55" t="s">
        <v>4824</v>
      </c>
      <c r="B3033" s="7"/>
      <c r="C3033" s="16"/>
      <c r="D3033" s="56" t="s">
        <v>4825</v>
      </c>
      <c r="E3033" s="7"/>
    </row>
    <row r="3034">
      <c r="A3034" s="10"/>
      <c r="B3034" s="12"/>
      <c r="C3034" s="16"/>
      <c r="D3034" s="11"/>
      <c r="E3034" s="12"/>
    </row>
    <row r="3035">
      <c r="A3035" s="19" t="s">
        <v>3636</v>
      </c>
      <c r="B3035" s="6"/>
      <c r="C3035" s="6"/>
      <c r="D3035" s="6"/>
      <c r="E3035" s="7"/>
    </row>
    <row r="3036">
      <c r="A3036" s="20" t="s">
        <v>3637</v>
      </c>
      <c r="B3036" s="21" t="s">
        <v>3638</v>
      </c>
      <c r="C3036" s="22" t="s">
        <v>3639</v>
      </c>
      <c r="D3036" s="21" t="s">
        <v>3640</v>
      </c>
      <c r="E3036" s="23" t="s">
        <v>13</v>
      </c>
    </row>
    <row r="3037">
      <c r="A3037" s="57" t="s">
        <v>3641</v>
      </c>
      <c r="B3037" s="25">
        <v>36823.0</v>
      </c>
      <c r="C3037" s="26">
        <v>36823.0</v>
      </c>
      <c r="D3037" s="27">
        <v>0.0</v>
      </c>
      <c r="E3037" s="28"/>
    </row>
    <row r="3038">
      <c r="A3038" s="57" t="s">
        <v>3642</v>
      </c>
      <c r="B3038" s="29">
        <v>25915.5</v>
      </c>
      <c r="C3038" s="26">
        <v>25915.0</v>
      </c>
      <c r="D3038" s="27">
        <v>-0.5</v>
      </c>
      <c r="E3038" s="40"/>
    </row>
    <row r="3039">
      <c r="A3039" s="57" t="s">
        <v>3643</v>
      </c>
      <c r="B3039" s="25">
        <v>600.0</v>
      </c>
      <c r="C3039" s="26">
        <v>600.0</v>
      </c>
      <c r="D3039" s="27">
        <v>0.0</v>
      </c>
      <c r="E3039" s="41"/>
    </row>
    <row r="3040">
      <c r="A3040" s="57" t="s">
        <v>3644</v>
      </c>
      <c r="B3040" s="29">
        <v>1000.0</v>
      </c>
      <c r="C3040" s="26">
        <v>1000.0</v>
      </c>
      <c r="D3040" s="27">
        <v>0.0</v>
      </c>
      <c r="E3040" s="41"/>
    </row>
    <row r="3041">
      <c r="A3041" s="31" t="s">
        <v>3646</v>
      </c>
      <c r="B3041" s="29">
        <v>0.0</v>
      </c>
      <c r="C3041" s="26"/>
      <c r="D3041" s="27">
        <v>0.0</v>
      </c>
      <c r="E3041" s="40"/>
    </row>
    <row r="3042">
      <c r="A3042" s="31" t="s">
        <v>3647</v>
      </c>
      <c r="B3042" s="29">
        <v>0.0</v>
      </c>
      <c r="C3042" s="26"/>
      <c r="D3042" s="27">
        <v>0.0</v>
      </c>
      <c r="E3042" s="40"/>
    </row>
    <row r="3043">
      <c r="A3043" s="31" t="s">
        <v>3649</v>
      </c>
      <c r="B3043" s="29">
        <v>4791.0</v>
      </c>
      <c r="C3043" s="26">
        <v>4656.0</v>
      </c>
      <c r="D3043" s="27">
        <v>-135.0</v>
      </c>
      <c r="E3043" s="28" t="s">
        <v>8561</v>
      </c>
    </row>
    <row r="3044">
      <c r="A3044" s="31" t="s">
        <v>3651</v>
      </c>
      <c r="B3044" s="29">
        <v>4275.0</v>
      </c>
      <c r="C3044" s="26">
        <v>4410.0</v>
      </c>
      <c r="D3044" s="27">
        <v>135.0</v>
      </c>
      <c r="E3044" s="40"/>
    </row>
    <row r="3045">
      <c r="A3045" s="58" t="s">
        <v>3652</v>
      </c>
      <c r="B3045" s="29">
        <v>78543.0</v>
      </c>
      <c r="C3045" s="29">
        <v>78543.0</v>
      </c>
      <c r="D3045" s="27">
        <v>0.0</v>
      </c>
      <c r="E3045" s="41"/>
    </row>
    <row r="3046">
      <c r="A3046" s="58" t="s">
        <v>3653</v>
      </c>
      <c r="B3046" s="29">
        <v>31700.0</v>
      </c>
      <c r="C3046" s="59">
        <v>31700.0</v>
      </c>
      <c r="D3046" s="27">
        <v>0.0</v>
      </c>
      <c r="E3046" s="41"/>
    </row>
    <row r="3047">
      <c r="A3047" s="58" t="s">
        <v>3654</v>
      </c>
      <c r="B3047" s="29">
        <v>70513.0</v>
      </c>
      <c r="C3047" s="59">
        <v>70513.0</v>
      </c>
      <c r="D3047" s="27">
        <v>0.0</v>
      </c>
      <c r="E3047" s="41"/>
    </row>
    <row r="3048">
      <c r="A3048" s="58" t="s">
        <v>3655</v>
      </c>
      <c r="B3048" s="29">
        <v>56385.0</v>
      </c>
      <c r="C3048" s="59">
        <v>56385.0</v>
      </c>
      <c r="D3048" s="27">
        <v>0.0</v>
      </c>
      <c r="E3048" s="41"/>
    </row>
    <row r="3049">
      <c r="A3049" s="58" t="s">
        <v>3657</v>
      </c>
      <c r="B3049" s="29">
        <v>1350.0</v>
      </c>
      <c r="C3049" s="59">
        <v>1350.0</v>
      </c>
      <c r="D3049" s="27">
        <v>0.0</v>
      </c>
      <c r="E3049" s="41"/>
    </row>
    <row r="3050">
      <c r="A3050" s="58" t="s">
        <v>3658</v>
      </c>
      <c r="B3050" s="29">
        <v>15586.0</v>
      </c>
      <c r="C3050" s="59">
        <v>15586.0</v>
      </c>
      <c r="D3050" s="27">
        <v>0.0</v>
      </c>
      <c r="E3050" s="41"/>
    </row>
    <row r="3051">
      <c r="A3051" s="35" t="s">
        <v>3659</v>
      </c>
      <c r="B3051" s="29">
        <v>311895.1</v>
      </c>
      <c r="C3051" s="59">
        <v>311895.10000000003</v>
      </c>
      <c r="D3051" s="27">
        <v>5.820766091346741E-11</v>
      </c>
      <c r="E3051" s="41"/>
    </row>
    <row r="3052">
      <c r="A3052" s="36" t="s">
        <v>3660</v>
      </c>
      <c r="B3052" s="42">
        <v>0.4000000000014552</v>
      </c>
      <c r="C3052" s="65">
        <v>-0.1000000000349246</v>
      </c>
      <c r="D3052" s="66">
        <v>-0.5000000000363798</v>
      </c>
      <c r="E3052" s="47"/>
    </row>
    <row r="3053">
      <c r="A3053" s="39"/>
      <c r="B3053" s="60"/>
      <c r="C3053" s="67"/>
      <c r="D3053" s="61"/>
      <c r="E3053" s="69"/>
    </row>
    <row r="3054">
      <c r="A3054" s="39"/>
      <c r="B3054" s="60"/>
      <c r="C3054" s="67"/>
      <c r="D3054" s="61"/>
      <c r="E3054" s="69"/>
    </row>
    <row r="3055">
      <c r="A3055" s="5" t="s">
        <v>4819</v>
      </c>
      <c r="B3055" s="6"/>
      <c r="C3055" s="6"/>
      <c r="D3055" s="6"/>
      <c r="E3055" s="7"/>
    </row>
    <row r="3056">
      <c r="A3056" s="10"/>
      <c r="B3056" s="11"/>
      <c r="C3056" s="11"/>
      <c r="D3056" s="11"/>
      <c r="E3056" s="12"/>
    </row>
    <row r="3057">
      <c r="A3057" s="5" t="s">
        <v>3634</v>
      </c>
      <c r="B3057" s="6"/>
      <c r="C3057" s="6"/>
      <c r="D3057" s="6"/>
      <c r="E3057" s="7"/>
    </row>
    <row r="3058">
      <c r="A3058" s="10"/>
      <c r="B3058" s="11"/>
      <c r="C3058" s="11"/>
      <c r="D3058" s="11"/>
      <c r="E3058" s="12"/>
    </row>
    <row r="3059">
      <c r="A3059" s="13">
        <v>46153.0</v>
      </c>
      <c r="B3059" s="6"/>
      <c r="C3059" s="54" t="s">
        <v>3635</v>
      </c>
      <c r="D3059" s="15">
        <v>46159.0</v>
      </c>
      <c r="E3059" s="7"/>
    </row>
    <row r="3060">
      <c r="A3060" s="10"/>
      <c r="B3060" s="11"/>
      <c r="C3060" s="16"/>
      <c r="D3060" s="11"/>
      <c r="E3060" s="12"/>
    </row>
    <row r="3061">
      <c r="A3061" s="55" t="s">
        <v>4824</v>
      </c>
      <c r="B3061" s="7"/>
      <c r="C3061" s="16"/>
      <c r="D3061" s="56" t="s">
        <v>4825</v>
      </c>
      <c r="E3061" s="7"/>
    </row>
    <row r="3062">
      <c r="A3062" s="10"/>
      <c r="B3062" s="12"/>
      <c r="C3062" s="16"/>
      <c r="D3062" s="11"/>
      <c r="E3062" s="12"/>
    </row>
    <row r="3063">
      <c r="A3063" s="19" t="s">
        <v>3636</v>
      </c>
      <c r="B3063" s="6"/>
      <c r="C3063" s="6"/>
      <c r="D3063" s="6"/>
      <c r="E3063" s="7"/>
    </row>
    <row r="3064">
      <c r="A3064" s="20" t="s">
        <v>3637</v>
      </c>
      <c r="B3064" s="21" t="s">
        <v>3638</v>
      </c>
      <c r="C3064" s="22" t="s">
        <v>3639</v>
      </c>
      <c r="D3064" s="21" t="s">
        <v>3640</v>
      </c>
      <c r="E3064" s="23" t="s">
        <v>13</v>
      </c>
    </row>
    <row r="3065">
      <c r="A3065" s="57" t="s">
        <v>3641</v>
      </c>
      <c r="B3065" s="25">
        <v>37984.0</v>
      </c>
      <c r="C3065" s="26">
        <v>37984.0</v>
      </c>
      <c r="D3065" s="27">
        <v>0.0</v>
      </c>
      <c r="E3065" s="28"/>
    </row>
    <row r="3066">
      <c r="A3066" s="57" t="s">
        <v>3642</v>
      </c>
      <c r="B3066" s="29">
        <v>22295.0</v>
      </c>
      <c r="C3066" s="26">
        <v>22295.0</v>
      </c>
      <c r="D3066" s="27">
        <v>0.0</v>
      </c>
      <c r="E3066" s="40"/>
    </row>
    <row r="3067">
      <c r="A3067" s="57" t="s">
        <v>3643</v>
      </c>
      <c r="B3067" s="25">
        <v>0.0</v>
      </c>
      <c r="C3067" s="26"/>
      <c r="D3067" s="27">
        <v>0.0</v>
      </c>
      <c r="E3067" s="41"/>
    </row>
    <row r="3068">
      <c r="A3068" s="57" t="s">
        <v>3644</v>
      </c>
      <c r="B3068" s="29">
        <v>500.0</v>
      </c>
      <c r="C3068" s="26">
        <v>500.0</v>
      </c>
      <c r="D3068" s="27">
        <v>0.0</v>
      </c>
      <c r="E3068" s="41"/>
    </row>
    <row r="3069">
      <c r="A3069" s="31" t="s">
        <v>3646</v>
      </c>
      <c r="B3069" s="29">
        <v>0.0</v>
      </c>
      <c r="C3069" s="26"/>
      <c r="D3069" s="27">
        <v>0.0</v>
      </c>
      <c r="E3069" s="40"/>
    </row>
    <row r="3070">
      <c r="A3070" s="31" t="s">
        <v>3647</v>
      </c>
      <c r="B3070" s="29">
        <v>0.0</v>
      </c>
      <c r="C3070" s="26"/>
      <c r="D3070" s="27">
        <v>0.0</v>
      </c>
      <c r="E3070" s="40"/>
    </row>
    <row r="3071">
      <c r="A3071" s="31" t="s">
        <v>3649</v>
      </c>
      <c r="B3071" s="29">
        <v>2205.0</v>
      </c>
      <c r="C3071" s="26">
        <v>1305.0</v>
      </c>
      <c r="D3071" s="27">
        <v>-900.0</v>
      </c>
      <c r="E3071" s="28" t="s">
        <v>4820</v>
      </c>
    </row>
    <row r="3072">
      <c r="A3072" s="31" t="s">
        <v>3651</v>
      </c>
      <c r="B3072" s="29">
        <v>4590.0</v>
      </c>
      <c r="C3072" s="26">
        <v>5445.0</v>
      </c>
      <c r="D3072" s="27">
        <v>855.0</v>
      </c>
      <c r="E3072" s="40"/>
    </row>
    <row r="3073">
      <c r="A3073" s="58" t="s">
        <v>3652</v>
      </c>
      <c r="B3073" s="29">
        <v>69316.5</v>
      </c>
      <c r="C3073" s="29">
        <v>69316.5</v>
      </c>
      <c r="D3073" s="27">
        <v>0.0</v>
      </c>
      <c r="E3073" s="41"/>
    </row>
    <row r="3074">
      <c r="A3074" s="58" t="s">
        <v>3653</v>
      </c>
      <c r="B3074" s="29">
        <v>38163.0</v>
      </c>
      <c r="C3074" s="59">
        <v>38163.0</v>
      </c>
      <c r="D3074" s="27">
        <v>0.0</v>
      </c>
      <c r="E3074" s="41"/>
    </row>
    <row r="3075">
      <c r="A3075" s="58" t="s">
        <v>3654</v>
      </c>
      <c r="B3075" s="29">
        <v>57728.0</v>
      </c>
      <c r="C3075" s="59">
        <v>57728.0</v>
      </c>
      <c r="D3075" s="27">
        <v>0.0</v>
      </c>
      <c r="E3075" s="41"/>
    </row>
    <row r="3076">
      <c r="A3076" s="58" t="s">
        <v>3655</v>
      </c>
      <c r="B3076" s="29">
        <v>65497.0</v>
      </c>
      <c r="C3076" s="59">
        <v>65497.0</v>
      </c>
      <c r="D3076" s="27">
        <v>0.0</v>
      </c>
      <c r="E3076" s="41"/>
    </row>
    <row r="3077">
      <c r="A3077" s="58" t="s">
        <v>3657</v>
      </c>
      <c r="B3077" s="29">
        <v>1055.0</v>
      </c>
      <c r="C3077" s="59">
        <v>1055.0</v>
      </c>
      <c r="D3077" s="27">
        <v>0.0</v>
      </c>
      <c r="E3077" s="41"/>
    </row>
    <row r="3078">
      <c r="A3078" s="58" t="s">
        <v>3658</v>
      </c>
      <c r="B3078" s="29">
        <v>16850.0</v>
      </c>
      <c r="C3078" s="59">
        <v>16850.0</v>
      </c>
      <c r="D3078" s="27">
        <v>0.0</v>
      </c>
      <c r="E3078" s="41"/>
    </row>
    <row r="3079">
      <c r="A3079" s="35" t="s">
        <v>3659</v>
      </c>
      <c r="B3079" s="29">
        <v>299333.0</v>
      </c>
      <c r="C3079" s="59">
        <v>299333.0</v>
      </c>
      <c r="D3079" s="27">
        <v>0.0</v>
      </c>
      <c r="E3079" s="41"/>
    </row>
    <row r="3080">
      <c r="A3080" s="36" t="s">
        <v>3660</v>
      </c>
      <c r="B3080" s="42">
        <v>0.5</v>
      </c>
      <c r="C3080" s="65">
        <v>-44.5</v>
      </c>
      <c r="D3080" s="66">
        <v>-45.0</v>
      </c>
      <c r="E3080" s="47"/>
    </row>
    <row r="3081">
      <c r="A3081" s="39"/>
      <c r="B3081" s="60"/>
      <c r="C3081" s="67"/>
      <c r="D3081" s="61"/>
      <c r="E3081" s="69"/>
    </row>
    <row r="3082">
      <c r="A3082" s="39"/>
      <c r="B3082" s="60"/>
      <c r="C3082" s="67"/>
      <c r="D3082" s="61"/>
      <c r="E3082" s="69"/>
    </row>
    <row r="3083">
      <c r="A3083" s="39"/>
      <c r="B3083" s="60"/>
      <c r="C3083" s="67"/>
      <c r="D3083" s="61"/>
      <c r="E3083" s="69"/>
    </row>
    <row r="3084">
      <c r="A3084" s="39"/>
      <c r="B3084" s="60"/>
      <c r="C3084" s="67"/>
      <c r="D3084" s="61"/>
      <c r="E3084" s="69"/>
    </row>
    <row r="3085">
      <c r="A3085" s="39"/>
      <c r="B3085" s="60"/>
      <c r="C3085" s="67"/>
      <c r="D3085" s="61"/>
      <c r="E3085" s="69"/>
    </row>
    <row r="3086">
      <c r="A3086" s="39"/>
      <c r="B3086" s="60"/>
      <c r="C3086" s="67"/>
      <c r="D3086" s="61"/>
      <c r="E3086" s="69"/>
    </row>
    <row r="3087">
      <c r="A3087" s="39"/>
      <c r="B3087" s="60"/>
      <c r="C3087" s="67"/>
      <c r="D3087" s="61"/>
      <c r="E3087" s="69"/>
    </row>
    <row r="3088">
      <c r="A3088" s="39"/>
      <c r="B3088" s="60"/>
      <c r="C3088" s="67"/>
      <c r="D3088" s="61"/>
      <c r="E3088" s="69"/>
    </row>
    <row r="3089">
      <c r="A3089" s="39"/>
      <c r="B3089" s="60"/>
      <c r="C3089" s="67"/>
      <c r="D3089" s="61"/>
      <c r="E3089" s="69"/>
    </row>
    <row r="3090">
      <c r="A3090" s="39"/>
      <c r="B3090" s="60"/>
      <c r="C3090" s="67"/>
      <c r="D3090" s="61"/>
      <c r="E3090" s="69"/>
    </row>
    <row r="3091">
      <c r="A3091" s="39"/>
      <c r="B3091" s="60"/>
      <c r="C3091" s="67"/>
      <c r="D3091" s="61"/>
      <c r="E3091" s="69"/>
    </row>
    <row r="3092">
      <c r="A3092" s="39"/>
      <c r="B3092" s="60"/>
      <c r="C3092" s="67"/>
      <c r="D3092" s="61"/>
      <c r="E3092" s="69"/>
    </row>
    <row r="3093">
      <c r="A3093" s="39"/>
      <c r="B3093" s="60"/>
      <c r="C3093" s="67"/>
      <c r="D3093" s="61"/>
      <c r="E3093" s="69"/>
    </row>
    <row r="3094">
      <c r="A3094" s="39"/>
      <c r="B3094" s="60"/>
      <c r="C3094" s="67"/>
      <c r="D3094" s="61"/>
      <c r="E3094" s="69"/>
    </row>
  </sheetData>
  <mergeCells count="880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2923:E2923"/>
    <mergeCell ref="A2943:E2944"/>
    <mergeCell ref="A2945:E2946"/>
    <mergeCell ref="A2947:B2948"/>
    <mergeCell ref="C2947:C2950"/>
    <mergeCell ref="D2947:E2948"/>
    <mergeCell ref="A2949:B2950"/>
    <mergeCell ref="D2949:E2950"/>
    <mergeCell ref="A2951:E2951"/>
    <mergeCell ref="A2971:E2972"/>
    <mergeCell ref="A2973:E2974"/>
    <mergeCell ref="A2975:B2976"/>
    <mergeCell ref="C2975:C2978"/>
    <mergeCell ref="A2977:B297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A2867:E2867"/>
    <mergeCell ref="A2887:E2888"/>
    <mergeCell ref="A2889:E2890"/>
    <mergeCell ref="A2891:B2892"/>
    <mergeCell ref="C2891:C2894"/>
    <mergeCell ref="D2891:E2892"/>
    <mergeCell ref="A2893:B2894"/>
    <mergeCell ref="D2919:E2920"/>
    <mergeCell ref="D2921:E2922"/>
    <mergeCell ref="D2893:E2894"/>
    <mergeCell ref="A2895:E2895"/>
    <mergeCell ref="A2915:E2916"/>
    <mergeCell ref="A2917:E2918"/>
    <mergeCell ref="A2919:B2920"/>
    <mergeCell ref="C2919:C2922"/>
    <mergeCell ref="A2921:B2922"/>
    <mergeCell ref="A3003:B3004"/>
    <mergeCell ref="A3005:B3006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D2975:E2976"/>
    <mergeCell ref="D2977:E2978"/>
    <mergeCell ref="A2979:E2979"/>
    <mergeCell ref="A2999:E3000"/>
    <mergeCell ref="A3001:E3002"/>
    <mergeCell ref="C3003:C3006"/>
    <mergeCell ref="D3003:E3004"/>
    <mergeCell ref="D3031:E3032"/>
    <mergeCell ref="D3033:E3034"/>
    <mergeCell ref="D3005:E3006"/>
    <mergeCell ref="A3007:E3007"/>
    <mergeCell ref="A3027:E3028"/>
    <mergeCell ref="A3029:E3030"/>
    <mergeCell ref="A3031:B3032"/>
    <mergeCell ref="C3031:C3034"/>
    <mergeCell ref="A3033:B3034"/>
    <mergeCell ref="D3061:E3062"/>
    <mergeCell ref="A3063:E3063"/>
    <mergeCell ref="A3035:E3035"/>
    <mergeCell ref="A3055:E3056"/>
    <mergeCell ref="A3057:E3058"/>
    <mergeCell ref="A3059:B3060"/>
    <mergeCell ref="C3059:C3062"/>
    <mergeCell ref="D3059:E3060"/>
    <mergeCell ref="A3061:B3062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4 B2896:D2914 C2919:D2922 B2924:D2942 C2947:D2950 B2952:D2970 C2975:D2978 B2980:D2998 C3003:D3006 B3008:D3026 C3031:D3034 B3036:D3054 C3059:D3060 C3061:D3062 B3064:D3094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 A2921:B2922 A2949:B2950 A2977:B2978 A3005:B3006 A3033:B3034 A3061:B3062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 D2921:E2922 D2949:E2950 D2977:E2978 D3005:E3006 D3033:E3034 D3061:E3062">
    <cfRule type="cellIs" dxfId="1" priority="3" operator="notEqual">
      <formula>"Neděle"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4821</v>
      </c>
      <c r="B1" s="6"/>
      <c r="C1" s="6"/>
      <c r="D1" s="6"/>
      <c r="E1" s="7"/>
    </row>
    <row r="2">
      <c r="A2" s="10"/>
      <c r="B2" s="11"/>
      <c r="C2" s="11"/>
      <c r="D2" s="11"/>
      <c r="E2" s="12"/>
    </row>
    <row r="3">
      <c r="A3" s="5" t="s">
        <v>3634</v>
      </c>
      <c r="B3" s="6"/>
      <c r="C3" s="6"/>
      <c r="D3" s="6"/>
      <c r="E3" s="7"/>
    </row>
    <row r="4">
      <c r="A4" s="10"/>
      <c r="B4" s="11"/>
      <c r="C4" s="11"/>
      <c r="D4" s="11"/>
      <c r="E4" s="12"/>
    </row>
    <row r="5">
      <c r="A5" s="13">
        <v>45536.0</v>
      </c>
      <c r="B5" s="6"/>
      <c r="C5" s="14" t="s">
        <v>3635</v>
      </c>
      <c r="D5" s="15">
        <v>45536.0</v>
      </c>
      <c r="E5" s="7"/>
    </row>
    <row r="6">
      <c r="A6" s="10"/>
      <c r="B6" s="11"/>
      <c r="C6" s="16"/>
      <c r="D6" s="11"/>
      <c r="E6" s="12"/>
    </row>
    <row r="7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>
      <c r="A8" s="10"/>
      <c r="B8" s="12"/>
      <c r="C8" s="16"/>
      <c r="D8" s="11"/>
      <c r="E8" s="12"/>
    </row>
    <row r="9">
      <c r="A9" s="19" t="s">
        <v>3636</v>
      </c>
      <c r="B9" s="6"/>
      <c r="C9" s="6"/>
      <c r="D9" s="6"/>
      <c r="E9" s="7"/>
    </row>
    <row r="10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</row>
    <row r="11">
      <c r="A11" s="24" t="s">
        <v>3641</v>
      </c>
      <c r="B11" s="25">
        <v>2680.0</v>
      </c>
      <c r="C11" s="26">
        <f>80+100+2500</f>
        <v>2680</v>
      </c>
      <c r="D11" s="27">
        <f t="shared" ref="D11:D26" si="1">C11-B11</f>
        <v>0</v>
      </c>
      <c r="E11" s="41"/>
    </row>
    <row r="12">
      <c r="A12" s="24" t="s">
        <v>3642</v>
      </c>
      <c r="B12" s="29">
        <v>4173.0</v>
      </c>
      <c r="C12" s="26">
        <v>4173.0</v>
      </c>
      <c r="D12" s="27">
        <f t="shared" si="1"/>
        <v>0</v>
      </c>
      <c r="E12" s="41"/>
    </row>
    <row r="13">
      <c r="A13" s="24" t="s">
        <v>3643</v>
      </c>
      <c r="B13" s="29">
        <v>0.0</v>
      </c>
      <c r="C13" s="26"/>
      <c r="D13" s="27">
        <f t="shared" si="1"/>
        <v>0</v>
      </c>
      <c r="E13" s="41"/>
    </row>
    <row r="14">
      <c r="A14" s="24" t="s">
        <v>3644</v>
      </c>
      <c r="B14" s="29">
        <v>500.0</v>
      </c>
      <c r="C14" s="26">
        <v>500.0</v>
      </c>
      <c r="D14" s="27">
        <f t="shared" si="1"/>
        <v>0</v>
      </c>
      <c r="E14" s="41"/>
    </row>
    <row r="15">
      <c r="A15" s="30" t="s">
        <v>3646</v>
      </c>
      <c r="B15" s="29">
        <v>0.0</v>
      </c>
      <c r="C15" s="26"/>
      <c r="D15" s="27">
        <f t="shared" si="1"/>
        <v>0</v>
      </c>
      <c r="E15" s="41"/>
    </row>
    <row r="16">
      <c r="A16" s="30" t="s">
        <v>3647</v>
      </c>
      <c r="B16" s="29">
        <v>0.0</v>
      </c>
      <c r="C16" s="26"/>
      <c r="D16" s="27">
        <f t="shared" si="1"/>
        <v>0</v>
      </c>
      <c r="E16" s="41"/>
    </row>
    <row r="17">
      <c r="A17" s="30" t="s">
        <v>3649</v>
      </c>
      <c r="B17" s="29">
        <v>0.0</v>
      </c>
      <c r="C17" s="26"/>
      <c r="D17" s="27">
        <f t="shared" si="1"/>
        <v>0</v>
      </c>
      <c r="E17" s="41"/>
    </row>
    <row r="18">
      <c r="A18" s="31" t="s">
        <v>3651</v>
      </c>
      <c r="B18" s="29">
        <v>240.0</v>
      </c>
      <c r="C18" s="26">
        <v>240.0</v>
      </c>
      <c r="D18" s="27">
        <f t="shared" si="1"/>
        <v>0</v>
      </c>
      <c r="E18" s="41"/>
    </row>
    <row r="19">
      <c r="A19" s="32" t="s">
        <v>3652</v>
      </c>
      <c r="B19" s="29">
        <v>20935.0</v>
      </c>
      <c r="C19" s="33">
        <f t="array" ref="C19">SUMIFS(INDIRECT(A1 &amp; " Restia!C:C"), INDIRECT(A1 &amp; " Restia!A:A"), A19, INDIRECT(A1 &amp; " Restia!B:B"), "&lt;&gt;canceled")</f>
        <v>124779</v>
      </c>
      <c r="D19" s="27">
        <f t="shared" si="1"/>
        <v>103844</v>
      </c>
      <c r="E19" s="41"/>
    </row>
    <row r="20">
      <c r="A20" s="32" t="s">
        <v>3653</v>
      </c>
      <c r="B20" s="29">
        <v>4909.0</v>
      </c>
      <c r="C20" s="9">
        <f t="array" ref="C20">SUMIFS( INDIRECT(A1 &amp; " Restia!C:C"), INDIRECT(A1 &amp; " Restia!A:A"), A20, INDIRECT(A1 &amp; " Restia!B:B"), "&lt;&gt;canceled" )</f>
        <v>55426</v>
      </c>
      <c r="D20" s="27">
        <f t="shared" si="1"/>
        <v>50517</v>
      </c>
      <c r="E20" s="41"/>
    </row>
    <row r="21">
      <c r="A21" s="32" t="s">
        <v>3654</v>
      </c>
      <c r="B21" s="29">
        <v>10859.0</v>
      </c>
      <c r="C21" s="9">
        <f t="array" ref="C21">SUMIFS( INDIRECT(A1 &amp; " Restia!C:C"), INDIRECT(A1 &amp; " Restia!A:A"), "damejidlo", INDIRECT(A1 &amp; " Restia!G:G"), "online", INDIRECT(A1 &amp; " Restia!B:B"), "&lt;&gt;canceled" )</f>
        <v>86294</v>
      </c>
      <c r="D21" s="27">
        <f t="shared" si="1"/>
        <v>75435</v>
      </c>
      <c r="E21" s="41"/>
    </row>
    <row r="22">
      <c r="A22" s="32" t="s">
        <v>3655</v>
      </c>
      <c r="B22" s="29">
        <v>8818.0</v>
      </c>
      <c r="C22" s="9">
        <f t="array" ref="C22">SUMIFS( INDIRECT(A1 &amp; " Restia!C:C"), INDIRECT(A1 &amp; " Restia!A:A"), "generic", INDIRECT(A1 &amp; " Restia!G:G"), "online", INDIRECT(A1 &amp; " Restia!B:B"), "&lt;&gt;canceled" )</f>
        <v>66871</v>
      </c>
      <c r="D22" s="27">
        <f t="shared" si="1"/>
        <v>58053</v>
      </c>
      <c r="E22" s="41"/>
    </row>
    <row r="23">
      <c r="A23" s="32" t="s">
        <v>3657</v>
      </c>
      <c r="B23" s="29">
        <v>588.0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975</v>
      </c>
      <c r="D23" s="27">
        <f t="shared" si="1"/>
        <v>387</v>
      </c>
      <c r="E23" s="41"/>
    </row>
    <row r="24">
      <c r="A24" s="32" t="s">
        <v>3658</v>
      </c>
      <c r="B24" s="29">
        <v>881.0</v>
      </c>
      <c r="C24" s="9">
        <f t="array" ref="C24">SUMIFS( INDIRECT(A1 &amp; " Restia!C:C"), INDIRECT(A1 &amp; " Restia!A:A"), "damejidlo", INDIRECT(A1 &amp; " Restia!G:G"), "cash", INDIRECT(A1 &amp; " Restia!B:B"), "&lt;&gt;canceled")</f>
        <v>8971</v>
      </c>
      <c r="D24" s="27">
        <f t="shared" si="1"/>
        <v>8090</v>
      </c>
      <c r="E24" s="41"/>
    </row>
    <row r="25">
      <c r="A25" s="35" t="s">
        <v>3659</v>
      </c>
      <c r="B25" s="29">
        <v>53701.0</v>
      </c>
      <c r="C25" s="9">
        <f t="array" ref="C25">SUM(INDIRECT(A1 &amp; " Restia!C:C")) - SUMIFS(INDIRECT(A1 &amp; " Restia!C:C"), INDIRECT(A1 &amp; " Restia!B:B"), "canceled")</f>
        <v>394301.6</v>
      </c>
      <c r="D25" s="27">
        <f t="shared" si="1"/>
        <v>340600.6</v>
      </c>
      <c r="E25" s="41"/>
    </row>
    <row r="26">
      <c r="A26" s="36" t="s">
        <v>3660</v>
      </c>
      <c r="B26" s="42">
        <v>1.0</v>
      </c>
      <c r="C26" s="43">
        <f>sum(C11:C23)-C25</f>
        <v>-52363.6</v>
      </c>
      <c r="D26" s="44">
        <f t="shared" si="1"/>
        <v>-52364.6</v>
      </c>
      <c r="E26" s="45"/>
    </row>
    <row r="29">
      <c r="A29" s="5" t="s">
        <v>4821</v>
      </c>
      <c r="B29" s="6"/>
      <c r="C29" s="6"/>
      <c r="D29" s="6"/>
      <c r="E29" s="7"/>
    </row>
    <row r="30">
      <c r="A30" s="10"/>
      <c r="B30" s="11"/>
      <c r="C30" s="11"/>
      <c r="D30" s="11"/>
      <c r="E30" s="12"/>
    </row>
    <row r="31">
      <c r="A31" s="5" t="s">
        <v>3634</v>
      </c>
      <c r="B31" s="6"/>
      <c r="C31" s="6"/>
      <c r="D31" s="6"/>
      <c r="E31" s="7"/>
    </row>
    <row r="32">
      <c r="A32" s="10"/>
      <c r="B32" s="11"/>
      <c r="C32" s="11"/>
      <c r="D32" s="11"/>
      <c r="E32" s="12"/>
    </row>
    <row r="33">
      <c r="A33" s="13">
        <v>45537.0</v>
      </c>
      <c r="B33" s="6"/>
      <c r="C33" s="14" t="s">
        <v>3635</v>
      </c>
      <c r="D33" s="15">
        <v>45543.0</v>
      </c>
      <c r="E33" s="7"/>
    </row>
    <row r="34">
      <c r="A34" s="10"/>
      <c r="B34" s="11"/>
      <c r="C34" s="16"/>
      <c r="D34" s="11"/>
      <c r="E34" s="12"/>
    </row>
    <row r="35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>
      <c r="A36" s="10"/>
      <c r="B36" s="12"/>
      <c r="C36" s="16"/>
      <c r="D36" s="11"/>
      <c r="E36" s="12"/>
    </row>
    <row r="37">
      <c r="A37" s="19" t="s">
        <v>3636</v>
      </c>
      <c r="B37" s="6"/>
      <c r="C37" s="6"/>
      <c r="D37" s="6"/>
      <c r="E37" s="7"/>
    </row>
    <row r="38">
      <c r="A38" s="20" t="s">
        <v>3637</v>
      </c>
      <c r="B38" s="21" t="s">
        <v>3638</v>
      </c>
      <c r="C38" s="22" t="s">
        <v>3639</v>
      </c>
      <c r="D38" s="21" t="s">
        <v>3640</v>
      </c>
      <c r="E38" s="23" t="s">
        <v>13</v>
      </c>
    </row>
    <row r="39">
      <c r="A39" s="24" t="s">
        <v>3641</v>
      </c>
      <c r="B39" s="25">
        <v>35100.0</v>
      </c>
      <c r="C39" s="26">
        <f>(2000*6)+(1000*6)+(500*22)+(200*30)+(100*1)</f>
        <v>35100</v>
      </c>
      <c r="D39" s="27">
        <f t="shared" ref="D39:D54" si="2">C39-B39</f>
        <v>0</v>
      </c>
      <c r="E39" s="41"/>
    </row>
    <row r="40">
      <c r="A40" s="24" t="s">
        <v>3642</v>
      </c>
      <c r="B40" s="29">
        <v>25021.0</v>
      </c>
      <c r="C40" s="26">
        <f>3286+6107+4135+2135+4189+2457+2712</f>
        <v>25021</v>
      </c>
      <c r="D40" s="27">
        <f t="shared" si="2"/>
        <v>0</v>
      </c>
      <c r="E40" s="41"/>
    </row>
    <row r="41">
      <c r="A41" s="24" t="s">
        <v>3643</v>
      </c>
      <c r="B41" s="29">
        <v>180.0</v>
      </c>
      <c r="C41" s="26">
        <v>180.0</v>
      </c>
      <c r="D41" s="27">
        <f t="shared" si="2"/>
        <v>0</v>
      </c>
      <c r="E41" s="41"/>
    </row>
    <row r="42">
      <c r="A42" s="24" t="s">
        <v>3644</v>
      </c>
      <c r="B42" s="29">
        <v>500.0</v>
      </c>
      <c r="C42" s="26">
        <v>500.0</v>
      </c>
      <c r="D42" s="27">
        <f t="shared" si="2"/>
        <v>0</v>
      </c>
      <c r="E42" s="41"/>
    </row>
    <row r="43">
      <c r="A43" s="30" t="s">
        <v>3646</v>
      </c>
      <c r="B43" s="29">
        <v>0.0</v>
      </c>
      <c r="C43" s="26"/>
      <c r="D43" s="27">
        <f t="shared" si="2"/>
        <v>0</v>
      </c>
      <c r="E43" s="41"/>
    </row>
    <row r="44">
      <c r="A44" s="30" t="s">
        <v>3647</v>
      </c>
      <c r="B44" s="29">
        <v>0.0</v>
      </c>
      <c r="C44" s="26"/>
      <c r="D44" s="27">
        <f t="shared" si="2"/>
        <v>0</v>
      </c>
      <c r="E44" s="41"/>
    </row>
    <row r="45">
      <c r="A45" s="30" t="s">
        <v>3649</v>
      </c>
      <c r="B45" s="29">
        <v>1060.0</v>
      </c>
      <c r="C45" s="26">
        <f>60+1000</f>
        <v>1060</v>
      </c>
      <c r="D45" s="27">
        <f t="shared" si="2"/>
        <v>0</v>
      </c>
      <c r="E45" s="40" t="s">
        <v>8562</v>
      </c>
    </row>
    <row r="46">
      <c r="A46" s="31" t="s">
        <v>3651</v>
      </c>
      <c r="B46" s="29">
        <v>2200.0</v>
      </c>
      <c r="C46" s="26">
        <f>440+600+120+160+280+400+280</f>
        <v>2280</v>
      </c>
      <c r="D46" s="27">
        <f t="shared" si="2"/>
        <v>80</v>
      </c>
      <c r="E46" s="41"/>
    </row>
    <row r="47">
      <c r="A47" s="32" t="s">
        <v>3652</v>
      </c>
      <c r="B47" s="29">
        <v>107917.0</v>
      </c>
      <c r="C47" s="33">
        <f t="array" ref="C47">SUMIFS(INDIRECT(A29 &amp; " Restia!C:C"), INDIRECT(A29 &amp; " Restia!A:A"), A47, INDIRECT(A29 &amp; " Restia!B:B"), "&lt;&gt;canceled")</f>
        <v>124779</v>
      </c>
      <c r="D47" s="27">
        <f t="shared" si="2"/>
        <v>16862</v>
      </c>
      <c r="E47" s="41"/>
    </row>
    <row r="48">
      <c r="A48" s="32" t="s">
        <v>3653</v>
      </c>
      <c r="B48" s="29">
        <v>27703.0</v>
      </c>
      <c r="C48" s="9">
        <f t="array" ref="C48">SUMIFS( INDIRECT(A29 &amp; " Restia!C:C"), INDIRECT(A29 &amp; " Restia!A:A"), A48, INDIRECT(A29 &amp; " Restia!B:B"), "&lt;&gt;canceled" )</f>
        <v>55426</v>
      </c>
      <c r="D48" s="27">
        <f t="shared" si="2"/>
        <v>27723</v>
      </c>
      <c r="E48" s="41"/>
    </row>
    <row r="49">
      <c r="A49" s="32" t="s">
        <v>3654</v>
      </c>
      <c r="B49" s="29">
        <v>74706.0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86294</v>
      </c>
      <c r="D49" s="27">
        <f t="shared" si="2"/>
        <v>11588</v>
      </c>
      <c r="E49" s="41"/>
    </row>
    <row r="50">
      <c r="A50" s="32" t="s">
        <v>3655</v>
      </c>
      <c r="B50" s="29">
        <v>53877.0</v>
      </c>
      <c r="C50" s="9">
        <f t="array" ref="C50">SUMIFS( INDIRECT(A29 &amp; " Restia!C:C"), INDIRECT(A29 &amp; " Restia!A:A"), "generic", INDIRECT(A29 &amp; " Restia!G:G"), "online", INDIRECT(A29 &amp; " Restia!B:B"), "&lt;&gt;canceled" )</f>
        <v>66871</v>
      </c>
      <c r="D50" s="27">
        <f t="shared" si="2"/>
        <v>12994</v>
      </c>
      <c r="E50" s="41"/>
    </row>
    <row r="51">
      <c r="A51" s="32" t="s">
        <v>3657</v>
      </c>
      <c r="B51" s="29">
        <v>2246.0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975</v>
      </c>
      <c r="D51" s="27">
        <f t="shared" si="2"/>
        <v>-1271</v>
      </c>
      <c r="E51" s="41"/>
    </row>
    <row r="52">
      <c r="A52" s="32" t="s">
        <v>3658</v>
      </c>
      <c r="B52" s="29">
        <v>12244.0</v>
      </c>
      <c r="C52" s="9">
        <f t="array" ref="C52">SUMIFS( INDIRECT(A29 &amp; " Restia!C:C"), INDIRECT(A29 &amp; " Restia!A:A"), "damejidlo", INDIRECT(A29 &amp; " Restia!G:G"), "cash", INDIRECT(A29 &amp; " Restia!B:B"), "&lt;&gt;canceled")</f>
        <v>8971</v>
      </c>
      <c r="D52" s="27">
        <f t="shared" si="2"/>
        <v>-3273</v>
      </c>
      <c r="E52" s="41"/>
    </row>
    <row r="53">
      <c r="A53" s="35" t="s">
        <v>3659</v>
      </c>
      <c r="B53" s="29">
        <v>330405.0</v>
      </c>
      <c r="C53" s="9">
        <f t="array" ref="C53">SUM(INDIRECT(A29 &amp; " Restia!C:C")) - SUMIFS(INDIRECT(A29 &amp; " Restia!C:C"), INDIRECT(A29 &amp; " Restia!B:B"), "canceled")</f>
        <v>394301.6</v>
      </c>
      <c r="D53" s="27">
        <f t="shared" si="2"/>
        <v>63896.6</v>
      </c>
      <c r="E53" s="41"/>
    </row>
    <row r="54">
      <c r="A54" s="36" t="s">
        <v>3660</v>
      </c>
      <c r="B54" s="42">
        <v>105.0</v>
      </c>
      <c r="C54" s="43">
        <f>sum(C39:C51)-C53</f>
        <v>4184.4</v>
      </c>
      <c r="D54" s="44">
        <f t="shared" si="2"/>
        <v>4079.4</v>
      </c>
      <c r="E54" s="45"/>
    </row>
    <row r="57">
      <c r="A57" s="5" t="s">
        <v>4821</v>
      </c>
      <c r="B57" s="6"/>
      <c r="C57" s="6"/>
      <c r="D57" s="6"/>
      <c r="E57" s="7"/>
    </row>
    <row r="58">
      <c r="A58" s="10"/>
      <c r="B58" s="11"/>
      <c r="C58" s="11"/>
      <c r="D58" s="11"/>
      <c r="E58" s="12"/>
    </row>
    <row r="59">
      <c r="A59" s="5" t="s">
        <v>3634</v>
      </c>
      <c r="B59" s="6"/>
      <c r="C59" s="6"/>
      <c r="D59" s="6"/>
      <c r="E59" s="7"/>
    </row>
    <row r="60">
      <c r="A60" s="10"/>
      <c r="B60" s="11"/>
      <c r="C60" s="11"/>
      <c r="D60" s="11"/>
      <c r="E60" s="12"/>
    </row>
    <row r="61">
      <c r="A61" s="13">
        <v>45544.0</v>
      </c>
      <c r="B61" s="6"/>
      <c r="C61" s="14" t="s">
        <v>3635</v>
      </c>
      <c r="D61" s="15">
        <v>45550.0</v>
      </c>
      <c r="E61" s="7"/>
    </row>
    <row r="62">
      <c r="A62" s="10"/>
      <c r="B62" s="11"/>
      <c r="C62" s="16"/>
      <c r="D62" s="11"/>
      <c r="E62" s="12"/>
    </row>
    <row r="63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>
      <c r="A64" s="10"/>
      <c r="B64" s="12"/>
      <c r="C64" s="16"/>
      <c r="D64" s="11"/>
      <c r="E64" s="12"/>
    </row>
    <row r="65">
      <c r="A65" s="19" t="s">
        <v>3636</v>
      </c>
      <c r="B65" s="6"/>
      <c r="C65" s="6"/>
      <c r="D65" s="6"/>
      <c r="E65" s="7"/>
    </row>
    <row r="66">
      <c r="A66" s="20" t="s">
        <v>3637</v>
      </c>
      <c r="B66" s="21" t="s">
        <v>3638</v>
      </c>
      <c r="C66" s="22" t="s">
        <v>3639</v>
      </c>
      <c r="D66" s="21" t="s">
        <v>3640</v>
      </c>
      <c r="E66" s="23" t="s">
        <v>13</v>
      </c>
    </row>
    <row r="67">
      <c r="A67" s="24" t="s">
        <v>3641</v>
      </c>
      <c r="B67" s="25">
        <v>39351.0</v>
      </c>
      <c r="C67" s="26">
        <f>(2000*7)+(1000*12)+(500*14)+(200*29)+(100*5)+(20*2)+(10*1)+(5*1)+(2*1)</f>
        <v>39357</v>
      </c>
      <c r="D67" s="27">
        <f t="shared" ref="D67:D82" si="3">C67-B67</f>
        <v>6</v>
      </c>
      <c r="E67" s="41"/>
    </row>
    <row r="68">
      <c r="A68" s="24" t="s">
        <v>3642</v>
      </c>
      <c r="B68" s="29">
        <v>22822.0</v>
      </c>
      <c r="C68" s="26">
        <f>3274+3702+4102+5319+1366+2992+2067</f>
        <v>22822</v>
      </c>
      <c r="D68" s="27">
        <f t="shared" si="3"/>
        <v>0</v>
      </c>
      <c r="E68" s="41"/>
    </row>
    <row r="69">
      <c r="A69" s="24" t="s">
        <v>3643</v>
      </c>
      <c r="B69" s="29">
        <v>220.0</v>
      </c>
      <c r="C69" s="26">
        <f>110+110</f>
        <v>220</v>
      </c>
      <c r="D69" s="27">
        <f t="shared" si="3"/>
        <v>0</v>
      </c>
      <c r="E69" s="41"/>
    </row>
    <row r="70">
      <c r="A70" s="24" t="s">
        <v>3644</v>
      </c>
      <c r="B70" s="29">
        <v>1499.0</v>
      </c>
      <c r="C70" s="26">
        <f>505+499+500</f>
        <v>1504</v>
      </c>
      <c r="D70" s="27">
        <f t="shared" si="3"/>
        <v>5</v>
      </c>
      <c r="E70" s="41"/>
    </row>
    <row r="71">
      <c r="A71" s="30" t="s">
        <v>3646</v>
      </c>
      <c r="B71" s="29">
        <v>0.0</v>
      </c>
      <c r="C71" s="26"/>
      <c r="D71" s="27">
        <f t="shared" si="3"/>
        <v>0</v>
      </c>
      <c r="E71" s="41"/>
    </row>
    <row r="72">
      <c r="A72" s="30" t="s">
        <v>3647</v>
      </c>
      <c r="B72" s="29">
        <v>0.0</v>
      </c>
      <c r="C72" s="26"/>
      <c r="D72" s="27">
        <f t="shared" si="3"/>
        <v>0</v>
      </c>
      <c r="E72" s="41"/>
    </row>
    <row r="73">
      <c r="A73" s="30" t="s">
        <v>3649</v>
      </c>
      <c r="B73" s="29">
        <v>40.0</v>
      </c>
      <c r="C73" s="26"/>
      <c r="D73" s="27">
        <f t="shared" si="3"/>
        <v>-40</v>
      </c>
      <c r="E73" s="40"/>
    </row>
    <row r="74">
      <c r="A74" s="31" t="s">
        <v>3651</v>
      </c>
      <c r="B74" s="29">
        <v>2760.0</v>
      </c>
      <c r="C74" s="26">
        <f>720+400+480+120+400+40+120+320+240</f>
        <v>2840</v>
      </c>
      <c r="D74" s="27">
        <f t="shared" si="3"/>
        <v>80</v>
      </c>
      <c r="E74" s="41"/>
    </row>
    <row r="75">
      <c r="A75" s="32" t="s">
        <v>3652</v>
      </c>
      <c r="B75" s="29">
        <v>133891.0</v>
      </c>
      <c r="C75" s="33">
        <f t="array" ref="C75">SUMIFS(INDIRECT(A57 &amp; " Restia!C:C"), INDIRECT(A57 &amp; " Restia!A:A"), A75, INDIRECT(A57 &amp; " Restia!B:B"), "&lt;&gt;canceled")</f>
        <v>124779</v>
      </c>
      <c r="D75" s="27">
        <f t="shared" si="3"/>
        <v>-9112</v>
      </c>
      <c r="E75" s="41"/>
    </row>
    <row r="76">
      <c r="A76" s="32" t="s">
        <v>3653</v>
      </c>
      <c r="B76" s="29">
        <v>34219.0</v>
      </c>
      <c r="C76" s="9">
        <f t="array" ref="C76">SUMIFS( INDIRECT(A57 &amp; " Restia!C:C"), INDIRECT(A57 &amp; " Restia!A:A"), A76, INDIRECT(A57 &amp; " Restia!B:B"), "&lt;&gt;canceled" )</f>
        <v>55426</v>
      </c>
      <c r="D76" s="27">
        <f t="shared" si="3"/>
        <v>21207</v>
      </c>
      <c r="E76" s="41"/>
    </row>
    <row r="77">
      <c r="A77" s="32" t="s">
        <v>3654</v>
      </c>
      <c r="B77" s="29">
        <v>80839.0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86294</v>
      </c>
      <c r="D77" s="27">
        <f t="shared" si="3"/>
        <v>5455</v>
      </c>
      <c r="E77" s="41"/>
    </row>
    <row r="78">
      <c r="A78" s="32" t="s">
        <v>3655</v>
      </c>
      <c r="B78" s="29">
        <v>60519.0</v>
      </c>
      <c r="C78" s="9">
        <f t="array" ref="C78">SUMIFS( INDIRECT(A57 &amp; " Restia!C:C"), INDIRECT(A57 &amp; " Restia!A:A"), "generic", INDIRECT(A57 &amp; " Restia!G:G"), "online", INDIRECT(A57 &amp; " Restia!B:B"), "&lt;&gt;canceled" )</f>
        <v>66871</v>
      </c>
      <c r="D78" s="27">
        <f t="shared" si="3"/>
        <v>6352</v>
      </c>
      <c r="E78" s="41"/>
    </row>
    <row r="79">
      <c r="A79" s="32" t="s">
        <v>3657</v>
      </c>
      <c r="B79" s="29">
        <v>2317.0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975</v>
      </c>
      <c r="D79" s="27">
        <f t="shared" si="3"/>
        <v>-1342</v>
      </c>
      <c r="E79" s="41"/>
    </row>
    <row r="80">
      <c r="A80" s="32" t="s">
        <v>3658</v>
      </c>
      <c r="B80" s="29">
        <v>15643.0</v>
      </c>
      <c r="C80" s="9">
        <f t="array" ref="C80">SUMIFS( INDIRECT(A57 &amp; " Restia!C:C"), INDIRECT(A57 &amp; " Restia!A:A"), "damejidlo", INDIRECT(A57 &amp; " Restia!G:G"), "cash", INDIRECT(A57 &amp; " Restia!B:B"), "&lt;&gt;canceled")</f>
        <v>8971</v>
      </c>
      <c r="D80" s="27">
        <f t="shared" si="3"/>
        <v>-6672</v>
      </c>
      <c r="E80" s="41"/>
    </row>
    <row r="81">
      <c r="A81" s="35" t="s">
        <v>3659</v>
      </c>
      <c r="B81" s="29">
        <v>378386.5</v>
      </c>
      <c r="C81" s="9">
        <f t="array" ref="C81">SUM(INDIRECT(A57 &amp; " Restia!C:C")) - SUMIFS(INDIRECT(A57 &amp; " Restia!C:C"), INDIRECT(A57 &amp; " Restia!B:B"), "canceled")</f>
        <v>394301.6</v>
      </c>
      <c r="D81" s="27">
        <f t="shared" si="3"/>
        <v>15915.1</v>
      </c>
      <c r="E81" s="41"/>
    </row>
    <row r="82">
      <c r="A82" s="36" t="s">
        <v>3660</v>
      </c>
      <c r="B82" s="42">
        <v>90.5</v>
      </c>
      <c r="C82" s="43">
        <f>sum(C67:C79)-C81</f>
        <v>6786.4</v>
      </c>
      <c r="D82" s="44">
        <f t="shared" si="3"/>
        <v>6695.9</v>
      </c>
      <c r="E82" s="45"/>
    </row>
    <row r="85">
      <c r="A85" s="5" t="s">
        <v>4821</v>
      </c>
      <c r="B85" s="6"/>
      <c r="C85" s="6"/>
      <c r="D85" s="6"/>
      <c r="E85" s="7"/>
    </row>
    <row r="86">
      <c r="A86" s="10"/>
      <c r="B86" s="11"/>
      <c r="C86" s="11"/>
      <c r="D86" s="11"/>
      <c r="E86" s="12"/>
    </row>
    <row r="87">
      <c r="A87" s="5" t="s">
        <v>3634</v>
      </c>
      <c r="B87" s="6"/>
      <c r="C87" s="6"/>
      <c r="D87" s="6"/>
      <c r="E87" s="7"/>
    </row>
    <row r="88">
      <c r="A88" s="10"/>
      <c r="B88" s="11"/>
      <c r="C88" s="11"/>
      <c r="D88" s="11"/>
      <c r="E88" s="12"/>
    </row>
    <row r="89">
      <c r="A89" s="13">
        <v>45551.0</v>
      </c>
      <c r="B89" s="6"/>
      <c r="C89" s="14" t="s">
        <v>3635</v>
      </c>
      <c r="D89" s="15">
        <v>45557.0</v>
      </c>
      <c r="E89" s="7"/>
    </row>
    <row r="90">
      <c r="A90" s="10"/>
      <c r="B90" s="11"/>
      <c r="C90" s="16"/>
      <c r="D90" s="11"/>
      <c r="E90" s="12"/>
    </row>
    <row r="9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>
      <c r="A92" s="10"/>
      <c r="B92" s="12"/>
      <c r="C92" s="16"/>
      <c r="D92" s="11"/>
      <c r="E92" s="12"/>
    </row>
    <row r="93">
      <c r="A93" s="19" t="s">
        <v>3636</v>
      </c>
      <c r="B93" s="6"/>
      <c r="C93" s="6"/>
      <c r="D93" s="6"/>
      <c r="E93" s="7"/>
    </row>
    <row r="94">
      <c r="A94" s="20" t="s">
        <v>3637</v>
      </c>
      <c r="B94" s="21" t="s">
        <v>3638</v>
      </c>
      <c r="C94" s="22" t="s">
        <v>3639</v>
      </c>
      <c r="D94" s="21" t="s">
        <v>3640</v>
      </c>
      <c r="E94" s="23" t="s">
        <v>13</v>
      </c>
    </row>
    <row r="95">
      <c r="A95" s="24" t="s">
        <v>3641</v>
      </c>
      <c r="B95" s="25">
        <v>36835.0</v>
      </c>
      <c r="C95" s="26">
        <f>(2000*0)+(1000*11)+(500*18)+(200*32)+(100*4)+(50*1)+(20*0)+(10*0)+(5*0)+(2*0)+(1*0)</f>
        <v>26850</v>
      </c>
      <c r="D95" s="27">
        <f t="shared" ref="D95:D110" si="4">C95-B95</f>
        <v>-9985</v>
      </c>
      <c r="E95" s="41"/>
    </row>
    <row r="96">
      <c r="A96" s="24" t="s">
        <v>3642</v>
      </c>
      <c r="B96" s="29">
        <v>24312.0</v>
      </c>
      <c r="C96" s="26">
        <f>3461+3875+2711+3186+3780+3925+3374</f>
        <v>24312</v>
      </c>
      <c r="D96" s="27">
        <f t="shared" si="4"/>
        <v>0</v>
      </c>
      <c r="E96" s="41"/>
    </row>
    <row r="97">
      <c r="A97" s="24" t="s">
        <v>3643</v>
      </c>
      <c r="B97" s="29">
        <v>220.0</v>
      </c>
      <c r="C97" s="26">
        <f>110+110</f>
        <v>220</v>
      </c>
      <c r="D97" s="27">
        <f t="shared" si="4"/>
        <v>0</v>
      </c>
      <c r="E97" s="41"/>
    </row>
    <row r="98">
      <c r="A98" s="24" t="s">
        <v>3644</v>
      </c>
      <c r="B98" s="29">
        <v>499.0</v>
      </c>
      <c r="C98" s="26">
        <v>499.0</v>
      </c>
      <c r="D98" s="27">
        <f t="shared" si="4"/>
        <v>0</v>
      </c>
      <c r="E98" s="41"/>
    </row>
    <row r="99">
      <c r="A99" s="30" t="s">
        <v>3646</v>
      </c>
      <c r="B99" s="29">
        <v>135.0</v>
      </c>
      <c r="C99" s="26">
        <v>135.0</v>
      </c>
      <c r="D99" s="27">
        <f t="shared" si="4"/>
        <v>0</v>
      </c>
      <c r="E99" s="41"/>
    </row>
    <row r="100">
      <c r="A100" s="30" t="s">
        <v>3647</v>
      </c>
      <c r="B100" s="29">
        <v>0.0</v>
      </c>
      <c r="C100" s="26"/>
      <c r="D100" s="27">
        <f t="shared" si="4"/>
        <v>0</v>
      </c>
      <c r="E100" s="41"/>
    </row>
    <row r="101">
      <c r="A101" s="30" t="s">
        <v>3649</v>
      </c>
      <c r="B101" s="29">
        <v>10080.0</v>
      </c>
      <c r="C101" s="26">
        <v>10000.0</v>
      </c>
      <c r="D101" s="27">
        <f t="shared" si="4"/>
        <v>-80</v>
      </c>
      <c r="E101" s="40" t="s">
        <v>8563</v>
      </c>
    </row>
    <row r="102">
      <c r="A102" s="31" t="s">
        <v>3651</v>
      </c>
      <c r="B102" s="29">
        <v>3720.0</v>
      </c>
      <c r="C102" s="26">
        <f>440+520+400+520+600+440+280+320+280</f>
        <v>3800</v>
      </c>
      <c r="D102" s="27">
        <f t="shared" si="4"/>
        <v>80</v>
      </c>
      <c r="E102" s="41"/>
    </row>
    <row r="103">
      <c r="A103" s="32" t="s">
        <v>3652</v>
      </c>
      <c r="B103" s="29">
        <v>106105.0</v>
      </c>
      <c r="C103" s="33">
        <f t="array" ref="C103">SUMIFS(INDIRECT(A85 &amp; " Restia!C:C"), INDIRECT(A85 &amp; " Restia!A:A"), A103, INDIRECT(A85 &amp; " Restia!B:B"), "&lt;&gt;canceled")</f>
        <v>124779</v>
      </c>
      <c r="D103" s="27">
        <f t="shared" si="4"/>
        <v>18674</v>
      </c>
      <c r="E103" s="41"/>
    </row>
    <row r="104">
      <c r="A104" s="32" t="s">
        <v>3653</v>
      </c>
      <c r="B104" s="29">
        <v>29482.0</v>
      </c>
      <c r="C104" s="9">
        <f t="array" ref="C104">SUMIFS( INDIRECT(A85 &amp; " Restia!C:C"), INDIRECT(A85 &amp; " Restia!A:A"), A104, INDIRECT(A85 &amp; " Restia!B:B"), "&lt;&gt;canceled" )</f>
        <v>55426</v>
      </c>
      <c r="D104" s="27">
        <f t="shared" si="4"/>
        <v>25944</v>
      </c>
      <c r="E104" s="41"/>
    </row>
    <row r="105">
      <c r="A105" s="32" t="s">
        <v>3654</v>
      </c>
      <c r="B105" s="29">
        <v>76656.0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86294</v>
      </c>
      <c r="D105" s="27">
        <f t="shared" si="4"/>
        <v>9638</v>
      </c>
      <c r="E105" s="41"/>
    </row>
    <row r="106">
      <c r="A106" s="32" t="s">
        <v>3655</v>
      </c>
      <c r="B106" s="29">
        <v>66900.5</v>
      </c>
      <c r="C106" s="9">
        <f t="array" ref="C106">SUMIFS( INDIRECT(A85 &amp; " Restia!C:C"), INDIRECT(A85 &amp; " Restia!A:A"), "generic", INDIRECT(A85 &amp; " Restia!G:G"), "online", INDIRECT(A85 &amp; " Restia!B:B"), "&lt;&gt;canceled" )</f>
        <v>66871</v>
      </c>
      <c r="D106" s="27">
        <f t="shared" si="4"/>
        <v>-29.5</v>
      </c>
      <c r="E106" s="41"/>
    </row>
    <row r="107">
      <c r="A107" s="32" t="s">
        <v>3657</v>
      </c>
      <c r="B107" s="29">
        <v>1205.0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975</v>
      </c>
      <c r="D107" s="27">
        <f t="shared" si="4"/>
        <v>-230</v>
      </c>
      <c r="E107" s="41"/>
    </row>
    <row r="108">
      <c r="A108" s="32" t="s">
        <v>3658</v>
      </c>
      <c r="B108" s="29">
        <v>13259.0</v>
      </c>
      <c r="C108" s="9">
        <f t="array" ref="C108">SUMIFS( INDIRECT(A85 &amp; " Restia!C:C"), INDIRECT(A85 &amp; " Restia!A:A"), "damejidlo", INDIRECT(A85 &amp; " Restia!G:G"), "cash", INDIRECT(A85 &amp; " Restia!B:B"), "&lt;&gt;canceled")</f>
        <v>8971</v>
      </c>
      <c r="D108" s="27">
        <f t="shared" si="4"/>
        <v>-4288</v>
      </c>
      <c r="E108" s="41"/>
    </row>
    <row r="109">
      <c r="A109" s="35" t="s">
        <v>3659</v>
      </c>
      <c r="B109" s="29">
        <v>346070.0</v>
      </c>
      <c r="C109" s="9">
        <f t="array" ref="C109">SUM(INDIRECT(A85 &amp; " Restia!C:C")) - SUMIFS(INDIRECT(A85 &amp; " Restia!C:C"), INDIRECT(A85 &amp; " Restia!B:B"), "canceled")</f>
        <v>394301.6</v>
      </c>
      <c r="D109" s="27">
        <f t="shared" si="4"/>
        <v>48231.6</v>
      </c>
      <c r="E109" s="41"/>
    </row>
    <row r="110">
      <c r="A110" s="36" t="s">
        <v>3660</v>
      </c>
      <c r="B110" s="42">
        <v>10079.5</v>
      </c>
      <c r="C110" s="43">
        <f>sum(C95:C107)-C109</f>
        <v>5859.4</v>
      </c>
      <c r="D110" s="44">
        <f t="shared" si="4"/>
        <v>-4220.1</v>
      </c>
      <c r="E110" s="45"/>
    </row>
    <row r="113">
      <c r="A113" s="5" t="s">
        <v>4821</v>
      </c>
      <c r="B113" s="6"/>
      <c r="C113" s="6"/>
      <c r="D113" s="6"/>
      <c r="E113" s="7"/>
    </row>
    <row r="114">
      <c r="A114" s="10"/>
      <c r="B114" s="11"/>
      <c r="C114" s="11"/>
      <c r="D114" s="11"/>
      <c r="E114" s="12"/>
    </row>
    <row r="115">
      <c r="A115" s="5" t="s">
        <v>3634</v>
      </c>
      <c r="B115" s="6"/>
      <c r="C115" s="6"/>
      <c r="D115" s="6"/>
      <c r="E115" s="7"/>
    </row>
    <row r="116">
      <c r="A116" s="10"/>
      <c r="B116" s="11"/>
      <c r="C116" s="11"/>
      <c r="D116" s="11"/>
      <c r="E116" s="12"/>
    </row>
    <row r="117">
      <c r="A117" s="13">
        <v>45558.0</v>
      </c>
      <c r="B117" s="6"/>
      <c r="C117" s="14" t="s">
        <v>3635</v>
      </c>
      <c r="D117" s="15">
        <v>45564.0</v>
      </c>
      <c r="E117" s="7"/>
    </row>
    <row r="118">
      <c r="A118" s="10"/>
      <c r="B118" s="11"/>
      <c r="C118" s="16"/>
      <c r="D118" s="11"/>
      <c r="E118" s="12"/>
    </row>
    <row r="119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>
      <c r="A120" s="10"/>
      <c r="B120" s="12"/>
      <c r="C120" s="16"/>
      <c r="D120" s="11"/>
      <c r="E120" s="12"/>
    </row>
    <row r="121">
      <c r="A121" s="19" t="s">
        <v>3636</v>
      </c>
      <c r="B121" s="6"/>
      <c r="C121" s="6"/>
      <c r="D121" s="6"/>
      <c r="E121" s="7"/>
    </row>
    <row r="122">
      <c r="A122" s="20" t="s">
        <v>3637</v>
      </c>
      <c r="B122" s="21" t="s">
        <v>3638</v>
      </c>
      <c r="C122" s="22" t="s">
        <v>3639</v>
      </c>
      <c r="D122" s="21" t="s">
        <v>3640</v>
      </c>
      <c r="E122" s="23" t="s">
        <v>13</v>
      </c>
    </row>
    <row r="123">
      <c r="A123" s="24" t="s">
        <v>3641</v>
      </c>
      <c r="B123" s="25">
        <v>39751.0</v>
      </c>
      <c r="C123" s="26">
        <f>(2000*4)+(1000*13)+(500*23)+(200*30)+(100*12)+(50*1)+(20*0)+(10*0)+(5*0)+(2*0)+(1*0)</f>
        <v>39750</v>
      </c>
      <c r="D123" s="27">
        <f t="shared" ref="D123:D138" si="5">C123-B123</f>
        <v>-1</v>
      </c>
      <c r="E123" s="41"/>
    </row>
    <row r="124">
      <c r="A124" s="24" t="s">
        <v>3642</v>
      </c>
      <c r="B124" s="29">
        <v>24789.0</v>
      </c>
      <c r="C124" s="26">
        <f>4391+4449+2419+4002+4889+1717+2922</f>
        <v>24789</v>
      </c>
      <c r="D124" s="27">
        <f t="shared" si="5"/>
        <v>0</v>
      </c>
      <c r="E124" s="41"/>
    </row>
    <row r="125">
      <c r="A125" s="24" t="s">
        <v>3643</v>
      </c>
      <c r="B125" s="29">
        <v>200.0</v>
      </c>
      <c r="C125" s="26">
        <v>200.0</v>
      </c>
      <c r="D125" s="27">
        <f t="shared" si="5"/>
        <v>0</v>
      </c>
      <c r="E125" s="41"/>
    </row>
    <row r="126">
      <c r="A126" s="24" t="s">
        <v>3644</v>
      </c>
      <c r="B126" s="29">
        <v>999.0</v>
      </c>
      <c r="C126" s="26">
        <f>499+500</f>
        <v>999</v>
      </c>
      <c r="D126" s="27">
        <f t="shared" si="5"/>
        <v>0</v>
      </c>
      <c r="E126" s="41"/>
    </row>
    <row r="127">
      <c r="A127" s="30" t="s">
        <v>3646</v>
      </c>
      <c r="B127" s="29">
        <v>0.0</v>
      </c>
      <c r="C127" s="26"/>
      <c r="D127" s="27">
        <f t="shared" si="5"/>
        <v>0</v>
      </c>
      <c r="E127" s="41"/>
    </row>
    <row r="128">
      <c r="A128" s="30" t="s">
        <v>3647</v>
      </c>
      <c r="B128" s="29">
        <v>0.0</v>
      </c>
      <c r="C128" s="26"/>
      <c r="D128" s="27">
        <f t="shared" si="5"/>
        <v>0</v>
      </c>
      <c r="E128" s="41"/>
    </row>
    <row r="129">
      <c r="A129" s="30" t="s">
        <v>3649</v>
      </c>
      <c r="B129" s="29">
        <v>0.0</v>
      </c>
      <c r="C129" s="26"/>
      <c r="D129" s="27">
        <f t="shared" si="5"/>
        <v>0</v>
      </c>
      <c r="E129" s="40" t="s">
        <v>8563</v>
      </c>
    </row>
    <row r="130">
      <c r="A130" s="31" t="s">
        <v>3651</v>
      </c>
      <c r="B130" s="29">
        <v>3360.0</v>
      </c>
      <c r="C130" s="26">
        <f>320+200+520+760+120+400+320+240+400+120</f>
        <v>3400</v>
      </c>
      <c r="D130" s="27">
        <f t="shared" si="5"/>
        <v>40</v>
      </c>
      <c r="E130" s="41"/>
    </row>
    <row r="131">
      <c r="A131" s="32" t="s">
        <v>3652</v>
      </c>
      <c r="B131" s="29">
        <v>96295.0</v>
      </c>
      <c r="C131" s="33">
        <f t="array" ref="C131">SUMIFS(INDIRECT(A113 &amp; " Restia!C:C"), INDIRECT(A113 &amp; " Restia!A:A"), A131, INDIRECT(A113 &amp; " Restia!B:B"), "&lt;&gt;canceled")</f>
        <v>124779</v>
      </c>
      <c r="D131" s="27">
        <f t="shared" si="5"/>
        <v>28484</v>
      </c>
      <c r="E131" s="41"/>
    </row>
    <row r="132">
      <c r="A132" s="32" t="s">
        <v>3653</v>
      </c>
      <c r="B132" s="29">
        <v>36336.0</v>
      </c>
      <c r="C132" s="9">
        <f t="array" ref="C132">SUMIFS( INDIRECT(A113 &amp; " Restia!C:C"), INDIRECT(A113 &amp; " Restia!A:A"), A132, INDIRECT(A113 &amp; " Restia!B:B"), "&lt;&gt;canceled" )</f>
        <v>55426</v>
      </c>
      <c r="D132" s="27">
        <f t="shared" si="5"/>
        <v>19090</v>
      </c>
      <c r="E132" s="41"/>
    </row>
    <row r="133">
      <c r="A133" s="32" t="s">
        <v>3654</v>
      </c>
      <c r="B133" s="29">
        <v>67291.0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86294</v>
      </c>
      <c r="D133" s="27">
        <f t="shared" si="5"/>
        <v>19003</v>
      </c>
      <c r="E133" s="41"/>
    </row>
    <row r="134">
      <c r="A134" s="32" t="s">
        <v>3655</v>
      </c>
      <c r="B134" s="29">
        <v>57856.0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66871</v>
      </c>
      <c r="D134" s="27">
        <f t="shared" si="5"/>
        <v>9015</v>
      </c>
      <c r="E134" s="41"/>
    </row>
    <row r="135">
      <c r="A135" s="32" t="s">
        <v>3657</v>
      </c>
      <c r="B135" s="29">
        <v>996.0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975</v>
      </c>
      <c r="D135" s="27">
        <f t="shared" si="5"/>
        <v>-21</v>
      </c>
      <c r="E135" s="41"/>
    </row>
    <row r="136">
      <c r="A136" s="32" t="s">
        <v>3658</v>
      </c>
      <c r="B136" s="29">
        <v>12594.0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8971</v>
      </c>
      <c r="D136" s="27">
        <f t="shared" si="5"/>
        <v>-3623</v>
      </c>
      <c r="E136" s="41"/>
    </row>
    <row r="137">
      <c r="A137" s="35" t="s">
        <v>3659</v>
      </c>
      <c r="B137" s="29">
        <v>327822.9</v>
      </c>
      <c r="C137" s="9">
        <f t="array" ref="C137">SUM(INDIRECT(A113 &amp; " Restia!C:C")) - SUMIFS(INDIRECT(A113 &amp; " Restia!C:C"), INDIRECT(A113 &amp; " Restia!B:B"), "canceled")</f>
        <v>394301.6</v>
      </c>
      <c r="D137" s="27">
        <f t="shared" si="5"/>
        <v>66478.7</v>
      </c>
      <c r="E137" s="41"/>
    </row>
    <row r="138">
      <c r="A138" s="36" t="s">
        <v>3660</v>
      </c>
      <c r="B138" s="42">
        <v>50.099999999998545</v>
      </c>
      <c r="C138" s="43">
        <f>sum(C123:C135)-C137</f>
        <v>9181.4</v>
      </c>
      <c r="D138" s="44">
        <f t="shared" si="5"/>
        <v>9131.3</v>
      </c>
      <c r="E138" s="45"/>
    </row>
    <row r="141">
      <c r="A141" s="5" t="s">
        <v>4821</v>
      </c>
      <c r="B141" s="6"/>
      <c r="C141" s="6"/>
      <c r="D141" s="6"/>
      <c r="E141" s="7"/>
    </row>
    <row r="142">
      <c r="A142" s="10"/>
      <c r="B142" s="11"/>
      <c r="C142" s="11"/>
      <c r="D142" s="11"/>
      <c r="E142" s="12"/>
    </row>
    <row r="143">
      <c r="A143" s="5" t="s">
        <v>3634</v>
      </c>
      <c r="B143" s="6"/>
      <c r="C143" s="6"/>
      <c r="D143" s="6"/>
      <c r="E143" s="7"/>
    </row>
    <row r="144">
      <c r="A144" s="10"/>
      <c r="B144" s="11"/>
      <c r="C144" s="11"/>
      <c r="D144" s="11"/>
      <c r="E144" s="12"/>
    </row>
    <row r="145">
      <c r="A145" s="13">
        <v>45565.0</v>
      </c>
      <c r="B145" s="6"/>
      <c r="C145" s="14" t="s">
        <v>3635</v>
      </c>
      <c r="D145" s="15">
        <v>45565.0</v>
      </c>
      <c r="E145" s="7"/>
    </row>
    <row r="146">
      <c r="A146" s="10"/>
      <c r="B146" s="11"/>
      <c r="C146" s="16"/>
      <c r="D146" s="11"/>
      <c r="E146" s="12"/>
    </row>
    <row r="147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>
      <c r="A148" s="10"/>
      <c r="B148" s="12"/>
      <c r="C148" s="16"/>
      <c r="D148" s="11"/>
      <c r="E148" s="12"/>
    </row>
    <row r="149">
      <c r="A149" s="19" t="s">
        <v>3636</v>
      </c>
      <c r="B149" s="6"/>
      <c r="C149" s="6"/>
      <c r="D149" s="6"/>
      <c r="E149" s="7"/>
    </row>
    <row r="150">
      <c r="A150" s="20" t="s">
        <v>3637</v>
      </c>
      <c r="B150" s="21" t="s">
        <v>3638</v>
      </c>
      <c r="C150" s="22" t="s">
        <v>3639</v>
      </c>
      <c r="D150" s="21" t="s">
        <v>3640</v>
      </c>
      <c r="E150" s="23" t="s">
        <v>13</v>
      </c>
    </row>
    <row r="151">
      <c r="A151" s="24" t="s">
        <v>3641</v>
      </c>
      <c r="B151" s="25">
        <v>2904.0</v>
      </c>
      <c r="C151" s="26">
        <f>(2000*0)+(1000*2)+(500*1)+(200*2)+(100*0)+(50*0)+(20*0)+(10*0)+(5*1)+(2*0)+(1*0)</f>
        <v>2905</v>
      </c>
      <c r="D151" s="27">
        <f t="shared" ref="D151:D166" si="6">C151-B151</f>
        <v>1</v>
      </c>
      <c r="E151" s="41"/>
    </row>
    <row r="152">
      <c r="A152" s="24" t="s">
        <v>3642</v>
      </c>
      <c r="B152" s="29">
        <v>687.0</v>
      </c>
      <c r="C152" s="26">
        <v>687.0</v>
      </c>
      <c r="D152" s="27">
        <f t="shared" si="6"/>
        <v>0</v>
      </c>
      <c r="E152" s="41"/>
    </row>
    <row r="153">
      <c r="A153" s="24" t="s">
        <v>3643</v>
      </c>
      <c r="B153" s="29">
        <v>0.0</v>
      </c>
      <c r="C153" s="26"/>
      <c r="D153" s="27">
        <f t="shared" si="6"/>
        <v>0</v>
      </c>
      <c r="E153" s="41"/>
    </row>
    <row r="154">
      <c r="A154" s="24" t="s">
        <v>3644</v>
      </c>
      <c r="B154" s="29">
        <v>0.0</v>
      </c>
      <c r="C154" s="26"/>
      <c r="D154" s="27">
        <f t="shared" si="6"/>
        <v>0</v>
      </c>
      <c r="E154" s="41"/>
    </row>
    <row r="155">
      <c r="A155" s="30" t="s">
        <v>3646</v>
      </c>
      <c r="B155" s="29">
        <v>0.0</v>
      </c>
      <c r="C155" s="26"/>
      <c r="D155" s="27">
        <f t="shared" si="6"/>
        <v>0</v>
      </c>
      <c r="E155" s="41"/>
    </row>
    <row r="156">
      <c r="A156" s="30" t="s">
        <v>3647</v>
      </c>
      <c r="B156" s="29">
        <v>0.0</v>
      </c>
      <c r="C156" s="26"/>
      <c r="D156" s="27">
        <f t="shared" si="6"/>
        <v>0</v>
      </c>
      <c r="E156" s="41"/>
    </row>
    <row r="157">
      <c r="A157" s="30" t="s">
        <v>3649</v>
      </c>
      <c r="B157" s="29">
        <v>0.0</v>
      </c>
      <c r="C157" s="26"/>
      <c r="D157" s="27">
        <f t="shared" si="6"/>
        <v>0</v>
      </c>
      <c r="E157" s="40"/>
    </row>
    <row r="158">
      <c r="A158" s="31" t="s">
        <v>3651</v>
      </c>
      <c r="B158" s="29">
        <v>0.0</v>
      </c>
      <c r="C158" s="26"/>
      <c r="D158" s="27">
        <f t="shared" si="6"/>
        <v>0</v>
      </c>
      <c r="E158" s="41"/>
    </row>
    <row r="159">
      <c r="A159" s="32" t="s">
        <v>3652</v>
      </c>
      <c r="B159" s="29">
        <v>7002.0</v>
      </c>
      <c r="C159" s="33">
        <f t="array" ref="C159">SUMIFS(INDIRECT(A141 &amp; " Restia!C:C"), INDIRECT(A141 &amp; " Restia!A:A"), A159, INDIRECT(A141 &amp; " Restia!B:B"), "&lt;&gt;canceled")</f>
        <v>124779</v>
      </c>
      <c r="D159" s="27">
        <f t="shared" si="6"/>
        <v>117777</v>
      </c>
      <c r="E159" s="41"/>
    </row>
    <row r="160">
      <c r="A160" s="32" t="s">
        <v>3653</v>
      </c>
      <c r="B160" s="29">
        <v>2947.0</v>
      </c>
      <c r="C160" s="9">
        <f t="array" ref="C160">SUMIFS( INDIRECT(A141 &amp; " Restia!C:C"), INDIRECT(A141 &amp; " Restia!A:A"), A160, INDIRECT(A141 &amp; " Restia!B:B"), "&lt;&gt;canceled" )</f>
        <v>55426</v>
      </c>
      <c r="D160" s="27">
        <f t="shared" si="6"/>
        <v>52479</v>
      </c>
      <c r="E160" s="41"/>
    </row>
    <row r="161">
      <c r="A161" s="32" t="s">
        <v>3654</v>
      </c>
      <c r="B161" s="29">
        <v>11761.0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86294</v>
      </c>
      <c r="D161" s="27">
        <f t="shared" si="6"/>
        <v>74533</v>
      </c>
      <c r="E161" s="41"/>
    </row>
    <row r="162">
      <c r="A162" s="32" t="s">
        <v>3655</v>
      </c>
      <c r="B162" s="29">
        <v>7462.0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66871</v>
      </c>
      <c r="D162" s="27">
        <f t="shared" si="6"/>
        <v>59409</v>
      </c>
      <c r="E162" s="41"/>
    </row>
    <row r="163">
      <c r="A163" s="32" t="s">
        <v>3657</v>
      </c>
      <c r="B163" s="29">
        <v>250.0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975</v>
      </c>
      <c r="D163" s="27">
        <f t="shared" si="6"/>
        <v>725</v>
      </c>
      <c r="E163" s="41"/>
    </row>
    <row r="164">
      <c r="A164" s="32" t="s">
        <v>3658</v>
      </c>
      <c r="B164" s="29">
        <v>1416.0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8971</v>
      </c>
      <c r="D164" s="27">
        <f t="shared" si="6"/>
        <v>7555</v>
      </c>
      <c r="E164" s="41"/>
    </row>
    <row r="165">
      <c r="A165" s="35" t="s">
        <v>3659</v>
      </c>
      <c r="B165" s="29">
        <v>33013.0</v>
      </c>
      <c r="C165" s="9">
        <f t="array" ref="C165">SUM(INDIRECT(A141 &amp; " Restia!C:C")) - SUMIFS(INDIRECT(A141 &amp; " Restia!C:C"), INDIRECT(A141 &amp; " Restia!B:B"), "canceled")</f>
        <v>394301.6</v>
      </c>
      <c r="D165" s="27">
        <f t="shared" si="6"/>
        <v>361288.6</v>
      </c>
      <c r="E165" s="41"/>
    </row>
    <row r="166">
      <c r="A166" s="36" t="s">
        <v>3660</v>
      </c>
      <c r="B166" s="42">
        <v>0.0</v>
      </c>
      <c r="C166" s="43">
        <f>sum(C151:C163)-C165</f>
        <v>-56364.6</v>
      </c>
      <c r="D166" s="44">
        <f t="shared" si="6"/>
        <v>-56364.6</v>
      </c>
      <c r="E166" s="45"/>
    </row>
    <row r="169">
      <c r="A169" s="5" t="s">
        <v>4821</v>
      </c>
      <c r="B169" s="6"/>
      <c r="C169" s="6"/>
      <c r="D169" s="6"/>
      <c r="E169" s="7"/>
    </row>
    <row r="170">
      <c r="A170" s="10"/>
      <c r="B170" s="11"/>
      <c r="C170" s="11"/>
      <c r="D170" s="11"/>
      <c r="E170" s="12"/>
    </row>
    <row r="171">
      <c r="A171" s="5" t="s">
        <v>3634</v>
      </c>
      <c r="B171" s="6"/>
      <c r="C171" s="6"/>
      <c r="D171" s="6"/>
      <c r="E171" s="7"/>
    </row>
    <row r="172">
      <c r="A172" s="10"/>
      <c r="B172" s="11"/>
      <c r="C172" s="11"/>
      <c r="D172" s="11"/>
      <c r="E172" s="12"/>
    </row>
    <row r="173">
      <c r="A173" s="13">
        <v>45566.0</v>
      </c>
      <c r="B173" s="6"/>
      <c r="C173" s="14" t="s">
        <v>3635</v>
      </c>
      <c r="D173" s="15">
        <v>45571.0</v>
      </c>
      <c r="E173" s="7"/>
    </row>
    <row r="174">
      <c r="A174" s="10"/>
      <c r="B174" s="11"/>
      <c r="C174" s="16"/>
      <c r="D174" s="11"/>
      <c r="E174" s="12"/>
    </row>
    <row r="175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>
      <c r="A176" s="10"/>
      <c r="B176" s="12"/>
      <c r="C176" s="16"/>
      <c r="D176" s="11"/>
      <c r="E176" s="12"/>
    </row>
    <row r="177">
      <c r="A177" s="19" t="s">
        <v>3636</v>
      </c>
      <c r="B177" s="6"/>
      <c r="C177" s="6"/>
      <c r="D177" s="6"/>
      <c r="E177" s="7"/>
    </row>
    <row r="178">
      <c r="A178" s="20" t="s">
        <v>3637</v>
      </c>
      <c r="B178" s="21" t="s">
        <v>3638</v>
      </c>
      <c r="C178" s="22" t="s">
        <v>3639</v>
      </c>
      <c r="D178" s="21" t="s">
        <v>3640</v>
      </c>
      <c r="E178" s="23" t="s">
        <v>13</v>
      </c>
    </row>
    <row r="179">
      <c r="A179" s="24" t="s">
        <v>3641</v>
      </c>
      <c r="B179" s="25">
        <v>31412.0</v>
      </c>
      <c r="C179" s="26">
        <v>31415.0</v>
      </c>
      <c r="D179" s="27">
        <f t="shared" ref="D179:D194" si="7">C179-B179</f>
        <v>3</v>
      </c>
      <c r="E179" s="41"/>
    </row>
    <row r="180">
      <c r="A180" s="24" t="s">
        <v>3642</v>
      </c>
      <c r="B180" s="29">
        <v>20502.0</v>
      </c>
      <c r="C180" s="26">
        <f>3204+2819+4706+4439+2899+2435</f>
        <v>20502</v>
      </c>
      <c r="D180" s="27">
        <f t="shared" si="7"/>
        <v>0</v>
      </c>
      <c r="E180" s="41"/>
    </row>
    <row r="181">
      <c r="A181" s="24" t="s">
        <v>3643</v>
      </c>
      <c r="B181" s="29">
        <v>145.0</v>
      </c>
      <c r="C181" s="26">
        <v>145.0</v>
      </c>
      <c r="D181" s="27">
        <f t="shared" si="7"/>
        <v>0</v>
      </c>
      <c r="E181" s="41"/>
    </row>
    <row r="182">
      <c r="A182" s="24" t="s">
        <v>3644</v>
      </c>
      <c r="B182" s="29">
        <v>499.0</v>
      </c>
      <c r="C182" s="26">
        <v>499.0</v>
      </c>
      <c r="D182" s="27">
        <f t="shared" si="7"/>
        <v>0</v>
      </c>
      <c r="E182" s="41"/>
    </row>
    <row r="183">
      <c r="A183" s="30" t="s">
        <v>3646</v>
      </c>
      <c r="B183" s="29">
        <v>0.0</v>
      </c>
      <c r="C183" s="26"/>
      <c r="D183" s="27">
        <f t="shared" si="7"/>
        <v>0</v>
      </c>
      <c r="E183" s="41"/>
    </row>
    <row r="184">
      <c r="A184" s="30" t="s">
        <v>3647</v>
      </c>
      <c r="B184" s="29">
        <v>0.0</v>
      </c>
      <c r="C184" s="26"/>
      <c r="D184" s="27">
        <f t="shared" si="7"/>
        <v>0</v>
      </c>
      <c r="E184" s="41"/>
    </row>
    <row r="185">
      <c r="A185" s="30" t="s">
        <v>3649</v>
      </c>
      <c r="B185" s="29">
        <v>490.0</v>
      </c>
      <c r="C185" s="26">
        <v>450.0</v>
      </c>
      <c r="D185" s="27">
        <f t="shared" si="7"/>
        <v>-40</v>
      </c>
      <c r="E185" s="40" t="s">
        <v>8564</v>
      </c>
    </row>
    <row r="186">
      <c r="A186" s="31" t="s">
        <v>3651</v>
      </c>
      <c r="B186" s="29">
        <v>3800.0</v>
      </c>
      <c r="C186" s="26">
        <f>360+200+720+520+360+680+440+200+360</f>
        <v>3840</v>
      </c>
      <c r="D186" s="27">
        <f t="shared" si="7"/>
        <v>40</v>
      </c>
      <c r="E186" s="41"/>
    </row>
    <row r="187">
      <c r="A187" s="32" t="s">
        <v>3652</v>
      </c>
      <c r="B187" s="29">
        <v>73471.0</v>
      </c>
      <c r="C187" s="33">
        <f t="array" ref="C187">SUMIFS(INDIRECT(A169 &amp; " Restia!C:C"), INDIRECT(A169 &amp; " Restia!A:A"), A187, INDIRECT(A169 &amp; " Restia!B:B"), "&lt;&gt;canceled")</f>
        <v>124779</v>
      </c>
      <c r="D187" s="27">
        <f t="shared" si="7"/>
        <v>51308</v>
      </c>
      <c r="E187" s="41"/>
    </row>
    <row r="188">
      <c r="A188" s="32" t="s">
        <v>3653</v>
      </c>
      <c r="B188" s="29">
        <v>27749.0</v>
      </c>
      <c r="C188" s="9">
        <f t="array" ref="C188">SUMIFS( INDIRECT(A169 &amp; " Restia!C:C"), INDIRECT(A169 &amp; " Restia!A:A"), A188, INDIRECT(A169 &amp; " Restia!B:B"), "&lt;&gt;canceled" )</f>
        <v>55426</v>
      </c>
      <c r="D188" s="27">
        <f t="shared" si="7"/>
        <v>27677</v>
      </c>
      <c r="E188" s="41"/>
    </row>
    <row r="189">
      <c r="A189" s="32" t="s">
        <v>3654</v>
      </c>
      <c r="B189" s="29">
        <v>69218.0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86294</v>
      </c>
      <c r="D189" s="27">
        <f t="shared" si="7"/>
        <v>17076</v>
      </c>
      <c r="E189" s="41"/>
    </row>
    <row r="190">
      <c r="A190" s="32" t="s">
        <v>3655</v>
      </c>
      <c r="B190" s="29">
        <v>43687.5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66871</v>
      </c>
      <c r="D190" s="27">
        <f t="shared" si="7"/>
        <v>23183.5</v>
      </c>
      <c r="E190" s="41"/>
    </row>
    <row r="191">
      <c r="A191" s="32" t="s">
        <v>3657</v>
      </c>
      <c r="B191" s="29">
        <v>318.0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975</v>
      </c>
      <c r="D191" s="27">
        <f t="shared" si="7"/>
        <v>657</v>
      </c>
      <c r="E191" s="41"/>
    </row>
    <row r="192">
      <c r="A192" s="32" t="s">
        <v>3658</v>
      </c>
      <c r="B192" s="29">
        <v>12275.0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8971</v>
      </c>
      <c r="D192" s="27">
        <f t="shared" si="7"/>
        <v>-3304</v>
      </c>
      <c r="E192" s="41"/>
    </row>
    <row r="193">
      <c r="A193" s="35" t="s">
        <v>3659</v>
      </c>
      <c r="B193" s="29">
        <v>271249.0</v>
      </c>
      <c r="C193" s="9">
        <f t="array" ref="C193">SUM(INDIRECT(A169 &amp; " Restia!C:C")) - SUMIFS(INDIRECT(A169 &amp; " Restia!C:C"), INDIRECT(A169 &amp; " Restia!B:B"), "canceled")</f>
        <v>394301.6</v>
      </c>
      <c r="D193" s="27">
        <f t="shared" si="7"/>
        <v>123052.6</v>
      </c>
      <c r="E193" s="41"/>
    </row>
    <row r="194">
      <c r="A194" s="36" t="s">
        <v>3660</v>
      </c>
      <c r="B194" s="42">
        <v>42.5</v>
      </c>
      <c r="C194" s="43">
        <f>sum(C179:C191)-C193</f>
        <v>-3105.6</v>
      </c>
      <c r="D194" s="44">
        <f t="shared" si="7"/>
        <v>-3148.1</v>
      </c>
      <c r="E194" s="45"/>
    </row>
    <row r="197">
      <c r="A197" s="5" t="s">
        <v>4821</v>
      </c>
      <c r="B197" s="6"/>
      <c r="C197" s="6"/>
      <c r="D197" s="6"/>
      <c r="E197" s="7"/>
    </row>
    <row r="198">
      <c r="A198" s="10"/>
      <c r="B198" s="11"/>
      <c r="C198" s="11"/>
      <c r="D198" s="11"/>
      <c r="E198" s="12"/>
    </row>
    <row r="199">
      <c r="A199" s="5" t="s">
        <v>3634</v>
      </c>
      <c r="B199" s="6"/>
      <c r="C199" s="6"/>
      <c r="D199" s="6"/>
      <c r="E199" s="7"/>
    </row>
    <row r="200">
      <c r="A200" s="10"/>
      <c r="B200" s="11"/>
      <c r="C200" s="11"/>
      <c r="D200" s="11"/>
      <c r="E200" s="12"/>
    </row>
    <row r="201">
      <c r="A201" s="13">
        <v>45572.0</v>
      </c>
      <c r="B201" s="6"/>
      <c r="C201" s="14" t="s">
        <v>3635</v>
      </c>
      <c r="D201" s="15">
        <v>45578.0</v>
      </c>
      <c r="E201" s="7"/>
    </row>
    <row r="202">
      <c r="A202" s="10"/>
      <c r="B202" s="11"/>
      <c r="C202" s="16"/>
      <c r="D202" s="11"/>
      <c r="E202" s="12"/>
    </row>
    <row r="203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>
      <c r="A204" s="10"/>
      <c r="B204" s="12"/>
      <c r="C204" s="16"/>
      <c r="D204" s="11"/>
      <c r="E204" s="12"/>
    </row>
    <row r="205">
      <c r="A205" s="19" t="s">
        <v>3636</v>
      </c>
      <c r="B205" s="6"/>
      <c r="C205" s="6"/>
      <c r="D205" s="6"/>
      <c r="E205" s="7"/>
    </row>
    <row r="206">
      <c r="A206" s="20" t="s">
        <v>3637</v>
      </c>
      <c r="B206" s="21" t="s">
        <v>3638</v>
      </c>
      <c r="C206" s="22" t="s">
        <v>3639</v>
      </c>
      <c r="D206" s="21" t="s">
        <v>3640</v>
      </c>
      <c r="E206" s="23" t="s">
        <v>13</v>
      </c>
    </row>
    <row r="207">
      <c r="A207" s="24" t="s">
        <v>3641</v>
      </c>
      <c r="B207" s="25">
        <v>25889.0</v>
      </c>
      <c r="C207" s="26">
        <f>2400+4500+19000</f>
        <v>25900</v>
      </c>
      <c r="D207" s="27">
        <f t="shared" ref="D207:D222" si="8">C207-B207</f>
        <v>11</v>
      </c>
      <c r="E207" s="41"/>
    </row>
    <row r="208">
      <c r="A208" s="24" t="s">
        <v>3642</v>
      </c>
      <c r="B208" s="29">
        <v>16264.0</v>
      </c>
      <c r="C208" s="26">
        <f>1709+3825+2030+3712+1436+1778+1774</f>
        <v>16264</v>
      </c>
      <c r="D208" s="27">
        <f t="shared" si="8"/>
        <v>0</v>
      </c>
      <c r="E208" s="41"/>
    </row>
    <row r="209">
      <c r="A209" s="24" t="s">
        <v>3643</v>
      </c>
      <c r="B209" s="29">
        <v>300.0</v>
      </c>
      <c r="C209" s="26">
        <f>300</f>
        <v>300</v>
      </c>
      <c r="D209" s="27">
        <f t="shared" si="8"/>
        <v>0</v>
      </c>
      <c r="E209" s="41"/>
    </row>
    <row r="210">
      <c r="A210" s="24" t="s">
        <v>3644</v>
      </c>
      <c r="B210" s="29">
        <v>500.0</v>
      </c>
      <c r="C210" s="26">
        <v>500.0</v>
      </c>
      <c r="D210" s="27">
        <f t="shared" si="8"/>
        <v>0</v>
      </c>
      <c r="E210" s="41"/>
    </row>
    <row r="211">
      <c r="A211" s="30" t="s">
        <v>3646</v>
      </c>
      <c r="B211" s="29">
        <v>40.0</v>
      </c>
      <c r="C211" s="26"/>
      <c r="D211" s="27">
        <f t="shared" si="8"/>
        <v>-40</v>
      </c>
      <c r="E211" s="41"/>
    </row>
    <row r="212">
      <c r="A212" s="30" t="s">
        <v>3647</v>
      </c>
      <c r="B212" s="29">
        <v>0.0</v>
      </c>
      <c r="C212" s="26"/>
      <c r="D212" s="27">
        <f t="shared" si="8"/>
        <v>0</v>
      </c>
      <c r="E212" s="41"/>
    </row>
    <row r="213">
      <c r="A213" s="30" t="s">
        <v>3649</v>
      </c>
      <c r="B213" s="29">
        <v>500.0</v>
      </c>
      <c r="C213" s="26">
        <v>500.0</v>
      </c>
      <c r="D213" s="27">
        <f t="shared" si="8"/>
        <v>0</v>
      </c>
      <c r="E213" s="40"/>
    </row>
    <row r="214">
      <c r="A214" s="31" t="s">
        <v>3651</v>
      </c>
      <c r="B214" s="29">
        <v>3560.0</v>
      </c>
      <c r="C214" s="26">
        <f>320+480+320+560+320+480+240+560+320</f>
        <v>3600</v>
      </c>
      <c r="D214" s="27">
        <f t="shared" si="8"/>
        <v>40</v>
      </c>
      <c r="E214" s="41"/>
    </row>
    <row r="215">
      <c r="A215" s="32" t="s">
        <v>3652</v>
      </c>
      <c r="B215" s="29">
        <v>116806.0</v>
      </c>
      <c r="C215" s="33">
        <f t="array" ref="C215">SUMIFS(INDIRECT(A197 &amp; " Restia!C:C"), INDIRECT(A197 &amp; " Restia!A:A"), A215, INDIRECT(A197 &amp; " Restia!B:B"), "&lt;&gt;canceled")</f>
        <v>124779</v>
      </c>
      <c r="D215" s="27">
        <f t="shared" si="8"/>
        <v>7973</v>
      </c>
      <c r="E215" s="41"/>
    </row>
    <row r="216">
      <c r="A216" s="32" t="s">
        <v>3653</v>
      </c>
      <c r="B216" s="29">
        <v>26699.0</v>
      </c>
      <c r="C216" s="9">
        <f t="array" ref="C216">SUMIFS( INDIRECT(A197 &amp; " Restia!C:C"), INDIRECT(A197 &amp; " Restia!A:A"), A216, INDIRECT(A197 &amp; " Restia!B:B"), "&lt;&gt;canceled" )</f>
        <v>55426</v>
      </c>
      <c r="D216" s="27">
        <f t="shared" si="8"/>
        <v>28727</v>
      </c>
      <c r="E216" s="41"/>
    </row>
    <row r="217">
      <c r="A217" s="32" t="s">
        <v>3654</v>
      </c>
      <c r="B217" s="29">
        <v>82725.0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86294</v>
      </c>
      <c r="D217" s="27">
        <f t="shared" si="8"/>
        <v>3569</v>
      </c>
      <c r="E217" s="41"/>
    </row>
    <row r="218">
      <c r="A218" s="32" t="s">
        <v>3655</v>
      </c>
      <c r="B218" s="29">
        <v>68787.5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66871</v>
      </c>
      <c r="D218" s="27">
        <f t="shared" si="8"/>
        <v>-1916.5</v>
      </c>
      <c r="E218" s="41"/>
    </row>
    <row r="219">
      <c r="A219" s="32" t="s">
        <v>3657</v>
      </c>
      <c r="B219" s="29">
        <v>3130.0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975</v>
      </c>
      <c r="D219" s="27">
        <f t="shared" si="8"/>
        <v>-2155</v>
      </c>
      <c r="E219" s="41"/>
    </row>
    <row r="220">
      <c r="A220" s="32" t="s">
        <v>3658</v>
      </c>
      <c r="B220" s="29">
        <v>11356.0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8971</v>
      </c>
      <c r="D220" s="27">
        <f t="shared" si="8"/>
        <v>-2385</v>
      </c>
      <c r="E220" s="41"/>
    </row>
    <row r="221">
      <c r="A221" s="35" t="s">
        <v>3659</v>
      </c>
      <c r="B221" s="29">
        <v>345171.4</v>
      </c>
      <c r="C221" s="9">
        <f t="array" ref="C221">SUM(INDIRECT(A197 &amp; " Restia!C:C")) - SUMIFS(INDIRECT(A197 &amp; " Restia!C:C"), INDIRECT(A197 &amp; " Restia!B:B"), "canceled")</f>
        <v>394301.6</v>
      </c>
      <c r="D221" s="27">
        <f t="shared" si="8"/>
        <v>49130.2</v>
      </c>
      <c r="E221" s="41"/>
    </row>
    <row r="222">
      <c r="A222" s="36" t="s">
        <v>3660</v>
      </c>
      <c r="B222" s="42">
        <v>29.10000000000582</v>
      </c>
      <c r="C222" s="43">
        <f>sum(C207:C219)-C221</f>
        <v>-12892.6</v>
      </c>
      <c r="D222" s="44">
        <f t="shared" si="8"/>
        <v>-12921.7</v>
      </c>
      <c r="E222" s="45"/>
    </row>
    <row r="225">
      <c r="A225" s="5" t="s">
        <v>4821</v>
      </c>
      <c r="B225" s="6"/>
      <c r="C225" s="6"/>
      <c r="D225" s="6"/>
      <c r="E225" s="7"/>
    </row>
    <row r="226">
      <c r="A226" s="10"/>
      <c r="B226" s="11"/>
      <c r="C226" s="11"/>
      <c r="D226" s="11"/>
      <c r="E226" s="12"/>
    </row>
    <row r="227">
      <c r="A227" s="5" t="s">
        <v>3634</v>
      </c>
      <c r="B227" s="6"/>
      <c r="C227" s="6"/>
      <c r="D227" s="6"/>
      <c r="E227" s="7"/>
    </row>
    <row r="228">
      <c r="A228" s="10"/>
      <c r="B228" s="11"/>
      <c r="C228" s="11"/>
      <c r="D228" s="11"/>
      <c r="E228" s="12"/>
    </row>
    <row r="229">
      <c r="A229" s="13">
        <v>45579.0</v>
      </c>
      <c r="B229" s="6"/>
      <c r="C229" s="14" t="s">
        <v>3635</v>
      </c>
      <c r="D229" s="15">
        <v>45585.0</v>
      </c>
      <c r="E229" s="7"/>
    </row>
    <row r="230">
      <c r="A230" s="10"/>
      <c r="B230" s="11"/>
      <c r="C230" s="16"/>
      <c r="D230" s="11"/>
      <c r="E230" s="12"/>
    </row>
    <row r="23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>
      <c r="A232" s="10"/>
      <c r="B232" s="12"/>
      <c r="C232" s="16"/>
      <c r="D232" s="11"/>
      <c r="E232" s="12"/>
    </row>
    <row r="233">
      <c r="A233" s="19" t="s">
        <v>3636</v>
      </c>
      <c r="B233" s="6"/>
      <c r="C233" s="6"/>
      <c r="D233" s="6"/>
      <c r="E233" s="7"/>
    </row>
    <row r="234">
      <c r="A234" s="20" t="s">
        <v>3637</v>
      </c>
      <c r="B234" s="21" t="s">
        <v>3638</v>
      </c>
      <c r="C234" s="22" t="s">
        <v>3639</v>
      </c>
      <c r="D234" s="21" t="s">
        <v>3640</v>
      </c>
      <c r="E234" s="23" t="s">
        <v>13</v>
      </c>
    </row>
    <row r="235">
      <c r="A235" s="24" t="s">
        <v>3641</v>
      </c>
      <c r="B235" s="25">
        <v>33547.0</v>
      </c>
      <c r="C235" s="26">
        <f>50+4000+3500+26000</f>
        <v>33550</v>
      </c>
      <c r="D235" s="27">
        <f t="shared" ref="D235:D250" si="9">C235-B235</f>
        <v>3</v>
      </c>
      <c r="E235" s="41"/>
    </row>
    <row r="236">
      <c r="A236" s="24" t="s">
        <v>3642</v>
      </c>
      <c r="B236" s="29">
        <v>22611.0</v>
      </c>
      <c r="C236" s="26">
        <f>3544+4637+4290+2720+1445+5975</f>
        <v>22611</v>
      </c>
      <c r="D236" s="27">
        <f t="shared" si="9"/>
        <v>0</v>
      </c>
      <c r="E236" s="41"/>
    </row>
    <row r="237">
      <c r="A237" s="24" t="s">
        <v>3643</v>
      </c>
      <c r="B237" s="29">
        <v>216.0</v>
      </c>
      <c r="C237" s="26">
        <v>116.0</v>
      </c>
      <c r="D237" s="27">
        <f t="shared" si="9"/>
        <v>-100</v>
      </c>
      <c r="E237" s="41"/>
    </row>
    <row r="238">
      <c r="A238" s="24" t="s">
        <v>3644</v>
      </c>
      <c r="B238" s="29">
        <v>499.0</v>
      </c>
      <c r="C238" s="26">
        <v>499.0</v>
      </c>
      <c r="D238" s="27">
        <f t="shared" si="9"/>
        <v>0</v>
      </c>
      <c r="E238" s="41"/>
    </row>
    <row r="239">
      <c r="A239" s="30" t="s">
        <v>3646</v>
      </c>
      <c r="B239" s="29">
        <v>500.0</v>
      </c>
      <c r="C239" s="26">
        <v>500.0</v>
      </c>
      <c r="D239" s="27">
        <f t="shared" si="9"/>
        <v>0</v>
      </c>
      <c r="E239" s="41"/>
    </row>
    <row r="240">
      <c r="A240" s="30" t="s">
        <v>3647</v>
      </c>
      <c r="B240" s="29">
        <v>0.0</v>
      </c>
      <c r="C240" s="26"/>
      <c r="D240" s="27">
        <f t="shared" si="9"/>
        <v>0</v>
      </c>
      <c r="E240" s="41"/>
    </row>
    <row r="241">
      <c r="A241" s="30" t="s">
        <v>3649</v>
      </c>
      <c r="B241" s="29">
        <v>500.0</v>
      </c>
      <c r="C241" s="26">
        <v>500.0</v>
      </c>
      <c r="D241" s="27">
        <f t="shared" si="9"/>
        <v>0</v>
      </c>
      <c r="E241" s="40"/>
    </row>
    <row r="242">
      <c r="A242" s="31" t="s">
        <v>3651</v>
      </c>
      <c r="B242" s="29">
        <v>3080.0</v>
      </c>
      <c r="C242" s="26">
        <f>360+520+640+560+160+560+160+120</f>
        <v>3080</v>
      </c>
      <c r="D242" s="27">
        <f t="shared" si="9"/>
        <v>0</v>
      </c>
      <c r="E242" s="41"/>
    </row>
    <row r="243">
      <c r="A243" s="32" t="s">
        <v>3652</v>
      </c>
      <c r="B243" s="29">
        <v>103351.0</v>
      </c>
      <c r="C243" s="33">
        <f t="array" ref="C243">SUMIFS(INDIRECT(A225 &amp; " Restia!C:C"), INDIRECT(A225 &amp; " Restia!A:A"), A243, INDIRECT(A225 &amp; " Restia!B:B"), "&lt;&gt;canceled")</f>
        <v>124779</v>
      </c>
      <c r="D243" s="27">
        <f t="shared" si="9"/>
        <v>21428</v>
      </c>
      <c r="E243" s="41"/>
    </row>
    <row r="244">
      <c r="A244" s="32" t="s">
        <v>3653</v>
      </c>
      <c r="B244" s="29">
        <v>32191.0</v>
      </c>
      <c r="C244" s="9">
        <f t="array" ref="C244">SUMIFS( INDIRECT(A225 &amp; " Restia!C:C"), INDIRECT(A225 &amp; " Restia!A:A"), A244, INDIRECT(A225 &amp; " Restia!B:B"), "&lt;&gt;canceled" )</f>
        <v>55426</v>
      </c>
      <c r="D244" s="27">
        <f t="shared" si="9"/>
        <v>23235</v>
      </c>
      <c r="E244" s="41"/>
    </row>
    <row r="245">
      <c r="A245" s="32" t="s">
        <v>3654</v>
      </c>
      <c r="B245" s="29">
        <v>82425.0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86294</v>
      </c>
      <c r="D245" s="27">
        <f t="shared" si="9"/>
        <v>3869</v>
      </c>
      <c r="E245" s="41"/>
    </row>
    <row r="246">
      <c r="A246" s="32" t="s">
        <v>3655</v>
      </c>
      <c r="B246" s="29">
        <v>61804.0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66871</v>
      </c>
      <c r="D246" s="27">
        <f t="shared" si="9"/>
        <v>5067</v>
      </c>
      <c r="E246" s="41"/>
    </row>
    <row r="247">
      <c r="A247" s="32" t="s">
        <v>3657</v>
      </c>
      <c r="B247" s="29">
        <v>3414.0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975</v>
      </c>
      <c r="D247" s="27">
        <f t="shared" si="9"/>
        <v>-2439</v>
      </c>
      <c r="E247" s="41"/>
    </row>
    <row r="248">
      <c r="A248" s="32" t="s">
        <v>3658</v>
      </c>
      <c r="B248" s="29">
        <v>19748.0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8971</v>
      </c>
      <c r="D248" s="27">
        <f t="shared" si="9"/>
        <v>-10777</v>
      </c>
      <c r="E248" s="41"/>
    </row>
    <row r="249">
      <c r="A249" s="35" t="s">
        <v>3659</v>
      </c>
      <c r="B249" s="29">
        <v>344048.0</v>
      </c>
      <c r="C249" s="9">
        <f t="array" ref="C249">SUM(INDIRECT(A225 &amp; " Restia!C:C")) - SUMIFS(INDIRECT(A225 &amp; " Restia!C:C"), INDIRECT(A225 &amp; " Restia!B:B"), "canceled")</f>
        <v>394301.6</v>
      </c>
      <c r="D249" s="27">
        <f t="shared" si="9"/>
        <v>50253.6</v>
      </c>
      <c r="E249" s="41"/>
    </row>
    <row r="250">
      <c r="A250" s="36" t="s">
        <v>3660</v>
      </c>
      <c r="B250" s="42">
        <v>90.0</v>
      </c>
      <c r="C250" s="43">
        <f>sum(C235:C247)-C249</f>
        <v>899.4</v>
      </c>
      <c r="D250" s="44">
        <f t="shared" si="9"/>
        <v>809.4</v>
      </c>
      <c r="E250" s="45"/>
    </row>
    <row r="253">
      <c r="A253" s="5" t="s">
        <v>4821</v>
      </c>
      <c r="B253" s="6"/>
      <c r="C253" s="6"/>
      <c r="D253" s="6"/>
      <c r="E253" s="7"/>
    </row>
    <row r="254">
      <c r="A254" s="10"/>
      <c r="B254" s="11"/>
      <c r="C254" s="11"/>
      <c r="D254" s="11"/>
      <c r="E254" s="12"/>
    </row>
    <row r="255">
      <c r="A255" s="5" t="s">
        <v>3634</v>
      </c>
      <c r="B255" s="6"/>
      <c r="C255" s="6"/>
      <c r="D255" s="6"/>
      <c r="E255" s="7"/>
    </row>
    <row r="256">
      <c r="A256" s="10"/>
      <c r="B256" s="11"/>
      <c r="C256" s="11"/>
      <c r="D256" s="11"/>
      <c r="E256" s="12"/>
    </row>
    <row r="257">
      <c r="A257" s="13">
        <v>45586.0</v>
      </c>
      <c r="B257" s="6"/>
      <c r="C257" s="14" t="s">
        <v>3635</v>
      </c>
      <c r="D257" s="15">
        <v>45592.0</v>
      </c>
      <c r="E257" s="7"/>
    </row>
    <row r="258">
      <c r="A258" s="10"/>
      <c r="B258" s="11"/>
      <c r="C258" s="16"/>
      <c r="D258" s="11"/>
      <c r="E258" s="12"/>
    </row>
    <row r="259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>
      <c r="A260" s="10"/>
      <c r="B260" s="12"/>
      <c r="C260" s="16"/>
      <c r="D260" s="11"/>
      <c r="E260" s="12"/>
    </row>
    <row r="261">
      <c r="A261" s="19" t="s">
        <v>3636</v>
      </c>
      <c r="B261" s="6"/>
      <c r="C261" s="6"/>
      <c r="D261" s="6"/>
      <c r="E261" s="7"/>
    </row>
    <row r="262">
      <c r="A262" s="20" t="s">
        <v>3637</v>
      </c>
      <c r="B262" s="21" t="s">
        <v>3638</v>
      </c>
      <c r="C262" s="22" t="s">
        <v>3639</v>
      </c>
      <c r="D262" s="21" t="s">
        <v>3640</v>
      </c>
      <c r="E262" s="23" t="s">
        <v>13</v>
      </c>
    </row>
    <row r="263">
      <c r="A263" s="24" t="s">
        <v>3641</v>
      </c>
      <c r="B263" s="25">
        <v>45077.0</v>
      </c>
      <c r="C263" s="26">
        <f>80+300+12200+12500+20000</f>
        <v>45080</v>
      </c>
      <c r="D263" s="27">
        <f t="shared" ref="D263:D278" si="10">C263-B263</f>
        <v>3</v>
      </c>
      <c r="E263" s="41"/>
    </row>
    <row r="264">
      <c r="A264" s="24" t="s">
        <v>3642</v>
      </c>
      <c r="B264" s="29">
        <v>20190.0</v>
      </c>
      <c r="C264" s="26">
        <v>20190.0</v>
      </c>
      <c r="D264" s="27">
        <f t="shared" si="10"/>
        <v>0</v>
      </c>
      <c r="E264" s="41"/>
    </row>
    <row r="265">
      <c r="A265" s="24" t="s">
        <v>3643</v>
      </c>
      <c r="B265" s="29">
        <v>110.0</v>
      </c>
      <c r="C265" s="26">
        <v>110.0</v>
      </c>
      <c r="D265" s="27">
        <f t="shared" si="10"/>
        <v>0</v>
      </c>
      <c r="E265" s="41"/>
    </row>
    <row r="266">
      <c r="A266" s="24" t="s">
        <v>3644</v>
      </c>
      <c r="B266" s="29">
        <v>499.0</v>
      </c>
      <c r="C266" s="26">
        <v>499.0</v>
      </c>
      <c r="D266" s="27">
        <f t="shared" si="10"/>
        <v>0</v>
      </c>
      <c r="E266" s="41"/>
    </row>
    <row r="267">
      <c r="A267" s="30" t="s">
        <v>3646</v>
      </c>
      <c r="B267" s="29">
        <v>40.0</v>
      </c>
      <c r="C267" s="26"/>
      <c r="D267" s="27">
        <f t="shared" si="10"/>
        <v>-40</v>
      </c>
      <c r="E267" s="41"/>
    </row>
    <row r="268">
      <c r="A268" s="30" t="s">
        <v>3647</v>
      </c>
      <c r="B268" s="29">
        <v>0.0</v>
      </c>
      <c r="C268" s="26"/>
      <c r="D268" s="27">
        <f t="shared" si="10"/>
        <v>0</v>
      </c>
      <c r="E268" s="41"/>
    </row>
    <row r="269">
      <c r="A269" s="30" t="s">
        <v>3649</v>
      </c>
      <c r="B269" s="29">
        <v>120.0</v>
      </c>
      <c r="C269" s="26"/>
      <c r="D269" s="27">
        <f t="shared" si="10"/>
        <v>-120</v>
      </c>
      <c r="E269" s="40"/>
    </row>
    <row r="270">
      <c r="A270" s="31" t="s">
        <v>3651</v>
      </c>
      <c r="B270" s="29">
        <v>3800.0</v>
      </c>
      <c r="C270" s="26">
        <f>800+400+440+80+280+480+480+920</f>
        <v>3880</v>
      </c>
      <c r="D270" s="27">
        <f t="shared" si="10"/>
        <v>80</v>
      </c>
      <c r="E270" s="41"/>
    </row>
    <row r="271">
      <c r="A271" s="32" t="s">
        <v>3652</v>
      </c>
      <c r="B271" s="29">
        <v>109019.0</v>
      </c>
      <c r="C271" s="33">
        <v>109019.0</v>
      </c>
      <c r="D271" s="27">
        <f t="shared" si="10"/>
        <v>0</v>
      </c>
      <c r="E271" s="41"/>
    </row>
    <row r="272">
      <c r="A272" s="32" t="s">
        <v>3653</v>
      </c>
      <c r="B272" s="29">
        <v>32041.0</v>
      </c>
      <c r="C272" s="9">
        <v>32041.0</v>
      </c>
      <c r="D272" s="27">
        <f t="shared" si="10"/>
        <v>0</v>
      </c>
      <c r="E272" s="41"/>
    </row>
    <row r="273">
      <c r="A273" s="32" t="s">
        <v>3654</v>
      </c>
      <c r="B273" s="29">
        <v>71820.0</v>
      </c>
      <c r="C273" s="9">
        <v>70651.0</v>
      </c>
      <c r="D273" s="27">
        <f t="shared" si="10"/>
        <v>-1169</v>
      </c>
      <c r="E273" s="41"/>
    </row>
    <row r="274">
      <c r="A274" s="32" t="s">
        <v>3655</v>
      </c>
      <c r="B274" s="29">
        <v>52999.0</v>
      </c>
      <c r="C274" s="9">
        <v>52999.0</v>
      </c>
      <c r="D274" s="27">
        <f t="shared" si="10"/>
        <v>0</v>
      </c>
      <c r="E274" s="41"/>
    </row>
    <row r="275">
      <c r="A275" s="32" t="s">
        <v>3657</v>
      </c>
      <c r="B275" s="29">
        <v>3011.0</v>
      </c>
      <c r="C275" s="9">
        <v>3011.0</v>
      </c>
      <c r="D275" s="27">
        <f t="shared" si="10"/>
        <v>0</v>
      </c>
      <c r="E275" s="41"/>
    </row>
    <row r="276">
      <c r="A276" s="32" t="s">
        <v>3658</v>
      </c>
      <c r="B276" s="29">
        <v>18817.0</v>
      </c>
      <c r="C276" s="9">
        <v>18553.0</v>
      </c>
      <c r="D276" s="27">
        <f t="shared" si="10"/>
        <v>-264</v>
      </c>
      <c r="E276" s="41"/>
    </row>
    <row r="277">
      <c r="A277" s="35" t="s">
        <v>3659</v>
      </c>
      <c r="B277" s="29">
        <v>338673.5</v>
      </c>
      <c r="C277" s="9">
        <v>337240.5</v>
      </c>
      <c r="D277" s="27">
        <f t="shared" si="10"/>
        <v>-1433</v>
      </c>
      <c r="E277" s="41"/>
    </row>
    <row r="278">
      <c r="A278" s="36" t="s">
        <v>3660</v>
      </c>
      <c r="B278" s="42">
        <v>52.5</v>
      </c>
      <c r="C278" s="43">
        <f>sum(C263:C275)-C277</f>
        <v>239.5</v>
      </c>
      <c r="D278" s="44">
        <f t="shared" si="10"/>
        <v>187</v>
      </c>
      <c r="E278" s="45"/>
    </row>
    <row r="281">
      <c r="A281" s="5" t="s">
        <v>4821</v>
      </c>
      <c r="B281" s="6"/>
      <c r="C281" s="6"/>
      <c r="D281" s="6"/>
      <c r="E281" s="7"/>
    </row>
    <row r="282">
      <c r="A282" s="10"/>
      <c r="B282" s="11"/>
      <c r="C282" s="11"/>
      <c r="D282" s="11"/>
      <c r="E282" s="12"/>
    </row>
    <row r="283">
      <c r="A283" s="5" t="s">
        <v>3634</v>
      </c>
      <c r="B283" s="6"/>
      <c r="C283" s="6"/>
      <c r="D283" s="6"/>
      <c r="E283" s="7"/>
    </row>
    <row r="284">
      <c r="A284" s="10"/>
      <c r="B284" s="11"/>
      <c r="C284" s="11"/>
      <c r="D284" s="11"/>
      <c r="E284" s="12"/>
    </row>
    <row r="285">
      <c r="A285" s="13">
        <v>45593.0</v>
      </c>
      <c r="B285" s="6"/>
      <c r="C285" s="54" t="s">
        <v>3635</v>
      </c>
      <c r="D285" s="15">
        <v>45596.0</v>
      </c>
      <c r="E285" s="7"/>
    </row>
    <row r="286">
      <c r="A286" s="10"/>
      <c r="B286" s="11"/>
      <c r="C286" s="16"/>
      <c r="D286" s="11"/>
      <c r="E286" s="12"/>
    </row>
    <row r="287">
      <c r="A287" s="55" t="s">
        <v>4824</v>
      </c>
      <c r="B287" s="7"/>
      <c r="C287" s="16"/>
      <c r="D287" s="56" t="s">
        <v>4839</v>
      </c>
      <c r="E287" s="7"/>
    </row>
    <row r="288">
      <c r="A288" s="10"/>
      <c r="B288" s="12"/>
      <c r="C288" s="16"/>
      <c r="D288" s="11"/>
      <c r="E288" s="12"/>
    </row>
    <row r="289">
      <c r="A289" s="19" t="s">
        <v>3636</v>
      </c>
      <c r="B289" s="6"/>
      <c r="C289" s="6"/>
      <c r="D289" s="6"/>
      <c r="E289" s="7"/>
    </row>
    <row r="290">
      <c r="A290" s="20" t="s">
        <v>3637</v>
      </c>
      <c r="B290" s="21" t="s">
        <v>3638</v>
      </c>
      <c r="C290" s="22" t="s">
        <v>3639</v>
      </c>
      <c r="D290" s="21" t="s">
        <v>3640</v>
      </c>
      <c r="E290" s="23" t="s">
        <v>13</v>
      </c>
    </row>
    <row r="291">
      <c r="A291" s="57" t="s">
        <v>3641</v>
      </c>
      <c r="B291" s="25">
        <v>20984.0</v>
      </c>
      <c r="C291" s="26">
        <v>21000.0</v>
      </c>
      <c r="D291" s="27">
        <v>16.0</v>
      </c>
      <c r="E291" s="41"/>
    </row>
    <row r="292">
      <c r="A292" s="57" t="s">
        <v>3642</v>
      </c>
      <c r="B292" s="29">
        <v>14162.0</v>
      </c>
      <c r="C292" s="26">
        <v>14162.0</v>
      </c>
      <c r="D292" s="27">
        <v>0.0</v>
      </c>
      <c r="E292" s="41"/>
    </row>
    <row r="293">
      <c r="A293" s="57" t="s">
        <v>3643</v>
      </c>
      <c r="B293" s="29">
        <v>0.0</v>
      </c>
      <c r="C293" s="26"/>
      <c r="D293" s="27">
        <v>0.0</v>
      </c>
      <c r="E293" s="41"/>
    </row>
    <row r="294">
      <c r="A294" s="57" t="s">
        <v>3644</v>
      </c>
      <c r="B294" s="29">
        <v>998.0</v>
      </c>
      <c r="C294" s="26">
        <v>998.0</v>
      </c>
      <c r="D294" s="27">
        <v>0.0</v>
      </c>
      <c r="E294" s="41"/>
    </row>
    <row r="295">
      <c r="A295" s="31" t="s">
        <v>3646</v>
      </c>
      <c r="B295" s="29">
        <v>0.0</v>
      </c>
      <c r="C295" s="26"/>
      <c r="D295" s="27">
        <v>0.0</v>
      </c>
      <c r="E295" s="41"/>
    </row>
    <row r="296">
      <c r="A296" s="31" t="s">
        <v>3647</v>
      </c>
      <c r="B296" s="29">
        <v>0.0</v>
      </c>
      <c r="C296" s="26"/>
      <c r="D296" s="27">
        <v>0.0</v>
      </c>
      <c r="E296" s="41"/>
    </row>
    <row r="297">
      <c r="A297" s="31" t="s">
        <v>3649</v>
      </c>
      <c r="B297" s="29">
        <v>80.0</v>
      </c>
      <c r="C297" s="26"/>
      <c r="D297" s="27">
        <v>-80.0</v>
      </c>
      <c r="E297" s="40"/>
    </row>
    <row r="298">
      <c r="A298" s="31" t="s">
        <v>3651</v>
      </c>
      <c r="B298" s="29">
        <v>2080.0</v>
      </c>
      <c r="C298" s="26">
        <v>2160.0</v>
      </c>
      <c r="D298" s="27">
        <v>80.0</v>
      </c>
      <c r="E298" s="41"/>
    </row>
    <row r="299">
      <c r="A299" s="58" t="s">
        <v>3652</v>
      </c>
      <c r="B299" s="29">
        <v>55181.0</v>
      </c>
      <c r="C299" s="29">
        <v>55181.0</v>
      </c>
      <c r="D299" s="27">
        <v>0.0</v>
      </c>
      <c r="E299" s="41"/>
    </row>
    <row r="300">
      <c r="A300" s="58" t="s">
        <v>3653</v>
      </c>
      <c r="B300" s="29">
        <v>14854.0</v>
      </c>
      <c r="C300" s="59">
        <v>14854.0</v>
      </c>
      <c r="D300" s="27">
        <v>0.0</v>
      </c>
      <c r="E300" s="41"/>
    </row>
    <row r="301">
      <c r="A301" s="58" t="s">
        <v>3654</v>
      </c>
      <c r="B301" s="29">
        <v>32034.0</v>
      </c>
      <c r="C301" s="59">
        <v>32034.0</v>
      </c>
      <c r="D301" s="27">
        <v>0.0</v>
      </c>
      <c r="E301" s="41"/>
    </row>
    <row r="302">
      <c r="A302" s="58" t="s">
        <v>3655</v>
      </c>
      <c r="B302" s="29">
        <v>36657.5</v>
      </c>
      <c r="C302" s="59">
        <v>36657.5</v>
      </c>
      <c r="D302" s="27">
        <v>0.0</v>
      </c>
      <c r="E302" s="41"/>
    </row>
    <row r="303">
      <c r="A303" s="58" t="s">
        <v>3657</v>
      </c>
      <c r="B303" s="29">
        <v>1298.0</v>
      </c>
      <c r="C303" s="59">
        <v>1298.0</v>
      </c>
      <c r="D303" s="27">
        <v>0.0</v>
      </c>
      <c r="E303" s="41"/>
    </row>
    <row r="304">
      <c r="A304" s="58" t="s">
        <v>3658</v>
      </c>
      <c r="B304" s="29">
        <v>6336.0</v>
      </c>
      <c r="C304" s="59">
        <v>6336.0</v>
      </c>
      <c r="D304" s="27">
        <v>0.0</v>
      </c>
      <c r="E304" s="41"/>
    </row>
    <row r="305">
      <c r="A305" s="35" t="s">
        <v>3659</v>
      </c>
      <c r="B305" s="29">
        <v>178323.0</v>
      </c>
      <c r="C305" s="59">
        <v>178323.0</v>
      </c>
      <c r="D305" s="27">
        <v>0.0</v>
      </c>
      <c r="E305" s="41"/>
    </row>
    <row r="306">
      <c r="A306" s="36" t="s">
        <v>3660</v>
      </c>
      <c r="B306" s="42">
        <v>5.5</v>
      </c>
      <c r="C306" s="65">
        <v>21.5</v>
      </c>
      <c r="D306" s="66">
        <v>16.0</v>
      </c>
      <c r="E306" s="45"/>
    </row>
    <row r="309">
      <c r="A309" s="5" t="s">
        <v>4821</v>
      </c>
      <c r="B309" s="6"/>
      <c r="C309" s="6"/>
      <c r="D309" s="6"/>
      <c r="E309" s="7"/>
    </row>
    <row r="310">
      <c r="A310" s="10"/>
      <c r="B310" s="11"/>
      <c r="C310" s="11"/>
      <c r="D310" s="11"/>
      <c r="E310" s="12"/>
    </row>
    <row r="311">
      <c r="A311" s="5" t="s">
        <v>3634</v>
      </c>
      <c r="B311" s="6"/>
      <c r="C311" s="6"/>
      <c r="D311" s="6"/>
      <c r="E311" s="7"/>
    </row>
    <row r="312">
      <c r="A312" s="10"/>
      <c r="B312" s="11"/>
      <c r="C312" s="11"/>
      <c r="D312" s="11"/>
      <c r="E312" s="12"/>
    </row>
    <row r="313">
      <c r="A313" s="13">
        <v>45597.0</v>
      </c>
      <c r="B313" s="6"/>
      <c r="C313" s="54" t="s">
        <v>3635</v>
      </c>
      <c r="D313" s="15">
        <v>45599.0</v>
      </c>
      <c r="E313" s="7"/>
    </row>
    <row r="314">
      <c r="A314" s="10"/>
      <c r="B314" s="11"/>
      <c r="C314" s="16"/>
      <c r="D314" s="11"/>
      <c r="E314" s="12"/>
    </row>
    <row r="315">
      <c r="A315" s="55" t="s">
        <v>4831</v>
      </c>
      <c r="B315" s="7"/>
      <c r="C315" s="16"/>
      <c r="D315" s="56" t="s">
        <v>4825</v>
      </c>
      <c r="E315" s="7"/>
    </row>
    <row r="316">
      <c r="A316" s="10"/>
      <c r="B316" s="12"/>
      <c r="C316" s="16"/>
      <c r="D316" s="11"/>
      <c r="E316" s="12"/>
    </row>
    <row r="317">
      <c r="A317" s="19" t="s">
        <v>3636</v>
      </c>
      <c r="B317" s="6"/>
      <c r="C317" s="6"/>
      <c r="D317" s="6"/>
      <c r="E317" s="7"/>
    </row>
    <row r="318">
      <c r="A318" s="20" t="s">
        <v>3637</v>
      </c>
      <c r="B318" s="21" t="s">
        <v>3638</v>
      </c>
      <c r="C318" s="22" t="s">
        <v>3639</v>
      </c>
      <c r="D318" s="21" t="s">
        <v>3640</v>
      </c>
      <c r="E318" s="23" t="s">
        <v>13</v>
      </c>
    </row>
    <row r="319">
      <c r="A319" s="57" t="s">
        <v>3641</v>
      </c>
      <c r="B319" s="25">
        <v>23290.0</v>
      </c>
      <c r="C319" s="26">
        <v>23300.0</v>
      </c>
      <c r="D319" s="27">
        <v>10.0</v>
      </c>
      <c r="E319" s="41"/>
    </row>
    <row r="320">
      <c r="A320" s="57" t="s">
        <v>3642</v>
      </c>
      <c r="B320" s="29">
        <v>11739.0</v>
      </c>
      <c r="C320" s="26">
        <v>11739.0</v>
      </c>
      <c r="D320" s="27">
        <v>0.0</v>
      </c>
      <c r="E320" s="41"/>
    </row>
    <row r="321">
      <c r="A321" s="57" t="s">
        <v>3643</v>
      </c>
      <c r="B321" s="29">
        <v>0.0</v>
      </c>
      <c r="C321" s="26"/>
      <c r="D321" s="27">
        <v>0.0</v>
      </c>
      <c r="E321" s="41"/>
    </row>
    <row r="322">
      <c r="A322" s="57" t="s">
        <v>3644</v>
      </c>
      <c r="B322" s="29">
        <v>1000.0</v>
      </c>
      <c r="C322" s="26">
        <v>1000.0</v>
      </c>
      <c r="D322" s="27">
        <v>0.0</v>
      </c>
      <c r="E322" s="41"/>
    </row>
    <row r="323">
      <c r="A323" s="31" t="s">
        <v>3646</v>
      </c>
      <c r="B323" s="29">
        <v>0.0</v>
      </c>
      <c r="C323" s="26"/>
      <c r="D323" s="27">
        <v>0.0</v>
      </c>
      <c r="E323" s="41"/>
    </row>
    <row r="324">
      <c r="A324" s="31" t="s">
        <v>3647</v>
      </c>
      <c r="B324" s="29">
        <v>0.0</v>
      </c>
      <c r="C324" s="26"/>
      <c r="D324" s="27">
        <v>0.0</v>
      </c>
      <c r="E324" s="41"/>
    </row>
    <row r="325">
      <c r="A325" s="31" t="s">
        <v>3649</v>
      </c>
      <c r="B325" s="29">
        <v>0.0</v>
      </c>
      <c r="C325" s="26"/>
      <c r="D325" s="27">
        <v>0.0</v>
      </c>
      <c r="E325" s="40"/>
    </row>
    <row r="326">
      <c r="A326" s="31" t="s">
        <v>3651</v>
      </c>
      <c r="B326" s="29">
        <v>1320.0</v>
      </c>
      <c r="C326" s="26">
        <v>1240.0</v>
      </c>
      <c r="D326" s="27">
        <v>-80.0</v>
      </c>
      <c r="E326" s="41"/>
    </row>
    <row r="327">
      <c r="A327" s="58" t="s">
        <v>3652</v>
      </c>
      <c r="B327" s="29">
        <v>43049.0</v>
      </c>
      <c r="C327" s="29">
        <v>43049.0</v>
      </c>
      <c r="D327" s="27">
        <v>0.0</v>
      </c>
      <c r="E327" s="41"/>
    </row>
    <row r="328">
      <c r="A328" s="58" t="s">
        <v>3653</v>
      </c>
      <c r="B328" s="29">
        <v>16603.0</v>
      </c>
      <c r="C328" s="59">
        <v>16603.0</v>
      </c>
      <c r="D328" s="27">
        <v>0.0</v>
      </c>
      <c r="E328" s="41"/>
    </row>
    <row r="329">
      <c r="A329" s="58" t="s">
        <v>3654</v>
      </c>
      <c r="B329" s="29">
        <v>33368.0</v>
      </c>
      <c r="C329" s="59">
        <v>33368.0</v>
      </c>
      <c r="D329" s="27">
        <v>0.0</v>
      </c>
      <c r="E329" s="41"/>
    </row>
    <row r="330">
      <c r="A330" s="58" t="s">
        <v>3655</v>
      </c>
      <c r="B330" s="29">
        <v>35547.0</v>
      </c>
      <c r="C330" s="59">
        <v>35547.0</v>
      </c>
      <c r="D330" s="27">
        <v>0.0</v>
      </c>
      <c r="E330" s="41"/>
    </row>
    <row r="331">
      <c r="A331" s="58" t="s">
        <v>3657</v>
      </c>
      <c r="B331" s="29">
        <v>917.0</v>
      </c>
      <c r="C331" s="59">
        <v>917.0</v>
      </c>
      <c r="D331" s="27">
        <v>0.0</v>
      </c>
      <c r="E331" s="41"/>
    </row>
    <row r="332">
      <c r="A332" s="58" t="s">
        <v>3658</v>
      </c>
      <c r="B332" s="29">
        <v>9209.0</v>
      </c>
      <c r="C332" s="59">
        <v>9209.0</v>
      </c>
      <c r="D332" s="27">
        <v>0.0</v>
      </c>
      <c r="E332" s="41"/>
    </row>
    <row r="333">
      <c r="A333" s="35" t="s">
        <v>3659</v>
      </c>
      <c r="B333" s="29">
        <v>166809.5</v>
      </c>
      <c r="C333" s="59">
        <v>166809.5</v>
      </c>
      <c r="D333" s="27">
        <v>0.0</v>
      </c>
      <c r="E333" s="41"/>
    </row>
    <row r="334">
      <c r="A334" s="36" t="s">
        <v>3660</v>
      </c>
      <c r="B334" s="42">
        <v>23.5</v>
      </c>
      <c r="C334" s="65">
        <v>-46.5</v>
      </c>
      <c r="D334" s="66">
        <v>-70.0</v>
      </c>
      <c r="E334" s="45"/>
    </row>
    <row r="337">
      <c r="A337" s="5" t="s">
        <v>4821</v>
      </c>
      <c r="B337" s="6"/>
      <c r="C337" s="6"/>
      <c r="D337" s="6"/>
      <c r="E337" s="7"/>
    </row>
    <row r="338">
      <c r="A338" s="10"/>
      <c r="B338" s="11"/>
      <c r="C338" s="11"/>
      <c r="D338" s="11"/>
      <c r="E338" s="12"/>
    </row>
    <row r="339">
      <c r="A339" s="5" t="s">
        <v>3634</v>
      </c>
      <c r="B339" s="6"/>
      <c r="C339" s="6"/>
      <c r="D339" s="6"/>
      <c r="E339" s="7"/>
    </row>
    <row r="340">
      <c r="A340" s="10"/>
      <c r="B340" s="11"/>
      <c r="C340" s="11"/>
      <c r="D340" s="11"/>
      <c r="E340" s="12"/>
    </row>
    <row r="341">
      <c r="A341" s="13">
        <v>45600.0</v>
      </c>
      <c r="B341" s="6"/>
      <c r="C341" s="54" t="s">
        <v>3635</v>
      </c>
      <c r="D341" s="15">
        <v>45606.0</v>
      </c>
      <c r="E341" s="7"/>
    </row>
    <row r="342">
      <c r="A342" s="10"/>
      <c r="B342" s="11"/>
      <c r="C342" s="16"/>
      <c r="D342" s="11"/>
      <c r="E342" s="12"/>
    </row>
    <row r="343">
      <c r="A343" s="55" t="s">
        <v>4824</v>
      </c>
      <c r="B343" s="7"/>
      <c r="C343" s="16"/>
      <c r="D343" s="56" t="s">
        <v>4825</v>
      </c>
      <c r="E343" s="7"/>
    </row>
    <row r="344">
      <c r="A344" s="10"/>
      <c r="B344" s="12"/>
      <c r="C344" s="16"/>
      <c r="D344" s="11"/>
      <c r="E344" s="12"/>
    </row>
    <row r="345">
      <c r="A345" s="19" t="s">
        <v>3636</v>
      </c>
      <c r="B345" s="6"/>
      <c r="C345" s="6"/>
      <c r="D345" s="6"/>
      <c r="E345" s="7"/>
    </row>
    <row r="346">
      <c r="A346" s="20" t="s">
        <v>3637</v>
      </c>
      <c r="B346" s="21" t="s">
        <v>3638</v>
      </c>
      <c r="C346" s="22" t="s">
        <v>3639</v>
      </c>
      <c r="D346" s="21" t="s">
        <v>3640</v>
      </c>
      <c r="E346" s="23" t="s">
        <v>13</v>
      </c>
    </row>
    <row r="347">
      <c r="A347" s="57" t="s">
        <v>3641</v>
      </c>
      <c r="B347" s="25">
        <v>29390.0</v>
      </c>
      <c r="C347" s="26">
        <v>31415.0</v>
      </c>
      <c r="D347" s="27">
        <v>2025.0</v>
      </c>
      <c r="E347" s="41"/>
    </row>
    <row r="348">
      <c r="A348" s="57" t="s">
        <v>3642</v>
      </c>
      <c r="B348" s="29">
        <v>19810.0</v>
      </c>
      <c r="C348" s="26">
        <v>19810.0</v>
      </c>
      <c r="D348" s="27">
        <v>0.0</v>
      </c>
      <c r="E348" s="41"/>
    </row>
    <row r="349">
      <c r="A349" s="57" t="s">
        <v>3643</v>
      </c>
      <c r="B349" s="29">
        <v>0.0</v>
      </c>
      <c r="C349" s="26"/>
      <c r="D349" s="27">
        <v>0.0</v>
      </c>
      <c r="E349" s="41"/>
    </row>
    <row r="350">
      <c r="A350" s="57" t="s">
        <v>3644</v>
      </c>
      <c r="B350" s="29">
        <v>500.0</v>
      </c>
      <c r="C350" s="26">
        <v>500.0</v>
      </c>
      <c r="D350" s="27">
        <v>0.0</v>
      </c>
      <c r="E350" s="41"/>
    </row>
    <row r="351">
      <c r="A351" s="31" t="s">
        <v>3646</v>
      </c>
      <c r="B351" s="29">
        <v>0.0</v>
      </c>
      <c r="C351" s="26"/>
      <c r="D351" s="27">
        <v>0.0</v>
      </c>
      <c r="E351" s="41"/>
    </row>
    <row r="352">
      <c r="A352" s="31" t="s">
        <v>3647</v>
      </c>
      <c r="B352" s="29">
        <v>0.0</v>
      </c>
      <c r="C352" s="26"/>
      <c r="D352" s="27">
        <v>0.0</v>
      </c>
      <c r="E352" s="41"/>
    </row>
    <row r="353">
      <c r="A353" s="31" t="s">
        <v>3649</v>
      </c>
      <c r="B353" s="29">
        <v>2080.0</v>
      </c>
      <c r="C353" s="26">
        <v>2000.0</v>
      </c>
      <c r="D353" s="27">
        <v>-80.0</v>
      </c>
      <c r="E353" s="40" t="s">
        <v>8565</v>
      </c>
    </row>
    <row r="354">
      <c r="A354" s="31" t="s">
        <v>3651</v>
      </c>
      <c r="B354" s="29">
        <v>3160.0</v>
      </c>
      <c r="C354" s="26">
        <v>3240.0</v>
      </c>
      <c r="D354" s="27">
        <v>80.0</v>
      </c>
      <c r="E354" s="41"/>
    </row>
    <row r="355">
      <c r="A355" s="58" t="s">
        <v>3652</v>
      </c>
      <c r="B355" s="29">
        <v>79548.0</v>
      </c>
      <c r="C355" s="29">
        <v>79548.0</v>
      </c>
      <c r="D355" s="27">
        <v>0.0</v>
      </c>
      <c r="E355" s="41"/>
    </row>
    <row r="356">
      <c r="A356" s="58" t="s">
        <v>3653</v>
      </c>
      <c r="B356" s="29">
        <v>43310.0</v>
      </c>
      <c r="C356" s="59">
        <v>43310.0</v>
      </c>
      <c r="D356" s="27">
        <v>0.0</v>
      </c>
      <c r="E356" s="41"/>
    </row>
    <row r="357">
      <c r="A357" s="58" t="s">
        <v>3654</v>
      </c>
      <c r="B357" s="29">
        <v>74218.0</v>
      </c>
      <c r="C357" s="59">
        <v>73849.0</v>
      </c>
      <c r="D357" s="27">
        <v>-369.0</v>
      </c>
      <c r="E357" s="41"/>
    </row>
    <row r="358">
      <c r="A358" s="58" t="s">
        <v>3655</v>
      </c>
      <c r="B358" s="29">
        <v>47167.0</v>
      </c>
      <c r="C358" s="59">
        <v>47167.0</v>
      </c>
      <c r="D358" s="27">
        <v>0.0</v>
      </c>
      <c r="E358" s="41"/>
    </row>
    <row r="359">
      <c r="A359" s="58" t="s">
        <v>3657</v>
      </c>
      <c r="B359" s="29">
        <v>0.0</v>
      </c>
      <c r="C359" s="59">
        <v>0.0</v>
      </c>
      <c r="D359" s="27">
        <v>0.0</v>
      </c>
      <c r="E359" s="41"/>
    </row>
    <row r="360">
      <c r="A360" s="58" t="s">
        <v>3658</v>
      </c>
      <c r="B360" s="29">
        <v>15147.0</v>
      </c>
      <c r="C360" s="59">
        <v>14720.0</v>
      </c>
      <c r="D360" s="27">
        <v>-427.0</v>
      </c>
      <c r="E360" s="41"/>
    </row>
    <row r="361">
      <c r="A361" s="35" t="s">
        <v>3659</v>
      </c>
      <c r="B361" s="29">
        <v>301188.5</v>
      </c>
      <c r="C361" s="59">
        <v>300392.5</v>
      </c>
      <c r="D361" s="27">
        <v>-796.0</v>
      </c>
      <c r="E361" s="41"/>
    </row>
    <row r="362">
      <c r="A362" s="36" t="s">
        <v>3660</v>
      </c>
      <c r="B362" s="42">
        <v>-2005.5</v>
      </c>
      <c r="C362" s="65">
        <v>446.5</v>
      </c>
      <c r="D362" s="66">
        <v>2452.0</v>
      </c>
      <c r="E362" s="45"/>
    </row>
    <row r="365">
      <c r="A365" s="5" t="s">
        <v>4821</v>
      </c>
      <c r="B365" s="6"/>
      <c r="C365" s="6"/>
      <c r="D365" s="6"/>
      <c r="E365" s="7"/>
    </row>
    <row r="366">
      <c r="A366" s="10"/>
      <c r="B366" s="11"/>
      <c r="C366" s="11"/>
      <c r="D366" s="11"/>
      <c r="E366" s="12"/>
    </row>
    <row r="367">
      <c r="A367" s="5" t="s">
        <v>3634</v>
      </c>
      <c r="B367" s="6"/>
      <c r="C367" s="6"/>
      <c r="D367" s="6"/>
      <c r="E367" s="7"/>
    </row>
    <row r="368">
      <c r="A368" s="10"/>
      <c r="B368" s="11"/>
      <c r="C368" s="11"/>
      <c r="D368" s="11"/>
      <c r="E368" s="12"/>
    </row>
    <row r="369">
      <c r="A369" s="13">
        <v>45607.0</v>
      </c>
      <c r="B369" s="6"/>
      <c r="C369" s="54" t="s">
        <v>3635</v>
      </c>
      <c r="D369" s="15">
        <v>45613.0</v>
      </c>
      <c r="E369" s="7"/>
    </row>
    <row r="370">
      <c r="A370" s="10"/>
      <c r="B370" s="11"/>
      <c r="C370" s="16"/>
      <c r="D370" s="11"/>
      <c r="E370" s="12"/>
    </row>
    <row r="371">
      <c r="A371" s="55" t="s">
        <v>4824</v>
      </c>
      <c r="B371" s="7"/>
      <c r="C371" s="16"/>
      <c r="D371" s="56" t="s">
        <v>4825</v>
      </c>
      <c r="E371" s="7"/>
    </row>
    <row r="372">
      <c r="A372" s="10"/>
      <c r="B372" s="12"/>
      <c r="C372" s="16"/>
      <c r="D372" s="11"/>
      <c r="E372" s="12"/>
    </row>
    <row r="373">
      <c r="A373" s="19" t="s">
        <v>3636</v>
      </c>
      <c r="B373" s="6"/>
      <c r="C373" s="6"/>
      <c r="D373" s="6"/>
      <c r="E373" s="7"/>
    </row>
    <row r="374">
      <c r="A374" s="20" t="s">
        <v>3637</v>
      </c>
      <c r="B374" s="21" t="s">
        <v>3638</v>
      </c>
      <c r="C374" s="22" t="s">
        <v>3639</v>
      </c>
      <c r="D374" s="21" t="s">
        <v>3640</v>
      </c>
      <c r="E374" s="23" t="s">
        <v>13</v>
      </c>
    </row>
    <row r="375">
      <c r="A375" s="57" t="s">
        <v>3641</v>
      </c>
      <c r="B375" s="25">
        <v>34630.0</v>
      </c>
      <c r="C375" s="26">
        <v>34630.0</v>
      </c>
      <c r="D375" s="27">
        <v>0.0</v>
      </c>
      <c r="E375" s="41"/>
    </row>
    <row r="376">
      <c r="A376" s="57" t="s">
        <v>3642</v>
      </c>
      <c r="B376" s="29">
        <v>22910.0</v>
      </c>
      <c r="C376" s="26">
        <v>22931.0</v>
      </c>
      <c r="D376" s="27">
        <v>21.0</v>
      </c>
      <c r="E376" s="41"/>
    </row>
    <row r="377">
      <c r="A377" s="57" t="s">
        <v>3643</v>
      </c>
      <c r="B377" s="29">
        <v>630.0</v>
      </c>
      <c r="C377" s="26">
        <v>630.0</v>
      </c>
      <c r="D377" s="27">
        <v>0.0</v>
      </c>
      <c r="E377" s="41"/>
    </row>
    <row r="378">
      <c r="A378" s="57" t="s">
        <v>3644</v>
      </c>
      <c r="B378" s="29">
        <v>0.0</v>
      </c>
      <c r="C378" s="26"/>
      <c r="D378" s="27">
        <v>0.0</v>
      </c>
      <c r="E378" s="41"/>
    </row>
    <row r="379">
      <c r="A379" s="31" t="s">
        <v>3646</v>
      </c>
      <c r="B379" s="29">
        <v>500.0</v>
      </c>
      <c r="C379" s="26">
        <v>500.0</v>
      </c>
      <c r="D379" s="27">
        <v>0.0</v>
      </c>
      <c r="E379" s="41"/>
    </row>
    <row r="380">
      <c r="A380" s="31" t="s">
        <v>3647</v>
      </c>
      <c r="B380" s="29">
        <v>0.0</v>
      </c>
      <c r="C380" s="26"/>
      <c r="D380" s="27">
        <v>0.0</v>
      </c>
      <c r="E380" s="41"/>
    </row>
    <row r="381">
      <c r="A381" s="31" t="s">
        <v>3649</v>
      </c>
      <c r="B381" s="29">
        <v>1458.0</v>
      </c>
      <c r="C381" s="26">
        <v>1417.0</v>
      </c>
      <c r="D381" s="27">
        <v>-41.0</v>
      </c>
      <c r="E381" s="40"/>
    </row>
    <row r="382">
      <c r="A382" s="31" t="s">
        <v>3651</v>
      </c>
      <c r="B382" s="29">
        <v>3400.0</v>
      </c>
      <c r="C382" s="26">
        <v>3440.0</v>
      </c>
      <c r="D382" s="27">
        <v>40.0</v>
      </c>
      <c r="E382" s="41"/>
    </row>
    <row r="383">
      <c r="A383" s="58" t="s">
        <v>3652</v>
      </c>
      <c r="B383" s="29">
        <v>104919.0</v>
      </c>
      <c r="C383" s="29">
        <v>104919.0</v>
      </c>
      <c r="D383" s="27">
        <v>0.0</v>
      </c>
      <c r="E383" s="41"/>
    </row>
    <row r="384">
      <c r="A384" s="58" t="s">
        <v>3653</v>
      </c>
      <c r="B384" s="29">
        <v>33016.0</v>
      </c>
      <c r="C384" s="59">
        <v>33016.0</v>
      </c>
      <c r="D384" s="27">
        <v>0.0</v>
      </c>
      <c r="E384" s="41"/>
    </row>
    <row r="385">
      <c r="A385" s="58" t="s">
        <v>3654</v>
      </c>
      <c r="B385" s="29">
        <v>75646.0</v>
      </c>
      <c r="C385" s="59">
        <v>75646.0</v>
      </c>
      <c r="D385" s="27">
        <v>0.0</v>
      </c>
      <c r="E385" s="41"/>
    </row>
    <row r="386">
      <c r="A386" s="58" t="s">
        <v>3655</v>
      </c>
      <c r="B386" s="29">
        <v>62100.5</v>
      </c>
      <c r="C386" s="59">
        <v>62100.5</v>
      </c>
      <c r="D386" s="27">
        <v>0.0</v>
      </c>
      <c r="E386" s="41"/>
    </row>
    <row r="387">
      <c r="A387" s="58" t="s">
        <v>3657</v>
      </c>
      <c r="B387" s="29">
        <v>2591.0</v>
      </c>
      <c r="C387" s="59">
        <v>2591.0</v>
      </c>
      <c r="D387" s="27">
        <v>0.0</v>
      </c>
      <c r="E387" s="41"/>
    </row>
    <row r="388">
      <c r="A388" s="58" t="s">
        <v>3658</v>
      </c>
      <c r="B388" s="29">
        <v>13201.0</v>
      </c>
      <c r="C388" s="59">
        <v>13201.0</v>
      </c>
      <c r="D388" s="27">
        <v>0.0</v>
      </c>
      <c r="E388" s="41"/>
    </row>
    <row r="389">
      <c r="A389" s="35" t="s">
        <v>3659</v>
      </c>
      <c r="B389" s="29">
        <v>341783.0</v>
      </c>
      <c r="C389" s="59">
        <v>341783.0</v>
      </c>
      <c r="D389" s="27">
        <v>0.0</v>
      </c>
      <c r="E389" s="41"/>
    </row>
    <row r="390">
      <c r="A390" s="36" t="s">
        <v>3660</v>
      </c>
      <c r="B390" s="42">
        <v>17.5</v>
      </c>
      <c r="C390" s="65">
        <v>37.5</v>
      </c>
      <c r="D390" s="66">
        <v>20.0</v>
      </c>
      <c r="E390" s="45"/>
    </row>
    <row r="393">
      <c r="A393" s="5" t="s">
        <v>4821</v>
      </c>
      <c r="B393" s="6"/>
      <c r="C393" s="6"/>
      <c r="D393" s="6"/>
      <c r="E393" s="7"/>
    </row>
    <row r="394">
      <c r="A394" s="10"/>
      <c r="B394" s="11"/>
      <c r="C394" s="11"/>
      <c r="D394" s="11"/>
      <c r="E394" s="12"/>
    </row>
    <row r="395">
      <c r="A395" s="5" t="s">
        <v>3634</v>
      </c>
      <c r="B395" s="6"/>
      <c r="C395" s="6"/>
      <c r="D395" s="6"/>
      <c r="E395" s="7"/>
    </row>
    <row r="396">
      <c r="A396" s="10"/>
      <c r="B396" s="11"/>
      <c r="C396" s="11"/>
      <c r="D396" s="11"/>
      <c r="E396" s="12"/>
    </row>
    <row r="397">
      <c r="A397" s="13">
        <v>45614.0</v>
      </c>
      <c r="B397" s="6"/>
      <c r="C397" s="54" t="s">
        <v>3635</v>
      </c>
      <c r="D397" s="15">
        <v>45620.0</v>
      </c>
      <c r="E397" s="7"/>
    </row>
    <row r="398">
      <c r="A398" s="10"/>
      <c r="B398" s="11"/>
      <c r="C398" s="16"/>
      <c r="D398" s="11"/>
      <c r="E398" s="12"/>
    </row>
    <row r="399">
      <c r="A399" s="55" t="s">
        <v>4824</v>
      </c>
      <c r="B399" s="7"/>
      <c r="C399" s="16"/>
      <c r="D399" s="56" t="s">
        <v>4825</v>
      </c>
      <c r="E399" s="7"/>
    </row>
    <row r="400">
      <c r="A400" s="10"/>
      <c r="B400" s="12"/>
      <c r="C400" s="16"/>
      <c r="D400" s="11"/>
      <c r="E400" s="12"/>
    </row>
    <row r="401">
      <c r="A401" s="19" t="s">
        <v>3636</v>
      </c>
      <c r="B401" s="6"/>
      <c r="C401" s="6"/>
      <c r="D401" s="6"/>
      <c r="E401" s="7"/>
    </row>
    <row r="402">
      <c r="A402" s="20" t="s">
        <v>3637</v>
      </c>
      <c r="B402" s="21" t="s">
        <v>3638</v>
      </c>
      <c r="C402" s="22" t="s">
        <v>3639</v>
      </c>
      <c r="D402" s="21" t="s">
        <v>3640</v>
      </c>
      <c r="E402" s="23" t="s">
        <v>13</v>
      </c>
    </row>
    <row r="403">
      <c r="A403" s="57" t="s">
        <v>3641</v>
      </c>
      <c r="B403" s="25">
        <v>36238.0</v>
      </c>
      <c r="C403" s="26">
        <v>36240.0</v>
      </c>
      <c r="D403" s="27">
        <v>2.0</v>
      </c>
      <c r="E403" s="41"/>
    </row>
    <row r="404">
      <c r="A404" s="57" t="s">
        <v>3642</v>
      </c>
      <c r="B404" s="29">
        <v>21688.0</v>
      </c>
      <c r="C404" s="26">
        <v>21688.0</v>
      </c>
      <c r="D404" s="27">
        <v>0.0</v>
      </c>
      <c r="E404" s="41"/>
    </row>
    <row r="405">
      <c r="A405" s="57" t="s">
        <v>3643</v>
      </c>
      <c r="B405" s="29">
        <v>530.0</v>
      </c>
      <c r="C405" s="26">
        <v>530.0</v>
      </c>
      <c r="D405" s="27">
        <v>0.0</v>
      </c>
      <c r="E405" s="41"/>
    </row>
    <row r="406">
      <c r="A406" s="57" t="s">
        <v>3644</v>
      </c>
      <c r="B406" s="29">
        <v>1500.0</v>
      </c>
      <c r="C406" s="26">
        <v>1500.0</v>
      </c>
      <c r="D406" s="27">
        <v>0.0</v>
      </c>
      <c r="E406" s="41"/>
    </row>
    <row r="407">
      <c r="A407" s="31" t="s">
        <v>3646</v>
      </c>
      <c r="B407" s="29">
        <v>200.0</v>
      </c>
      <c r="C407" s="26"/>
      <c r="D407" s="27">
        <v>-200.0</v>
      </c>
      <c r="E407" s="41"/>
    </row>
    <row r="408">
      <c r="A408" s="31" t="s">
        <v>3647</v>
      </c>
      <c r="B408" s="29">
        <v>0.0</v>
      </c>
      <c r="C408" s="26"/>
      <c r="D408" s="27">
        <v>0.0</v>
      </c>
      <c r="E408" s="41"/>
    </row>
    <row r="409">
      <c r="A409" s="31" t="s">
        <v>3649</v>
      </c>
      <c r="B409" s="29">
        <v>480.0</v>
      </c>
      <c r="C409" s="26"/>
      <c r="D409" s="27">
        <v>-480.0</v>
      </c>
      <c r="E409" s="40"/>
    </row>
    <row r="410">
      <c r="A410" s="31" t="s">
        <v>3651</v>
      </c>
      <c r="B410" s="29">
        <v>2240.0</v>
      </c>
      <c r="C410" s="26">
        <v>2920.0</v>
      </c>
      <c r="D410" s="27">
        <v>680.0</v>
      </c>
      <c r="E410" s="41"/>
    </row>
    <row r="411">
      <c r="A411" s="58" t="s">
        <v>3652</v>
      </c>
      <c r="B411" s="29">
        <v>112078.0</v>
      </c>
      <c r="C411" s="29">
        <v>112078.0</v>
      </c>
      <c r="D411" s="27">
        <v>0.0</v>
      </c>
      <c r="E411" s="41"/>
    </row>
    <row r="412">
      <c r="A412" s="58" t="s">
        <v>3653</v>
      </c>
      <c r="B412" s="29">
        <v>32312.0</v>
      </c>
      <c r="C412" s="59">
        <v>32312.0</v>
      </c>
      <c r="D412" s="27">
        <v>0.0</v>
      </c>
      <c r="E412" s="41"/>
    </row>
    <row r="413">
      <c r="A413" s="58" t="s">
        <v>3654</v>
      </c>
      <c r="B413" s="29">
        <v>77846.0</v>
      </c>
      <c r="C413" s="59">
        <v>77582.0</v>
      </c>
      <c r="D413" s="27">
        <v>-264.0</v>
      </c>
      <c r="E413" s="41"/>
    </row>
    <row r="414">
      <c r="A414" s="58" t="s">
        <v>3655</v>
      </c>
      <c r="B414" s="29">
        <v>64193.5</v>
      </c>
      <c r="C414" s="59">
        <v>64492.5</v>
      </c>
      <c r="D414" s="27">
        <v>299.0</v>
      </c>
      <c r="E414" s="41"/>
    </row>
    <row r="415">
      <c r="A415" s="58" t="s">
        <v>3657</v>
      </c>
      <c r="B415" s="29">
        <v>3889.0</v>
      </c>
      <c r="C415" s="59">
        <v>3889.0</v>
      </c>
      <c r="D415" s="27">
        <v>0.0</v>
      </c>
      <c r="E415" s="41"/>
    </row>
    <row r="416">
      <c r="A416" s="58" t="s">
        <v>3658</v>
      </c>
      <c r="B416" s="29">
        <v>15129.0</v>
      </c>
      <c r="C416" s="59">
        <v>15129.0</v>
      </c>
      <c r="D416" s="27">
        <v>0.0</v>
      </c>
      <c r="E416" s="41"/>
    </row>
    <row r="417">
      <c r="A417" s="35" t="s">
        <v>3659</v>
      </c>
      <c r="B417" s="29">
        <v>353165.2</v>
      </c>
      <c r="C417" s="59">
        <v>353200.2</v>
      </c>
      <c r="D417" s="27">
        <v>35.0</v>
      </c>
      <c r="E417" s="41"/>
    </row>
    <row r="418">
      <c r="A418" s="36" t="s">
        <v>3660</v>
      </c>
      <c r="B418" s="42">
        <v>29.30000000000291</v>
      </c>
      <c r="C418" s="65">
        <v>31.29999999998836</v>
      </c>
      <c r="D418" s="66">
        <v>1.999999999985448</v>
      </c>
      <c r="E418" s="45"/>
    </row>
    <row r="421">
      <c r="A421" s="5" t="s">
        <v>4821</v>
      </c>
      <c r="B421" s="6"/>
      <c r="C421" s="6"/>
      <c r="D421" s="6"/>
      <c r="E421" s="7"/>
    </row>
    <row r="422">
      <c r="A422" s="10"/>
      <c r="B422" s="11"/>
      <c r="C422" s="11"/>
      <c r="D422" s="11"/>
      <c r="E422" s="12"/>
    </row>
    <row r="423">
      <c r="A423" s="5" t="s">
        <v>3634</v>
      </c>
      <c r="B423" s="6"/>
      <c r="C423" s="6"/>
      <c r="D423" s="6"/>
      <c r="E423" s="7"/>
    </row>
    <row r="424">
      <c r="A424" s="10"/>
      <c r="B424" s="11"/>
      <c r="C424" s="11"/>
      <c r="D424" s="11"/>
      <c r="E424" s="12"/>
    </row>
    <row r="425">
      <c r="A425" s="13">
        <v>45621.0</v>
      </c>
      <c r="B425" s="6"/>
      <c r="C425" s="54" t="s">
        <v>3635</v>
      </c>
      <c r="D425" s="15">
        <v>45626.0</v>
      </c>
      <c r="E425" s="7"/>
    </row>
    <row r="426">
      <c r="A426" s="10"/>
      <c r="B426" s="11"/>
      <c r="C426" s="16"/>
      <c r="D426" s="11"/>
      <c r="E426" s="12"/>
    </row>
    <row r="427">
      <c r="A427" s="55" t="s">
        <v>4824</v>
      </c>
      <c r="B427" s="7"/>
      <c r="C427" s="16"/>
      <c r="D427" s="56" t="s">
        <v>4833</v>
      </c>
      <c r="E427" s="7"/>
    </row>
    <row r="428">
      <c r="A428" s="10"/>
      <c r="B428" s="12"/>
      <c r="C428" s="16"/>
      <c r="D428" s="11"/>
      <c r="E428" s="12"/>
    </row>
    <row r="429">
      <c r="A429" s="19" t="s">
        <v>3636</v>
      </c>
      <c r="B429" s="6"/>
      <c r="C429" s="6"/>
      <c r="D429" s="6"/>
      <c r="E429" s="7"/>
    </row>
    <row r="430">
      <c r="A430" s="20" t="s">
        <v>3637</v>
      </c>
      <c r="B430" s="21" t="s">
        <v>3638</v>
      </c>
      <c r="C430" s="22" t="s">
        <v>3639</v>
      </c>
      <c r="D430" s="21" t="s">
        <v>3640</v>
      </c>
      <c r="E430" s="23" t="s">
        <v>13</v>
      </c>
    </row>
    <row r="431">
      <c r="A431" s="57" t="s">
        <v>3641</v>
      </c>
      <c r="B431" s="25">
        <v>30032.0</v>
      </c>
      <c r="C431" s="26">
        <v>17632.0</v>
      </c>
      <c r="D431" s="27">
        <v>-12400.0</v>
      </c>
      <c r="E431" s="41"/>
    </row>
    <row r="432">
      <c r="A432" s="57" t="s">
        <v>3642</v>
      </c>
      <c r="B432" s="29">
        <v>19233.5</v>
      </c>
      <c r="C432" s="26">
        <v>19233.0</v>
      </c>
      <c r="D432" s="27">
        <v>-0.5</v>
      </c>
      <c r="E432" s="41"/>
    </row>
    <row r="433">
      <c r="A433" s="57" t="s">
        <v>3643</v>
      </c>
      <c r="B433" s="29">
        <v>200.0</v>
      </c>
      <c r="C433" s="26">
        <v>200.0</v>
      </c>
      <c r="D433" s="27">
        <v>0.0</v>
      </c>
      <c r="E433" s="41"/>
    </row>
    <row r="434">
      <c r="A434" s="57" t="s">
        <v>3644</v>
      </c>
      <c r="B434" s="29">
        <v>1000.0</v>
      </c>
      <c r="C434" s="26">
        <v>1000.0</v>
      </c>
      <c r="D434" s="27">
        <v>0.0</v>
      </c>
      <c r="E434" s="41"/>
    </row>
    <row r="435">
      <c r="A435" s="31" t="s">
        <v>3646</v>
      </c>
      <c r="B435" s="29">
        <v>0.0</v>
      </c>
      <c r="C435" s="26"/>
      <c r="D435" s="27">
        <v>0.0</v>
      </c>
      <c r="E435" s="41"/>
    </row>
    <row r="436">
      <c r="A436" s="31" t="s">
        <v>3647</v>
      </c>
      <c r="B436" s="29">
        <v>0.0</v>
      </c>
      <c r="C436" s="26"/>
      <c r="D436" s="27">
        <v>0.0</v>
      </c>
      <c r="E436" s="41"/>
    </row>
    <row r="437">
      <c r="A437" s="31" t="s">
        <v>3649</v>
      </c>
      <c r="B437" s="29">
        <v>400.0</v>
      </c>
      <c r="C437" s="26"/>
      <c r="D437" s="27">
        <v>-400.0</v>
      </c>
      <c r="E437" s="40"/>
    </row>
    <row r="438">
      <c r="A438" s="31" t="s">
        <v>3651</v>
      </c>
      <c r="B438" s="29">
        <v>1080.0</v>
      </c>
      <c r="C438" s="26">
        <v>1480.0</v>
      </c>
      <c r="D438" s="27">
        <v>400.0</v>
      </c>
      <c r="E438" s="41"/>
    </row>
    <row r="439">
      <c r="A439" s="58" t="s">
        <v>3652</v>
      </c>
      <c r="B439" s="29">
        <v>88504.0</v>
      </c>
      <c r="C439" s="29">
        <v>88504.0</v>
      </c>
      <c r="D439" s="27">
        <v>0.0</v>
      </c>
      <c r="E439" s="41"/>
    </row>
    <row r="440">
      <c r="A440" s="58" t="s">
        <v>3653</v>
      </c>
      <c r="B440" s="29">
        <v>34100.0</v>
      </c>
      <c r="C440" s="59">
        <v>34100.0</v>
      </c>
      <c r="D440" s="27">
        <v>0.0</v>
      </c>
      <c r="E440" s="41"/>
    </row>
    <row r="441">
      <c r="A441" s="58" t="s">
        <v>3654</v>
      </c>
      <c r="B441" s="29">
        <v>59785.0</v>
      </c>
      <c r="C441" s="59">
        <v>59571.0</v>
      </c>
      <c r="D441" s="27">
        <v>-214.0</v>
      </c>
      <c r="E441" s="41"/>
    </row>
    <row r="442">
      <c r="A442" s="58" t="s">
        <v>3655</v>
      </c>
      <c r="B442" s="29">
        <v>54313.0</v>
      </c>
      <c r="C442" s="59">
        <v>54313.0</v>
      </c>
      <c r="D442" s="27">
        <v>0.0</v>
      </c>
      <c r="E442" s="41"/>
    </row>
    <row r="443">
      <c r="A443" s="58" t="s">
        <v>3657</v>
      </c>
      <c r="B443" s="29">
        <v>3925.0</v>
      </c>
      <c r="C443" s="59">
        <v>3925.0</v>
      </c>
      <c r="D443" s="27">
        <v>0.0</v>
      </c>
      <c r="E443" s="41"/>
    </row>
    <row r="444">
      <c r="A444" s="58" t="s">
        <v>3658</v>
      </c>
      <c r="B444" s="29">
        <v>14193.0</v>
      </c>
      <c r="C444" s="59">
        <v>13701.0</v>
      </c>
      <c r="D444" s="27">
        <v>-492.0</v>
      </c>
      <c r="E444" s="41"/>
    </row>
    <row r="445">
      <c r="A445" s="35" t="s">
        <v>3659</v>
      </c>
      <c r="B445" s="29">
        <v>292555.5</v>
      </c>
      <c r="C445" s="59">
        <v>291849.5</v>
      </c>
      <c r="D445" s="27">
        <v>-706.0</v>
      </c>
      <c r="E445" s="41"/>
    </row>
    <row r="446">
      <c r="A446" s="36" t="s">
        <v>3660</v>
      </c>
      <c r="B446" s="42">
        <v>17.0</v>
      </c>
      <c r="C446" s="65">
        <v>-11891.5</v>
      </c>
      <c r="D446" s="66">
        <v>-11908.5</v>
      </c>
      <c r="E446" s="45"/>
    </row>
    <row r="449">
      <c r="A449" s="5" t="s">
        <v>4821</v>
      </c>
      <c r="B449" s="6"/>
      <c r="C449" s="6"/>
      <c r="D449" s="6"/>
      <c r="E449" s="7"/>
    </row>
    <row r="450">
      <c r="A450" s="10"/>
      <c r="B450" s="11"/>
      <c r="C450" s="11"/>
      <c r="D450" s="11"/>
      <c r="E450" s="12"/>
    </row>
    <row r="451">
      <c r="A451" s="5" t="s">
        <v>3634</v>
      </c>
      <c r="B451" s="6"/>
      <c r="C451" s="6"/>
      <c r="D451" s="6"/>
      <c r="E451" s="7"/>
    </row>
    <row r="452">
      <c r="A452" s="10"/>
      <c r="B452" s="11"/>
      <c r="C452" s="11"/>
      <c r="D452" s="11"/>
      <c r="E452" s="12"/>
    </row>
    <row r="453">
      <c r="A453" s="13">
        <v>45627.0</v>
      </c>
      <c r="B453" s="6"/>
      <c r="C453" s="54" t="s">
        <v>3635</v>
      </c>
      <c r="D453" s="15">
        <v>45627.0</v>
      </c>
      <c r="E453" s="7"/>
    </row>
    <row r="454">
      <c r="A454" s="10"/>
      <c r="B454" s="11"/>
      <c r="C454" s="16"/>
      <c r="D454" s="11"/>
      <c r="E454" s="12"/>
    </row>
    <row r="455">
      <c r="A455" s="55" t="s">
        <v>4825</v>
      </c>
      <c r="B455" s="7"/>
      <c r="C455" s="16"/>
      <c r="D455" s="56" t="s">
        <v>4825</v>
      </c>
      <c r="E455" s="7"/>
    </row>
    <row r="456">
      <c r="A456" s="10"/>
      <c r="B456" s="12"/>
      <c r="C456" s="16"/>
      <c r="D456" s="11"/>
      <c r="E456" s="12"/>
    </row>
    <row r="457">
      <c r="A457" s="19" t="s">
        <v>3636</v>
      </c>
      <c r="B457" s="6"/>
      <c r="C457" s="6"/>
      <c r="D457" s="6"/>
      <c r="E457" s="7"/>
    </row>
    <row r="458">
      <c r="A458" s="20" t="s">
        <v>3637</v>
      </c>
      <c r="B458" s="21" t="s">
        <v>3638</v>
      </c>
      <c r="C458" s="22" t="s">
        <v>3639</v>
      </c>
      <c r="D458" s="21" t="s">
        <v>3640</v>
      </c>
      <c r="E458" s="23" t="s">
        <v>13</v>
      </c>
    </row>
    <row r="459">
      <c r="A459" s="57" t="s">
        <v>3641</v>
      </c>
      <c r="B459" s="25">
        <v>4820.0</v>
      </c>
      <c r="C459" s="26">
        <v>4820.0</v>
      </c>
      <c r="D459" s="27">
        <v>0.0</v>
      </c>
      <c r="E459" s="41"/>
    </row>
    <row r="460">
      <c r="A460" s="57" t="s">
        <v>3642</v>
      </c>
      <c r="B460" s="29">
        <v>2689.0</v>
      </c>
      <c r="C460" s="26">
        <v>2689.0</v>
      </c>
      <c r="D460" s="27">
        <v>0.0</v>
      </c>
      <c r="E460" s="41"/>
    </row>
    <row r="461">
      <c r="A461" s="57" t="s">
        <v>3643</v>
      </c>
      <c r="B461" s="29">
        <v>0.0</v>
      </c>
      <c r="C461" s="26"/>
      <c r="D461" s="27">
        <v>0.0</v>
      </c>
      <c r="E461" s="41"/>
    </row>
    <row r="462">
      <c r="A462" s="57" t="s">
        <v>3644</v>
      </c>
      <c r="B462" s="29">
        <v>0.0</v>
      </c>
      <c r="C462" s="26"/>
      <c r="D462" s="27">
        <v>0.0</v>
      </c>
      <c r="E462" s="41"/>
    </row>
    <row r="463">
      <c r="A463" s="31" t="s">
        <v>3646</v>
      </c>
      <c r="B463" s="29">
        <v>0.0</v>
      </c>
      <c r="C463" s="26"/>
      <c r="D463" s="27">
        <v>0.0</v>
      </c>
      <c r="E463" s="41"/>
    </row>
    <row r="464">
      <c r="A464" s="31" t="s">
        <v>3647</v>
      </c>
      <c r="B464" s="29">
        <v>0.0</v>
      </c>
      <c r="C464" s="26"/>
      <c r="D464" s="27">
        <v>0.0</v>
      </c>
      <c r="E464" s="41"/>
    </row>
    <row r="465">
      <c r="A465" s="31" t="s">
        <v>3649</v>
      </c>
      <c r="B465" s="29">
        <v>12400.0</v>
      </c>
      <c r="C465" s="26">
        <v>12400.0</v>
      </c>
      <c r="D465" s="27">
        <v>0.0</v>
      </c>
      <c r="E465" s="40" t="s">
        <v>8566</v>
      </c>
    </row>
    <row r="466">
      <c r="A466" s="31" t="s">
        <v>3651</v>
      </c>
      <c r="B466" s="29">
        <v>200.0</v>
      </c>
      <c r="C466" s="26">
        <v>200.0</v>
      </c>
      <c r="D466" s="27">
        <v>0.0</v>
      </c>
      <c r="E466" s="41"/>
    </row>
    <row r="467">
      <c r="A467" s="58" t="s">
        <v>3652</v>
      </c>
      <c r="B467" s="29">
        <v>13673.0</v>
      </c>
      <c r="C467" s="29">
        <v>13673.0</v>
      </c>
      <c r="D467" s="27">
        <v>0.0</v>
      </c>
      <c r="E467" s="41"/>
    </row>
    <row r="468">
      <c r="A468" s="58" t="s">
        <v>3653</v>
      </c>
      <c r="B468" s="29">
        <v>6267.0</v>
      </c>
      <c r="C468" s="59">
        <v>6267.0</v>
      </c>
      <c r="D468" s="27">
        <v>0.0</v>
      </c>
      <c r="E468" s="41"/>
    </row>
    <row r="469">
      <c r="A469" s="58" t="s">
        <v>3654</v>
      </c>
      <c r="B469" s="29">
        <v>15011.0</v>
      </c>
      <c r="C469" s="59">
        <v>15011.0</v>
      </c>
      <c r="D469" s="27">
        <v>0.0</v>
      </c>
      <c r="E469" s="41"/>
    </row>
    <row r="470">
      <c r="A470" s="58" t="s">
        <v>3655</v>
      </c>
      <c r="B470" s="29">
        <v>6878.0</v>
      </c>
      <c r="C470" s="59">
        <v>6878.0</v>
      </c>
      <c r="D470" s="27">
        <v>0.0</v>
      </c>
      <c r="E470" s="41"/>
    </row>
    <row r="471">
      <c r="A471" s="58" t="s">
        <v>3657</v>
      </c>
      <c r="B471" s="29">
        <v>0.0</v>
      </c>
      <c r="C471" s="59">
        <v>0.0</v>
      </c>
      <c r="D471" s="27">
        <v>0.0</v>
      </c>
      <c r="E471" s="41"/>
    </row>
    <row r="472">
      <c r="A472" s="58" t="s">
        <v>3658</v>
      </c>
      <c r="B472" s="29">
        <v>3104.0</v>
      </c>
      <c r="C472" s="59">
        <v>3104.0</v>
      </c>
      <c r="D472" s="27">
        <v>0.0</v>
      </c>
      <c r="E472" s="41"/>
    </row>
    <row r="473">
      <c r="A473" s="35" t="s">
        <v>3659</v>
      </c>
      <c r="B473" s="29">
        <v>49533.0</v>
      </c>
      <c r="C473" s="59">
        <v>49533.0</v>
      </c>
      <c r="D473" s="27">
        <v>0.0</v>
      </c>
      <c r="E473" s="41"/>
    </row>
    <row r="474">
      <c r="A474" s="36" t="s">
        <v>3660</v>
      </c>
      <c r="B474" s="42">
        <v>12405.0</v>
      </c>
      <c r="C474" s="65">
        <v>12405.0</v>
      </c>
      <c r="D474" s="66">
        <v>0.0</v>
      </c>
      <c r="E474" s="45"/>
    </row>
    <row r="477">
      <c r="A477" s="5" t="s">
        <v>4821</v>
      </c>
      <c r="B477" s="6"/>
      <c r="C477" s="6"/>
      <c r="D477" s="6"/>
      <c r="E477" s="7"/>
    </row>
    <row r="478">
      <c r="A478" s="10"/>
      <c r="B478" s="11"/>
      <c r="C478" s="11"/>
      <c r="D478" s="11"/>
      <c r="E478" s="12"/>
    </row>
    <row r="479">
      <c r="A479" s="5" t="s">
        <v>3634</v>
      </c>
      <c r="B479" s="6"/>
      <c r="C479" s="6"/>
      <c r="D479" s="6"/>
      <c r="E479" s="7"/>
    </row>
    <row r="480">
      <c r="A480" s="10"/>
      <c r="B480" s="11"/>
      <c r="C480" s="11"/>
      <c r="D480" s="11"/>
      <c r="E480" s="12"/>
    </row>
    <row r="481">
      <c r="A481" s="13">
        <v>45628.0</v>
      </c>
      <c r="B481" s="6"/>
      <c r="C481" s="54" t="s">
        <v>3635</v>
      </c>
      <c r="D481" s="15">
        <v>45634.0</v>
      </c>
      <c r="E481" s="7"/>
    </row>
    <row r="482">
      <c r="A482" s="10"/>
      <c r="B482" s="11"/>
      <c r="C482" s="16"/>
      <c r="D482" s="11"/>
      <c r="E482" s="12"/>
    </row>
    <row r="483">
      <c r="A483" s="55" t="s">
        <v>4824</v>
      </c>
      <c r="B483" s="7"/>
      <c r="C483" s="16"/>
      <c r="D483" s="56" t="s">
        <v>4825</v>
      </c>
      <c r="E483" s="7"/>
    </row>
    <row r="484">
      <c r="A484" s="10"/>
      <c r="B484" s="12"/>
      <c r="C484" s="16"/>
      <c r="D484" s="11"/>
      <c r="E484" s="12"/>
    </row>
    <row r="485">
      <c r="A485" s="19" t="s">
        <v>3636</v>
      </c>
      <c r="B485" s="6"/>
      <c r="C485" s="6"/>
      <c r="D485" s="6"/>
      <c r="E485" s="7"/>
    </row>
    <row r="486">
      <c r="A486" s="20" t="s">
        <v>3637</v>
      </c>
      <c r="B486" s="21" t="s">
        <v>3638</v>
      </c>
      <c r="C486" s="22" t="s">
        <v>3639</v>
      </c>
      <c r="D486" s="21" t="s">
        <v>3640</v>
      </c>
      <c r="E486" s="23" t="s">
        <v>13</v>
      </c>
    </row>
    <row r="487">
      <c r="A487" s="57" t="s">
        <v>3641</v>
      </c>
      <c r="B487" s="25">
        <v>39785.0</v>
      </c>
      <c r="C487" s="26">
        <v>39780.0</v>
      </c>
      <c r="D487" s="27">
        <v>-5.0</v>
      </c>
      <c r="E487" s="41"/>
    </row>
    <row r="488">
      <c r="A488" s="57" t="s">
        <v>3642</v>
      </c>
      <c r="B488" s="29">
        <v>26517.0</v>
      </c>
      <c r="C488" s="26">
        <v>26517.0</v>
      </c>
      <c r="D488" s="27">
        <v>0.0</v>
      </c>
      <c r="E488" s="41"/>
    </row>
    <row r="489">
      <c r="A489" s="57" t="s">
        <v>3643</v>
      </c>
      <c r="B489" s="29">
        <v>400.0</v>
      </c>
      <c r="C489" s="26">
        <v>400.0</v>
      </c>
      <c r="D489" s="27">
        <v>0.0</v>
      </c>
      <c r="E489" s="41"/>
    </row>
    <row r="490">
      <c r="A490" s="57" t="s">
        <v>3644</v>
      </c>
      <c r="B490" s="29">
        <v>1500.0</v>
      </c>
      <c r="C490" s="26">
        <v>1500.0</v>
      </c>
      <c r="D490" s="27">
        <v>0.0</v>
      </c>
      <c r="E490" s="41"/>
    </row>
    <row r="491">
      <c r="A491" s="31" t="s">
        <v>3646</v>
      </c>
      <c r="B491" s="29">
        <v>0.0</v>
      </c>
      <c r="C491" s="26"/>
      <c r="D491" s="27">
        <v>0.0</v>
      </c>
      <c r="E491" s="41"/>
    </row>
    <row r="492">
      <c r="A492" s="31" t="s">
        <v>3647</v>
      </c>
      <c r="B492" s="29">
        <v>0.0</v>
      </c>
      <c r="C492" s="26"/>
      <c r="D492" s="27">
        <v>0.0</v>
      </c>
      <c r="E492" s="41"/>
    </row>
    <row r="493">
      <c r="A493" s="31" t="s">
        <v>3649</v>
      </c>
      <c r="B493" s="29">
        <v>2280.0</v>
      </c>
      <c r="C493" s="26">
        <v>2280.0</v>
      </c>
      <c r="D493" s="27">
        <v>0.0</v>
      </c>
      <c r="E493" s="40" t="s">
        <v>8567</v>
      </c>
    </row>
    <row r="494">
      <c r="A494" s="31" t="s">
        <v>3651</v>
      </c>
      <c r="B494" s="29">
        <v>3680.0</v>
      </c>
      <c r="C494" s="26">
        <v>3240.0</v>
      </c>
      <c r="D494" s="27">
        <v>-440.0</v>
      </c>
      <c r="E494" s="41"/>
    </row>
    <row r="495">
      <c r="A495" s="58" t="s">
        <v>3652</v>
      </c>
      <c r="B495" s="29">
        <v>101457.0</v>
      </c>
      <c r="C495" s="29">
        <v>101457.0</v>
      </c>
      <c r="D495" s="27">
        <v>0.0</v>
      </c>
      <c r="E495" s="41"/>
    </row>
    <row r="496">
      <c r="A496" s="58" t="s">
        <v>3653</v>
      </c>
      <c r="B496" s="29">
        <v>35290.0</v>
      </c>
      <c r="C496" s="59">
        <v>35290.0</v>
      </c>
      <c r="D496" s="27">
        <v>0.0</v>
      </c>
      <c r="E496" s="41"/>
    </row>
    <row r="497">
      <c r="A497" s="58" t="s">
        <v>3654</v>
      </c>
      <c r="B497" s="29">
        <v>80648.0</v>
      </c>
      <c r="C497" s="59">
        <v>78703.0</v>
      </c>
      <c r="D497" s="27">
        <v>-1945.0</v>
      </c>
      <c r="E497" s="41"/>
    </row>
    <row r="498">
      <c r="A498" s="58" t="s">
        <v>3655</v>
      </c>
      <c r="B498" s="29">
        <v>67107.5</v>
      </c>
      <c r="C498" s="59">
        <v>67107.5</v>
      </c>
      <c r="D498" s="27">
        <v>0.0</v>
      </c>
      <c r="E498" s="41"/>
    </row>
    <row r="499">
      <c r="A499" s="58" t="s">
        <v>3657</v>
      </c>
      <c r="B499" s="29">
        <v>3187.0</v>
      </c>
      <c r="C499" s="59">
        <v>3187.0</v>
      </c>
      <c r="D499" s="27">
        <v>0.0</v>
      </c>
      <c r="E499" s="41"/>
    </row>
    <row r="500">
      <c r="A500" s="58" t="s">
        <v>3658</v>
      </c>
      <c r="B500" s="29">
        <v>13694.0</v>
      </c>
      <c r="C500" s="59">
        <v>13694.0</v>
      </c>
      <c r="D500" s="27">
        <v>0.0</v>
      </c>
      <c r="E500" s="41"/>
    </row>
    <row r="501">
      <c r="A501" s="35" t="s">
        <v>3659</v>
      </c>
      <c r="B501" s="29">
        <v>361829.8</v>
      </c>
      <c r="C501" s="59">
        <v>359884.8</v>
      </c>
      <c r="D501" s="27">
        <v>-1945.0</v>
      </c>
      <c r="E501" s="41"/>
    </row>
    <row r="502">
      <c r="A502" s="36" t="s">
        <v>3660</v>
      </c>
      <c r="B502" s="42">
        <v>21.69999999999709</v>
      </c>
      <c r="C502" s="65">
        <v>-423.29999999998836</v>
      </c>
      <c r="D502" s="66">
        <v>-444.99999999998545</v>
      </c>
      <c r="E502" s="45"/>
    </row>
    <row r="505">
      <c r="A505" s="5" t="s">
        <v>4821</v>
      </c>
      <c r="B505" s="6"/>
      <c r="C505" s="6"/>
      <c r="D505" s="6"/>
      <c r="E505" s="7"/>
    </row>
    <row r="506">
      <c r="A506" s="10"/>
      <c r="B506" s="11"/>
      <c r="C506" s="11"/>
      <c r="D506" s="11"/>
      <c r="E506" s="12"/>
    </row>
    <row r="507">
      <c r="A507" s="5" t="s">
        <v>3634</v>
      </c>
      <c r="B507" s="6"/>
      <c r="C507" s="6"/>
      <c r="D507" s="6"/>
      <c r="E507" s="7"/>
    </row>
    <row r="508">
      <c r="A508" s="10"/>
      <c r="B508" s="11"/>
      <c r="C508" s="11"/>
      <c r="D508" s="11"/>
      <c r="E508" s="12"/>
    </row>
    <row r="509">
      <c r="A509" s="13">
        <v>45635.0</v>
      </c>
      <c r="B509" s="6"/>
      <c r="C509" s="54" t="s">
        <v>3635</v>
      </c>
      <c r="D509" s="15">
        <v>45641.0</v>
      </c>
      <c r="E509" s="7"/>
    </row>
    <row r="510">
      <c r="A510" s="10"/>
      <c r="B510" s="11"/>
      <c r="C510" s="16"/>
      <c r="D510" s="11"/>
      <c r="E510" s="12"/>
    </row>
    <row r="511">
      <c r="A511" s="55" t="s">
        <v>4824</v>
      </c>
      <c r="B511" s="7"/>
      <c r="C511" s="16"/>
      <c r="D511" s="56" t="s">
        <v>4825</v>
      </c>
      <c r="E511" s="7"/>
    </row>
    <row r="512">
      <c r="A512" s="10"/>
      <c r="B512" s="12"/>
      <c r="C512" s="16"/>
      <c r="D512" s="11"/>
      <c r="E512" s="12"/>
    </row>
    <row r="513">
      <c r="A513" s="19" t="s">
        <v>3636</v>
      </c>
      <c r="B513" s="6"/>
      <c r="C513" s="6"/>
      <c r="D513" s="6"/>
      <c r="E513" s="7"/>
    </row>
    <row r="514">
      <c r="A514" s="20" t="s">
        <v>3637</v>
      </c>
      <c r="B514" s="21" t="s">
        <v>3638</v>
      </c>
      <c r="C514" s="22" t="s">
        <v>3639</v>
      </c>
      <c r="D514" s="21" t="s">
        <v>3640</v>
      </c>
      <c r="E514" s="23" t="s">
        <v>13</v>
      </c>
    </row>
    <row r="515">
      <c r="A515" s="57" t="s">
        <v>3641</v>
      </c>
      <c r="B515" s="25">
        <v>41939.0</v>
      </c>
      <c r="C515" s="26">
        <v>41942.0</v>
      </c>
      <c r="D515" s="27">
        <v>3.0</v>
      </c>
      <c r="E515" s="41"/>
    </row>
    <row r="516">
      <c r="A516" s="57" t="s">
        <v>3642</v>
      </c>
      <c r="B516" s="29">
        <v>24536.0</v>
      </c>
      <c r="C516" s="26">
        <v>19211.0</v>
      </c>
      <c r="D516" s="27">
        <v>-5325.0</v>
      </c>
      <c r="E516" s="40" t="s">
        <v>8568</v>
      </c>
    </row>
    <row r="517">
      <c r="A517" s="57" t="s">
        <v>3643</v>
      </c>
      <c r="B517" s="29">
        <v>760.0</v>
      </c>
      <c r="C517" s="26">
        <v>760.0</v>
      </c>
      <c r="D517" s="27">
        <v>0.0</v>
      </c>
      <c r="E517" s="41"/>
    </row>
    <row r="518">
      <c r="A518" s="57" t="s">
        <v>3644</v>
      </c>
      <c r="B518" s="29">
        <v>1020.0</v>
      </c>
      <c r="C518" s="26">
        <v>1020.0</v>
      </c>
      <c r="D518" s="27">
        <v>0.0</v>
      </c>
      <c r="E518" s="41"/>
    </row>
    <row r="519">
      <c r="A519" s="31" t="s">
        <v>3646</v>
      </c>
      <c r="B519" s="29">
        <v>0.0</v>
      </c>
      <c r="C519" s="26"/>
      <c r="D519" s="27">
        <v>0.0</v>
      </c>
      <c r="E519" s="41"/>
    </row>
    <row r="520">
      <c r="A520" s="31" t="s">
        <v>3647</v>
      </c>
      <c r="B520" s="29">
        <v>0.0</v>
      </c>
      <c r="C520" s="26"/>
      <c r="D520" s="27">
        <v>0.0</v>
      </c>
      <c r="E520" s="41"/>
    </row>
    <row r="521">
      <c r="A521" s="31" t="s">
        <v>3649</v>
      </c>
      <c r="B521" s="29">
        <v>7920.0</v>
      </c>
      <c r="C521" s="26">
        <v>7000.0</v>
      </c>
      <c r="D521" s="27">
        <v>-920.0</v>
      </c>
      <c r="E521" s="40" t="s">
        <v>8569</v>
      </c>
    </row>
    <row r="522">
      <c r="A522" s="31" t="s">
        <v>3651</v>
      </c>
      <c r="B522" s="29">
        <v>2840.0</v>
      </c>
      <c r="C522" s="26">
        <v>3760.0</v>
      </c>
      <c r="D522" s="27">
        <v>920.0</v>
      </c>
      <c r="E522" s="41"/>
    </row>
    <row r="523">
      <c r="A523" s="58" t="s">
        <v>3652</v>
      </c>
      <c r="B523" s="29">
        <v>117349.0</v>
      </c>
      <c r="C523" s="29">
        <v>117349.0</v>
      </c>
      <c r="D523" s="27">
        <v>0.0</v>
      </c>
      <c r="E523" s="41"/>
    </row>
    <row r="524">
      <c r="A524" s="58" t="s">
        <v>3653</v>
      </c>
      <c r="B524" s="29">
        <v>33356.0</v>
      </c>
      <c r="C524" s="59">
        <v>33356.0</v>
      </c>
      <c r="D524" s="27">
        <v>0.0</v>
      </c>
      <c r="E524" s="41"/>
    </row>
    <row r="525">
      <c r="A525" s="58" t="s">
        <v>3654</v>
      </c>
      <c r="B525" s="29">
        <v>87221.0</v>
      </c>
      <c r="C525" s="59">
        <v>86658.0</v>
      </c>
      <c r="D525" s="27">
        <v>-563.0</v>
      </c>
      <c r="E525" s="41"/>
    </row>
    <row r="526">
      <c r="A526" s="58" t="s">
        <v>3655</v>
      </c>
      <c r="B526" s="29">
        <v>78943.0</v>
      </c>
      <c r="C526" s="59">
        <v>78943.0</v>
      </c>
      <c r="D526" s="27">
        <v>0.0</v>
      </c>
      <c r="E526" s="41"/>
    </row>
    <row r="527">
      <c r="A527" s="58" t="s">
        <v>3657</v>
      </c>
      <c r="B527" s="29">
        <v>1934.0</v>
      </c>
      <c r="C527" s="59">
        <v>3143.0</v>
      </c>
      <c r="D527" s="27">
        <v>1209.0</v>
      </c>
      <c r="E527" s="41"/>
    </row>
    <row r="528">
      <c r="A528" s="58" t="s">
        <v>3658</v>
      </c>
      <c r="B528" s="29">
        <v>16341.0</v>
      </c>
      <c r="C528" s="59">
        <v>16341.0</v>
      </c>
      <c r="D528" s="27">
        <v>0.0</v>
      </c>
      <c r="E528" s="41"/>
    </row>
    <row r="529">
      <c r="A529" s="35" t="s">
        <v>3659</v>
      </c>
      <c r="B529" s="29">
        <v>397849.0</v>
      </c>
      <c r="C529" s="59">
        <v>397286.0</v>
      </c>
      <c r="D529" s="27">
        <v>-563.0</v>
      </c>
      <c r="E529" s="41"/>
    </row>
    <row r="530">
      <c r="A530" s="36" t="s">
        <v>3660</v>
      </c>
      <c r="B530" s="42">
        <v>-31.0</v>
      </c>
      <c r="C530" s="65">
        <v>-4144.0</v>
      </c>
      <c r="D530" s="66">
        <v>-4113.0</v>
      </c>
      <c r="E530" s="45"/>
    </row>
    <row r="533">
      <c r="A533" s="5" t="s">
        <v>4821</v>
      </c>
      <c r="B533" s="6"/>
      <c r="C533" s="6"/>
      <c r="D533" s="6"/>
      <c r="E533" s="7"/>
    </row>
    <row r="534">
      <c r="A534" s="10"/>
      <c r="B534" s="11"/>
      <c r="C534" s="11"/>
      <c r="D534" s="11"/>
      <c r="E534" s="12"/>
    </row>
    <row r="535">
      <c r="A535" s="5" t="s">
        <v>3634</v>
      </c>
      <c r="B535" s="6"/>
      <c r="C535" s="6"/>
      <c r="D535" s="6"/>
      <c r="E535" s="7"/>
    </row>
    <row r="536">
      <c r="A536" s="10"/>
      <c r="B536" s="11"/>
      <c r="C536" s="11"/>
      <c r="D536" s="11"/>
      <c r="E536" s="12"/>
    </row>
    <row r="537">
      <c r="A537" s="13">
        <v>45642.0</v>
      </c>
      <c r="B537" s="6"/>
      <c r="C537" s="54" t="s">
        <v>3635</v>
      </c>
      <c r="D537" s="15">
        <v>45648.0</v>
      </c>
      <c r="E537" s="7"/>
    </row>
    <row r="538">
      <c r="A538" s="10"/>
      <c r="B538" s="11"/>
      <c r="C538" s="16"/>
      <c r="D538" s="11"/>
      <c r="E538" s="12"/>
    </row>
    <row r="539">
      <c r="A539" s="55" t="s">
        <v>4824</v>
      </c>
      <c r="B539" s="7"/>
      <c r="C539" s="16"/>
      <c r="D539" s="56" t="s">
        <v>4825</v>
      </c>
      <c r="E539" s="7"/>
    </row>
    <row r="540">
      <c r="A540" s="10"/>
      <c r="B540" s="12"/>
      <c r="C540" s="16"/>
      <c r="D540" s="11"/>
      <c r="E540" s="12"/>
    </row>
    <row r="541">
      <c r="A541" s="19" t="s">
        <v>3636</v>
      </c>
      <c r="B541" s="6"/>
      <c r="C541" s="6"/>
      <c r="D541" s="6"/>
      <c r="E541" s="7"/>
    </row>
    <row r="542">
      <c r="A542" s="20" t="s">
        <v>3637</v>
      </c>
      <c r="B542" s="21" t="s">
        <v>3638</v>
      </c>
      <c r="C542" s="22" t="s">
        <v>3639</v>
      </c>
      <c r="D542" s="21" t="s">
        <v>3640</v>
      </c>
      <c r="E542" s="23" t="s">
        <v>13</v>
      </c>
    </row>
    <row r="543">
      <c r="A543" s="57" t="s">
        <v>3641</v>
      </c>
      <c r="B543" s="25">
        <v>36613.0</v>
      </c>
      <c r="C543" s="26">
        <v>36115.0</v>
      </c>
      <c r="D543" s="27">
        <v>-498.0</v>
      </c>
      <c r="E543" s="41"/>
    </row>
    <row r="544">
      <c r="A544" s="57" t="s">
        <v>3642</v>
      </c>
      <c r="B544" s="29">
        <v>19451.0</v>
      </c>
      <c r="C544" s="26">
        <v>19451.0</v>
      </c>
      <c r="D544" s="27">
        <v>0.0</v>
      </c>
      <c r="E544" s="40"/>
    </row>
    <row r="545">
      <c r="A545" s="57" t="s">
        <v>3643</v>
      </c>
      <c r="B545" s="29">
        <v>0.0</v>
      </c>
      <c r="C545" s="26"/>
      <c r="D545" s="27">
        <v>0.0</v>
      </c>
      <c r="E545" s="41"/>
    </row>
    <row r="546">
      <c r="A546" s="57" t="s">
        <v>3644</v>
      </c>
      <c r="B546" s="29">
        <v>1000.0</v>
      </c>
      <c r="C546" s="26">
        <v>1000.0</v>
      </c>
      <c r="D546" s="27">
        <v>0.0</v>
      </c>
      <c r="E546" s="41"/>
    </row>
    <row r="547">
      <c r="A547" s="31" t="s">
        <v>3646</v>
      </c>
      <c r="B547" s="29">
        <v>0.0</v>
      </c>
      <c r="C547" s="26"/>
      <c r="D547" s="27">
        <v>0.0</v>
      </c>
      <c r="E547" s="41"/>
    </row>
    <row r="548">
      <c r="A548" s="31" t="s">
        <v>3647</v>
      </c>
      <c r="B548" s="29">
        <v>108.0</v>
      </c>
      <c r="C548" s="26">
        <v>108.0</v>
      </c>
      <c r="D548" s="27">
        <v>0.0</v>
      </c>
      <c r="E548" s="41"/>
    </row>
    <row r="549">
      <c r="A549" s="31" t="s">
        <v>3649</v>
      </c>
      <c r="B549" s="29">
        <v>3654.0</v>
      </c>
      <c r="C549" s="26">
        <v>3654.0</v>
      </c>
      <c r="D549" s="27">
        <v>0.0</v>
      </c>
      <c r="E549" s="40"/>
    </row>
    <row r="550">
      <c r="A550" s="31" t="s">
        <v>3651</v>
      </c>
      <c r="B550" s="29">
        <v>3600.0</v>
      </c>
      <c r="C550" s="26">
        <v>3320.0</v>
      </c>
      <c r="D550" s="27">
        <v>-280.0</v>
      </c>
      <c r="E550" s="41"/>
    </row>
    <row r="551">
      <c r="A551" s="58" t="s">
        <v>3652</v>
      </c>
      <c r="B551" s="29">
        <v>102051.0</v>
      </c>
      <c r="C551" s="29">
        <v>102051.0</v>
      </c>
      <c r="D551" s="27">
        <v>0.0</v>
      </c>
      <c r="E551" s="41"/>
    </row>
    <row r="552">
      <c r="A552" s="58" t="s">
        <v>3653</v>
      </c>
      <c r="B552" s="29">
        <v>44934.0</v>
      </c>
      <c r="C552" s="59">
        <v>44934.0</v>
      </c>
      <c r="D552" s="27">
        <v>0.0</v>
      </c>
      <c r="E552" s="41"/>
    </row>
    <row r="553">
      <c r="A553" s="58" t="s">
        <v>3654</v>
      </c>
      <c r="B553" s="29">
        <v>70795.0</v>
      </c>
      <c r="C553" s="59">
        <v>70466.0</v>
      </c>
      <c r="D553" s="27">
        <v>-329.0</v>
      </c>
      <c r="E553" s="41"/>
    </row>
    <row r="554">
      <c r="A554" s="58" t="s">
        <v>3655</v>
      </c>
      <c r="B554" s="29">
        <v>65836.0</v>
      </c>
      <c r="C554" s="59">
        <v>65836.0</v>
      </c>
      <c r="D554" s="27">
        <v>0.0</v>
      </c>
      <c r="E554" s="41"/>
    </row>
    <row r="555">
      <c r="A555" s="58" t="s">
        <v>3657</v>
      </c>
      <c r="B555" s="29">
        <v>3740.0</v>
      </c>
      <c r="C555" s="59">
        <v>3740.0</v>
      </c>
      <c r="D555" s="27">
        <v>0.0</v>
      </c>
      <c r="E555" s="41"/>
    </row>
    <row r="556">
      <c r="A556" s="58" t="s">
        <v>3658</v>
      </c>
      <c r="B556" s="29">
        <v>15034.0</v>
      </c>
      <c r="C556" s="59">
        <v>14755.0</v>
      </c>
      <c r="D556" s="27">
        <v>-279.0</v>
      </c>
      <c r="E556" s="41"/>
    </row>
    <row r="557">
      <c r="A557" s="35" t="s">
        <v>3659</v>
      </c>
      <c r="B557" s="29">
        <v>351760.5</v>
      </c>
      <c r="C557" s="59">
        <v>351152.5</v>
      </c>
      <c r="D557" s="27">
        <v>-608.0</v>
      </c>
      <c r="E557" s="41"/>
    </row>
    <row r="558">
      <c r="A558" s="36" t="s">
        <v>3660</v>
      </c>
      <c r="B558" s="42">
        <v>21.5</v>
      </c>
      <c r="C558" s="65">
        <v>-477.5</v>
      </c>
      <c r="D558" s="66">
        <v>-499.0</v>
      </c>
      <c r="E558" s="45"/>
    </row>
    <row r="561">
      <c r="A561" s="5" t="s">
        <v>4821</v>
      </c>
      <c r="B561" s="6"/>
      <c r="C561" s="6"/>
      <c r="D561" s="6"/>
      <c r="E561" s="7"/>
    </row>
    <row r="562">
      <c r="A562" s="10"/>
      <c r="B562" s="11"/>
      <c r="C562" s="11"/>
      <c r="D562" s="11"/>
      <c r="E562" s="12"/>
    </row>
    <row r="563">
      <c r="A563" s="5" t="s">
        <v>3634</v>
      </c>
      <c r="B563" s="6"/>
      <c r="C563" s="6"/>
      <c r="D563" s="6"/>
      <c r="E563" s="7"/>
    </row>
    <row r="564">
      <c r="A564" s="10"/>
      <c r="B564" s="11"/>
      <c r="C564" s="11"/>
      <c r="D564" s="11"/>
      <c r="E564" s="12"/>
    </row>
    <row r="565">
      <c r="A565" s="13">
        <v>45649.0</v>
      </c>
      <c r="B565" s="6"/>
      <c r="C565" s="54" t="s">
        <v>3635</v>
      </c>
      <c r="D565" s="15">
        <v>45655.0</v>
      </c>
      <c r="E565" s="7"/>
    </row>
    <row r="566">
      <c r="A566" s="10"/>
      <c r="B566" s="11"/>
      <c r="C566" s="16"/>
      <c r="D566" s="11"/>
      <c r="E566" s="12"/>
    </row>
    <row r="567">
      <c r="A567" s="55" t="s">
        <v>4824</v>
      </c>
      <c r="B567" s="7"/>
      <c r="C567" s="16"/>
      <c r="D567" s="56" t="s">
        <v>4825</v>
      </c>
      <c r="E567" s="7"/>
    </row>
    <row r="568">
      <c r="A568" s="10"/>
      <c r="B568" s="12"/>
      <c r="C568" s="16"/>
      <c r="D568" s="11"/>
      <c r="E568" s="12"/>
    </row>
    <row r="569">
      <c r="A569" s="19" t="s">
        <v>3636</v>
      </c>
      <c r="B569" s="6"/>
      <c r="C569" s="6"/>
      <c r="D569" s="6"/>
      <c r="E569" s="7"/>
    </row>
    <row r="570">
      <c r="A570" s="20" t="s">
        <v>3637</v>
      </c>
      <c r="B570" s="21" t="s">
        <v>3638</v>
      </c>
      <c r="C570" s="22" t="s">
        <v>3639</v>
      </c>
      <c r="D570" s="21" t="s">
        <v>3640</v>
      </c>
      <c r="E570" s="23" t="s">
        <v>13</v>
      </c>
    </row>
    <row r="571">
      <c r="A571" s="57" t="s">
        <v>3641</v>
      </c>
      <c r="B571" s="25">
        <v>34206.0</v>
      </c>
      <c r="C571" s="26">
        <v>34206.0</v>
      </c>
      <c r="D571" s="27">
        <v>0.0</v>
      </c>
      <c r="E571" s="41"/>
    </row>
    <row r="572">
      <c r="A572" s="57" t="s">
        <v>3642</v>
      </c>
      <c r="B572" s="29">
        <v>9875.0</v>
      </c>
      <c r="C572" s="26">
        <v>9875.0</v>
      </c>
      <c r="D572" s="27">
        <v>0.0</v>
      </c>
      <c r="E572" s="40"/>
    </row>
    <row r="573">
      <c r="A573" s="57" t="s">
        <v>3643</v>
      </c>
      <c r="B573" s="29">
        <v>1300.0</v>
      </c>
      <c r="C573" s="26">
        <v>1300.0</v>
      </c>
      <c r="D573" s="27">
        <v>0.0</v>
      </c>
      <c r="E573" s="41"/>
    </row>
    <row r="574">
      <c r="A574" s="57" t="s">
        <v>3644</v>
      </c>
      <c r="B574" s="29">
        <v>499.0</v>
      </c>
      <c r="C574" s="26">
        <v>499.0</v>
      </c>
      <c r="D574" s="27">
        <v>0.0</v>
      </c>
      <c r="E574" s="41"/>
    </row>
    <row r="575">
      <c r="A575" s="31" t="s">
        <v>3646</v>
      </c>
      <c r="B575" s="29">
        <v>0.0</v>
      </c>
      <c r="C575" s="26"/>
      <c r="D575" s="27">
        <v>0.0</v>
      </c>
      <c r="E575" s="41"/>
    </row>
    <row r="576">
      <c r="A576" s="31" t="s">
        <v>3647</v>
      </c>
      <c r="B576" s="29">
        <v>38.0</v>
      </c>
      <c r="C576" s="26">
        <v>38.0</v>
      </c>
      <c r="D576" s="27">
        <v>0.0</v>
      </c>
      <c r="E576" s="41"/>
    </row>
    <row r="577">
      <c r="A577" s="31" t="s">
        <v>3649</v>
      </c>
      <c r="B577" s="29">
        <v>2500.0</v>
      </c>
      <c r="C577" s="26">
        <v>2500.0</v>
      </c>
      <c r="D577" s="27">
        <v>0.0</v>
      </c>
      <c r="E577" s="40"/>
    </row>
    <row r="578">
      <c r="A578" s="31" t="s">
        <v>3651</v>
      </c>
      <c r="B578" s="29">
        <v>2120.0</v>
      </c>
      <c r="C578" s="26">
        <v>2120.0</v>
      </c>
      <c r="D578" s="27">
        <v>0.0</v>
      </c>
      <c r="E578" s="41"/>
    </row>
    <row r="579">
      <c r="A579" s="58" t="s">
        <v>3652</v>
      </c>
      <c r="B579" s="29">
        <v>65186.0</v>
      </c>
      <c r="C579" s="29">
        <v>65186.0</v>
      </c>
      <c r="D579" s="27">
        <v>0.0</v>
      </c>
      <c r="E579" s="41"/>
    </row>
    <row r="580">
      <c r="A580" s="58" t="s">
        <v>3653</v>
      </c>
      <c r="B580" s="29">
        <v>25256.0</v>
      </c>
      <c r="C580" s="59">
        <v>25256.0</v>
      </c>
      <c r="D580" s="27">
        <v>0.0</v>
      </c>
      <c r="E580" s="41"/>
    </row>
    <row r="581">
      <c r="A581" s="58" t="s">
        <v>3654</v>
      </c>
      <c r="B581" s="29">
        <v>57282.0</v>
      </c>
      <c r="C581" s="59">
        <v>56921.0</v>
      </c>
      <c r="D581" s="27">
        <v>-361.0</v>
      </c>
      <c r="E581" s="41"/>
    </row>
    <row r="582">
      <c r="A582" s="58" t="s">
        <v>3655</v>
      </c>
      <c r="B582" s="29">
        <v>38984.5</v>
      </c>
      <c r="C582" s="59">
        <v>38984.5</v>
      </c>
      <c r="D582" s="27">
        <v>0.0</v>
      </c>
      <c r="E582" s="41"/>
    </row>
    <row r="583">
      <c r="A583" s="58" t="s">
        <v>3657</v>
      </c>
      <c r="B583" s="29">
        <v>2909.0</v>
      </c>
      <c r="C583" s="59">
        <v>2909.0</v>
      </c>
      <c r="D583" s="27">
        <v>0.0</v>
      </c>
      <c r="E583" s="41"/>
    </row>
    <row r="584">
      <c r="A584" s="58" t="s">
        <v>3658</v>
      </c>
      <c r="B584" s="29">
        <v>15651.0</v>
      </c>
      <c r="C584" s="59">
        <v>15651.0</v>
      </c>
      <c r="D584" s="27">
        <v>0.0</v>
      </c>
      <c r="E584" s="41"/>
    </row>
    <row r="585">
      <c r="A585" s="35" t="s">
        <v>3659</v>
      </c>
      <c r="B585" s="29">
        <v>240482.0</v>
      </c>
      <c r="C585" s="59">
        <v>240121.0</v>
      </c>
      <c r="D585" s="27">
        <v>-361.0</v>
      </c>
      <c r="E585" s="41"/>
    </row>
    <row r="586">
      <c r="A586" s="36" t="s">
        <v>3660</v>
      </c>
      <c r="B586" s="42">
        <v>-326.5</v>
      </c>
      <c r="C586" s="65">
        <v>-326.5</v>
      </c>
      <c r="D586" s="66">
        <v>0.0</v>
      </c>
      <c r="E586" s="45"/>
    </row>
    <row r="589">
      <c r="A589" s="5" t="s">
        <v>4821</v>
      </c>
      <c r="B589" s="6"/>
      <c r="C589" s="6"/>
      <c r="D589" s="6"/>
      <c r="E589" s="7"/>
    </row>
    <row r="590">
      <c r="A590" s="10"/>
      <c r="B590" s="11"/>
      <c r="C590" s="11"/>
      <c r="D590" s="11"/>
      <c r="E590" s="12"/>
    </row>
    <row r="591">
      <c r="A591" s="5" t="s">
        <v>3634</v>
      </c>
      <c r="B591" s="6"/>
      <c r="C591" s="6"/>
      <c r="D591" s="6"/>
      <c r="E591" s="7"/>
    </row>
    <row r="592">
      <c r="A592" s="10"/>
      <c r="B592" s="11"/>
      <c r="C592" s="11"/>
      <c r="D592" s="11"/>
      <c r="E592" s="12"/>
    </row>
    <row r="593">
      <c r="A593" s="13">
        <v>45649.0</v>
      </c>
      <c r="B593" s="6"/>
      <c r="C593" s="54" t="s">
        <v>3635</v>
      </c>
      <c r="D593" s="15">
        <v>45655.0</v>
      </c>
      <c r="E593" s="7"/>
    </row>
    <row r="594">
      <c r="A594" s="10"/>
      <c r="B594" s="11"/>
      <c r="C594" s="16"/>
      <c r="D594" s="11"/>
      <c r="E594" s="12"/>
    </row>
    <row r="595">
      <c r="A595" s="55" t="s">
        <v>4824</v>
      </c>
      <c r="B595" s="7"/>
      <c r="C595" s="16"/>
      <c r="D595" s="56" t="s">
        <v>4825</v>
      </c>
      <c r="E595" s="7"/>
    </row>
    <row r="596">
      <c r="A596" s="10"/>
      <c r="B596" s="12"/>
      <c r="C596" s="16"/>
      <c r="D596" s="11"/>
      <c r="E596" s="12"/>
    </row>
    <row r="597">
      <c r="A597" s="19" t="s">
        <v>3636</v>
      </c>
      <c r="B597" s="6"/>
      <c r="C597" s="6"/>
      <c r="D597" s="6"/>
      <c r="E597" s="7"/>
    </row>
    <row r="598">
      <c r="A598" s="20" t="s">
        <v>3637</v>
      </c>
      <c r="B598" s="21" t="s">
        <v>3638</v>
      </c>
      <c r="C598" s="22" t="s">
        <v>3639</v>
      </c>
      <c r="D598" s="21" t="s">
        <v>3640</v>
      </c>
      <c r="E598" s="23" t="s">
        <v>13</v>
      </c>
    </row>
    <row r="599">
      <c r="A599" s="57" t="s">
        <v>3641</v>
      </c>
      <c r="B599" s="25">
        <v>34206.0</v>
      </c>
      <c r="C599" s="26">
        <v>34206.0</v>
      </c>
      <c r="D599" s="27">
        <v>0.0</v>
      </c>
      <c r="E599" s="41"/>
    </row>
    <row r="600">
      <c r="A600" s="57" t="s">
        <v>3642</v>
      </c>
      <c r="B600" s="29">
        <v>9875.0</v>
      </c>
      <c r="C600" s="26">
        <v>9875.0</v>
      </c>
      <c r="D600" s="27">
        <v>0.0</v>
      </c>
      <c r="E600" s="40"/>
    </row>
    <row r="601">
      <c r="A601" s="57" t="s">
        <v>3643</v>
      </c>
      <c r="B601" s="29">
        <v>1300.0</v>
      </c>
      <c r="C601" s="26">
        <v>1300.0</v>
      </c>
      <c r="D601" s="27">
        <v>0.0</v>
      </c>
      <c r="E601" s="41"/>
    </row>
    <row r="602">
      <c r="A602" s="57" t="s">
        <v>3644</v>
      </c>
      <c r="B602" s="29">
        <v>499.0</v>
      </c>
      <c r="C602" s="26">
        <v>499.0</v>
      </c>
      <c r="D602" s="27">
        <v>0.0</v>
      </c>
      <c r="E602" s="41"/>
    </row>
    <row r="603">
      <c r="A603" s="31" t="s">
        <v>3646</v>
      </c>
      <c r="B603" s="29">
        <v>0.0</v>
      </c>
      <c r="C603" s="26"/>
      <c r="D603" s="27">
        <v>0.0</v>
      </c>
      <c r="E603" s="41"/>
    </row>
    <row r="604">
      <c r="A604" s="31" t="s">
        <v>3647</v>
      </c>
      <c r="B604" s="29">
        <v>38.0</v>
      </c>
      <c r="C604" s="26">
        <v>38.0</v>
      </c>
      <c r="D604" s="27">
        <v>0.0</v>
      </c>
      <c r="E604" s="41"/>
    </row>
    <row r="605">
      <c r="A605" s="31" t="s">
        <v>3649</v>
      </c>
      <c r="B605" s="29">
        <v>2500.0</v>
      </c>
      <c r="C605" s="26">
        <v>2500.0</v>
      </c>
      <c r="D605" s="27">
        <v>0.0</v>
      </c>
      <c r="E605" s="28" t="s">
        <v>8570</v>
      </c>
    </row>
    <row r="606">
      <c r="A606" s="31" t="s">
        <v>3651</v>
      </c>
      <c r="B606" s="29">
        <v>2120.0</v>
      </c>
      <c r="C606" s="26">
        <v>2120.0</v>
      </c>
      <c r="D606" s="27">
        <v>0.0</v>
      </c>
      <c r="E606" s="41"/>
    </row>
    <row r="607">
      <c r="A607" s="58" t="s">
        <v>3652</v>
      </c>
      <c r="B607" s="29">
        <v>65186.0</v>
      </c>
      <c r="C607" s="29">
        <v>65186.0</v>
      </c>
      <c r="D607" s="27">
        <v>0.0</v>
      </c>
      <c r="E607" s="41"/>
    </row>
    <row r="608">
      <c r="A608" s="58" t="s">
        <v>3653</v>
      </c>
      <c r="B608" s="29">
        <v>25256.0</v>
      </c>
      <c r="C608" s="59">
        <v>25256.0</v>
      </c>
      <c r="D608" s="27">
        <v>0.0</v>
      </c>
      <c r="E608" s="41"/>
    </row>
    <row r="609">
      <c r="A609" s="58" t="s">
        <v>3654</v>
      </c>
      <c r="B609" s="29">
        <v>57282.0</v>
      </c>
      <c r="C609" s="59">
        <v>56921.0</v>
      </c>
      <c r="D609" s="27">
        <v>-361.0</v>
      </c>
      <c r="E609" s="41"/>
    </row>
    <row r="610">
      <c r="A610" s="58" t="s">
        <v>3655</v>
      </c>
      <c r="B610" s="29">
        <v>38984.5</v>
      </c>
      <c r="C610" s="59">
        <v>38984.5</v>
      </c>
      <c r="D610" s="27">
        <v>0.0</v>
      </c>
      <c r="E610" s="41"/>
    </row>
    <row r="611">
      <c r="A611" s="58" t="s">
        <v>3657</v>
      </c>
      <c r="B611" s="29">
        <v>2909.0</v>
      </c>
      <c r="C611" s="59">
        <v>2909.0</v>
      </c>
      <c r="D611" s="27">
        <v>0.0</v>
      </c>
      <c r="E611" s="41"/>
    </row>
    <row r="612">
      <c r="A612" s="58" t="s">
        <v>3658</v>
      </c>
      <c r="B612" s="29">
        <v>15651.0</v>
      </c>
      <c r="C612" s="59">
        <v>15651.0</v>
      </c>
      <c r="D612" s="27">
        <v>0.0</v>
      </c>
      <c r="E612" s="41"/>
    </row>
    <row r="613">
      <c r="A613" s="35" t="s">
        <v>3659</v>
      </c>
      <c r="B613" s="29">
        <v>240482.0</v>
      </c>
      <c r="C613" s="59">
        <v>240121.0</v>
      </c>
      <c r="D613" s="27">
        <v>-361.0</v>
      </c>
      <c r="E613" s="41"/>
    </row>
    <row r="614">
      <c r="A614" s="36" t="s">
        <v>3660</v>
      </c>
      <c r="B614" s="42">
        <v>-326.5</v>
      </c>
      <c r="C614" s="65">
        <v>-326.5</v>
      </c>
      <c r="D614" s="66">
        <v>0.0</v>
      </c>
      <c r="E614" s="45"/>
    </row>
    <row r="617">
      <c r="A617" s="5" t="s">
        <v>4821</v>
      </c>
      <c r="B617" s="6"/>
      <c r="C617" s="6"/>
      <c r="D617" s="6"/>
      <c r="E617" s="7"/>
    </row>
    <row r="618">
      <c r="A618" s="10"/>
      <c r="B618" s="11"/>
      <c r="C618" s="11"/>
      <c r="D618" s="11"/>
      <c r="E618" s="12"/>
    </row>
    <row r="619">
      <c r="A619" s="5" t="s">
        <v>3634</v>
      </c>
      <c r="B619" s="6"/>
      <c r="C619" s="6"/>
      <c r="D619" s="6"/>
      <c r="E619" s="7"/>
    </row>
    <row r="620">
      <c r="A620" s="10"/>
      <c r="B620" s="11"/>
      <c r="C620" s="11"/>
      <c r="D620" s="11"/>
      <c r="E620" s="12"/>
    </row>
    <row r="621">
      <c r="A621" s="13">
        <v>45656.0</v>
      </c>
      <c r="B621" s="6"/>
      <c r="C621" s="54" t="s">
        <v>3635</v>
      </c>
      <c r="D621" s="15">
        <v>45657.0</v>
      </c>
      <c r="E621" s="7"/>
    </row>
    <row r="622">
      <c r="A622" s="10"/>
      <c r="B622" s="11"/>
      <c r="C622" s="16"/>
      <c r="D622" s="11"/>
      <c r="E622" s="12"/>
    </row>
    <row r="623">
      <c r="A623" s="55" t="s">
        <v>4824</v>
      </c>
      <c r="B623" s="7"/>
      <c r="C623" s="16"/>
      <c r="D623" s="56" t="s">
        <v>4826</v>
      </c>
      <c r="E623" s="7"/>
    </row>
    <row r="624">
      <c r="A624" s="10"/>
      <c r="B624" s="12"/>
      <c r="C624" s="16"/>
      <c r="D624" s="11"/>
      <c r="E624" s="12"/>
    </row>
    <row r="625">
      <c r="A625" s="19" t="s">
        <v>3636</v>
      </c>
      <c r="B625" s="6"/>
      <c r="C625" s="6"/>
      <c r="D625" s="6"/>
      <c r="E625" s="7"/>
    </row>
    <row r="626">
      <c r="A626" s="20" t="s">
        <v>3637</v>
      </c>
      <c r="B626" s="21" t="s">
        <v>3638</v>
      </c>
      <c r="C626" s="22" t="s">
        <v>3639</v>
      </c>
      <c r="D626" s="21" t="s">
        <v>3640</v>
      </c>
      <c r="E626" s="23" t="s">
        <v>13</v>
      </c>
    </row>
    <row r="627">
      <c r="A627" s="57" t="s">
        <v>3641</v>
      </c>
      <c r="B627" s="25">
        <v>12148.0</v>
      </c>
      <c r="C627" s="26">
        <v>12150.0</v>
      </c>
      <c r="D627" s="27">
        <v>2.0</v>
      </c>
      <c r="E627" s="41"/>
    </row>
    <row r="628">
      <c r="A628" s="57" t="s">
        <v>3642</v>
      </c>
      <c r="B628" s="29">
        <v>4923.0</v>
      </c>
      <c r="C628" s="26">
        <v>4923.0</v>
      </c>
      <c r="D628" s="27">
        <v>0.0</v>
      </c>
      <c r="E628" s="40"/>
    </row>
    <row r="629">
      <c r="A629" s="57" t="s">
        <v>3643</v>
      </c>
      <c r="B629" s="29">
        <v>280.0</v>
      </c>
      <c r="C629" s="26">
        <v>280.0</v>
      </c>
      <c r="D629" s="27">
        <v>0.0</v>
      </c>
      <c r="E629" s="41"/>
    </row>
    <row r="630">
      <c r="A630" s="57" t="s">
        <v>3644</v>
      </c>
      <c r="B630" s="29">
        <v>500.0</v>
      </c>
      <c r="C630" s="26">
        <v>500.0</v>
      </c>
      <c r="D630" s="27">
        <v>0.0</v>
      </c>
      <c r="E630" s="41"/>
    </row>
    <row r="631">
      <c r="A631" s="31" t="s">
        <v>3646</v>
      </c>
      <c r="B631" s="29">
        <v>135.0</v>
      </c>
      <c r="C631" s="26">
        <v>135.0</v>
      </c>
      <c r="D631" s="27">
        <v>0.0</v>
      </c>
      <c r="E631" s="41"/>
    </row>
    <row r="632">
      <c r="A632" s="31" t="s">
        <v>3647</v>
      </c>
      <c r="B632" s="29">
        <v>115.0</v>
      </c>
      <c r="C632" s="26">
        <v>115.0</v>
      </c>
      <c r="D632" s="27">
        <v>0.0</v>
      </c>
      <c r="E632" s="41"/>
    </row>
    <row r="633">
      <c r="A633" s="31" t="s">
        <v>3649</v>
      </c>
      <c r="B633" s="29">
        <v>0.0</v>
      </c>
      <c r="C633" s="26"/>
      <c r="D633" s="27">
        <v>0.0</v>
      </c>
      <c r="E633" s="28"/>
    </row>
    <row r="634">
      <c r="A634" s="31" t="s">
        <v>3651</v>
      </c>
      <c r="B634" s="29">
        <v>880.0</v>
      </c>
      <c r="C634" s="26">
        <v>880.0</v>
      </c>
      <c r="D634" s="27">
        <v>0.0</v>
      </c>
      <c r="E634" s="41"/>
    </row>
    <row r="635">
      <c r="A635" s="58" t="s">
        <v>3652</v>
      </c>
      <c r="B635" s="29">
        <v>31364.0</v>
      </c>
      <c r="C635" s="29">
        <v>0.0</v>
      </c>
      <c r="D635" s="27">
        <v>-31364.0</v>
      </c>
      <c r="E635" s="41"/>
    </row>
    <row r="636">
      <c r="A636" s="58" t="s">
        <v>3653</v>
      </c>
      <c r="B636" s="29">
        <v>5618.0</v>
      </c>
      <c r="C636" s="59">
        <v>0.0</v>
      </c>
      <c r="D636" s="27">
        <v>-5618.0</v>
      </c>
      <c r="E636" s="41"/>
    </row>
    <row r="637">
      <c r="A637" s="58" t="s">
        <v>3654</v>
      </c>
      <c r="B637" s="29">
        <v>24976.0</v>
      </c>
      <c r="C637" s="59">
        <v>0.0</v>
      </c>
      <c r="D637" s="27">
        <v>-24976.0</v>
      </c>
      <c r="E637" s="41"/>
    </row>
    <row r="638">
      <c r="A638" s="58" t="s">
        <v>3655</v>
      </c>
      <c r="B638" s="29">
        <v>14773.0</v>
      </c>
      <c r="C638" s="59">
        <v>0.0</v>
      </c>
      <c r="D638" s="27">
        <v>-14773.0</v>
      </c>
      <c r="E638" s="41"/>
    </row>
    <row r="639">
      <c r="A639" s="58" t="s">
        <v>3657</v>
      </c>
      <c r="B639" s="29">
        <v>4659.0</v>
      </c>
      <c r="C639" s="59">
        <v>0.0</v>
      </c>
      <c r="D639" s="27">
        <v>-4659.0</v>
      </c>
      <c r="E639" s="41"/>
    </row>
    <row r="640">
      <c r="A640" s="58" t="s">
        <v>3658</v>
      </c>
      <c r="B640" s="29">
        <v>5845.0</v>
      </c>
      <c r="C640" s="59">
        <v>0.0</v>
      </c>
      <c r="D640" s="27">
        <v>-5845.0</v>
      </c>
      <c r="E640" s="41"/>
    </row>
    <row r="641">
      <c r="A641" s="35" t="s">
        <v>3659</v>
      </c>
      <c r="B641" s="29">
        <v>100371.0</v>
      </c>
      <c r="C641" s="59">
        <v>0.0</v>
      </c>
      <c r="D641" s="27">
        <v>-100371.0</v>
      </c>
      <c r="E641" s="41"/>
    </row>
    <row r="642">
      <c r="A642" s="36" t="s">
        <v>3660</v>
      </c>
      <c r="B642" s="42">
        <v>0.0</v>
      </c>
      <c r="C642" s="65">
        <v>18983.0</v>
      </c>
      <c r="D642" s="66">
        <v>18983.0</v>
      </c>
      <c r="E642" s="45"/>
    </row>
    <row r="645">
      <c r="A645" s="5" t="s">
        <v>4821</v>
      </c>
      <c r="B645" s="6"/>
      <c r="C645" s="6"/>
      <c r="D645" s="6"/>
      <c r="E645" s="7"/>
    </row>
    <row r="646">
      <c r="A646" s="10"/>
      <c r="B646" s="11"/>
      <c r="C646" s="11"/>
      <c r="D646" s="11"/>
      <c r="E646" s="12"/>
    </row>
    <row r="647">
      <c r="A647" s="5" t="s">
        <v>3634</v>
      </c>
      <c r="B647" s="6"/>
      <c r="C647" s="6"/>
      <c r="D647" s="6"/>
      <c r="E647" s="7"/>
    </row>
    <row r="648">
      <c r="A648" s="10"/>
      <c r="B648" s="11"/>
      <c r="C648" s="11"/>
      <c r="D648" s="11"/>
      <c r="E648" s="12"/>
    </row>
    <row r="649">
      <c r="A649" s="13">
        <v>45656.0</v>
      </c>
      <c r="B649" s="6"/>
      <c r="C649" s="54" t="s">
        <v>3635</v>
      </c>
      <c r="D649" s="15">
        <v>45657.0</v>
      </c>
      <c r="E649" s="7"/>
    </row>
    <row r="650">
      <c r="A650" s="10"/>
      <c r="B650" s="11"/>
      <c r="C650" s="16"/>
      <c r="D650" s="11"/>
      <c r="E650" s="12"/>
    </row>
    <row r="651">
      <c r="A651" s="55" t="s">
        <v>4824</v>
      </c>
      <c r="B651" s="7"/>
      <c r="C651" s="16"/>
      <c r="D651" s="56" t="s">
        <v>4826</v>
      </c>
      <c r="E651" s="7"/>
    </row>
    <row r="652">
      <c r="A652" s="10"/>
      <c r="B652" s="12"/>
      <c r="C652" s="16"/>
      <c r="D652" s="11"/>
      <c r="E652" s="12"/>
    </row>
    <row r="653">
      <c r="A653" s="19" t="s">
        <v>3636</v>
      </c>
      <c r="B653" s="6"/>
      <c r="C653" s="6"/>
      <c r="D653" s="6"/>
      <c r="E653" s="7"/>
    </row>
    <row r="654">
      <c r="A654" s="20" t="s">
        <v>3637</v>
      </c>
      <c r="B654" s="21" t="s">
        <v>3638</v>
      </c>
      <c r="C654" s="22" t="s">
        <v>3639</v>
      </c>
      <c r="D654" s="21" t="s">
        <v>3640</v>
      </c>
      <c r="E654" s="23" t="s">
        <v>13</v>
      </c>
    </row>
    <row r="655">
      <c r="A655" s="57" t="s">
        <v>3641</v>
      </c>
      <c r="B655" s="25">
        <v>12148.0</v>
      </c>
      <c r="C655" s="26">
        <v>12150.0</v>
      </c>
      <c r="D655" s="27">
        <v>2.0</v>
      </c>
      <c r="E655" s="41"/>
    </row>
    <row r="656">
      <c r="A656" s="57" t="s">
        <v>3642</v>
      </c>
      <c r="B656" s="29">
        <v>4923.0</v>
      </c>
      <c r="C656" s="26">
        <v>4923.0</v>
      </c>
      <c r="D656" s="27">
        <v>0.0</v>
      </c>
      <c r="E656" s="40"/>
    </row>
    <row r="657">
      <c r="A657" s="57" t="s">
        <v>3643</v>
      </c>
      <c r="B657" s="29">
        <v>280.0</v>
      </c>
      <c r="C657" s="26">
        <v>280.0</v>
      </c>
      <c r="D657" s="27">
        <v>0.0</v>
      </c>
      <c r="E657" s="41"/>
    </row>
    <row r="658">
      <c r="A658" s="57" t="s">
        <v>3644</v>
      </c>
      <c r="B658" s="29">
        <v>500.0</v>
      </c>
      <c r="C658" s="26">
        <v>500.0</v>
      </c>
      <c r="D658" s="27">
        <v>0.0</v>
      </c>
      <c r="E658" s="41"/>
    </row>
    <row r="659">
      <c r="A659" s="31" t="s">
        <v>3646</v>
      </c>
      <c r="B659" s="29">
        <v>135.0</v>
      </c>
      <c r="C659" s="26">
        <v>135.0</v>
      </c>
      <c r="D659" s="27">
        <v>0.0</v>
      </c>
      <c r="E659" s="41"/>
    </row>
    <row r="660">
      <c r="A660" s="31" t="s">
        <v>3647</v>
      </c>
      <c r="B660" s="29">
        <v>115.0</v>
      </c>
      <c r="C660" s="26">
        <v>115.0</v>
      </c>
      <c r="D660" s="27">
        <v>0.0</v>
      </c>
      <c r="E660" s="41"/>
    </row>
    <row r="661">
      <c r="A661" s="31" t="s">
        <v>3649</v>
      </c>
      <c r="B661" s="29">
        <v>0.0</v>
      </c>
      <c r="C661" s="26"/>
      <c r="D661" s="27">
        <v>0.0</v>
      </c>
      <c r="E661" s="28"/>
    </row>
    <row r="662">
      <c r="A662" s="31" t="s">
        <v>3651</v>
      </c>
      <c r="B662" s="29">
        <v>880.0</v>
      </c>
      <c r="C662" s="26">
        <v>880.0</v>
      </c>
      <c r="D662" s="27">
        <v>0.0</v>
      </c>
      <c r="E662" s="41"/>
    </row>
    <row r="663">
      <c r="A663" s="58" t="s">
        <v>3652</v>
      </c>
      <c r="B663" s="29">
        <v>31364.0</v>
      </c>
      <c r="C663" s="29">
        <v>30891.0</v>
      </c>
      <c r="D663" s="27">
        <v>-473.0</v>
      </c>
      <c r="E663" s="41"/>
    </row>
    <row r="664">
      <c r="A664" s="58" t="s">
        <v>3653</v>
      </c>
      <c r="B664" s="29">
        <v>5618.0</v>
      </c>
      <c r="C664" s="59">
        <v>5618.0</v>
      </c>
      <c r="D664" s="27">
        <v>0.0</v>
      </c>
      <c r="E664" s="41"/>
    </row>
    <row r="665">
      <c r="A665" s="58" t="s">
        <v>3654</v>
      </c>
      <c r="B665" s="29">
        <v>24976.0</v>
      </c>
      <c r="C665" s="59">
        <v>24976.0</v>
      </c>
      <c r="D665" s="27">
        <v>0.0</v>
      </c>
      <c r="E665" s="41"/>
    </row>
    <row r="666">
      <c r="A666" s="58" t="s">
        <v>3655</v>
      </c>
      <c r="B666" s="29">
        <v>14773.0</v>
      </c>
      <c r="C666" s="59">
        <v>14773.0</v>
      </c>
      <c r="D666" s="27">
        <v>0.0</v>
      </c>
      <c r="E666" s="41"/>
    </row>
    <row r="667">
      <c r="A667" s="58" t="s">
        <v>3657</v>
      </c>
      <c r="B667" s="29">
        <v>4659.0</v>
      </c>
      <c r="C667" s="59">
        <v>4659.0</v>
      </c>
      <c r="D667" s="27">
        <v>0.0</v>
      </c>
      <c r="E667" s="41"/>
    </row>
    <row r="668">
      <c r="A668" s="58" t="s">
        <v>3658</v>
      </c>
      <c r="B668" s="29">
        <v>5845.0</v>
      </c>
      <c r="C668" s="59">
        <v>5845.0</v>
      </c>
      <c r="D668" s="27">
        <v>0.0</v>
      </c>
      <c r="E668" s="41"/>
    </row>
    <row r="669">
      <c r="A669" s="35" t="s">
        <v>3659</v>
      </c>
      <c r="B669" s="29">
        <v>100371.0</v>
      </c>
      <c r="C669" s="59">
        <v>99898.0</v>
      </c>
      <c r="D669" s="27">
        <v>-473.0</v>
      </c>
      <c r="E669" s="41"/>
    </row>
    <row r="670">
      <c r="A670" s="36" t="s">
        <v>3660</v>
      </c>
      <c r="B670" s="42">
        <v>0.0</v>
      </c>
      <c r="C670" s="65">
        <v>2.0</v>
      </c>
      <c r="D670" s="66">
        <v>2.0</v>
      </c>
      <c r="E670" s="45"/>
    </row>
    <row r="673">
      <c r="A673" s="5" t="s">
        <v>4821</v>
      </c>
      <c r="B673" s="6"/>
      <c r="C673" s="6"/>
      <c r="D673" s="6"/>
      <c r="E673" s="7"/>
    </row>
    <row r="674">
      <c r="A674" s="10"/>
      <c r="B674" s="11"/>
      <c r="C674" s="11"/>
      <c r="D674" s="11"/>
      <c r="E674" s="12"/>
    </row>
    <row r="675">
      <c r="A675" s="5" t="s">
        <v>3634</v>
      </c>
      <c r="B675" s="6"/>
      <c r="C675" s="6"/>
      <c r="D675" s="6"/>
      <c r="E675" s="7"/>
    </row>
    <row r="676">
      <c r="A676" s="10"/>
      <c r="B676" s="11"/>
      <c r="C676" s="11"/>
      <c r="D676" s="11"/>
      <c r="E676" s="12"/>
    </row>
    <row r="677">
      <c r="A677" s="13">
        <v>45658.0</v>
      </c>
      <c r="B677" s="6"/>
      <c r="C677" s="54" t="s">
        <v>3635</v>
      </c>
      <c r="D677" s="15">
        <v>45662.0</v>
      </c>
      <c r="E677" s="7"/>
    </row>
    <row r="678">
      <c r="A678" s="10"/>
      <c r="B678" s="11"/>
      <c r="C678" s="16"/>
      <c r="D678" s="11"/>
      <c r="E678" s="12"/>
    </row>
    <row r="679">
      <c r="A679" s="55" t="s">
        <v>4827</v>
      </c>
      <c r="B679" s="7"/>
      <c r="C679" s="16"/>
      <c r="D679" s="56" t="s">
        <v>4825</v>
      </c>
      <c r="E679" s="7"/>
    </row>
    <row r="680">
      <c r="A680" s="10"/>
      <c r="B680" s="12"/>
      <c r="C680" s="16"/>
      <c r="D680" s="11"/>
      <c r="E680" s="12"/>
    </row>
    <row r="681">
      <c r="A681" s="19" t="s">
        <v>3636</v>
      </c>
      <c r="B681" s="6"/>
      <c r="C681" s="6"/>
      <c r="D681" s="6"/>
      <c r="E681" s="7"/>
    </row>
    <row r="682">
      <c r="A682" s="20" t="s">
        <v>3637</v>
      </c>
      <c r="B682" s="21" t="s">
        <v>3638</v>
      </c>
      <c r="C682" s="22" t="s">
        <v>3639</v>
      </c>
      <c r="D682" s="21" t="s">
        <v>3640</v>
      </c>
      <c r="E682" s="23" t="s">
        <v>13</v>
      </c>
    </row>
    <row r="683">
      <c r="A683" s="57" t="s">
        <v>3641</v>
      </c>
      <c r="B683" s="25">
        <v>29053.0</v>
      </c>
      <c r="C683" s="26">
        <v>29055.0</v>
      </c>
      <c r="D683" s="27">
        <v>2.0</v>
      </c>
      <c r="E683" s="41"/>
    </row>
    <row r="684">
      <c r="A684" s="57" t="s">
        <v>3642</v>
      </c>
      <c r="B684" s="29">
        <v>15937.0</v>
      </c>
      <c r="C684" s="26">
        <v>15937.0</v>
      </c>
      <c r="D684" s="27">
        <v>0.0</v>
      </c>
      <c r="E684" s="40"/>
    </row>
    <row r="685">
      <c r="A685" s="57" t="s">
        <v>3643</v>
      </c>
      <c r="B685" s="29">
        <v>0.0</v>
      </c>
      <c r="C685" s="26"/>
      <c r="D685" s="27">
        <v>0.0</v>
      </c>
      <c r="E685" s="41"/>
    </row>
    <row r="686">
      <c r="A686" s="57" t="s">
        <v>3644</v>
      </c>
      <c r="B686" s="29">
        <v>499.0</v>
      </c>
      <c r="C686" s="26">
        <v>499.0</v>
      </c>
      <c r="D686" s="27">
        <v>0.0</v>
      </c>
      <c r="E686" s="41"/>
    </row>
    <row r="687">
      <c r="A687" s="31" t="s">
        <v>3646</v>
      </c>
      <c r="B687" s="29">
        <v>0.0</v>
      </c>
      <c r="C687" s="26"/>
      <c r="D687" s="27">
        <v>0.0</v>
      </c>
      <c r="E687" s="41"/>
    </row>
    <row r="688">
      <c r="A688" s="31" t="s">
        <v>3647</v>
      </c>
      <c r="B688" s="29">
        <v>0.0</v>
      </c>
      <c r="C688" s="26"/>
      <c r="D688" s="27">
        <v>0.0</v>
      </c>
      <c r="E688" s="41"/>
    </row>
    <row r="689">
      <c r="A689" s="31" t="s">
        <v>3649</v>
      </c>
      <c r="B689" s="29">
        <v>150.0</v>
      </c>
      <c r="C689" s="26">
        <v>150.0</v>
      </c>
      <c r="D689" s="27">
        <v>0.0</v>
      </c>
      <c r="E689" s="28"/>
    </row>
    <row r="690">
      <c r="A690" s="31" t="s">
        <v>3651</v>
      </c>
      <c r="B690" s="29">
        <v>2920.0</v>
      </c>
      <c r="C690" s="26">
        <v>2920.0</v>
      </c>
      <c r="D690" s="27">
        <v>0.0</v>
      </c>
      <c r="E690" s="41"/>
    </row>
    <row r="691">
      <c r="A691" s="58" t="s">
        <v>3652</v>
      </c>
      <c r="B691" s="29">
        <v>92542.0</v>
      </c>
      <c r="C691" s="29">
        <v>92542.0</v>
      </c>
      <c r="D691" s="27">
        <v>0.0</v>
      </c>
      <c r="E691" s="41"/>
    </row>
    <row r="692">
      <c r="A692" s="58" t="s">
        <v>3653</v>
      </c>
      <c r="B692" s="29">
        <v>20828.0</v>
      </c>
      <c r="C692" s="59">
        <v>20828.0</v>
      </c>
      <c r="D692" s="27">
        <v>0.0</v>
      </c>
      <c r="E692" s="41"/>
    </row>
    <row r="693">
      <c r="A693" s="58" t="s">
        <v>3654</v>
      </c>
      <c r="B693" s="29">
        <v>52061.0</v>
      </c>
      <c r="C693" s="59">
        <v>52061.0</v>
      </c>
      <c r="D693" s="27">
        <v>0.0</v>
      </c>
      <c r="E693" s="41"/>
    </row>
    <row r="694">
      <c r="A694" s="58" t="s">
        <v>3655</v>
      </c>
      <c r="B694" s="29">
        <v>45319.5</v>
      </c>
      <c r="C694" s="59">
        <v>45319.5</v>
      </c>
      <c r="D694" s="27">
        <v>0.0</v>
      </c>
      <c r="E694" s="41"/>
    </row>
    <row r="695">
      <c r="A695" s="58" t="s">
        <v>3657</v>
      </c>
      <c r="B695" s="29">
        <v>4572.0</v>
      </c>
      <c r="C695" s="59">
        <v>4572.0</v>
      </c>
      <c r="D695" s="27">
        <v>0.0</v>
      </c>
      <c r="E695" s="41"/>
    </row>
    <row r="696">
      <c r="A696" s="58" t="s">
        <v>3658</v>
      </c>
      <c r="B696" s="29">
        <v>9603.0</v>
      </c>
      <c r="C696" s="59">
        <v>9603.0</v>
      </c>
      <c r="D696" s="27">
        <v>0.0</v>
      </c>
      <c r="E696" s="41"/>
    </row>
    <row r="697">
      <c r="A697" s="35" t="s">
        <v>3659</v>
      </c>
      <c r="B697" s="29">
        <v>263859.5</v>
      </c>
      <c r="C697" s="59">
        <v>263859.5</v>
      </c>
      <c r="D697" s="27">
        <v>0.0</v>
      </c>
      <c r="E697" s="41"/>
    </row>
    <row r="698">
      <c r="A698" s="36" t="s">
        <v>3660</v>
      </c>
      <c r="B698" s="42">
        <v>22.0</v>
      </c>
      <c r="C698" s="65">
        <v>24.0</v>
      </c>
      <c r="D698" s="66">
        <v>2.0</v>
      </c>
      <c r="E698" s="45"/>
    </row>
    <row r="701">
      <c r="A701" s="5" t="s">
        <v>4821</v>
      </c>
      <c r="B701" s="6"/>
      <c r="C701" s="6"/>
      <c r="D701" s="6"/>
      <c r="E701" s="7"/>
    </row>
    <row r="702">
      <c r="A702" s="10"/>
      <c r="B702" s="11"/>
      <c r="C702" s="11"/>
      <c r="D702" s="11"/>
      <c r="E702" s="12"/>
    </row>
    <row r="703">
      <c r="A703" s="5" t="s">
        <v>3634</v>
      </c>
      <c r="B703" s="6"/>
      <c r="C703" s="6"/>
      <c r="D703" s="6"/>
      <c r="E703" s="7"/>
    </row>
    <row r="704">
      <c r="A704" s="10"/>
      <c r="B704" s="11"/>
      <c r="C704" s="11"/>
      <c r="D704" s="11"/>
      <c r="E704" s="12"/>
    </row>
    <row r="705">
      <c r="A705" s="13">
        <v>45663.0</v>
      </c>
      <c r="B705" s="6"/>
      <c r="C705" s="54" t="s">
        <v>3635</v>
      </c>
      <c r="D705" s="15">
        <v>45669.0</v>
      </c>
      <c r="E705" s="7"/>
    </row>
    <row r="706">
      <c r="A706" s="10"/>
      <c r="B706" s="11"/>
      <c r="C706" s="16"/>
      <c r="D706" s="11"/>
      <c r="E706" s="12"/>
    </row>
    <row r="707">
      <c r="A707" s="55" t="s">
        <v>4824</v>
      </c>
      <c r="B707" s="7"/>
      <c r="C707" s="16"/>
      <c r="D707" s="56" t="s">
        <v>4825</v>
      </c>
      <c r="E707" s="7"/>
    </row>
    <row r="708">
      <c r="A708" s="10"/>
      <c r="B708" s="12"/>
      <c r="C708" s="16"/>
      <c r="D708" s="11"/>
      <c r="E708" s="12"/>
    </row>
    <row r="709">
      <c r="A709" s="19" t="s">
        <v>3636</v>
      </c>
      <c r="B709" s="6"/>
      <c r="C709" s="6"/>
      <c r="D709" s="6"/>
      <c r="E709" s="7"/>
    </row>
    <row r="710">
      <c r="A710" s="20" t="s">
        <v>3637</v>
      </c>
      <c r="B710" s="21" t="s">
        <v>3638</v>
      </c>
      <c r="C710" s="22" t="s">
        <v>3639</v>
      </c>
      <c r="D710" s="21" t="s">
        <v>3640</v>
      </c>
      <c r="E710" s="23" t="s">
        <v>13</v>
      </c>
    </row>
    <row r="711">
      <c r="A711" s="57" t="s">
        <v>3641</v>
      </c>
      <c r="B711" s="25">
        <v>43686.0</v>
      </c>
      <c r="C711" s="26">
        <v>43686.0</v>
      </c>
      <c r="D711" s="27">
        <v>0.0</v>
      </c>
      <c r="E711" s="41"/>
    </row>
    <row r="712">
      <c r="A712" s="57" t="s">
        <v>3642</v>
      </c>
      <c r="B712" s="29">
        <v>15511.5</v>
      </c>
      <c r="C712" s="26">
        <v>15511.5</v>
      </c>
      <c r="D712" s="27">
        <v>0.0</v>
      </c>
      <c r="E712" s="40"/>
    </row>
    <row r="713">
      <c r="A713" s="57" t="s">
        <v>3643</v>
      </c>
      <c r="B713" s="29">
        <v>240.0</v>
      </c>
      <c r="C713" s="26">
        <v>240.0</v>
      </c>
      <c r="D713" s="27">
        <v>0.0</v>
      </c>
      <c r="E713" s="41"/>
    </row>
    <row r="714">
      <c r="A714" s="57" t="s">
        <v>3644</v>
      </c>
      <c r="B714" s="29">
        <v>500.0</v>
      </c>
      <c r="C714" s="26">
        <v>500.0</v>
      </c>
      <c r="D714" s="27">
        <v>0.0</v>
      </c>
      <c r="E714" s="41"/>
    </row>
    <row r="715">
      <c r="A715" s="31" t="s">
        <v>3646</v>
      </c>
      <c r="B715" s="29">
        <v>0.0</v>
      </c>
      <c r="C715" s="26"/>
      <c r="D715" s="27">
        <v>0.0</v>
      </c>
      <c r="E715" s="41"/>
    </row>
    <row r="716">
      <c r="A716" s="31" t="s">
        <v>3647</v>
      </c>
      <c r="B716" s="29">
        <v>0.0</v>
      </c>
      <c r="C716" s="26"/>
      <c r="D716" s="27">
        <v>0.0</v>
      </c>
      <c r="E716" s="41"/>
    </row>
    <row r="717">
      <c r="A717" s="31" t="s">
        <v>3649</v>
      </c>
      <c r="B717" s="29">
        <v>1000.0</v>
      </c>
      <c r="C717" s="26">
        <v>1000.0</v>
      </c>
      <c r="D717" s="27">
        <v>0.0</v>
      </c>
      <c r="E717" s="28" t="s">
        <v>8571</v>
      </c>
    </row>
    <row r="718">
      <c r="A718" s="31" t="s">
        <v>3651</v>
      </c>
      <c r="B718" s="29">
        <v>3200.0</v>
      </c>
      <c r="C718" s="26">
        <v>3200.0</v>
      </c>
      <c r="D718" s="27">
        <v>0.0</v>
      </c>
      <c r="E718" s="41"/>
    </row>
    <row r="719">
      <c r="A719" s="58" t="s">
        <v>3652</v>
      </c>
      <c r="B719" s="29">
        <v>106137.0</v>
      </c>
      <c r="C719" s="29">
        <v>106137.0</v>
      </c>
      <c r="D719" s="27">
        <v>0.0</v>
      </c>
      <c r="E719" s="41"/>
    </row>
    <row r="720">
      <c r="A720" s="58" t="s">
        <v>3653</v>
      </c>
      <c r="B720" s="29">
        <v>33201.0</v>
      </c>
      <c r="C720" s="59">
        <v>33201.0</v>
      </c>
      <c r="D720" s="27">
        <v>0.0</v>
      </c>
      <c r="E720" s="41"/>
    </row>
    <row r="721">
      <c r="A721" s="58" t="s">
        <v>3654</v>
      </c>
      <c r="B721" s="29">
        <v>62752.0</v>
      </c>
      <c r="C721" s="59">
        <v>62752.0</v>
      </c>
      <c r="D721" s="27">
        <v>0.0</v>
      </c>
      <c r="E721" s="41"/>
    </row>
    <row r="722">
      <c r="A722" s="58" t="s">
        <v>3655</v>
      </c>
      <c r="B722" s="29">
        <v>63043.5</v>
      </c>
      <c r="C722" s="59">
        <v>63043.5</v>
      </c>
      <c r="D722" s="27">
        <v>0.0</v>
      </c>
      <c r="E722" s="41"/>
    </row>
    <row r="723">
      <c r="A723" s="58" t="s">
        <v>3657</v>
      </c>
      <c r="B723" s="29">
        <v>6934.0</v>
      </c>
      <c r="C723" s="59">
        <v>6934.0</v>
      </c>
      <c r="D723" s="27">
        <v>0.0</v>
      </c>
      <c r="E723" s="41"/>
    </row>
    <row r="724">
      <c r="A724" s="58" t="s">
        <v>3658</v>
      </c>
      <c r="B724" s="29">
        <v>20419.0</v>
      </c>
      <c r="C724" s="59">
        <v>20419.0</v>
      </c>
      <c r="D724" s="27">
        <v>0.0</v>
      </c>
      <c r="E724" s="41"/>
    </row>
    <row r="725">
      <c r="A725" s="35" t="s">
        <v>3659</v>
      </c>
      <c r="B725" s="29">
        <v>336191.5</v>
      </c>
      <c r="C725" s="59">
        <v>336191.5</v>
      </c>
      <c r="D725" s="27">
        <v>0.0</v>
      </c>
      <c r="E725" s="41"/>
    </row>
    <row r="726">
      <c r="A726" s="36" t="s">
        <v>3660</v>
      </c>
      <c r="B726" s="42">
        <v>13.5</v>
      </c>
      <c r="C726" s="65">
        <v>13.5</v>
      </c>
      <c r="D726" s="66">
        <v>0.0</v>
      </c>
      <c r="E726" s="45"/>
    </row>
    <row r="729">
      <c r="A729" s="5" t="s">
        <v>4821</v>
      </c>
      <c r="B729" s="6"/>
      <c r="C729" s="6"/>
      <c r="D729" s="6"/>
      <c r="E729" s="7"/>
    </row>
    <row r="730">
      <c r="A730" s="10"/>
      <c r="B730" s="11"/>
      <c r="C730" s="11"/>
      <c r="D730" s="11"/>
      <c r="E730" s="12"/>
    </row>
    <row r="731">
      <c r="A731" s="5" t="s">
        <v>3634</v>
      </c>
      <c r="B731" s="6"/>
      <c r="C731" s="6"/>
      <c r="D731" s="6"/>
      <c r="E731" s="7"/>
    </row>
    <row r="732">
      <c r="A732" s="10"/>
      <c r="B732" s="11"/>
      <c r="C732" s="11"/>
      <c r="D732" s="11"/>
      <c r="E732" s="12"/>
    </row>
    <row r="733">
      <c r="A733" s="13">
        <v>45670.0</v>
      </c>
      <c r="B733" s="6"/>
      <c r="C733" s="54" t="s">
        <v>3635</v>
      </c>
      <c r="D733" s="15">
        <v>45676.0</v>
      </c>
      <c r="E733" s="7"/>
    </row>
    <row r="734">
      <c r="A734" s="10"/>
      <c r="B734" s="11"/>
      <c r="C734" s="16"/>
      <c r="D734" s="11"/>
      <c r="E734" s="12"/>
    </row>
    <row r="735">
      <c r="A735" s="55" t="s">
        <v>4824</v>
      </c>
      <c r="B735" s="7"/>
      <c r="C735" s="16"/>
      <c r="D735" s="56" t="s">
        <v>4825</v>
      </c>
      <c r="E735" s="7"/>
    </row>
    <row r="736">
      <c r="A736" s="10"/>
      <c r="B736" s="12"/>
      <c r="C736" s="16"/>
      <c r="D736" s="11"/>
      <c r="E736" s="12"/>
    </row>
    <row r="737">
      <c r="A737" s="19" t="s">
        <v>3636</v>
      </c>
      <c r="B737" s="6"/>
      <c r="C737" s="6"/>
      <c r="D737" s="6"/>
      <c r="E737" s="7"/>
    </row>
    <row r="738">
      <c r="A738" s="20" t="s">
        <v>3637</v>
      </c>
      <c r="B738" s="21" t="s">
        <v>3638</v>
      </c>
      <c r="C738" s="22" t="s">
        <v>3639</v>
      </c>
      <c r="D738" s="21" t="s">
        <v>3640</v>
      </c>
      <c r="E738" s="23" t="s">
        <v>13</v>
      </c>
    </row>
    <row r="739">
      <c r="A739" s="57" t="s">
        <v>3641</v>
      </c>
      <c r="B739" s="25">
        <v>34499.0</v>
      </c>
      <c r="C739" s="26">
        <v>34500.0</v>
      </c>
      <c r="D739" s="27">
        <v>1.0</v>
      </c>
      <c r="E739" s="41"/>
    </row>
    <row r="740">
      <c r="A740" s="57" t="s">
        <v>3642</v>
      </c>
      <c r="B740" s="29">
        <v>23376.0</v>
      </c>
      <c r="C740" s="26">
        <v>23376.0</v>
      </c>
      <c r="D740" s="27">
        <v>0.0</v>
      </c>
      <c r="E740" s="40"/>
    </row>
    <row r="741">
      <c r="A741" s="57" t="s">
        <v>3643</v>
      </c>
      <c r="B741" s="29">
        <v>300.0</v>
      </c>
      <c r="C741" s="26">
        <v>300.0</v>
      </c>
      <c r="D741" s="27">
        <v>0.0</v>
      </c>
      <c r="E741" s="41"/>
    </row>
    <row r="742">
      <c r="A742" s="57" t="s">
        <v>3644</v>
      </c>
      <c r="B742" s="29">
        <v>500.0</v>
      </c>
      <c r="C742" s="26">
        <v>500.0</v>
      </c>
      <c r="D742" s="27">
        <v>0.0</v>
      </c>
      <c r="E742" s="41"/>
    </row>
    <row r="743">
      <c r="A743" s="31" t="s">
        <v>3646</v>
      </c>
      <c r="B743" s="29">
        <v>219.0</v>
      </c>
      <c r="C743" s="26">
        <v>209.0</v>
      </c>
      <c r="D743" s="27">
        <v>-10.0</v>
      </c>
      <c r="E743" s="28" t="s">
        <v>8572</v>
      </c>
    </row>
    <row r="744">
      <c r="A744" s="31" t="s">
        <v>3647</v>
      </c>
      <c r="B744" s="29">
        <v>0.0</v>
      </c>
      <c r="C744" s="26"/>
      <c r="D744" s="27">
        <v>0.0</v>
      </c>
      <c r="E744" s="41"/>
    </row>
    <row r="745">
      <c r="A745" s="31" t="s">
        <v>3649</v>
      </c>
      <c r="B745" s="29">
        <v>190.0</v>
      </c>
      <c r="C745" s="26">
        <v>110.0</v>
      </c>
      <c r="D745" s="27">
        <v>-80.0</v>
      </c>
      <c r="E745" s="28" t="s">
        <v>8573</v>
      </c>
    </row>
    <row r="746">
      <c r="A746" s="31" t="s">
        <v>3651</v>
      </c>
      <c r="B746" s="29">
        <v>3560.0</v>
      </c>
      <c r="C746" s="26">
        <v>3640.0</v>
      </c>
      <c r="D746" s="27">
        <v>80.0</v>
      </c>
      <c r="E746" s="41"/>
    </row>
    <row r="747">
      <c r="A747" s="58" t="s">
        <v>3652</v>
      </c>
      <c r="B747" s="29">
        <v>98514.0</v>
      </c>
      <c r="C747" s="29">
        <v>98514.0</v>
      </c>
      <c r="D747" s="27">
        <v>0.0</v>
      </c>
      <c r="E747" s="41"/>
    </row>
    <row r="748">
      <c r="A748" s="58" t="s">
        <v>3653</v>
      </c>
      <c r="B748" s="29">
        <v>28744.0</v>
      </c>
      <c r="C748" s="59">
        <v>28744.0</v>
      </c>
      <c r="D748" s="27">
        <v>0.0</v>
      </c>
      <c r="E748" s="41"/>
    </row>
    <row r="749">
      <c r="A749" s="58" t="s">
        <v>3654</v>
      </c>
      <c r="B749" s="29">
        <v>73877.0</v>
      </c>
      <c r="C749" s="59">
        <v>73877.0</v>
      </c>
      <c r="D749" s="27">
        <v>0.0</v>
      </c>
      <c r="E749" s="41"/>
    </row>
    <row r="750">
      <c r="A750" s="58" t="s">
        <v>3655</v>
      </c>
      <c r="B750" s="29">
        <v>53288.0</v>
      </c>
      <c r="C750" s="59">
        <v>53288.0</v>
      </c>
      <c r="D750" s="27">
        <v>0.0</v>
      </c>
      <c r="E750" s="41"/>
    </row>
    <row r="751">
      <c r="A751" s="58" t="s">
        <v>3657</v>
      </c>
      <c r="B751" s="29">
        <v>6322.0</v>
      </c>
      <c r="C751" s="59">
        <v>6322.0</v>
      </c>
      <c r="D751" s="27">
        <v>0.0</v>
      </c>
      <c r="E751" s="41"/>
    </row>
    <row r="752">
      <c r="A752" s="58" t="s">
        <v>3658</v>
      </c>
      <c r="B752" s="29">
        <v>11480.0</v>
      </c>
      <c r="C752" s="59">
        <v>11480.0</v>
      </c>
      <c r="D752" s="27">
        <v>0.0</v>
      </c>
      <c r="E752" s="41"/>
    </row>
    <row r="753">
      <c r="A753" s="35" t="s">
        <v>3659</v>
      </c>
      <c r="B753" s="29">
        <v>323367.5</v>
      </c>
      <c r="C753" s="59">
        <v>323367.5</v>
      </c>
      <c r="D753" s="27">
        <v>0.0</v>
      </c>
      <c r="E753" s="41"/>
    </row>
    <row r="754">
      <c r="A754" s="36" t="s">
        <v>3660</v>
      </c>
      <c r="B754" s="42">
        <v>21.5</v>
      </c>
      <c r="C754" s="65">
        <v>12.5</v>
      </c>
      <c r="D754" s="66">
        <v>-9.0</v>
      </c>
      <c r="E754" s="45"/>
    </row>
    <row r="757">
      <c r="A757" s="5" t="s">
        <v>4821</v>
      </c>
      <c r="B757" s="6"/>
      <c r="C757" s="6"/>
      <c r="D757" s="6"/>
      <c r="E757" s="7"/>
    </row>
    <row r="758">
      <c r="A758" s="10"/>
      <c r="B758" s="11"/>
      <c r="C758" s="11"/>
      <c r="D758" s="11"/>
      <c r="E758" s="12"/>
    </row>
    <row r="759">
      <c r="A759" s="5" t="s">
        <v>3634</v>
      </c>
      <c r="B759" s="6"/>
      <c r="C759" s="6"/>
      <c r="D759" s="6"/>
      <c r="E759" s="7"/>
    </row>
    <row r="760">
      <c r="A760" s="10"/>
      <c r="B760" s="11"/>
      <c r="C760" s="11"/>
      <c r="D760" s="11"/>
      <c r="E760" s="12"/>
    </row>
    <row r="761">
      <c r="A761" s="13">
        <v>45677.0</v>
      </c>
      <c r="B761" s="6"/>
      <c r="C761" s="54" t="s">
        <v>3635</v>
      </c>
      <c r="D761" s="15">
        <v>45683.0</v>
      </c>
      <c r="E761" s="7"/>
    </row>
    <row r="762">
      <c r="A762" s="10"/>
      <c r="B762" s="11"/>
      <c r="C762" s="16"/>
      <c r="D762" s="11"/>
      <c r="E762" s="12"/>
    </row>
    <row r="763">
      <c r="A763" s="55" t="s">
        <v>4824</v>
      </c>
      <c r="B763" s="7"/>
      <c r="C763" s="16"/>
      <c r="D763" s="56" t="s">
        <v>4825</v>
      </c>
      <c r="E763" s="7"/>
    </row>
    <row r="764">
      <c r="A764" s="10"/>
      <c r="B764" s="12"/>
      <c r="C764" s="16"/>
      <c r="D764" s="11"/>
      <c r="E764" s="12"/>
    </row>
    <row r="765">
      <c r="A765" s="19" t="s">
        <v>3636</v>
      </c>
      <c r="B765" s="6"/>
      <c r="C765" s="6"/>
      <c r="D765" s="6"/>
      <c r="E765" s="7"/>
    </row>
    <row r="766">
      <c r="A766" s="20" t="s">
        <v>3637</v>
      </c>
      <c r="B766" s="21" t="s">
        <v>3638</v>
      </c>
      <c r="C766" s="22" t="s">
        <v>3639</v>
      </c>
      <c r="D766" s="21" t="s">
        <v>3640</v>
      </c>
      <c r="E766" s="23" t="s">
        <v>13</v>
      </c>
    </row>
    <row r="767">
      <c r="A767" s="57" t="s">
        <v>3641</v>
      </c>
      <c r="B767" s="25">
        <v>29859.0</v>
      </c>
      <c r="C767" s="26">
        <v>29860.0</v>
      </c>
      <c r="D767" s="27">
        <v>1.0</v>
      </c>
      <c r="E767" s="41"/>
    </row>
    <row r="768">
      <c r="A768" s="57" t="s">
        <v>3642</v>
      </c>
      <c r="B768" s="29">
        <v>23008.0</v>
      </c>
      <c r="C768" s="26">
        <v>23008.0</v>
      </c>
      <c r="D768" s="27">
        <v>0.0</v>
      </c>
      <c r="E768" s="40"/>
    </row>
    <row r="769">
      <c r="A769" s="57" t="s">
        <v>3643</v>
      </c>
      <c r="B769" s="29">
        <v>0.0</v>
      </c>
      <c r="C769" s="26"/>
      <c r="D769" s="27">
        <v>0.0</v>
      </c>
      <c r="E769" s="41"/>
    </row>
    <row r="770">
      <c r="A770" s="57" t="s">
        <v>3644</v>
      </c>
      <c r="B770" s="29">
        <v>1000.0</v>
      </c>
      <c r="C770" s="26">
        <v>1000.0</v>
      </c>
      <c r="D770" s="27">
        <v>0.0</v>
      </c>
      <c r="E770" s="41"/>
    </row>
    <row r="771">
      <c r="A771" s="31" t="s">
        <v>3646</v>
      </c>
      <c r="B771" s="29">
        <v>0.0</v>
      </c>
      <c r="C771" s="26"/>
      <c r="D771" s="27">
        <v>0.0</v>
      </c>
      <c r="E771" s="28"/>
    </row>
    <row r="772">
      <c r="A772" s="31" t="s">
        <v>3647</v>
      </c>
      <c r="B772" s="29">
        <v>0.0</v>
      </c>
      <c r="C772" s="26"/>
      <c r="D772" s="27">
        <v>0.0</v>
      </c>
      <c r="E772" s="41"/>
    </row>
    <row r="773">
      <c r="A773" s="31" t="s">
        <v>3649</v>
      </c>
      <c r="B773" s="29">
        <v>185.0</v>
      </c>
      <c r="C773" s="26">
        <v>105.0</v>
      </c>
      <c r="D773" s="27">
        <v>-80.0</v>
      </c>
      <c r="E773" s="28" t="s">
        <v>8574</v>
      </c>
    </row>
    <row r="774">
      <c r="A774" s="31" t="s">
        <v>3651</v>
      </c>
      <c r="B774" s="29">
        <v>3160.0</v>
      </c>
      <c r="C774" s="26">
        <v>3240.0</v>
      </c>
      <c r="D774" s="27">
        <v>80.0</v>
      </c>
      <c r="E774" s="41"/>
    </row>
    <row r="775">
      <c r="A775" s="58" t="s">
        <v>3652</v>
      </c>
      <c r="B775" s="29">
        <v>89046.0</v>
      </c>
      <c r="C775" s="29">
        <v>89046.0</v>
      </c>
      <c r="D775" s="27">
        <v>0.0</v>
      </c>
      <c r="E775" s="41"/>
    </row>
    <row r="776">
      <c r="A776" s="58" t="s">
        <v>3653</v>
      </c>
      <c r="B776" s="29">
        <v>22499.0</v>
      </c>
      <c r="C776" s="59">
        <v>22499.0</v>
      </c>
      <c r="D776" s="27">
        <v>0.0</v>
      </c>
      <c r="E776" s="41"/>
    </row>
    <row r="777">
      <c r="A777" s="58" t="s">
        <v>3654</v>
      </c>
      <c r="B777" s="29">
        <v>76239.0</v>
      </c>
      <c r="C777" s="59">
        <v>76239.0</v>
      </c>
      <c r="D777" s="27">
        <v>0.0</v>
      </c>
      <c r="E777" s="41"/>
    </row>
    <row r="778">
      <c r="A778" s="58" t="s">
        <v>3655</v>
      </c>
      <c r="B778" s="29">
        <v>60242.5</v>
      </c>
      <c r="C778" s="59">
        <v>60242.5</v>
      </c>
      <c r="D778" s="27">
        <v>0.0</v>
      </c>
      <c r="E778" s="41"/>
    </row>
    <row r="779">
      <c r="A779" s="58" t="s">
        <v>3657</v>
      </c>
      <c r="B779" s="29">
        <v>5336.0</v>
      </c>
      <c r="C779" s="59">
        <v>5336.0</v>
      </c>
      <c r="D779" s="27">
        <v>0.0</v>
      </c>
      <c r="E779" s="41"/>
    </row>
    <row r="780">
      <c r="A780" s="58" t="s">
        <v>3658</v>
      </c>
      <c r="B780" s="29">
        <v>10002.0</v>
      </c>
      <c r="C780" s="59">
        <v>10002.0</v>
      </c>
      <c r="D780" s="27">
        <v>0.0</v>
      </c>
      <c r="E780" s="41"/>
    </row>
    <row r="781">
      <c r="A781" s="35" t="s">
        <v>3659</v>
      </c>
      <c r="B781" s="29">
        <v>310556.0</v>
      </c>
      <c r="C781" s="59">
        <v>310556.0</v>
      </c>
      <c r="D781" s="27">
        <v>0.0</v>
      </c>
      <c r="E781" s="41"/>
    </row>
    <row r="782">
      <c r="A782" s="36" t="s">
        <v>3660</v>
      </c>
      <c r="B782" s="42">
        <v>18.5</v>
      </c>
      <c r="C782" s="65">
        <v>19.5</v>
      </c>
      <c r="D782" s="66">
        <v>1.0</v>
      </c>
      <c r="E782" s="45"/>
    </row>
    <row r="785">
      <c r="A785" s="5" t="s">
        <v>4821</v>
      </c>
      <c r="B785" s="6"/>
      <c r="C785" s="6"/>
      <c r="D785" s="6"/>
      <c r="E785" s="7"/>
    </row>
    <row r="786">
      <c r="A786" s="10"/>
      <c r="B786" s="11"/>
      <c r="C786" s="11"/>
      <c r="D786" s="11"/>
      <c r="E786" s="12"/>
    </row>
    <row r="787">
      <c r="A787" s="5" t="s">
        <v>3634</v>
      </c>
      <c r="B787" s="6"/>
      <c r="C787" s="6"/>
      <c r="D787" s="6"/>
      <c r="E787" s="7"/>
    </row>
    <row r="788">
      <c r="A788" s="10"/>
      <c r="B788" s="11"/>
      <c r="C788" s="11"/>
      <c r="D788" s="11"/>
      <c r="E788" s="12"/>
    </row>
    <row r="789">
      <c r="A789" s="13">
        <v>45684.0</v>
      </c>
      <c r="B789" s="6"/>
      <c r="C789" s="54" t="s">
        <v>3635</v>
      </c>
      <c r="D789" s="15">
        <v>45688.0</v>
      </c>
      <c r="E789" s="7"/>
    </row>
    <row r="790">
      <c r="A790" s="10"/>
      <c r="B790" s="11"/>
      <c r="C790" s="16"/>
      <c r="D790" s="11"/>
      <c r="E790" s="12"/>
    </row>
    <row r="791">
      <c r="A791" s="55" t="s">
        <v>4824</v>
      </c>
      <c r="B791" s="7"/>
      <c r="C791" s="16"/>
      <c r="D791" s="56" t="s">
        <v>4831</v>
      </c>
      <c r="E791" s="7"/>
    </row>
    <row r="792">
      <c r="A792" s="10"/>
      <c r="B792" s="12"/>
      <c r="C792" s="16"/>
      <c r="D792" s="11"/>
      <c r="E792" s="12"/>
    </row>
    <row r="793">
      <c r="A793" s="19" t="s">
        <v>3636</v>
      </c>
      <c r="B793" s="6"/>
      <c r="C793" s="6"/>
      <c r="D793" s="6"/>
      <c r="E793" s="7"/>
    </row>
    <row r="794">
      <c r="A794" s="20" t="s">
        <v>3637</v>
      </c>
      <c r="B794" s="21" t="s">
        <v>3638</v>
      </c>
      <c r="C794" s="22" t="s">
        <v>3639</v>
      </c>
      <c r="D794" s="21" t="s">
        <v>3640</v>
      </c>
      <c r="E794" s="23" t="s">
        <v>13</v>
      </c>
    </row>
    <row r="795">
      <c r="A795" s="57" t="s">
        <v>3641</v>
      </c>
      <c r="B795" s="25">
        <v>23519.0</v>
      </c>
      <c r="C795" s="26">
        <v>23519.0</v>
      </c>
      <c r="D795" s="27">
        <v>0.0</v>
      </c>
      <c r="E795" s="41"/>
    </row>
    <row r="796">
      <c r="A796" s="57" t="s">
        <v>3642</v>
      </c>
      <c r="B796" s="29">
        <v>12180.0</v>
      </c>
      <c r="C796" s="26">
        <v>12180.0</v>
      </c>
      <c r="D796" s="27">
        <v>0.0</v>
      </c>
      <c r="E796" s="40"/>
    </row>
    <row r="797">
      <c r="A797" s="57" t="s">
        <v>3643</v>
      </c>
      <c r="B797" s="29">
        <v>840.0</v>
      </c>
      <c r="C797" s="26">
        <v>840.0</v>
      </c>
      <c r="D797" s="27">
        <v>0.0</v>
      </c>
      <c r="E797" s="41"/>
    </row>
    <row r="798">
      <c r="A798" s="57" t="s">
        <v>3644</v>
      </c>
      <c r="B798" s="29">
        <v>0.0</v>
      </c>
      <c r="C798" s="26"/>
      <c r="D798" s="27">
        <v>0.0</v>
      </c>
      <c r="E798" s="41"/>
    </row>
    <row r="799">
      <c r="A799" s="31" t="s">
        <v>3646</v>
      </c>
      <c r="B799" s="29">
        <v>0.0</v>
      </c>
      <c r="C799" s="26"/>
      <c r="D799" s="27">
        <v>0.0</v>
      </c>
      <c r="E799" s="28"/>
    </row>
    <row r="800">
      <c r="A800" s="31" t="s">
        <v>3647</v>
      </c>
      <c r="B800" s="29">
        <v>0.0</v>
      </c>
      <c r="C800" s="26"/>
      <c r="D800" s="27">
        <v>0.0</v>
      </c>
      <c r="E800" s="41"/>
    </row>
    <row r="801">
      <c r="A801" s="31" t="s">
        <v>3649</v>
      </c>
      <c r="B801" s="29">
        <v>45.0</v>
      </c>
      <c r="C801" s="26">
        <v>45.0</v>
      </c>
      <c r="D801" s="27">
        <v>0.0</v>
      </c>
      <c r="E801" s="28"/>
    </row>
    <row r="802">
      <c r="A802" s="31" t="s">
        <v>3651</v>
      </c>
      <c r="B802" s="29">
        <v>2200.0</v>
      </c>
      <c r="C802" s="26">
        <v>2200.0</v>
      </c>
      <c r="D802" s="27">
        <v>0.0</v>
      </c>
      <c r="E802" s="41"/>
    </row>
    <row r="803">
      <c r="A803" s="58" t="s">
        <v>3652</v>
      </c>
      <c r="B803" s="29">
        <v>66187.0</v>
      </c>
      <c r="C803" s="29">
        <v>66187.0</v>
      </c>
      <c r="D803" s="27">
        <v>0.0</v>
      </c>
      <c r="E803" s="41"/>
    </row>
    <row r="804">
      <c r="A804" s="58" t="s">
        <v>3653</v>
      </c>
      <c r="B804" s="29">
        <v>17229.0</v>
      </c>
      <c r="C804" s="59">
        <v>17229.0</v>
      </c>
      <c r="D804" s="27">
        <v>0.0</v>
      </c>
      <c r="E804" s="41"/>
    </row>
    <row r="805">
      <c r="A805" s="58" t="s">
        <v>3654</v>
      </c>
      <c r="B805" s="29">
        <v>44820.0</v>
      </c>
      <c r="C805" s="59">
        <v>44820.0</v>
      </c>
      <c r="D805" s="27">
        <v>0.0</v>
      </c>
      <c r="E805" s="41"/>
    </row>
    <row r="806">
      <c r="A806" s="58" t="s">
        <v>3655</v>
      </c>
      <c r="B806" s="29">
        <v>42880.0</v>
      </c>
      <c r="C806" s="59">
        <v>42880.0</v>
      </c>
      <c r="D806" s="27">
        <v>0.0</v>
      </c>
      <c r="E806" s="41"/>
    </row>
    <row r="807">
      <c r="A807" s="58" t="s">
        <v>3657</v>
      </c>
      <c r="B807" s="29">
        <v>2522.0</v>
      </c>
      <c r="C807" s="59">
        <v>2522.0</v>
      </c>
      <c r="D807" s="27">
        <v>0.0</v>
      </c>
      <c r="E807" s="41"/>
    </row>
    <row r="808">
      <c r="A808" s="58" t="s">
        <v>3658</v>
      </c>
      <c r="B808" s="29">
        <v>8953.0</v>
      </c>
      <c r="C808" s="59">
        <v>8953.0</v>
      </c>
      <c r="D808" s="27">
        <v>0.0</v>
      </c>
      <c r="E808" s="41"/>
    </row>
    <row r="809">
      <c r="A809" s="35" t="s">
        <v>3659</v>
      </c>
      <c r="B809" s="29">
        <v>212421.2</v>
      </c>
      <c r="C809" s="59">
        <v>212421.2</v>
      </c>
      <c r="D809" s="27">
        <v>0.0</v>
      </c>
      <c r="E809" s="41"/>
    </row>
    <row r="810">
      <c r="A810" s="36" t="s">
        <v>3660</v>
      </c>
      <c r="B810" s="42">
        <v>0.8000000000029104</v>
      </c>
      <c r="C810" s="65">
        <v>0.7999999999883585</v>
      </c>
      <c r="D810" s="66">
        <v>-1.4551915228366852E-11</v>
      </c>
      <c r="E810" s="45"/>
    </row>
    <row r="813">
      <c r="A813" s="5" t="s">
        <v>4821</v>
      </c>
      <c r="B813" s="6"/>
      <c r="C813" s="6"/>
      <c r="D813" s="6"/>
      <c r="E813" s="7"/>
    </row>
    <row r="814">
      <c r="A814" s="10"/>
      <c r="B814" s="11"/>
      <c r="C814" s="11"/>
      <c r="D814" s="11"/>
      <c r="E814" s="12"/>
    </row>
    <row r="815">
      <c r="A815" s="5" t="s">
        <v>3634</v>
      </c>
      <c r="B815" s="6"/>
      <c r="C815" s="6"/>
      <c r="D815" s="6"/>
      <c r="E815" s="7"/>
    </row>
    <row r="816">
      <c r="A816" s="10"/>
      <c r="B816" s="11"/>
      <c r="C816" s="11"/>
      <c r="D816" s="11"/>
      <c r="E816" s="12"/>
    </row>
    <row r="817">
      <c r="A817" s="13">
        <v>45689.0</v>
      </c>
      <c r="B817" s="6"/>
      <c r="C817" s="54" t="s">
        <v>3635</v>
      </c>
      <c r="D817" s="15">
        <v>45690.0</v>
      </c>
      <c r="E817" s="7"/>
    </row>
    <row r="818">
      <c r="A818" s="10"/>
      <c r="B818" s="11"/>
      <c r="C818" s="16"/>
      <c r="D818" s="11"/>
      <c r="E818" s="12"/>
    </row>
    <row r="819">
      <c r="A819" s="55" t="s">
        <v>4833</v>
      </c>
      <c r="B819" s="7"/>
      <c r="C819" s="16"/>
      <c r="D819" s="56" t="s">
        <v>4825</v>
      </c>
      <c r="E819" s="7"/>
    </row>
    <row r="820">
      <c r="A820" s="10"/>
      <c r="B820" s="12"/>
      <c r="C820" s="16"/>
      <c r="D820" s="11"/>
      <c r="E820" s="12"/>
    </row>
    <row r="821">
      <c r="A821" s="19" t="s">
        <v>3636</v>
      </c>
      <c r="B821" s="6"/>
      <c r="C821" s="6"/>
      <c r="D821" s="6"/>
      <c r="E821" s="7"/>
    </row>
    <row r="822">
      <c r="A822" s="20" t="s">
        <v>3637</v>
      </c>
      <c r="B822" s="21" t="s">
        <v>3638</v>
      </c>
      <c r="C822" s="22" t="s">
        <v>3639</v>
      </c>
      <c r="D822" s="21" t="s">
        <v>3640</v>
      </c>
      <c r="E822" s="23" t="s">
        <v>13</v>
      </c>
    </row>
    <row r="823">
      <c r="A823" s="57" t="s">
        <v>3641</v>
      </c>
      <c r="B823" s="25">
        <v>16539.0</v>
      </c>
      <c r="C823" s="26">
        <v>16540.0</v>
      </c>
      <c r="D823" s="27">
        <v>1.0</v>
      </c>
      <c r="E823" s="41"/>
    </row>
    <row r="824">
      <c r="A824" s="57" t="s">
        <v>3642</v>
      </c>
      <c r="B824" s="29">
        <v>5029.0</v>
      </c>
      <c r="C824" s="26">
        <v>5029.0</v>
      </c>
      <c r="D824" s="27">
        <v>0.0</v>
      </c>
      <c r="E824" s="40"/>
    </row>
    <row r="825">
      <c r="A825" s="57" t="s">
        <v>3643</v>
      </c>
      <c r="B825" s="29">
        <v>0.0</v>
      </c>
      <c r="C825" s="26"/>
      <c r="D825" s="27">
        <v>0.0</v>
      </c>
      <c r="E825" s="41"/>
    </row>
    <row r="826">
      <c r="A826" s="57" t="s">
        <v>3644</v>
      </c>
      <c r="B826" s="29">
        <v>500.0</v>
      </c>
      <c r="C826" s="26">
        <v>500.0</v>
      </c>
      <c r="D826" s="27">
        <v>0.0</v>
      </c>
      <c r="E826" s="41"/>
    </row>
    <row r="827">
      <c r="A827" s="31" t="s">
        <v>3646</v>
      </c>
      <c r="B827" s="29">
        <v>0.0</v>
      </c>
      <c r="C827" s="26"/>
      <c r="D827" s="27">
        <v>0.0</v>
      </c>
      <c r="E827" s="28"/>
    </row>
    <row r="828">
      <c r="A828" s="31" t="s">
        <v>3647</v>
      </c>
      <c r="B828" s="29">
        <v>0.0</v>
      </c>
      <c r="C828" s="26"/>
      <c r="D828" s="27">
        <v>0.0</v>
      </c>
      <c r="E828" s="41"/>
    </row>
    <row r="829">
      <c r="A829" s="31" t="s">
        <v>3649</v>
      </c>
      <c r="B829" s="29">
        <v>0.0</v>
      </c>
      <c r="C829" s="26"/>
      <c r="D829" s="27">
        <v>0.0</v>
      </c>
      <c r="E829" s="28"/>
    </row>
    <row r="830">
      <c r="A830" s="31" t="s">
        <v>3651</v>
      </c>
      <c r="B830" s="29">
        <v>1080.0</v>
      </c>
      <c r="C830" s="26">
        <v>1170.0</v>
      </c>
      <c r="D830" s="27">
        <v>90.0</v>
      </c>
      <c r="E830" s="41"/>
    </row>
    <row r="831">
      <c r="A831" s="58" t="s">
        <v>3652</v>
      </c>
      <c r="B831" s="29">
        <v>34396.0</v>
      </c>
      <c r="C831" s="29">
        <v>34396.0</v>
      </c>
      <c r="D831" s="27">
        <v>0.0</v>
      </c>
      <c r="E831" s="41"/>
    </row>
    <row r="832">
      <c r="A832" s="58" t="s">
        <v>3653</v>
      </c>
      <c r="B832" s="29">
        <v>8031.0</v>
      </c>
      <c r="C832" s="59">
        <v>8031.0</v>
      </c>
      <c r="D832" s="27">
        <v>0.0</v>
      </c>
      <c r="E832" s="41"/>
    </row>
    <row r="833">
      <c r="A833" s="58" t="s">
        <v>3654</v>
      </c>
      <c r="B833" s="29">
        <v>24781.0</v>
      </c>
      <c r="C833" s="59">
        <v>24781.0</v>
      </c>
      <c r="D833" s="27">
        <v>0.0</v>
      </c>
      <c r="E833" s="41"/>
    </row>
    <row r="834">
      <c r="A834" s="58" t="s">
        <v>3655</v>
      </c>
      <c r="B834" s="29">
        <v>24369.0</v>
      </c>
      <c r="C834" s="59">
        <v>24369.0</v>
      </c>
      <c r="D834" s="27">
        <v>0.0</v>
      </c>
      <c r="E834" s="41"/>
    </row>
    <row r="835">
      <c r="A835" s="58" t="s">
        <v>3657</v>
      </c>
      <c r="B835" s="29">
        <v>1286.0</v>
      </c>
      <c r="C835" s="59">
        <v>1286.0</v>
      </c>
      <c r="D835" s="27">
        <v>0.0</v>
      </c>
      <c r="E835" s="41"/>
    </row>
    <row r="836">
      <c r="A836" s="58" t="s">
        <v>3658</v>
      </c>
      <c r="B836" s="29">
        <v>6467.0</v>
      </c>
      <c r="C836" s="59">
        <v>6467.0</v>
      </c>
      <c r="D836" s="27">
        <v>0.0</v>
      </c>
      <c r="E836" s="41"/>
    </row>
    <row r="837">
      <c r="A837" s="35" t="s">
        <v>3659</v>
      </c>
      <c r="B837" s="29">
        <v>116011.0</v>
      </c>
      <c r="C837" s="59">
        <v>116011.0</v>
      </c>
      <c r="D837" s="27">
        <v>0.0</v>
      </c>
      <c r="E837" s="41"/>
    </row>
    <row r="838">
      <c r="A838" s="36" t="s">
        <v>3660</v>
      </c>
      <c r="B838" s="42">
        <v>0.0</v>
      </c>
      <c r="C838" s="65">
        <v>91.0</v>
      </c>
      <c r="D838" s="66">
        <v>91.0</v>
      </c>
      <c r="E838" s="45"/>
    </row>
    <row r="841">
      <c r="A841" s="5" t="s">
        <v>4821</v>
      </c>
      <c r="B841" s="6"/>
      <c r="C841" s="6"/>
      <c r="D841" s="6"/>
      <c r="E841" s="7"/>
    </row>
    <row r="842">
      <c r="A842" s="10"/>
      <c r="B842" s="11"/>
      <c r="C842" s="11"/>
      <c r="D842" s="11"/>
      <c r="E842" s="12"/>
    </row>
    <row r="843">
      <c r="A843" s="5" t="s">
        <v>3634</v>
      </c>
      <c r="B843" s="6"/>
      <c r="C843" s="6"/>
      <c r="D843" s="6"/>
      <c r="E843" s="7"/>
    </row>
    <row r="844">
      <c r="A844" s="10"/>
      <c r="B844" s="11"/>
      <c r="C844" s="11"/>
      <c r="D844" s="11"/>
      <c r="E844" s="12"/>
    </row>
    <row r="845">
      <c r="A845" s="13">
        <v>45691.0</v>
      </c>
      <c r="B845" s="6"/>
      <c r="C845" s="54" t="s">
        <v>3635</v>
      </c>
      <c r="D845" s="15">
        <v>45697.0</v>
      </c>
      <c r="E845" s="7"/>
    </row>
    <row r="846">
      <c r="A846" s="10"/>
      <c r="B846" s="11"/>
      <c r="C846" s="16"/>
      <c r="D846" s="11"/>
      <c r="E846" s="12"/>
    </row>
    <row r="847">
      <c r="A847" s="55" t="s">
        <v>4824</v>
      </c>
      <c r="B847" s="7"/>
      <c r="C847" s="16"/>
      <c r="D847" s="56" t="s">
        <v>4825</v>
      </c>
      <c r="E847" s="7"/>
    </row>
    <row r="848">
      <c r="A848" s="10"/>
      <c r="B848" s="12"/>
      <c r="C848" s="16"/>
      <c r="D848" s="11"/>
      <c r="E848" s="12"/>
    </row>
    <row r="849">
      <c r="A849" s="19" t="s">
        <v>3636</v>
      </c>
      <c r="B849" s="6"/>
      <c r="C849" s="6"/>
      <c r="D849" s="6"/>
      <c r="E849" s="7"/>
    </row>
    <row r="850">
      <c r="A850" s="20" t="s">
        <v>3637</v>
      </c>
      <c r="B850" s="21" t="s">
        <v>3638</v>
      </c>
      <c r="C850" s="22" t="s">
        <v>3639</v>
      </c>
      <c r="D850" s="21" t="s">
        <v>3640</v>
      </c>
      <c r="E850" s="23" t="s">
        <v>13</v>
      </c>
    </row>
    <row r="851">
      <c r="A851" s="57" t="s">
        <v>3641</v>
      </c>
      <c r="B851" s="25">
        <v>30688.0</v>
      </c>
      <c r="C851" s="26">
        <v>30700.0</v>
      </c>
      <c r="D851" s="27">
        <v>12.0</v>
      </c>
      <c r="E851" s="40" t="s">
        <v>8575</v>
      </c>
    </row>
    <row r="852">
      <c r="A852" s="57" t="s">
        <v>3642</v>
      </c>
      <c r="B852" s="29">
        <v>23963.0</v>
      </c>
      <c r="C852" s="26">
        <v>23963.0</v>
      </c>
      <c r="D852" s="27">
        <v>0.0</v>
      </c>
      <c r="E852" s="40"/>
    </row>
    <row r="853">
      <c r="A853" s="57" t="s">
        <v>3643</v>
      </c>
      <c r="B853" s="29">
        <v>0.0</v>
      </c>
      <c r="C853" s="26"/>
      <c r="D853" s="27">
        <v>0.0</v>
      </c>
      <c r="E853" s="41"/>
    </row>
    <row r="854">
      <c r="A854" s="57" t="s">
        <v>3644</v>
      </c>
      <c r="B854" s="29">
        <v>999.0</v>
      </c>
      <c r="C854" s="26">
        <v>999.0</v>
      </c>
      <c r="D854" s="27">
        <v>0.0</v>
      </c>
      <c r="E854" s="41"/>
    </row>
    <row r="855">
      <c r="A855" s="31" t="s">
        <v>3646</v>
      </c>
      <c r="B855" s="29">
        <v>0.0</v>
      </c>
      <c r="C855" s="26"/>
      <c r="D855" s="27">
        <v>0.0</v>
      </c>
      <c r="E855" s="28"/>
    </row>
    <row r="856">
      <c r="A856" s="31" t="s">
        <v>3647</v>
      </c>
      <c r="B856" s="29">
        <v>0.0</v>
      </c>
      <c r="C856" s="26"/>
      <c r="D856" s="27">
        <v>0.0</v>
      </c>
      <c r="E856" s="41"/>
    </row>
    <row r="857">
      <c r="A857" s="31" t="s">
        <v>3649</v>
      </c>
      <c r="B857" s="29">
        <v>255.0</v>
      </c>
      <c r="C857" s="26">
        <v>135.0</v>
      </c>
      <c r="D857" s="27">
        <v>-120.0</v>
      </c>
      <c r="E857" s="28"/>
    </row>
    <row r="858">
      <c r="A858" s="31" t="s">
        <v>3651</v>
      </c>
      <c r="B858" s="29">
        <v>2600.0</v>
      </c>
      <c r="C858" s="26">
        <v>2720.0</v>
      </c>
      <c r="D858" s="27">
        <v>120.0</v>
      </c>
      <c r="E858" s="41"/>
    </row>
    <row r="859">
      <c r="A859" s="58" t="s">
        <v>3652</v>
      </c>
      <c r="B859" s="29">
        <v>101453.0</v>
      </c>
      <c r="C859" s="29">
        <v>101453.0</v>
      </c>
      <c r="D859" s="27">
        <v>0.0</v>
      </c>
      <c r="E859" s="41"/>
    </row>
    <row r="860">
      <c r="A860" s="58" t="s">
        <v>3653</v>
      </c>
      <c r="B860" s="29">
        <v>46960.799999999996</v>
      </c>
      <c r="C860" s="59">
        <v>46960.80000000008</v>
      </c>
      <c r="D860" s="27">
        <v>8.731149137020111E-11</v>
      </c>
      <c r="E860" s="41"/>
    </row>
    <row r="861">
      <c r="A861" s="58" t="s">
        <v>3654</v>
      </c>
      <c r="B861" s="29">
        <v>59294.0</v>
      </c>
      <c r="C861" s="59">
        <v>59294.0</v>
      </c>
      <c r="D861" s="27">
        <v>0.0</v>
      </c>
      <c r="E861" s="41"/>
    </row>
    <row r="862">
      <c r="A862" s="58" t="s">
        <v>3655</v>
      </c>
      <c r="B862" s="29">
        <v>66914.5</v>
      </c>
      <c r="C862" s="59">
        <v>66914.5</v>
      </c>
      <c r="D862" s="27">
        <v>0.0</v>
      </c>
      <c r="E862" s="41"/>
    </row>
    <row r="863">
      <c r="A863" s="58" t="s">
        <v>3657</v>
      </c>
      <c r="B863" s="29">
        <v>5934.0</v>
      </c>
      <c r="C863" s="59">
        <v>5934.0</v>
      </c>
      <c r="D863" s="27">
        <v>0.0</v>
      </c>
      <c r="E863" s="41"/>
    </row>
    <row r="864">
      <c r="A864" s="58" t="s">
        <v>3658</v>
      </c>
      <c r="B864" s="29">
        <v>13533.0</v>
      </c>
      <c r="C864" s="59">
        <v>13533.0</v>
      </c>
      <c r="D864" s="27">
        <v>0.0</v>
      </c>
      <c r="E864" s="41"/>
    </row>
    <row r="865">
      <c r="A865" s="35" t="s">
        <v>3659</v>
      </c>
      <c r="B865" s="29">
        <v>339057.30000000005</v>
      </c>
      <c r="C865" s="59">
        <v>339057.3000000004</v>
      </c>
      <c r="D865" s="27">
        <v>3.4924596548080444E-10</v>
      </c>
      <c r="E865" s="41"/>
    </row>
    <row r="866">
      <c r="A866" s="36" t="s">
        <v>3660</v>
      </c>
      <c r="B866" s="42">
        <v>3.9999999999417923</v>
      </c>
      <c r="C866" s="65">
        <v>15.999999999650754</v>
      </c>
      <c r="D866" s="66">
        <v>11.999999999708962</v>
      </c>
      <c r="E866" s="45"/>
    </row>
    <row r="869">
      <c r="A869" s="5" t="s">
        <v>4821</v>
      </c>
      <c r="B869" s="6"/>
      <c r="C869" s="6"/>
      <c r="D869" s="6"/>
      <c r="E869" s="7"/>
    </row>
    <row r="870">
      <c r="A870" s="10"/>
      <c r="B870" s="11"/>
      <c r="C870" s="11"/>
      <c r="D870" s="11"/>
      <c r="E870" s="12"/>
    </row>
    <row r="871">
      <c r="A871" s="5" t="s">
        <v>3634</v>
      </c>
      <c r="B871" s="6"/>
      <c r="C871" s="6"/>
      <c r="D871" s="6"/>
      <c r="E871" s="7"/>
    </row>
    <row r="872">
      <c r="A872" s="10"/>
      <c r="B872" s="11"/>
      <c r="C872" s="11"/>
      <c r="D872" s="11"/>
      <c r="E872" s="12"/>
    </row>
    <row r="873">
      <c r="A873" s="13">
        <v>45698.0</v>
      </c>
      <c r="B873" s="6"/>
      <c r="C873" s="54" t="s">
        <v>3635</v>
      </c>
      <c r="D873" s="15">
        <v>45704.0</v>
      </c>
      <c r="E873" s="7"/>
    </row>
    <row r="874">
      <c r="A874" s="10"/>
      <c r="B874" s="11"/>
      <c r="C874" s="16"/>
      <c r="D874" s="11"/>
      <c r="E874" s="12"/>
    </row>
    <row r="875">
      <c r="A875" s="55" t="s">
        <v>4824</v>
      </c>
      <c r="B875" s="7"/>
      <c r="C875" s="16"/>
      <c r="D875" s="56" t="s">
        <v>4825</v>
      </c>
      <c r="E875" s="7"/>
    </row>
    <row r="876">
      <c r="A876" s="10"/>
      <c r="B876" s="12"/>
      <c r="C876" s="16"/>
      <c r="D876" s="11"/>
      <c r="E876" s="12"/>
    </row>
    <row r="877">
      <c r="A877" s="19" t="s">
        <v>3636</v>
      </c>
      <c r="B877" s="6"/>
      <c r="C877" s="6"/>
      <c r="D877" s="6"/>
      <c r="E877" s="7"/>
    </row>
    <row r="878">
      <c r="A878" s="20" t="s">
        <v>3637</v>
      </c>
      <c r="B878" s="21" t="s">
        <v>3638</v>
      </c>
      <c r="C878" s="22" t="s">
        <v>3639</v>
      </c>
      <c r="D878" s="21" t="s">
        <v>3640</v>
      </c>
      <c r="E878" s="23" t="s">
        <v>13</v>
      </c>
    </row>
    <row r="879">
      <c r="A879" s="57" t="s">
        <v>3641</v>
      </c>
      <c r="B879" s="25">
        <v>25957.0</v>
      </c>
      <c r="C879" s="26">
        <v>25960.0</v>
      </c>
      <c r="D879" s="27">
        <v>3.0</v>
      </c>
      <c r="E879" s="28" t="s">
        <v>8576</v>
      </c>
    </row>
    <row r="880">
      <c r="A880" s="57" t="s">
        <v>3642</v>
      </c>
      <c r="B880" s="29">
        <v>22058.0</v>
      </c>
      <c r="C880" s="26">
        <v>22058.0</v>
      </c>
      <c r="D880" s="27">
        <v>0.0</v>
      </c>
      <c r="E880" s="40"/>
    </row>
    <row r="881">
      <c r="A881" s="57" t="s">
        <v>3643</v>
      </c>
      <c r="B881" s="29">
        <v>0.0</v>
      </c>
      <c r="C881" s="26"/>
      <c r="D881" s="27">
        <v>0.0</v>
      </c>
      <c r="E881" s="41"/>
    </row>
    <row r="882">
      <c r="A882" s="57" t="s">
        <v>3644</v>
      </c>
      <c r="B882" s="29">
        <v>501.0</v>
      </c>
      <c r="C882" s="26">
        <v>501.0</v>
      </c>
      <c r="D882" s="27">
        <v>0.0</v>
      </c>
      <c r="E882" s="41"/>
    </row>
    <row r="883">
      <c r="A883" s="31" t="s">
        <v>3646</v>
      </c>
      <c r="B883" s="29">
        <v>0.0</v>
      </c>
      <c r="C883" s="26"/>
      <c r="D883" s="27">
        <v>0.0</v>
      </c>
      <c r="E883" s="28"/>
    </row>
    <row r="884">
      <c r="A884" s="31" t="s">
        <v>3647</v>
      </c>
      <c r="B884" s="29">
        <v>0.0</v>
      </c>
      <c r="C884" s="26"/>
      <c r="D884" s="27">
        <v>0.0</v>
      </c>
      <c r="E884" s="41"/>
    </row>
    <row r="885">
      <c r="A885" s="31" t="s">
        <v>3649</v>
      </c>
      <c r="B885" s="29">
        <v>386.0</v>
      </c>
      <c r="C885" s="26">
        <v>386.0</v>
      </c>
      <c r="D885" s="27">
        <v>0.0</v>
      </c>
      <c r="E885" s="28" t="s">
        <v>8577</v>
      </c>
    </row>
    <row r="886">
      <c r="A886" s="31" t="s">
        <v>3651</v>
      </c>
      <c r="B886" s="29">
        <v>2880.0</v>
      </c>
      <c r="C886" s="26">
        <v>2880.0</v>
      </c>
      <c r="D886" s="27">
        <v>0.0</v>
      </c>
      <c r="E886" s="41"/>
    </row>
    <row r="887">
      <c r="A887" s="58" t="s">
        <v>3652</v>
      </c>
      <c r="B887" s="29">
        <v>117034.0</v>
      </c>
      <c r="C887" s="29">
        <v>117034.0</v>
      </c>
      <c r="D887" s="27">
        <v>0.0</v>
      </c>
      <c r="E887" s="41"/>
    </row>
    <row r="888">
      <c r="A888" s="58" t="s">
        <v>3653</v>
      </c>
      <c r="B888" s="29">
        <v>44833.0</v>
      </c>
      <c r="C888" s="59">
        <v>44569.0</v>
      </c>
      <c r="D888" s="27">
        <v>-264.0</v>
      </c>
      <c r="E888" s="41"/>
    </row>
    <row r="889">
      <c r="A889" s="58" t="s">
        <v>3654</v>
      </c>
      <c r="B889" s="29">
        <v>59035.0</v>
      </c>
      <c r="C889" s="59">
        <v>59035.0</v>
      </c>
      <c r="D889" s="27">
        <v>0.0</v>
      </c>
      <c r="E889" s="41"/>
    </row>
    <row r="890">
      <c r="A890" s="58" t="s">
        <v>3655</v>
      </c>
      <c r="B890" s="29">
        <v>70121.5</v>
      </c>
      <c r="C890" s="59">
        <v>70121.5</v>
      </c>
      <c r="D890" s="27">
        <v>0.0</v>
      </c>
      <c r="E890" s="41"/>
    </row>
    <row r="891">
      <c r="A891" s="58" t="s">
        <v>3657</v>
      </c>
      <c r="B891" s="29">
        <v>4776.0</v>
      </c>
      <c r="C891" s="59">
        <v>4776.0</v>
      </c>
      <c r="D891" s="27">
        <v>0.0</v>
      </c>
      <c r="E891" s="41"/>
    </row>
    <row r="892">
      <c r="A892" s="58" t="s">
        <v>3658</v>
      </c>
      <c r="B892" s="29">
        <v>9055.0</v>
      </c>
      <c r="C892" s="59">
        <v>9055.0</v>
      </c>
      <c r="D892" s="27">
        <v>0.0</v>
      </c>
      <c r="E892" s="41"/>
    </row>
    <row r="893">
      <c r="A893" s="35" t="s">
        <v>3659</v>
      </c>
      <c r="B893" s="29">
        <v>347576.5</v>
      </c>
      <c r="C893" s="59">
        <v>347312.5</v>
      </c>
      <c r="D893" s="27">
        <v>-264.0</v>
      </c>
      <c r="E893" s="41"/>
    </row>
    <row r="894">
      <c r="A894" s="36" t="s">
        <v>3660</v>
      </c>
      <c r="B894" s="42">
        <v>5.0</v>
      </c>
      <c r="C894" s="65">
        <v>8.0</v>
      </c>
      <c r="D894" s="66">
        <v>3.0</v>
      </c>
      <c r="E894" s="45"/>
    </row>
    <row r="897">
      <c r="A897" s="5" t="s">
        <v>4821</v>
      </c>
      <c r="B897" s="6"/>
      <c r="C897" s="6"/>
      <c r="D897" s="6"/>
      <c r="E897" s="7"/>
    </row>
    <row r="898">
      <c r="A898" s="10"/>
      <c r="B898" s="11"/>
      <c r="C898" s="11"/>
      <c r="D898" s="11"/>
      <c r="E898" s="12"/>
    </row>
    <row r="899">
      <c r="A899" s="5" t="s">
        <v>3634</v>
      </c>
      <c r="B899" s="6"/>
      <c r="C899" s="6"/>
      <c r="D899" s="6"/>
      <c r="E899" s="7"/>
    </row>
    <row r="900">
      <c r="A900" s="10"/>
      <c r="B900" s="11"/>
      <c r="C900" s="11"/>
      <c r="D900" s="11"/>
      <c r="E900" s="12"/>
    </row>
    <row r="901">
      <c r="A901" s="13">
        <v>45705.0</v>
      </c>
      <c r="B901" s="6"/>
      <c r="C901" s="54" t="s">
        <v>3635</v>
      </c>
      <c r="D901" s="15">
        <v>45711.0</v>
      </c>
      <c r="E901" s="7"/>
    </row>
    <row r="902">
      <c r="A902" s="10"/>
      <c r="B902" s="11"/>
      <c r="C902" s="16"/>
      <c r="D902" s="11"/>
      <c r="E902" s="12"/>
    </row>
    <row r="903">
      <c r="A903" s="55" t="s">
        <v>4824</v>
      </c>
      <c r="B903" s="7"/>
      <c r="C903" s="16"/>
      <c r="D903" s="56" t="s">
        <v>4825</v>
      </c>
      <c r="E903" s="7"/>
    </row>
    <row r="904">
      <c r="A904" s="10"/>
      <c r="B904" s="12"/>
      <c r="C904" s="16"/>
      <c r="D904" s="11"/>
      <c r="E904" s="12"/>
    </row>
    <row r="905">
      <c r="A905" s="19" t="s">
        <v>3636</v>
      </c>
      <c r="B905" s="6"/>
      <c r="C905" s="6"/>
      <c r="D905" s="6"/>
      <c r="E905" s="7"/>
    </row>
    <row r="906">
      <c r="A906" s="20" t="s">
        <v>3637</v>
      </c>
      <c r="B906" s="21" t="s">
        <v>3638</v>
      </c>
      <c r="C906" s="22" t="s">
        <v>3639</v>
      </c>
      <c r="D906" s="21" t="s">
        <v>3640</v>
      </c>
      <c r="E906" s="23" t="s">
        <v>13</v>
      </c>
    </row>
    <row r="907">
      <c r="A907" s="57" t="s">
        <v>3641</v>
      </c>
      <c r="B907" s="25">
        <v>37584.0</v>
      </c>
      <c r="C907" s="26">
        <v>37600.0</v>
      </c>
      <c r="D907" s="27">
        <v>16.0</v>
      </c>
      <c r="E907" s="28"/>
    </row>
    <row r="908">
      <c r="A908" s="57" t="s">
        <v>3642</v>
      </c>
      <c r="B908" s="29">
        <v>4391.0</v>
      </c>
      <c r="C908" s="26">
        <v>4391.0</v>
      </c>
      <c r="D908" s="27">
        <v>0.0</v>
      </c>
      <c r="E908" s="40"/>
    </row>
    <row r="909">
      <c r="A909" s="57" t="s">
        <v>3643</v>
      </c>
      <c r="B909" s="29">
        <v>110.0</v>
      </c>
      <c r="C909" s="26">
        <v>110.0</v>
      </c>
      <c r="D909" s="27">
        <v>0.0</v>
      </c>
      <c r="E909" s="41"/>
    </row>
    <row r="910">
      <c r="A910" s="57" t="s">
        <v>3644</v>
      </c>
      <c r="B910" s="29">
        <v>999.0</v>
      </c>
      <c r="C910" s="26">
        <v>999.0</v>
      </c>
      <c r="D910" s="27">
        <v>0.0</v>
      </c>
      <c r="E910" s="41"/>
    </row>
    <row r="911">
      <c r="A911" s="31" t="s">
        <v>3646</v>
      </c>
      <c r="B911" s="29">
        <v>0.0</v>
      </c>
      <c r="C911" s="26"/>
      <c r="D911" s="27">
        <v>0.0</v>
      </c>
      <c r="E911" s="28"/>
    </row>
    <row r="912">
      <c r="A912" s="31" t="s">
        <v>3647</v>
      </c>
      <c r="B912" s="29">
        <v>0.0</v>
      </c>
      <c r="C912" s="26"/>
      <c r="D912" s="27">
        <v>0.0</v>
      </c>
      <c r="E912" s="41"/>
    </row>
    <row r="913">
      <c r="A913" s="31" t="s">
        <v>3649</v>
      </c>
      <c r="B913" s="29">
        <v>295.0</v>
      </c>
      <c r="C913" s="26">
        <v>115.0</v>
      </c>
      <c r="D913" s="27">
        <v>-180.0</v>
      </c>
      <c r="E913" s="28"/>
    </row>
    <row r="914">
      <c r="A914" s="31" t="s">
        <v>3651</v>
      </c>
      <c r="B914" s="29">
        <v>2520.0</v>
      </c>
      <c r="C914" s="26">
        <v>2700.0</v>
      </c>
      <c r="D914" s="27">
        <v>180.0</v>
      </c>
      <c r="E914" s="41"/>
    </row>
    <row r="915">
      <c r="A915" s="58" t="s">
        <v>3652</v>
      </c>
      <c r="B915" s="29">
        <v>112388.0</v>
      </c>
      <c r="C915" s="29">
        <v>112388.0</v>
      </c>
      <c r="D915" s="27">
        <v>0.0</v>
      </c>
      <c r="E915" s="41"/>
    </row>
    <row r="916">
      <c r="A916" s="58" t="s">
        <v>3653</v>
      </c>
      <c r="B916" s="29">
        <v>45885.0</v>
      </c>
      <c r="C916" s="59">
        <v>45885.0</v>
      </c>
      <c r="D916" s="27">
        <v>0.0</v>
      </c>
      <c r="E916" s="41"/>
    </row>
    <row r="917">
      <c r="A917" s="58" t="s">
        <v>3654</v>
      </c>
      <c r="B917" s="29">
        <v>55726.0</v>
      </c>
      <c r="C917" s="59">
        <v>54804.0</v>
      </c>
      <c r="D917" s="27">
        <v>-922.0</v>
      </c>
      <c r="E917" s="41"/>
    </row>
    <row r="918">
      <c r="A918" s="58" t="s">
        <v>3655</v>
      </c>
      <c r="B918" s="29">
        <v>63547.0</v>
      </c>
      <c r="C918" s="59">
        <v>63547.0</v>
      </c>
      <c r="D918" s="27">
        <v>0.0</v>
      </c>
      <c r="E918" s="41"/>
    </row>
    <row r="919">
      <c r="A919" s="58" t="s">
        <v>3657</v>
      </c>
      <c r="B919" s="29">
        <v>6111.0</v>
      </c>
      <c r="C919" s="59">
        <v>6111.0</v>
      </c>
      <c r="D919" s="27">
        <v>0.0</v>
      </c>
      <c r="E919" s="41"/>
    </row>
    <row r="920">
      <c r="A920" s="58" t="s">
        <v>3658</v>
      </c>
      <c r="B920" s="29">
        <v>15004.0</v>
      </c>
      <c r="C920" s="59">
        <v>14740.0</v>
      </c>
      <c r="D920" s="27">
        <v>-264.0</v>
      </c>
      <c r="E920" s="41"/>
    </row>
    <row r="921">
      <c r="A921" s="35" t="s">
        <v>3659</v>
      </c>
      <c r="B921" s="29">
        <v>329554.5</v>
      </c>
      <c r="C921" s="59">
        <v>328368.5</v>
      </c>
      <c r="D921" s="27">
        <v>-1186.0</v>
      </c>
      <c r="E921" s="41"/>
    </row>
    <row r="922">
      <c r="A922" s="36" t="s">
        <v>3660</v>
      </c>
      <c r="B922" s="42">
        <v>1.5</v>
      </c>
      <c r="C922" s="65">
        <v>281.5</v>
      </c>
      <c r="D922" s="66">
        <v>280.0</v>
      </c>
      <c r="E922" s="45"/>
    </row>
    <row r="925">
      <c r="A925" s="5" t="s">
        <v>4821</v>
      </c>
      <c r="B925" s="6"/>
      <c r="C925" s="6"/>
      <c r="D925" s="6"/>
      <c r="E925" s="7"/>
    </row>
    <row r="926">
      <c r="A926" s="10"/>
      <c r="B926" s="11"/>
      <c r="C926" s="11"/>
      <c r="D926" s="11"/>
      <c r="E926" s="12"/>
    </row>
    <row r="927">
      <c r="A927" s="5" t="s">
        <v>3634</v>
      </c>
      <c r="B927" s="6"/>
      <c r="C927" s="6"/>
      <c r="D927" s="6"/>
      <c r="E927" s="7"/>
    </row>
    <row r="928">
      <c r="A928" s="10"/>
      <c r="B928" s="11"/>
      <c r="C928" s="11"/>
      <c r="D928" s="11"/>
      <c r="E928" s="12"/>
    </row>
    <row r="929">
      <c r="A929" s="13">
        <v>45705.0</v>
      </c>
      <c r="B929" s="6"/>
      <c r="C929" s="54" t="s">
        <v>3635</v>
      </c>
      <c r="D929" s="15">
        <v>45711.0</v>
      </c>
      <c r="E929" s="7"/>
    </row>
    <row r="930">
      <c r="A930" s="10"/>
      <c r="B930" s="11"/>
      <c r="C930" s="16"/>
      <c r="D930" s="11"/>
      <c r="E930" s="12"/>
    </row>
    <row r="931">
      <c r="A931" s="55" t="s">
        <v>4824</v>
      </c>
      <c r="B931" s="7"/>
      <c r="C931" s="16"/>
      <c r="D931" s="56" t="s">
        <v>4825</v>
      </c>
      <c r="E931" s="7"/>
    </row>
    <row r="932">
      <c r="A932" s="10"/>
      <c r="B932" s="12"/>
      <c r="C932" s="16"/>
      <c r="D932" s="11"/>
      <c r="E932" s="12"/>
    </row>
    <row r="933">
      <c r="A933" s="19" t="s">
        <v>3636</v>
      </c>
      <c r="B933" s="6"/>
      <c r="C933" s="6"/>
      <c r="D933" s="6"/>
      <c r="E933" s="7"/>
    </row>
    <row r="934">
      <c r="A934" s="20" t="s">
        <v>3637</v>
      </c>
      <c r="B934" s="21" t="s">
        <v>3638</v>
      </c>
      <c r="C934" s="22" t="s">
        <v>3639</v>
      </c>
      <c r="D934" s="21" t="s">
        <v>3640</v>
      </c>
      <c r="E934" s="23" t="s">
        <v>13</v>
      </c>
    </row>
    <row r="935">
      <c r="A935" s="57" t="s">
        <v>3641</v>
      </c>
      <c r="B935" s="25">
        <v>37584.0</v>
      </c>
      <c r="C935" s="26">
        <v>37600.0</v>
      </c>
      <c r="D935" s="27">
        <v>16.0</v>
      </c>
      <c r="E935" s="28"/>
    </row>
    <row r="936">
      <c r="A936" s="57" t="s">
        <v>3642</v>
      </c>
      <c r="B936" s="29">
        <v>4391.0</v>
      </c>
      <c r="C936" s="26">
        <v>4391.0</v>
      </c>
      <c r="D936" s="27">
        <v>0.0</v>
      </c>
      <c r="E936" s="40"/>
    </row>
    <row r="937">
      <c r="A937" s="57" t="s">
        <v>3643</v>
      </c>
      <c r="B937" s="29">
        <v>110.0</v>
      </c>
      <c r="C937" s="26">
        <v>110.0</v>
      </c>
      <c r="D937" s="27">
        <v>0.0</v>
      </c>
      <c r="E937" s="41"/>
    </row>
    <row r="938">
      <c r="A938" s="57" t="s">
        <v>3644</v>
      </c>
      <c r="B938" s="29">
        <v>999.0</v>
      </c>
      <c r="C938" s="26">
        <v>999.0</v>
      </c>
      <c r="D938" s="27">
        <v>0.0</v>
      </c>
      <c r="E938" s="41"/>
    </row>
    <row r="939">
      <c r="A939" s="31" t="s">
        <v>3646</v>
      </c>
      <c r="B939" s="29">
        <v>0.0</v>
      </c>
      <c r="C939" s="26"/>
      <c r="D939" s="27">
        <v>0.0</v>
      </c>
      <c r="E939" s="28"/>
    </row>
    <row r="940">
      <c r="A940" s="31" t="s">
        <v>3647</v>
      </c>
      <c r="B940" s="29">
        <v>0.0</v>
      </c>
      <c r="C940" s="26"/>
      <c r="D940" s="27">
        <v>0.0</v>
      </c>
      <c r="E940" s="41"/>
    </row>
    <row r="941">
      <c r="A941" s="31" t="s">
        <v>3649</v>
      </c>
      <c r="B941" s="29">
        <v>295.0</v>
      </c>
      <c r="C941" s="26">
        <v>115.0</v>
      </c>
      <c r="D941" s="27">
        <v>-180.0</v>
      </c>
      <c r="E941" s="28"/>
    </row>
    <row r="942">
      <c r="A942" s="31" t="s">
        <v>3651</v>
      </c>
      <c r="B942" s="29">
        <v>2520.0</v>
      </c>
      <c r="C942" s="26">
        <v>2700.0</v>
      </c>
      <c r="D942" s="27">
        <v>180.0</v>
      </c>
      <c r="E942" s="41"/>
    </row>
    <row r="943">
      <c r="A943" s="58" t="s">
        <v>3652</v>
      </c>
      <c r="B943" s="29">
        <v>112388.0</v>
      </c>
      <c r="C943" s="29">
        <v>112388.0</v>
      </c>
      <c r="D943" s="27">
        <v>0.0</v>
      </c>
      <c r="E943" s="41"/>
    </row>
    <row r="944">
      <c r="A944" s="58" t="s">
        <v>3653</v>
      </c>
      <c r="B944" s="29">
        <v>45885.0</v>
      </c>
      <c r="C944" s="59">
        <v>45885.0</v>
      </c>
      <c r="D944" s="27">
        <v>0.0</v>
      </c>
      <c r="E944" s="41"/>
    </row>
    <row r="945">
      <c r="A945" s="58" t="s">
        <v>3654</v>
      </c>
      <c r="B945" s="29">
        <v>55726.0</v>
      </c>
      <c r="C945" s="59">
        <v>54804.0</v>
      </c>
      <c r="D945" s="27">
        <v>-922.0</v>
      </c>
      <c r="E945" s="41"/>
    </row>
    <row r="946">
      <c r="A946" s="58" t="s">
        <v>3655</v>
      </c>
      <c r="B946" s="29">
        <v>63547.0</v>
      </c>
      <c r="C946" s="59">
        <v>63547.0</v>
      </c>
      <c r="D946" s="27">
        <v>0.0</v>
      </c>
      <c r="E946" s="41"/>
    </row>
    <row r="947">
      <c r="A947" s="58" t="s">
        <v>3657</v>
      </c>
      <c r="B947" s="29">
        <v>6111.0</v>
      </c>
      <c r="C947" s="59">
        <v>6111.0</v>
      </c>
      <c r="D947" s="27">
        <v>0.0</v>
      </c>
      <c r="E947" s="41"/>
    </row>
    <row r="948">
      <c r="A948" s="58" t="s">
        <v>3658</v>
      </c>
      <c r="B948" s="29">
        <v>15004.0</v>
      </c>
      <c r="C948" s="59">
        <v>14740.0</v>
      </c>
      <c r="D948" s="27">
        <v>-264.0</v>
      </c>
      <c r="E948" s="41"/>
    </row>
    <row r="949">
      <c r="A949" s="35" t="s">
        <v>3659</v>
      </c>
      <c r="B949" s="29">
        <v>329554.5</v>
      </c>
      <c r="C949" s="59">
        <v>328368.5</v>
      </c>
      <c r="D949" s="27">
        <v>-1186.0</v>
      </c>
      <c r="E949" s="41"/>
    </row>
    <row r="950">
      <c r="A950" s="36" t="s">
        <v>3660</v>
      </c>
      <c r="B950" s="42">
        <v>1.5</v>
      </c>
      <c r="C950" s="65">
        <v>281.5</v>
      </c>
      <c r="D950" s="66">
        <v>280.0</v>
      </c>
      <c r="E950" s="45"/>
    </row>
    <row r="953">
      <c r="A953" s="5" t="s">
        <v>4821</v>
      </c>
      <c r="B953" s="6"/>
      <c r="C953" s="6"/>
      <c r="D953" s="6"/>
      <c r="E953" s="7"/>
    </row>
    <row r="954">
      <c r="A954" s="10"/>
      <c r="B954" s="11"/>
      <c r="C954" s="11"/>
      <c r="D954" s="11"/>
      <c r="E954" s="12"/>
    </row>
    <row r="955">
      <c r="A955" s="5" t="s">
        <v>3634</v>
      </c>
      <c r="B955" s="6"/>
      <c r="C955" s="6"/>
      <c r="D955" s="6"/>
      <c r="E955" s="7"/>
    </row>
    <row r="956">
      <c r="A956" s="10"/>
      <c r="B956" s="11"/>
      <c r="C956" s="11"/>
      <c r="D956" s="11"/>
      <c r="E956" s="12"/>
    </row>
    <row r="957">
      <c r="A957" s="13">
        <v>45717.0</v>
      </c>
      <c r="B957" s="6"/>
      <c r="C957" s="54" t="s">
        <v>3635</v>
      </c>
      <c r="D957" s="15">
        <v>45718.0</v>
      </c>
      <c r="E957" s="7"/>
    </row>
    <row r="958">
      <c r="A958" s="10"/>
      <c r="B958" s="11"/>
      <c r="C958" s="16"/>
      <c r="D958" s="11"/>
      <c r="E958" s="12"/>
    </row>
    <row r="959">
      <c r="A959" s="55" t="s">
        <v>4833</v>
      </c>
      <c r="B959" s="7"/>
      <c r="C959" s="16"/>
      <c r="D959" s="56" t="s">
        <v>4825</v>
      </c>
      <c r="E959" s="7"/>
    </row>
    <row r="960">
      <c r="A960" s="10"/>
      <c r="B960" s="12"/>
      <c r="C960" s="16"/>
      <c r="D960" s="11"/>
      <c r="E960" s="12"/>
    </row>
    <row r="961">
      <c r="A961" s="19" t="s">
        <v>3636</v>
      </c>
      <c r="B961" s="6"/>
      <c r="C961" s="6"/>
      <c r="D961" s="6"/>
      <c r="E961" s="7"/>
    </row>
    <row r="962">
      <c r="A962" s="20" t="s">
        <v>3637</v>
      </c>
      <c r="B962" s="21" t="s">
        <v>3638</v>
      </c>
      <c r="C962" s="22" t="s">
        <v>3639</v>
      </c>
      <c r="D962" s="21" t="s">
        <v>3640</v>
      </c>
      <c r="E962" s="23" t="s">
        <v>13</v>
      </c>
    </row>
    <row r="963">
      <c r="A963" s="57" t="s">
        <v>3641</v>
      </c>
      <c r="B963" s="25">
        <v>13148.0</v>
      </c>
      <c r="C963" s="26">
        <v>13150.0</v>
      </c>
      <c r="D963" s="27">
        <v>2.0</v>
      </c>
      <c r="E963" s="28"/>
    </row>
    <row r="964">
      <c r="A964" s="57" t="s">
        <v>3642</v>
      </c>
      <c r="B964" s="29">
        <v>6767.0</v>
      </c>
      <c r="C964" s="26">
        <v>6767.0</v>
      </c>
      <c r="D964" s="27">
        <v>0.0</v>
      </c>
      <c r="E964" s="40"/>
    </row>
    <row r="965">
      <c r="A965" s="57" t="s">
        <v>3643</v>
      </c>
      <c r="B965" s="29">
        <v>0.0</v>
      </c>
      <c r="C965" s="26"/>
      <c r="D965" s="27">
        <v>0.0</v>
      </c>
      <c r="E965" s="41"/>
    </row>
    <row r="966">
      <c r="A966" s="57" t="s">
        <v>3644</v>
      </c>
      <c r="B966" s="29">
        <v>500.0</v>
      </c>
      <c r="C966" s="26">
        <v>500.0</v>
      </c>
      <c r="D966" s="27">
        <v>0.0</v>
      </c>
      <c r="E966" s="41"/>
    </row>
    <row r="967">
      <c r="A967" s="31" t="s">
        <v>3646</v>
      </c>
      <c r="B967" s="29">
        <v>0.0</v>
      </c>
      <c r="C967" s="26"/>
      <c r="D967" s="27">
        <v>0.0</v>
      </c>
      <c r="E967" s="28"/>
    </row>
    <row r="968">
      <c r="A968" s="31" t="s">
        <v>3647</v>
      </c>
      <c r="B968" s="29">
        <v>0.0</v>
      </c>
      <c r="C968" s="26"/>
      <c r="D968" s="27">
        <v>0.0</v>
      </c>
      <c r="E968" s="41"/>
    </row>
    <row r="969">
      <c r="A969" s="31" t="s">
        <v>3649</v>
      </c>
      <c r="B969" s="29">
        <v>520.0</v>
      </c>
      <c r="C969" s="26">
        <v>520.0</v>
      </c>
      <c r="D969" s="27">
        <v>0.0</v>
      </c>
      <c r="E969" s="28"/>
    </row>
    <row r="970">
      <c r="A970" s="31" t="s">
        <v>3651</v>
      </c>
      <c r="B970" s="29">
        <v>0.0</v>
      </c>
      <c r="C970" s="26"/>
      <c r="D970" s="27">
        <v>0.0</v>
      </c>
      <c r="E970" s="41"/>
    </row>
    <row r="971">
      <c r="A971" s="58" t="s">
        <v>3652</v>
      </c>
      <c r="B971" s="29">
        <v>29126.0</v>
      </c>
      <c r="C971" s="29">
        <v>29126.0</v>
      </c>
      <c r="D971" s="27">
        <v>0.0</v>
      </c>
      <c r="E971" s="41"/>
    </row>
    <row r="972">
      <c r="A972" s="58" t="s">
        <v>3653</v>
      </c>
      <c r="B972" s="29">
        <v>20408.0</v>
      </c>
      <c r="C972" s="59">
        <v>20408.0</v>
      </c>
      <c r="D972" s="27">
        <v>0.0</v>
      </c>
      <c r="E972" s="41"/>
    </row>
    <row r="973">
      <c r="A973" s="58" t="s">
        <v>3654</v>
      </c>
      <c r="B973" s="29">
        <v>28784.0</v>
      </c>
      <c r="C973" s="59">
        <v>28784.0</v>
      </c>
      <c r="D973" s="27">
        <v>0.0</v>
      </c>
      <c r="E973" s="41"/>
    </row>
    <row r="974">
      <c r="A974" s="58" t="s">
        <v>3655</v>
      </c>
      <c r="B974" s="29">
        <v>22476.0</v>
      </c>
      <c r="C974" s="59">
        <v>22476.0</v>
      </c>
      <c r="D974" s="27">
        <v>0.0</v>
      </c>
      <c r="E974" s="41"/>
    </row>
    <row r="975">
      <c r="A975" s="58" t="s">
        <v>3657</v>
      </c>
      <c r="B975" s="29">
        <v>1068.0</v>
      </c>
      <c r="C975" s="59">
        <v>1068.0</v>
      </c>
      <c r="D975" s="27">
        <v>0.0</v>
      </c>
      <c r="E975" s="41"/>
    </row>
    <row r="976">
      <c r="A976" s="58" t="s">
        <v>3658</v>
      </c>
      <c r="B976" s="29">
        <v>6186.0</v>
      </c>
      <c r="C976" s="59">
        <v>6186.0</v>
      </c>
      <c r="D976" s="27">
        <v>0.0</v>
      </c>
      <c r="E976" s="41"/>
    </row>
    <row r="977">
      <c r="A977" s="35" t="s">
        <v>3659</v>
      </c>
      <c r="B977" s="29">
        <v>122796.0</v>
      </c>
      <c r="C977" s="59">
        <v>122796.0</v>
      </c>
      <c r="D977" s="27">
        <v>0.0</v>
      </c>
      <c r="E977" s="41"/>
    </row>
    <row r="978">
      <c r="A978" s="36" t="s">
        <v>3660</v>
      </c>
      <c r="B978" s="42">
        <v>1.0</v>
      </c>
      <c r="C978" s="65">
        <v>3.0</v>
      </c>
      <c r="D978" s="66">
        <v>2.0</v>
      </c>
      <c r="E978" s="45"/>
    </row>
    <row r="981">
      <c r="A981" s="5" t="s">
        <v>4821</v>
      </c>
      <c r="B981" s="6"/>
      <c r="C981" s="6"/>
      <c r="D981" s="6"/>
      <c r="E981" s="7"/>
    </row>
    <row r="982">
      <c r="A982" s="10"/>
      <c r="B982" s="11"/>
      <c r="C982" s="11"/>
      <c r="D982" s="11"/>
      <c r="E982" s="12"/>
    </row>
    <row r="983">
      <c r="A983" s="5" t="s">
        <v>3634</v>
      </c>
      <c r="B983" s="6"/>
      <c r="C983" s="6"/>
      <c r="D983" s="6"/>
      <c r="E983" s="7"/>
    </row>
    <row r="984">
      <c r="A984" s="10"/>
      <c r="B984" s="11"/>
      <c r="C984" s="11"/>
      <c r="D984" s="11"/>
      <c r="E984" s="12"/>
    </row>
    <row r="985">
      <c r="A985" s="13">
        <v>45719.0</v>
      </c>
      <c r="B985" s="6"/>
      <c r="C985" s="54" t="s">
        <v>3635</v>
      </c>
      <c r="D985" s="15">
        <v>45725.0</v>
      </c>
      <c r="E985" s="7"/>
    </row>
    <row r="986">
      <c r="A986" s="10"/>
      <c r="B986" s="11"/>
      <c r="C986" s="16"/>
      <c r="D986" s="11"/>
      <c r="E986" s="12"/>
    </row>
    <row r="987">
      <c r="A987" s="55" t="s">
        <v>4824</v>
      </c>
      <c r="B987" s="7"/>
      <c r="C987" s="16"/>
      <c r="D987" s="56" t="s">
        <v>4825</v>
      </c>
      <c r="E987" s="7"/>
    </row>
    <row r="988">
      <c r="A988" s="10"/>
      <c r="B988" s="12"/>
      <c r="C988" s="16"/>
      <c r="D988" s="11"/>
      <c r="E988" s="12"/>
    </row>
    <row r="989">
      <c r="A989" s="19" t="s">
        <v>3636</v>
      </c>
      <c r="B989" s="6"/>
      <c r="C989" s="6"/>
      <c r="D989" s="6"/>
      <c r="E989" s="7"/>
    </row>
    <row r="990">
      <c r="A990" s="20" t="s">
        <v>3637</v>
      </c>
      <c r="B990" s="21" t="s">
        <v>3638</v>
      </c>
      <c r="C990" s="22" t="s">
        <v>3639</v>
      </c>
      <c r="D990" s="21" t="s">
        <v>3640</v>
      </c>
      <c r="E990" s="23" t="s">
        <v>13</v>
      </c>
    </row>
    <row r="991">
      <c r="A991" s="57" t="s">
        <v>3641</v>
      </c>
      <c r="B991" s="25">
        <v>23484.0</v>
      </c>
      <c r="C991" s="26">
        <v>23485.0</v>
      </c>
      <c r="D991" s="27">
        <v>1.0</v>
      </c>
      <c r="E991" s="28"/>
    </row>
    <row r="992">
      <c r="A992" s="57" t="s">
        <v>3642</v>
      </c>
      <c r="B992" s="29">
        <v>17129.0</v>
      </c>
      <c r="C992" s="26">
        <v>17129.0</v>
      </c>
      <c r="D992" s="27">
        <v>0.0</v>
      </c>
      <c r="E992" s="40"/>
    </row>
    <row r="993">
      <c r="A993" s="57" t="s">
        <v>3643</v>
      </c>
      <c r="B993" s="29">
        <v>225.0</v>
      </c>
      <c r="C993" s="26">
        <v>225.0</v>
      </c>
      <c r="D993" s="27">
        <v>0.0</v>
      </c>
      <c r="E993" s="41"/>
    </row>
    <row r="994">
      <c r="A994" s="57" t="s">
        <v>3644</v>
      </c>
      <c r="B994" s="29">
        <v>500.0</v>
      </c>
      <c r="C994" s="26">
        <v>500.0</v>
      </c>
      <c r="D994" s="27">
        <v>0.0</v>
      </c>
      <c r="E994" s="41"/>
    </row>
    <row r="995">
      <c r="A995" s="31" t="s">
        <v>3646</v>
      </c>
      <c r="B995" s="29">
        <v>0.0</v>
      </c>
      <c r="C995" s="26"/>
      <c r="D995" s="27">
        <v>0.0</v>
      </c>
      <c r="E995" s="28"/>
    </row>
    <row r="996">
      <c r="A996" s="31" t="s">
        <v>3647</v>
      </c>
      <c r="B996" s="29">
        <v>0.0</v>
      </c>
      <c r="C996" s="26"/>
      <c r="D996" s="27">
        <v>0.0</v>
      </c>
      <c r="E996" s="41"/>
    </row>
    <row r="997">
      <c r="A997" s="31" t="s">
        <v>3649</v>
      </c>
      <c r="B997" s="29">
        <v>1960.0</v>
      </c>
      <c r="C997" s="26"/>
      <c r="D997" s="27">
        <v>-1960.0</v>
      </c>
      <c r="E997" s="28"/>
    </row>
    <row r="998">
      <c r="A998" s="31" t="s">
        <v>3651</v>
      </c>
      <c r="B998" s="29">
        <v>1960.0</v>
      </c>
      <c r="C998" s="26">
        <v>3920.0</v>
      </c>
      <c r="D998" s="27">
        <v>1960.0</v>
      </c>
      <c r="E998" s="41"/>
    </row>
    <row r="999">
      <c r="A999" s="58" t="s">
        <v>3652</v>
      </c>
      <c r="B999" s="29">
        <v>79161.0</v>
      </c>
      <c r="C999" s="29">
        <v>79161.0</v>
      </c>
      <c r="D999" s="27">
        <v>0.0</v>
      </c>
      <c r="E999" s="41"/>
    </row>
    <row r="1000">
      <c r="A1000" s="58" t="s">
        <v>3653</v>
      </c>
      <c r="B1000" s="29">
        <v>36190.0</v>
      </c>
      <c r="C1000" s="59">
        <v>36190.0</v>
      </c>
      <c r="D1000" s="27">
        <v>0.0</v>
      </c>
      <c r="E1000" s="41"/>
    </row>
    <row r="1001">
      <c r="A1001" s="58" t="s">
        <v>3654</v>
      </c>
      <c r="B1001" s="29">
        <v>49168.0</v>
      </c>
      <c r="C1001" s="59">
        <v>49168.0</v>
      </c>
      <c r="D1001" s="27">
        <v>0.0</v>
      </c>
      <c r="E1001" s="41"/>
    </row>
    <row r="1002">
      <c r="A1002" s="58" t="s">
        <v>3655</v>
      </c>
      <c r="B1002" s="29">
        <v>60887.5</v>
      </c>
      <c r="C1002" s="59">
        <v>60887.5</v>
      </c>
      <c r="D1002" s="27">
        <v>0.0</v>
      </c>
      <c r="E1002" s="41"/>
    </row>
    <row r="1003">
      <c r="A1003" s="58" t="s">
        <v>3657</v>
      </c>
      <c r="B1003" s="29">
        <v>3579.0</v>
      </c>
      <c r="C1003" s="59">
        <v>3579.0</v>
      </c>
      <c r="D1003" s="27">
        <v>0.0</v>
      </c>
      <c r="E1003" s="41"/>
    </row>
    <row r="1004">
      <c r="A1004" s="58" t="s">
        <v>3658</v>
      </c>
      <c r="B1004" s="29">
        <v>7961.0</v>
      </c>
      <c r="C1004" s="59">
        <v>7961.0</v>
      </c>
      <c r="D1004" s="27">
        <v>0.0</v>
      </c>
      <c r="E1004" s="41"/>
    </row>
    <row r="1005">
      <c r="A1005" s="35" t="s">
        <v>3659</v>
      </c>
      <c r="B1005" s="29">
        <v>274242.5</v>
      </c>
      <c r="C1005" s="59">
        <v>274242.5</v>
      </c>
      <c r="D1005" s="27">
        <v>0.0</v>
      </c>
      <c r="E1005" s="41"/>
    </row>
    <row r="1006">
      <c r="A1006" s="36" t="s">
        <v>3660</v>
      </c>
      <c r="B1006" s="42">
        <v>1.0</v>
      </c>
      <c r="C1006" s="65">
        <v>2.0</v>
      </c>
      <c r="D1006" s="66">
        <v>1.0</v>
      </c>
      <c r="E1006" s="45"/>
    </row>
    <row r="1009">
      <c r="A1009" s="5" t="s">
        <v>4821</v>
      </c>
      <c r="B1009" s="6"/>
      <c r="C1009" s="6"/>
      <c r="D1009" s="6"/>
      <c r="E1009" s="7"/>
    </row>
    <row r="1010">
      <c r="A1010" s="10"/>
      <c r="B1010" s="11"/>
      <c r="C1010" s="11"/>
      <c r="D1010" s="11"/>
      <c r="E1010" s="12"/>
    </row>
    <row r="1011">
      <c r="A1011" s="5" t="s">
        <v>3634</v>
      </c>
      <c r="B1011" s="6"/>
      <c r="C1011" s="6"/>
      <c r="D1011" s="6"/>
      <c r="E1011" s="7"/>
    </row>
    <row r="1012">
      <c r="A1012" s="10"/>
      <c r="B1012" s="11"/>
      <c r="C1012" s="11"/>
      <c r="D1012" s="11"/>
      <c r="E1012" s="12"/>
    </row>
    <row r="1013">
      <c r="A1013" s="13">
        <v>45719.0</v>
      </c>
      <c r="B1013" s="6"/>
      <c r="C1013" s="54" t="s">
        <v>3635</v>
      </c>
      <c r="D1013" s="15">
        <v>45725.0</v>
      </c>
      <c r="E1013" s="7"/>
    </row>
    <row r="1014">
      <c r="A1014" s="10"/>
      <c r="B1014" s="11"/>
      <c r="C1014" s="16"/>
      <c r="D1014" s="11"/>
      <c r="E1014" s="12"/>
    </row>
    <row r="1015">
      <c r="A1015" s="55" t="s">
        <v>4824</v>
      </c>
      <c r="B1015" s="7"/>
      <c r="C1015" s="16"/>
      <c r="D1015" s="56" t="s">
        <v>4825</v>
      </c>
      <c r="E1015" s="7"/>
    </row>
    <row r="1016">
      <c r="A1016" s="10"/>
      <c r="B1016" s="12"/>
      <c r="C1016" s="16"/>
      <c r="D1016" s="11"/>
      <c r="E1016" s="12"/>
    </row>
    <row r="1017">
      <c r="A1017" s="19" t="s">
        <v>3636</v>
      </c>
      <c r="B1017" s="6"/>
      <c r="C1017" s="6"/>
      <c r="D1017" s="6"/>
      <c r="E1017" s="7"/>
    </row>
    <row r="1018">
      <c r="A1018" s="20" t="s">
        <v>3637</v>
      </c>
      <c r="B1018" s="21" t="s">
        <v>3638</v>
      </c>
      <c r="C1018" s="22" t="s">
        <v>3639</v>
      </c>
      <c r="D1018" s="21" t="s">
        <v>3640</v>
      </c>
      <c r="E1018" s="23" t="s">
        <v>13</v>
      </c>
    </row>
    <row r="1019">
      <c r="A1019" s="57" t="s">
        <v>3641</v>
      </c>
      <c r="B1019" s="25">
        <v>23484.0</v>
      </c>
      <c r="C1019" s="26">
        <v>23485.0</v>
      </c>
      <c r="D1019" s="27">
        <v>1.0</v>
      </c>
      <c r="E1019" s="28"/>
    </row>
    <row r="1020">
      <c r="A1020" s="57" t="s">
        <v>3642</v>
      </c>
      <c r="B1020" s="29">
        <v>17129.0</v>
      </c>
      <c r="C1020" s="26">
        <v>17129.0</v>
      </c>
      <c r="D1020" s="27">
        <v>0.0</v>
      </c>
      <c r="E1020" s="40"/>
    </row>
    <row r="1021">
      <c r="A1021" s="57" t="s">
        <v>3643</v>
      </c>
      <c r="B1021" s="29">
        <v>225.0</v>
      </c>
      <c r="C1021" s="26">
        <v>225.0</v>
      </c>
      <c r="D1021" s="27">
        <v>0.0</v>
      </c>
      <c r="E1021" s="41"/>
    </row>
    <row r="1022">
      <c r="A1022" s="57" t="s">
        <v>3644</v>
      </c>
      <c r="B1022" s="29">
        <v>500.0</v>
      </c>
      <c r="C1022" s="26">
        <v>500.0</v>
      </c>
      <c r="D1022" s="27">
        <v>0.0</v>
      </c>
      <c r="E1022" s="41"/>
    </row>
    <row r="1023">
      <c r="A1023" s="31" t="s">
        <v>3646</v>
      </c>
      <c r="B1023" s="29">
        <v>0.0</v>
      </c>
      <c r="C1023" s="26"/>
      <c r="D1023" s="27">
        <v>0.0</v>
      </c>
      <c r="E1023" s="28"/>
    </row>
    <row r="1024">
      <c r="A1024" s="31" t="s">
        <v>3647</v>
      </c>
      <c r="B1024" s="29">
        <v>0.0</v>
      </c>
      <c r="C1024" s="26"/>
      <c r="D1024" s="27">
        <v>0.0</v>
      </c>
      <c r="E1024" s="41"/>
    </row>
    <row r="1025">
      <c r="A1025" s="31" t="s">
        <v>3649</v>
      </c>
      <c r="B1025" s="29">
        <v>1960.0</v>
      </c>
      <c r="C1025" s="26"/>
      <c r="D1025" s="27">
        <v>-1960.0</v>
      </c>
      <c r="E1025" s="28"/>
    </row>
    <row r="1026">
      <c r="A1026" s="31" t="s">
        <v>3651</v>
      </c>
      <c r="B1026" s="29">
        <v>1960.0</v>
      </c>
      <c r="C1026" s="26">
        <v>3920.0</v>
      </c>
      <c r="D1026" s="27">
        <v>1960.0</v>
      </c>
      <c r="E1026" s="41"/>
    </row>
    <row r="1027">
      <c r="A1027" s="58" t="s">
        <v>3652</v>
      </c>
      <c r="B1027" s="29">
        <v>79161.0</v>
      </c>
      <c r="C1027" s="29">
        <v>79161.0</v>
      </c>
      <c r="D1027" s="27">
        <v>0.0</v>
      </c>
      <c r="E1027" s="41"/>
    </row>
    <row r="1028">
      <c r="A1028" s="58" t="s">
        <v>3653</v>
      </c>
      <c r="B1028" s="29">
        <v>36190.0</v>
      </c>
      <c r="C1028" s="59">
        <v>36190.0</v>
      </c>
      <c r="D1028" s="27">
        <v>0.0</v>
      </c>
      <c r="E1028" s="41"/>
    </row>
    <row r="1029">
      <c r="A1029" s="58" t="s">
        <v>3654</v>
      </c>
      <c r="B1029" s="29">
        <v>49168.0</v>
      </c>
      <c r="C1029" s="59">
        <v>49168.0</v>
      </c>
      <c r="D1029" s="27">
        <v>0.0</v>
      </c>
      <c r="E1029" s="41"/>
    </row>
    <row r="1030">
      <c r="A1030" s="58" t="s">
        <v>3655</v>
      </c>
      <c r="B1030" s="29">
        <v>60887.5</v>
      </c>
      <c r="C1030" s="59">
        <v>60887.5</v>
      </c>
      <c r="D1030" s="27">
        <v>0.0</v>
      </c>
      <c r="E1030" s="41"/>
    </row>
    <row r="1031">
      <c r="A1031" s="58" t="s">
        <v>3657</v>
      </c>
      <c r="B1031" s="29">
        <v>3579.0</v>
      </c>
      <c r="C1031" s="59">
        <v>3579.0</v>
      </c>
      <c r="D1031" s="27">
        <v>0.0</v>
      </c>
      <c r="E1031" s="41"/>
    </row>
    <row r="1032">
      <c r="A1032" s="58" t="s">
        <v>3658</v>
      </c>
      <c r="B1032" s="29">
        <v>7961.0</v>
      </c>
      <c r="C1032" s="59">
        <v>7961.0</v>
      </c>
      <c r="D1032" s="27">
        <v>0.0</v>
      </c>
      <c r="E1032" s="41"/>
    </row>
    <row r="1033">
      <c r="A1033" s="35" t="s">
        <v>3659</v>
      </c>
      <c r="B1033" s="29">
        <v>274242.5</v>
      </c>
      <c r="C1033" s="59">
        <v>274242.5</v>
      </c>
      <c r="D1033" s="27">
        <v>0.0</v>
      </c>
      <c r="E1033" s="41"/>
    </row>
    <row r="1034">
      <c r="A1034" s="36" t="s">
        <v>3660</v>
      </c>
      <c r="B1034" s="42">
        <v>1.0</v>
      </c>
      <c r="C1034" s="65">
        <v>2.0</v>
      </c>
      <c r="D1034" s="66">
        <v>1.0</v>
      </c>
      <c r="E1034" s="45"/>
    </row>
    <row r="1037">
      <c r="A1037" s="5" t="s">
        <v>4821</v>
      </c>
      <c r="B1037" s="6"/>
      <c r="C1037" s="6"/>
      <c r="D1037" s="6"/>
      <c r="E1037" s="7"/>
    </row>
    <row r="1038">
      <c r="A1038" s="10"/>
      <c r="B1038" s="11"/>
      <c r="C1038" s="11"/>
      <c r="D1038" s="11"/>
      <c r="E1038" s="12"/>
    </row>
    <row r="1039">
      <c r="A1039" s="5" t="s">
        <v>3634</v>
      </c>
      <c r="B1039" s="6"/>
      <c r="C1039" s="6"/>
      <c r="D1039" s="6"/>
      <c r="E1039" s="7"/>
    </row>
    <row r="1040">
      <c r="A1040" s="10"/>
      <c r="B1040" s="11"/>
      <c r="C1040" s="11"/>
      <c r="D1040" s="11"/>
      <c r="E1040" s="12"/>
    </row>
    <row r="1041">
      <c r="A1041" s="13">
        <v>45726.0</v>
      </c>
      <c r="B1041" s="6"/>
      <c r="C1041" s="54" t="s">
        <v>3635</v>
      </c>
      <c r="D1041" s="15">
        <v>45732.0</v>
      </c>
      <c r="E1041" s="7"/>
    </row>
    <row r="1042">
      <c r="A1042" s="10"/>
      <c r="B1042" s="11"/>
      <c r="C1042" s="16"/>
      <c r="D1042" s="11"/>
      <c r="E1042" s="12"/>
    </row>
    <row r="1043">
      <c r="A1043" s="55" t="s">
        <v>4824</v>
      </c>
      <c r="B1043" s="7"/>
      <c r="C1043" s="16"/>
      <c r="D1043" s="56" t="s">
        <v>4825</v>
      </c>
      <c r="E1043" s="7"/>
    </row>
    <row r="1044">
      <c r="A1044" s="10"/>
      <c r="B1044" s="12"/>
      <c r="C1044" s="16"/>
      <c r="D1044" s="11"/>
      <c r="E1044" s="12"/>
    </row>
    <row r="1045">
      <c r="A1045" s="19" t="s">
        <v>3636</v>
      </c>
      <c r="B1045" s="6"/>
      <c r="C1045" s="6"/>
      <c r="D1045" s="6"/>
      <c r="E1045" s="7"/>
    </row>
    <row r="1046">
      <c r="A1046" s="20" t="s">
        <v>3637</v>
      </c>
      <c r="B1046" s="21" t="s">
        <v>3638</v>
      </c>
      <c r="C1046" s="22" t="s">
        <v>3639</v>
      </c>
      <c r="D1046" s="21" t="s">
        <v>3640</v>
      </c>
      <c r="E1046" s="23" t="s">
        <v>13</v>
      </c>
    </row>
    <row r="1047">
      <c r="A1047" s="57" t="s">
        <v>3641</v>
      </c>
      <c r="B1047" s="25">
        <v>25850.0</v>
      </c>
      <c r="C1047" s="26">
        <v>15852.0</v>
      </c>
      <c r="D1047" s="27">
        <v>-9998.0</v>
      </c>
    </row>
    <row r="1048">
      <c r="A1048" s="57" t="s">
        <v>3642</v>
      </c>
      <c r="B1048" s="29">
        <v>20510.0</v>
      </c>
      <c r="C1048" s="26">
        <v>20510.0</v>
      </c>
      <c r="D1048" s="27">
        <v>0.0</v>
      </c>
      <c r="E1048" s="40"/>
    </row>
    <row r="1049">
      <c r="A1049" s="57" t="s">
        <v>3643</v>
      </c>
      <c r="B1049" s="29">
        <v>0.0</v>
      </c>
      <c r="C1049" s="26"/>
      <c r="D1049" s="27">
        <v>0.0</v>
      </c>
      <c r="E1049" s="41"/>
    </row>
    <row r="1050">
      <c r="A1050" s="57" t="s">
        <v>3644</v>
      </c>
      <c r="B1050" s="29">
        <v>400.0</v>
      </c>
      <c r="C1050" s="26"/>
      <c r="D1050" s="27">
        <v>-400.0</v>
      </c>
      <c r="E1050" s="41"/>
    </row>
    <row r="1051">
      <c r="A1051" s="31" t="s">
        <v>3646</v>
      </c>
      <c r="B1051" s="29">
        <v>0.0</v>
      </c>
      <c r="C1051" s="26"/>
      <c r="D1051" s="27">
        <v>0.0</v>
      </c>
      <c r="E1051" s="28"/>
    </row>
    <row r="1052">
      <c r="A1052" s="31" t="s">
        <v>3647</v>
      </c>
      <c r="B1052" s="29">
        <v>112.0</v>
      </c>
      <c r="C1052" s="26">
        <v>164.0</v>
      </c>
      <c r="D1052" s="27">
        <v>52.0</v>
      </c>
      <c r="E1052" s="41"/>
    </row>
    <row r="1053">
      <c r="A1053" s="31" t="s">
        <v>3649</v>
      </c>
      <c r="B1053" s="29">
        <v>1090.0</v>
      </c>
      <c r="C1053" s="26">
        <v>10000.0</v>
      </c>
      <c r="D1053" s="27">
        <v>8910.0</v>
      </c>
      <c r="E1053" s="28" t="s">
        <v>8578</v>
      </c>
    </row>
    <row r="1054">
      <c r="A1054" s="31" t="s">
        <v>3651</v>
      </c>
      <c r="B1054" s="29">
        <v>3600.0</v>
      </c>
      <c r="C1054" s="26">
        <v>5000.0</v>
      </c>
      <c r="D1054" s="27">
        <v>1400.0</v>
      </c>
      <c r="E1054" s="41"/>
    </row>
    <row r="1055">
      <c r="A1055" s="58" t="s">
        <v>3652</v>
      </c>
      <c r="B1055" s="29">
        <v>100974.0</v>
      </c>
      <c r="C1055" s="29">
        <v>100974.0</v>
      </c>
      <c r="D1055" s="27">
        <v>0.0</v>
      </c>
      <c r="E1055" s="41"/>
    </row>
    <row r="1056">
      <c r="A1056" s="58" t="s">
        <v>3653</v>
      </c>
      <c r="B1056" s="29">
        <v>37226.0</v>
      </c>
      <c r="C1056" s="59">
        <v>37226.0</v>
      </c>
      <c r="D1056" s="27">
        <v>0.0</v>
      </c>
      <c r="E1056" s="41"/>
    </row>
    <row r="1057">
      <c r="A1057" s="58" t="s">
        <v>3654</v>
      </c>
      <c r="B1057" s="29">
        <v>68878.0</v>
      </c>
      <c r="C1057" s="59">
        <v>68878.0</v>
      </c>
      <c r="D1057" s="27">
        <v>0.0</v>
      </c>
      <c r="E1057" s="41"/>
    </row>
    <row r="1058">
      <c r="A1058" s="58" t="s">
        <v>3655</v>
      </c>
      <c r="B1058" s="29">
        <v>65777.0</v>
      </c>
      <c r="C1058" s="59">
        <v>65777.0</v>
      </c>
      <c r="D1058" s="27">
        <v>0.0</v>
      </c>
      <c r="E1058" s="41"/>
    </row>
    <row r="1059">
      <c r="A1059" s="58" t="s">
        <v>3657</v>
      </c>
      <c r="B1059" s="29">
        <v>3524.0</v>
      </c>
      <c r="C1059" s="59">
        <v>3524.0</v>
      </c>
      <c r="D1059" s="27">
        <v>0.0</v>
      </c>
      <c r="E1059" s="41"/>
    </row>
    <row r="1060">
      <c r="A1060" s="58" t="s">
        <v>3658</v>
      </c>
      <c r="B1060" s="29">
        <v>8891.0</v>
      </c>
      <c r="C1060" s="59">
        <v>8891.0</v>
      </c>
      <c r="D1060" s="27">
        <v>0.0</v>
      </c>
      <c r="E1060" s="41"/>
    </row>
    <row r="1061">
      <c r="A1061" s="35" t="s">
        <v>3659</v>
      </c>
      <c r="B1061" s="29">
        <v>327940.2</v>
      </c>
      <c r="C1061" s="59">
        <v>327940.2</v>
      </c>
      <c r="D1061" s="27">
        <v>0.0</v>
      </c>
      <c r="E1061" s="41"/>
    </row>
    <row r="1062">
      <c r="A1062" s="36" t="s">
        <v>3660</v>
      </c>
      <c r="B1062" s="42">
        <v>0.8000000000029104</v>
      </c>
      <c r="C1062" s="65">
        <v>-35.20000000001164</v>
      </c>
      <c r="D1062" s="66">
        <v>-36.00000000001455</v>
      </c>
      <c r="E1062" s="45"/>
    </row>
    <row r="1065">
      <c r="A1065" s="5" t="s">
        <v>4821</v>
      </c>
      <c r="B1065" s="6"/>
      <c r="C1065" s="6"/>
      <c r="D1065" s="6"/>
      <c r="E1065" s="7"/>
    </row>
    <row r="1066">
      <c r="A1066" s="10"/>
      <c r="B1066" s="11"/>
      <c r="C1066" s="11"/>
      <c r="D1066" s="11"/>
      <c r="E1066" s="12"/>
    </row>
    <row r="1067">
      <c r="A1067" s="5" t="s">
        <v>3634</v>
      </c>
      <c r="B1067" s="6"/>
      <c r="C1067" s="6"/>
      <c r="D1067" s="6"/>
      <c r="E1067" s="7"/>
    </row>
    <row r="1068">
      <c r="A1068" s="10"/>
      <c r="B1068" s="11"/>
      <c r="C1068" s="11"/>
      <c r="D1068" s="11"/>
      <c r="E1068" s="12"/>
    </row>
    <row r="1069">
      <c r="A1069" s="13">
        <v>45733.0</v>
      </c>
      <c r="B1069" s="6"/>
      <c r="C1069" s="54" t="s">
        <v>3635</v>
      </c>
      <c r="D1069" s="15">
        <v>45739.0</v>
      </c>
      <c r="E1069" s="7"/>
    </row>
    <row r="1070">
      <c r="A1070" s="10"/>
      <c r="B1070" s="11"/>
      <c r="C1070" s="16"/>
      <c r="D1070" s="11"/>
      <c r="E1070" s="12"/>
    </row>
    <row r="1071">
      <c r="A1071" s="55" t="s">
        <v>4824</v>
      </c>
      <c r="B1071" s="7"/>
      <c r="C1071" s="16"/>
      <c r="D1071" s="56" t="s">
        <v>4825</v>
      </c>
      <c r="E1071" s="7"/>
    </row>
    <row r="1072">
      <c r="A1072" s="10"/>
      <c r="B1072" s="12"/>
      <c r="C1072" s="16"/>
      <c r="D1072" s="11"/>
      <c r="E1072" s="12"/>
    </row>
    <row r="1073">
      <c r="A1073" s="19" t="s">
        <v>3636</v>
      </c>
      <c r="B1073" s="6"/>
      <c r="C1073" s="6"/>
      <c r="D1073" s="6"/>
      <c r="E1073" s="7"/>
    </row>
    <row r="1074">
      <c r="A1074" s="20" t="s">
        <v>3637</v>
      </c>
      <c r="B1074" s="21" t="s">
        <v>3638</v>
      </c>
      <c r="C1074" s="22" t="s">
        <v>3639</v>
      </c>
      <c r="D1074" s="21" t="s">
        <v>3640</v>
      </c>
      <c r="E1074" s="23" t="s">
        <v>13</v>
      </c>
    </row>
    <row r="1075">
      <c r="A1075" s="57" t="s">
        <v>3641</v>
      </c>
      <c r="B1075" s="25">
        <v>32335.0</v>
      </c>
      <c r="C1075" s="26">
        <v>32335.0</v>
      </c>
      <c r="D1075" s="27">
        <v>0.0</v>
      </c>
    </row>
    <row r="1076">
      <c r="A1076" s="57" t="s">
        <v>3642</v>
      </c>
      <c r="B1076" s="29">
        <v>23954.0</v>
      </c>
      <c r="C1076" s="26">
        <v>23954.0</v>
      </c>
      <c r="D1076" s="27">
        <v>0.0</v>
      </c>
      <c r="E1076" s="40" t="s">
        <v>8579</v>
      </c>
    </row>
    <row r="1077">
      <c r="A1077" s="57" t="s">
        <v>3643</v>
      </c>
      <c r="B1077" s="29">
        <v>0.0</v>
      </c>
      <c r="C1077" s="26"/>
      <c r="D1077" s="27">
        <v>0.0</v>
      </c>
      <c r="E1077" s="41"/>
    </row>
    <row r="1078">
      <c r="A1078" s="57" t="s">
        <v>3644</v>
      </c>
      <c r="B1078" s="29">
        <v>0.0</v>
      </c>
      <c r="C1078" s="26"/>
      <c r="D1078" s="27">
        <v>0.0</v>
      </c>
      <c r="E1078" s="41"/>
    </row>
    <row r="1079">
      <c r="A1079" s="31" t="s">
        <v>3646</v>
      </c>
      <c r="B1079" s="29">
        <v>0.0</v>
      </c>
      <c r="C1079" s="26"/>
      <c r="D1079" s="27">
        <v>0.0</v>
      </c>
      <c r="E1079" s="28"/>
    </row>
    <row r="1080">
      <c r="A1080" s="31" t="s">
        <v>3647</v>
      </c>
      <c r="B1080" s="29">
        <v>0.0</v>
      </c>
      <c r="C1080" s="26"/>
      <c r="D1080" s="27">
        <v>0.0</v>
      </c>
      <c r="E1080" s="41"/>
    </row>
    <row r="1081">
      <c r="A1081" s="31" t="s">
        <v>3649</v>
      </c>
      <c r="B1081" s="29">
        <v>1694.0</v>
      </c>
      <c r="C1081" s="26">
        <v>800.0</v>
      </c>
      <c r="D1081" s="27">
        <v>-894.0</v>
      </c>
      <c r="E1081" s="28" t="s">
        <v>8580</v>
      </c>
    </row>
    <row r="1082">
      <c r="A1082" s="31" t="s">
        <v>3651</v>
      </c>
      <c r="B1082" s="29">
        <v>5560.0</v>
      </c>
      <c r="C1082" s="26">
        <v>6120.0</v>
      </c>
      <c r="D1082" s="27">
        <v>560.0</v>
      </c>
      <c r="E1082" s="41"/>
    </row>
    <row r="1083">
      <c r="A1083" s="58" t="s">
        <v>3652</v>
      </c>
      <c r="B1083" s="29">
        <v>126297.0</v>
      </c>
      <c r="C1083" s="29">
        <v>126297.0</v>
      </c>
      <c r="D1083" s="27">
        <v>0.0</v>
      </c>
      <c r="E1083" s="41"/>
    </row>
    <row r="1084">
      <c r="A1084" s="58" t="s">
        <v>3653</v>
      </c>
      <c r="B1084" s="29">
        <v>34267.0</v>
      </c>
      <c r="C1084" s="59">
        <v>34267.0</v>
      </c>
      <c r="D1084" s="27">
        <v>0.0</v>
      </c>
      <c r="E1084" s="41"/>
    </row>
    <row r="1085">
      <c r="A1085" s="58" t="s">
        <v>3654</v>
      </c>
      <c r="B1085" s="29">
        <v>68680.0</v>
      </c>
      <c r="C1085" s="59">
        <v>68680.0</v>
      </c>
      <c r="D1085" s="27">
        <v>0.0</v>
      </c>
      <c r="E1085" s="41"/>
    </row>
    <row r="1086">
      <c r="A1086" s="58" t="s">
        <v>3655</v>
      </c>
      <c r="B1086" s="29">
        <v>66045.0</v>
      </c>
      <c r="C1086" s="59">
        <v>66045.0</v>
      </c>
      <c r="D1086" s="27">
        <v>0.0</v>
      </c>
      <c r="E1086" s="41"/>
    </row>
    <row r="1087">
      <c r="A1087" s="58" t="s">
        <v>3657</v>
      </c>
      <c r="B1087" s="29">
        <v>437.0</v>
      </c>
      <c r="C1087" s="59">
        <v>437.0</v>
      </c>
      <c r="D1087" s="27">
        <v>0.0</v>
      </c>
      <c r="E1087" s="41"/>
    </row>
    <row r="1088">
      <c r="A1088" s="58" t="s">
        <v>3658</v>
      </c>
      <c r="B1088" s="29">
        <v>10436.0</v>
      </c>
      <c r="C1088" s="59">
        <v>10042.0</v>
      </c>
      <c r="D1088" s="27">
        <v>-394.0</v>
      </c>
      <c r="E1088" s="41"/>
    </row>
    <row r="1089">
      <c r="A1089" s="35" t="s">
        <v>3659</v>
      </c>
      <c r="B1089" s="29">
        <v>359268.5</v>
      </c>
      <c r="C1089" s="59">
        <v>358874.5</v>
      </c>
      <c r="D1089" s="27">
        <v>-394.0</v>
      </c>
      <c r="E1089" s="41"/>
    </row>
    <row r="1090">
      <c r="A1090" s="36" t="s">
        <v>3660</v>
      </c>
      <c r="B1090" s="42">
        <v>0.5</v>
      </c>
      <c r="C1090" s="65">
        <v>60.5</v>
      </c>
      <c r="D1090" s="66">
        <v>60.0</v>
      </c>
      <c r="E1090" s="45"/>
    </row>
    <row r="1093">
      <c r="A1093" s="5" t="s">
        <v>4821</v>
      </c>
      <c r="B1093" s="6"/>
      <c r="C1093" s="6"/>
      <c r="D1093" s="6"/>
      <c r="E1093" s="7"/>
    </row>
    <row r="1094">
      <c r="A1094" s="10"/>
      <c r="B1094" s="11"/>
      <c r="C1094" s="11"/>
      <c r="D1094" s="11"/>
      <c r="E1094" s="12"/>
    </row>
    <row r="1095">
      <c r="A1095" s="5" t="s">
        <v>3634</v>
      </c>
      <c r="B1095" s="6"/>
      <c r="C1095" s="6"/>
      <c r="D1095" s="6"/>
      <c r="E1095" s="7"/>
    </row>
    <row r="1096">
      <c r="A1096" s="10"/>
      <c r="B1096" s="11"/>
      <c r="C1096" s="11"/>
      <c r="D1096" s="11"/>
      <c r="E1096" s="12"/>
    </row>
    <row r="1097">
      <c r="A1097" s="13">
        <v>45740.0</v>
      </c>
      <c r="B1097" s="6"/>
      <c r="C1097" s="54" t="s">
        <v>3635</v>
      </c>
      <c r="D1097" s="15">
        <v>45746.0</v>
      </c>
      <c r="E1097" s="7"/>
    </row>
    <row r="1098">
      <c r="A1098" s="10"/>
      <c r="B1098" s="11"/>
      <c r="C1098" s="16"/>
      <c r="D1098" s="11"/>
      <c r="E1098" s="12"/>
    </row>
    <row r="1099">
      <c r="A1099" s="55" t="s">
        <v>4824</v>
      </c>
      <c r="B1099" s="7"/>
      <c r="C1099" s="16"/>
      <c r="D1099" s="56" t="s">
        <v>4825</v>
      </c>
      <c r="E1099" s="7"/>
    </row>
    <row r="1100">
      <c r="A1100" s="10"/>
      <c r="B1100" s="12"/>
      <c r="C1100" s="16"/>
      <c r="D1100" s="11"/>
      <c r="E1100" s="12"/>
    </row>
    <row r="1101">
      <c r="A1101" s="19" t="s">
        <v>3636</v>
      </c>
      <c r="B1101" s="6"/>
      <c r="C1101" s="6"/>
      <c r="D1101" s="6"/>
      <c r="E1101" s="7"/>
    </row>
    <row r="1102">
      <c r="A1102" s="20" t="s">
        <v>3637</v>
      </c>
      <c r="B1102" s="21" t="s">
        <v>3638</v>
      </c>
      <c r="C1102" s="22" t="s">
        <v>3639</v>
      </c>
      <c r="D1102" s="21" t="s">
        <v>3640</v>
      </c>
      <c r="E1102" s="23" t="s">
        <v>13</v>
      </c>
    </row>
    <row r="1103">
      <c r="A1103" s="57" t="s">
        <v>3641</v>
      </c>
      <c r="B1103" s="25">
        <v>27725.0</v>
      </c>
      <c r="C1103" s="26">
        <v>27725.0</v>
      </c>
      <c r="D1103" s="27">
        <v>0.0</v>
      </c>
    </row>
    <row r="1104">
      <c r="A1104" s="57" t="s">
        <v>3642</v>
      </c>
      <c r="B1104" s="29">
        <v>22551.0</v>
      </c>
      <c r="C1104" s="26">
        <v>22551.0</v>
      </c>
      <c r="D1104" s="27">
        <v>0.0</v>
      </c>
      <c r="E1104" s="28"/>
    </row>
    <row r="1105">
      <c r="A1105" s="57" t="s">
        <v>3643</v>
      </c>
      <c r="B1105" s="29">
        <v>0.0</v>
      </c>
      <c r="C1105" s="26"/>
      <c r="D1105" s="27">
        <v>0.0</v>
      </c>
      <c r="E1105" s="41"/>
    </row>
    <row r="1106">
      <c r="A1106" s="57" t="s">
        <v>3644</v>
      </c>
      <c r="B1106" s="29">
        <v>0.0</v>
      </c>
      <c r="C1106" s="26"/>
      <c r="D1106" s="27">
        <v>0.0</v>
      </c>
      <c r="E1106" s="41"/>
    </row>
    <row r="1107">
      <c r="A1107" s="31" t="s">
        <v>3646</v>
      </c>
      <c r="B1107" s="29">
        <v>0.0</v>
      </c>
      <c r="C1107" s="26"/>
      <c r="D1107" s="27">
        <v>0.0</v>
      </c>
      <c r="E1107" s="28"/>
    </row>
    <row r="1108">
      <c r="A1108" s="31" t="s">
        <v>3647</v>
      </c>
      <c r="B1108" s="29">
        <v>80.0</v>
      </c>
      <c r="C1108" s="26">
        <v>80.0</v>
      </c>
      <c r="D1108" s="27">
        <v>0.0</v>
      </c>
      <c r="E1108" s="41"/>
    </row>
    <row r="1109">
      <c r="A1109" s="31" t="s">
        <v>3649</v>
      </c>
      <c r="B1109" s="29">
        <v>1800.0</v>
      </c>
      <c r="C1109" s="26"/>
      <c r="D1109" s="27">
        <v>-1800.0</v>
      </c>
      <c r="E1109" s="28"/>
    </row>
    <row r="1110">
      <c r="A1110" s="31" t="s">
        <v>3651</v>
      </c>
      <c r="B1110" s="29">
        <v>3800.0</v>
      </c>
      <c r="C1110" s="26">
        <v>5600.0</v>
      </c>
      <c r="D1110" s="27">
        <v>1800.0</v>
      </c>
      <c r="E1110" s="41"/>
    </row>
    <row r="1111">
      <c r="A1111" s="58" t="s">
        <v>3652</v>
      </c>
      <c r="B1111" s="29">
        <v>132161.47999999998</v>
      </c>
      <c r="C1111" s="29">
        <v>132161.47999999975</v>
      </c>
      <c r="D1111" s="27">
        <v>-2.3283064365386963E-10</v>
      </c>
      <c r="E1111" s="41"/>
    </row>
    <row r="1112">
      <c r="A1112" s="58" t="s">
        <v>3653</v>
      </c>
      <c r="B1112" s="29">
        <v>27222.0</v>
      </c>
      <c r="C1112" s="59">
        <v>27222.0</v>
      </c>
      <c r="D1112" s="27">
        <v>0.0</v>
      </c>
      <c r="E1112" s="41"/>
    </row>
    <row r="1113">
      <c r="A1113" s="58" t="s">
        <v>3654</v>
      </c>
      <c r="B1113" s="29">
        <v>48257.0</v>
      </c>
      <c r="C1113" s="59">
        <v>48257.0</v>
      </c>
      <c r="D1113" s="27">
        <v>0.0</v>
      </c>
      <c r="E1113" s="41"/>
    </row>
    <row r="1114">
      <c r="A1114" s="58" t="s">
        <v>3655</v>
      </c>
      <c r="B1114" s="29">
        <v>60598.5</v>
      </c>
      <c r="C1114" s="59">
        <v>60598.5</v>
      </c>
      <c r="D1114" s="27">
        <v>0.0</v>
      </c>
      <c r="E1114" s="41"/>
    </row>
    <row r="1115">
      <c r="A1115" s="58" t="s">
        <v>3657</v>
      </c>
      <c r="B1115" s="29">
        <v>1300.0</v>
      </c>
      <c r="C1115" s="59">
        <v>1300.0</v>
      </c>
      <c r="D1115" s="27">
        <v>0.0</v>
      </c>
      <c r="E1115" s="41"/>
    </row>
    <row r="1116">
      <c r="A1116" s="58" t="s">
        <v>3658</v>
      </c>
      <c r="B1116" s="29">
        <v>8844.0</v>
      </c>
      <c r="C1116" s="59">
        <v>8465.0</v>
      </c>
      <c r="D1116" s="27">
        <v>-379.0</v>
      </c>
      <c r="E1116" s="41"/>
    </row>
    <row r="1117">
      <c r="A1117" s="35" t="s">
        <v>3659</v>
      </c>
      <c r="B1117" s="29">
        <v>325873.98000000004</v>
      </c>
      <c r="C1117" s="59">
        <v>325494.98000000033</v>
      </c>
      <c r="D1117" s="27">
        <v>-378.99999999970896</v>
      </c>
      <c r="E1117" s="41"/>
    </row>
    <row r="1118">
      <c r="A1118" s="36" t="s">
        <v>3660</v>
      </c>
      <c r="B1118" s="42">
        <v>-379.0000000000291</v>
      </c>
      <c r="C1118" s="65">
        <v>-5.820766091346741E-10</v>
      </c>
      <c r="D1118" s="66">
        <v>378.999999999447</v>
      </c>
      <c r="E1118" s="45"/>
    </row>
    <row r="1121">
      <c r="A1121" s="5" t="s">
        <v>4821</v>
      </c>
      <c r="B1121" s="6"/>
      <c r="C1121" s="6"/>
      <c r="D1121" s="6"/>
      <c r="E1121" s="7"/>
    </row>
    <row r="1122">
      <c r="A1122" s="10"/>
      <c r="B1122" s="11"/>
      <c r="C1122" s="11"/>
      <c r="D1122" s="11"/>
      <c r="E1122" s="12"/>
    </row>
    <row r="1123">
      <c r="A1123" s="5" t="s">
        <v>3634</v>
      </c>
      <c r="B1123" s="6"/>
      <c r="C1123" s="6"/>
      <c r="D1123" s="6"/>
      <c r="E1123" s="7"/>
    </row>
    <row r="1124">
      <c r="A1124" s="10"/>
      <c r="B1124" s="11"/>
      <c r="C1124" s="11"/>
      <c r="D1124" s="11"/>
      <c r="E1124" s="12"/>
    </row>
    <row r="1125">
      <c r="A1125" s="13">
        <v>45747.0</v>
      </c>
      <c r="B1125" s="6"/>
      <c r="C1125" s="54" t="s">
        <v>3635</v>
      </c>
      <c r="D1125" s="15">
        <v>45747.0</v>
      </c>
      <c r="E1125" s="7"/>
    </row>
    <row r="1126">
      <c r="A1126" s="10"/>
      <c r="B1126" s="11"/>
      <c r="C1126" s="16"/>
      <c r="D1126" s="11"/>
      <c r="E1126" s="12"/>
    </row>
    <row r="1127">
      <c r="A1127" s="55" t="s">
        <v>4824</v>
      </c>
      <c r="B1127" s="7"/>
      <c r="C1127" s="16"/>
      <c r="D1127" s="56" t="s">
        <v>4824</v>
      </c>
      <c r="E1127" s="7"/>
    </row>
    <row r="1128">
      <c r="A1128" s="10"/>
      <c r="B1128" s="12"/>
      <c r="C1128" s="16"/>
      <c r="D1128" s="11"/>
      <c r="E1128" s="12"/>
    </row>
    <row r="1129">
      <c r="A1129" s="19" t="s">
        <v>3636</v>
      </c>
      <c r="B1129" s="6"/>
      <c r="C1129" s="6"/>
      <c r="D1129" s="6"/>
      <c r="E1129" s="7"/>
    </row>
    <row r="1130">
      <c r="A1130" s="20" t="s">
        <v>3637</v>
      </c>
      <c r="B1130" s="21" t="s">
        <v>3638</v>
      </c>
      <c r="C1130" s="22" t="s">
        <v>3639</v>
      </c>
      <c r="D1130" s="21" t="s">
        <v>3640</v>
      </c>
      <c r="E1130" s="23" t="s">
        <v>13</v>
      </c>
    </row>
    <row r="1131">
      <c r="A1131" s="57" t="s">
        <v>3641</v>
      </c>
      <c r="B1131" s="25">
        <v>2232.0</v>
      </c>
      <c r="C1131" s="26">
        <v>2232.0</v>
      </c>
      <c r="D1131" s="27">
        <v>0.0</v>
      </c>
    </row>
    <row r="1132">
      <c r="A1132" s="57" t="s">
        <v>3642</v>
      </c>
      <c r="B1132" s="29">
        <v>1698.0</v>
      </c>
      <c r="C1132" s="26">
        <v>1698.0</v>
      </c>
      <c r="D1132" s="27">
        <v>0.0</v>
      </c>
      <c r="E1132" s="28"/>
    </row>
    <row r="1133">
      <c r="A1133" s="57" t="s">
        <v>3643</v>
      </c>
      <c r="B1133" s="29">
        <v>0.0</v>
      </c>
      <c r="C1133" s="26"/>
      <c r="D1133" s="27">
        <v>0.0</v>
      </c>
      <c r="E1133" s="41"/>
    </row>
    <row r="1134">
      <c r="A1134" s="57" t="s">
        <v>3644</v>
      </c>
      <c r="B1134" s="29">
        <v>0.0</v>
      </c>
      <c r="C1134" s="26"/>
      <c r="D1134" s="27">
        <v>0.0</v>
      </c>
      <c r="E1134" s="41"/>
    </row>
    <row r="1135">
      <c r="A1135" s="31" t="s">
        <v>3646</v>
      </c>
      <c r="B1135" s="29">
        <v>0.0</v>
      </c>
      <c r="C1135" s="26"/>
      <c r="D1135" s="27">
        <v>0.0</v>
      </c>
      <c r="E1135" s="28"/>
    </row>
    <row r="1136">
      <c r="A1136" s="31" t="s">
        <v>3647</v>
      </c>
      <c r="B1136" s="29">
        <v>0.0</v>
      </c>
      <c r="C1136" s="26"/>
      <c r="D1136" s="27">
        <v>0.0</v>
      </c>
      <c r="E1136" s="41"/>
    </row>
    <row r="1137">
      <c r="A1137" s="31" t="s">
        <v>3649</v>
      </c>
      <c r="B1137" s="29">
        <v>280.0</v>
      </c>
      <c r="C1137" s="26">
        <v>280.0</v>
      </c>
      <c r="D1137" s="27">
        <v>0.0</v>
      </c>
      <c r="E1137" s="28"/>
    </row>
    <row r="1138">
      <c r="A1138" s="31" t="s">
        <v>3651</v>
      </c>
      <c r="B1138" s="29">
        <v>280.0</v>
      </c>
      <c r="C1138" s="26">
        <v>280.0</v>
      </c>
      <c r="D1138" s="27">
        <v>0.0</v>
      </c>
      <c r="E1138" s="41"/>
    </row>
    <row r="1139">
      <c r="A1139" s="58" t="s">
        <v>3652</v>
      </c>
      <c r="B1139" s="29">
        <v>13792.74</v>
      </c>
      <c r="C1139" s="29">
        <v>13792.74</v>
      </c>
      <c r="D1139" s="27">
        <v>0.0</v>
      </c>
      <c r="E1139" s="41"/>
    </row>
    <row r="1140">
      <c r="A1140" s="58" t="s">
        <v>3653</v>
      </c>
      <c r="B1140" s="29">
        <v>4749.0</v>
      </c>
      <c r="C1140" s="59">
        <v>4485.0</v>
      </c>
      <c r="D1140" s="27">
        <v>-264.0</v>
      </c>
      <c r="E1140" s="41"/>
    </row>
    <row r="1141">
      <c r="A1141" s="58" t="s">
        <v>3654</v>
      </c>
      <c r="B1141" s="29">
        <v>4260.0</v>
      </c>
      <c r="C1141" s="59">
        <v>4036.0</v>
      </c>
      <c r="D1141" s="27">
        <v>-224.0</v>
      </c>
      <c r="E1141" s="41"/>
    </row>
    <row r="1142">
      <c r="A1142" s="58" t="s">
        <v>3655</v>
      </c>
      <c r="B1142" s="29">
        <v>3972.5</v>
      </c>
      <c r="C1142" s="59">
        <v>3972.5</v>
      </c>
      <c r="D1142" s="27">
        <v>0.0</v>
      </c>
      <c r="E1142" s="41"/>
    </row>
    <row r="1143">
      <c r="A1143" s="58" t="s">
        <v>3657</v>
      </c>
      <c r="B1143" s="29">
        <v>0.0</v>
      </c>
      <c r="C1143" s="59">
        <v>0.0</v>
      </c>
      <c r="D1143" s="27">
        <v>0.0</v>
      </c>
      <c r="E1143" s="41"/>
    </row>
    <row r="1144">
      <c r="A1144" s="58" t="s">
        <v>3658</v>
      </c>
      <c r="B1144" s="29">
        <v>1111.0</v>
      </c>
      <c r="C1144" s="59">
        <v>847.0</v>
      </c>
      <c r="D1144" s="27">
        <v>-264.0</v>
      </c>
      <c r="E1144" s="41"/>
    </row>
    <row r="1145">
      <c r="A1145" s="35" t="s">
        <v>3659</v>
      </c>
      <c r="B1145" s="29">
        <v>31528.24</v>
      </c>
      <c r="C1145" s="59">
        <v>30776.24</v>
      </c>
      <c r="D1145" s="27">
        <v>-752.0</v>
      </c>
      <c r="E1145" s="41"/>
    </row>
    <row r="1146">
      <c r="A1146" s="36" t="s">
        <v>3660</v>
      </c>
      <c r="B1146" s="42">
        <v>-264.00000000000364</v>
      </c>
      <c r="C1146" s="65">
        <v>-3.637978807091713E-12</v>
      </c>
      <c r="D1146" s="66">
        <v>264.0</v>
      </c>
      <c r="E1146" s="45"/>
    </row>
    <row r="1149">
      <c r="A1149" s="5" t="s">
        <v>4821</v>
      </c>
      <c r="B1149" s="6"/>
      <c r="C1149" s="6"/>
      <c r="D1149" s="6"/>
      <c r="E1149" s="7"/>
    </row>
    <row r="1150">
      <c r="A1150" s="10"/>
      <c r="B1150" s="11"/>
      <c r="C1150" s="11"/>
      <c r="D1150" s="11"/>
      <c r="E1150" s="12"/>
    </row>
    <row r="1151">
      <c r="A1151" s="5" t="s">
        <v>3634</v>
      </c>
      <c r="B1151" s="6"/>
      <c r="C1151" s="6"/>
      <c r="D1151" s="6"/>
      <c r="E1151" s="7"/>
    </row>
    <row r="1152">
      <c r="A1152" s="10"/>
      <c r="B1152" s="11"/>
      <c r="C1152" s="11"/>
      <c r="D1152" s="11"/>
      <c r="E1152" s="12"/>
    </row>
    <row r="1153">
      <c r="A1153" s="13">
        <v>45748.0</v>
      </c>
      <c r="B1153" s="6"/>
      <c r="C1153" s="54" t="s">
        <v>3635</v>
      </c>
      <c r="D1153" s="15">
        <v>45753.0</v>
      </c>
      <c r="E1153" s="7"/>
    </row>
    <row r="1154">
      <c r="A1154" s="10"/>
      <c r="B1154" s="11"/>
      <c r="C1154" s="16"/>
      <c r="D1154" s="11"/>
      <c r="E1154" s="12"/>
    </row>
    <row r="1155">
      <c r="A1155" s="55" t="s">
        <v>4826</v>
      </c>
      <c r="B1155" s="7"/>
      <c r="C1155" s="16"/>
      <c r="D1155" s="56" t="s">
        <v>4825</v>
      </c>
      <c r="E1155" s="7"/>
    </row>
    <row r="1156">
      <c r="A1156" s="10"/>
      <c r="B1156" s="12"/>
      <c r="C1156" s="16"/>
      <c r="D1156" s="11"/>
      <c r="E1156" s="12"/>
    </row>
    <row r="1157">
      <c r="A1157" s="19" t="s">
        <v>3636</v>
      </c>
      <c r="B1157" s="6"/>
      <c r="C1157" s="6"/>
      <c r="D1157" s="6"/>
      <c r="E1157" s="7"/>
    </row>
    <row r="1158">
      <c r="A1158" s="20" t="s">
        <v>3637</v>
      </c>
      <c r="B1158" s="21" t="s">
        <v>3638</v>
      </c>
      <c r="C1158" s="22" t="s">
        <v>3639</v>
      </c>
      <c r="D1158" s="21" t="s">
        <v>3640</v>
      </c>
      <c r="E1158" s="23" t="s">
        <v>13</v>
      </c>
    </row>
    <row r="1159">
      <c r="A1159" s="57" t="s">
        <v>3641</v>
      </c>
      <c r="B1159" s="25">
        <v>22311.0</v>
      </c>
      <c r="C1159" s="26">
        <v>22312.0</v>
      </c>
      <c r="D1159" s="27">
        <v>1.0</v>
      </c>
    </row>
    <row r="1160">
      <c r="A1160" s="57" t="s">
        <v>3642</v>
      </c>
      <c r="B1160" s="29">
        <v>20227.0</v>
      </c>
      <c r="C1160" s="26">
        <v>20227.0</v>
      </c>
      <c r="D1160" s="27">
        <v>0.0</v>
      </c>
      <c r="E1160" s="28" t="s">
        <v>8581</v>
      </c>
    </row>
    <row r="1161">
      <c r="A1161" s="57" t="s">
        <v>3643</v>
      </c>
      <c r="B1161" s="29">
        <v>0.0</v>
      </c>
      <c r="C1161" s="26"/>
      <c r="D1161" s="27">
        <v>0.0</v>
      </c>
      <c r="E1161" s="41"/>
    </row>
    <row r="1162">
      <c r="A1162" s="57" t="s">
        <v>3644</v>
      </c>
      <c r="B1162" s="29">
        <v>0.0</v>
      </c>
      <c r="C1162" s="26"/>
      <c r="D1162" s="27">
        <v>0.0</v>
      </c>
      <c r="E1162" s="41"/>
    </row>
    <row r="1163">
      <c r="A1163" s="31" t="s">
        <v>3646</v>
      </c>
      <c r="B1163" s="29">
        <v>0.0</v>
      </c>
      <c r="C1163" s="26"/>
      <c r="D1163" s="27">
        <v>0.0</v>
      </c>
      <c r="E1163" s="28"/>
    </row>
    <row r="1164">
      <c r="A1164" s="31" t="s">
        <v>3647</v>
      </c>
      <c r="B1164" s="29">
        <v>447.0</v>
      </c>
      <c r="C1164" s="26"/>
      <c r="D1164" s="27">
        <v>-447.0</v>
      </c>
      <c r="E1164" s="41"/>
    </row>
    <row r="1165">
      <c r="A1165" s="31" t="s">
        <v>3649</v>
      </c>
      <c r="B1165" s="29">
        <v>1534.0</v>
      </c>
      <c r="C1165" s="26">
        <v>860.0</v>
      </c>
      <c r="D1165" s="27">
        <v>-674.0</v>
      </c>
      <c r="E1165" s="28"/>
    </row>
    <row r="1166">
      <c r="A1166" s="31" t="s">
        <v>3651</v>
      </c>
      <c r="B1166" s="29">
        <v>4120.0</v>
      </c>
      <c r="C1166" s="26">
        <v>5240.0</v>
      </c>
      <c r="D1166" s="27">
        <v>1120.0</v>
      </c>
      <c r="E1166" s="41"/>
    </row>
    <row r="1167">
      <c r="A1167" s="58" t="s">
        <v>3652</v>
      </c>
      <c r="B1167" s="29">
        <v>100024.0</v>
      </c>
      <c r="C1167" s="29">
        <v>99705.0</v>
      </c>
      <c r="D1167" s="27">
        <v>-319.0</v>
      </c>
      <c r="E1167" s="41"/>
    </row>
    <row r="1168">
      <c r="A1168" s="58" t="s">
        <v>3653</v>
      </c>
      <c r="B1168" s="29">
        <v>27988.0</v>
      </c>
      <c r="C1168" s="59">
        <v>27988.0</v>
      </c>
      <c r="D1168" s="27">
        <v>0.0</v>
      </c>
      <c r="E1168" s="41"/>
    </row>
    <row r="1169">
      <c r="A1169" s="58" t="s">
        <v>3654</v>
      </c>
      <c r="B1169" s="29">
        <v>43219.0</v>
      </c>
      <c r="C1169" s="59">
        <v>43219.0</v>
      </c>
      <c r="D1169" s="27">
        <v>0.0</v>
      </c>
      <c r="E1169" s="41"/>
    </row>
    <row r="1170">
      <c r="A1170" s="58" t="s">
        <v>3655</v>
      </c>
      <c r="B1170" s="29">
        <v>60104.0</v>
      </c>
      <c r="C1170" s="59">
        <v>60104.0</v>
      </c>
      <c r="D1170" s="27">
        <v>0.0</v>
      </c>
      <c r="E1170" s="41"/>
    </row>
    <row r="1171">
      <c r="A1171" s="58" t="s">
        <v>3657</v>
      </c>
      <c r="B1171" s="29">
        <v>2160.0</v>
      </c>
      <c r="C1171" s="59">
        <v>2160.0</v>
      </c>
      <c r="D1171" s="27">
        <v>0.0</v>
      </c>
      <c r="E1171" s="41"/>
    </row>
    <row r="1172">
      <c r="A1172" s="58" t="s">
        <v>3658</v>
      </c>
      <c r="B1172" s="29">
        <v>5648.0</v>
      </c>
      <c r="C1172" s="59">
        <v>5648.0</v>
      </c>
      <c r="D1172" s="27">
        <v>0.0</v>
      </c>
      <c r="E1172" s="41"/>
    </row>
    <row r="1173">
      <c r="A1173" s="35" t="s">
        <v>3659</v>
      </c>
      <c r="B1173" s="29">
        <v>282134.0</v>
      </c>
      <c r="C1173" s="59">
        <v>281815.0</v>
      </c>
      <c r="D1173" s="27">
        <v>-319.0</v>
      </c>
      <c r="E1173" s="41"/>
    </row>
    <row r="1174">
      <c r="A1174" s="36" t="s">
        <v>3660</v>
      </c>
      <c r="B1174" s="42">
        <v>0.0</v>
      </c>
      <c r="C1174" s="65">
        <v>0.0</v>
      </c>
      <c r="D1174" s="66">
        <v>0.0</v>
      </c>
      <c r="E1174" s="45"/>
    </row>
    <row r="1177">
      <c r="A1177" s="5" t="s">
        <v>4821</v>
      </c>
      <c r="B1177" s="6"/>
      <c r="C1177" s="6"/>
      <c r="D1177" s="6"/>
      <c r="E1177" s="7"/>
    </row>
    <row r="1178">
      <c r="A1178" s="10"/>
      <c r="B1178" s="11"/>
      <c r="C1178" s="11"/>
      <c r="D1178" s="11"/>
      <c r="E1178" s="12"/>
    </row>
    <row r="1179">
      <c r="A1179" s="5" t="s">
        <v>3634</v>
      </c>
      <c r="B1179" s="6"/>
      <c r="C1179" s="6"/>
      <c r="D1179" s="6"/>
      <c r="E1179" s="7"/>
    </row>
    <row r="1180">
      <c r="A1180" s="10"/>
      <c r="B1180" s="11"/>
      <c r="C1180" s="11"/>
      <c r="D1180" s="11"/>
      <c r="E1180" s="12"/>
    </row>
    <row r="1181">
      <c r="A1181" s="13">
        <v>45754.0</v>
      </c>
      <c r="B1181" s="6"/>
      <c r="C1181" s="54" t="s">
        <v>3635</v>
      </c>
      <c r="D1181" s="15">
        <v>45760.0</v>
      </c>
      <c r="E1181" s="7"/>
    </row>
    <row r="1182">
      <c r="A1182" s="10"/>
      <c r="B1182" s="11"/>
      <c r="C1182" s="16"/>
      <c r="D1182" s="11"/>
      <c r="E1182" s="12"/>
    </row>
    <row r="1183">
      <c r="A1183" s="55" t="s">
        <v>4824</v>
      </c>
      <c r="B1183" s="7"/>
      <c r="C1183" s="16"/>
      <c r="D1183" s="56" t="s">
        <v>4825</v>
      </c>
      <c r="E1183" s="7"/>
    </row>
    <row r="1184">
      <c r="A1184" s="10"/>
      <c r="B1184" s="12"/>
      <c r="C1184" s="16"/>
      <c r="D1184" s="11"/>
      <c r="E1184" s="12"/>
    </row>
    <row r="1185">
      <c r="A1185" s="19" t="s">
        <v>3636</v>
      </c>
      <c r="B1185" s="6"/>
      <c r="C1185" s="6"/>
      <c r="D1185" s="6"/>
      <c r="E1185" s="7"/>
    </row>
    <row r="1186">
      <c r="A1186" s="20" t="s">
        <v>3637</v>
      </c>
      <c r="B1186" s="21" t="s">
        <v>3638</v>
      </c>
      <c r="C1186" s="22" t="s">
        <v>3639</v>
      </c>
      <c r="D1186" s="21" t="s">
        <v>3640</v>
      </c>
      <c r="E1186" s="23" t="s">
        <v>13</v>
      </c>
    </row>
    <row r="1187">
      <c r="A1187" s="57" t="s">
        <v>3641</v>
      </c>
      <c r="B1187" s="25">
        <v>17206.0</v>
      </c>
      <c r="C1187" s="26">
        <v>17207.0</v>
      </c>
      <c r="D1187" s="27">
        <v>1.0</v>
      </c>
    </row>
    <row r="1188">
      <c r="A1188" s="57" t="s">
        <v>3642</v>
      </c>
      <c r="B1188" s="29">
        <v>29819.0</v>
      </c>
      <c r="C1188" s="26">
        <v>29820.0</v>
      </c>
      <c r="D1188" s="27">
        <v>1.0</v>
      </c>
      <c r="E1188" s="28"/>
    </row>
    <row r="1189">
      <c r="A1189" s="57" t="s">
        <v>3643</v>
      </c>
      <c r="B1189" s="29">
        <v>320.0</v>
      </c>
      <c r="C1189" s="26">
        <v>320.0</v>
      </c>
      <c r="D1189" s="27">
        <v>0.0</v>
      </c>
      <c r="E1189" s="41"/>
    </row>
    <row r="1190">
      <c r="A1190" s="57" t="s">
        <v>3644</v>
      </c>
      <c r="B1190" s="29">
        <v>800.0</v>
      </c>
      <c r="C1190" s="26">
        <v>800.0</v>
      </c>
      <c r="D1190" s="27">
        <v>0.0</v>
      </c>
      <c r="E1190" s="41"/>
    </row>
    <row r="1191">
      <c r="A1191" s="31" t="s">
        <v>3646</v>
      </c>
      <c r="B1191" s="29">
        <v>0.0</v>
      </c>
      <c r="C1191" s="26"/>
      <c r="D1191" s="27">
        <v>0.0</v>
      </c>
      <c r="E1191" s="28"/>
    </row>
    <row r="1192">
      <c r="A1192" s="31" t="s">
        <v>3647</v>
      </c>
      <c r="B1192" s="29">
        <v>29.0</v>
      </c>
      <c r="C1192" s="26">
        <v>29.0</v>
      </c>
      <c r="D1192" s="27">
        <v>0.0</v>
      </c>
      <c r="E1192" s="41"/>
    </row>
    <row r="1193">
      <c r="A1193" s="31" t="s">
        <v>3649</v>
      </c>
      <c r="B1193" s="29">
        <v>2040.0</v>
      </c>
      <c r="C1193" s="26">
        <v>2000.0</v>
      </c>
      <c r="D1193" s="27">
        <v>-40.0</v>
      </c>
      <c r="E1193" s="28" t="s">
        <v>8582</v>
      </c>
    </row>
    <row r="1194">
      <c r="A1194" s="31" t="s">
        <v>3651</v>
      </c>
      <c r="B1194" s="29">
        <v>4800.0</v>
      </c>
      <c r="C1194" s="26">
        <v>4800.0</v>
      </c>
      <c r="D1194" s="27">
        <v>0.0</v>
      </c>
      <c r="E1194" s="41"/>
    </row>
    <row r="1195">
      <c r="A1195" s="58" t="s">
        <v>3652</v>
      </c>
      <c r="B1195" s="29">
        <v>115897.0</v>
      </c>
      <c r="C1195" s="29">
        <v>116420.0</v>
      </c>
      <c r="D1195" s="27">
        <v>523.0</v>
      </c>
      <c r="E1195" s="41"/>
    </row>
    <row r="1196">
      <c r="A1196" s="58" t="s">
        <v>3653</v>
      </c>
      <c r="B1196" s="29">
        <v>34146.0</v>
      </c>
      <c r="C1196" s="59">
        <v>34146.0</v>
      </c>
      <c r="D1196" s="27">
        <v>0.0</v>
      </c>
      <c r="E1196" s="41"/>
    </row>
    <row r="1197">
      <c r="A1197" s="58" t="s">
        <v>3654</v>
      </c>
      <c r="B1197" s="29">
        <v>60099.0</v>
      </c>
      <c r="C1197" s="59">
        <v>59780.0</v>
      </c>
      <c r="D1197" s="27">
        <v>-319.0</v>
      </c>
      <c r="E1197" s="41"/>
    </row>
    <row r="1198">
      <c r="A1198" s="58" t="s">
        <v>3655</v>
      </c>
      <c r="B1198" s="29">
        <v>67531.0</v>
      </c>
      <c r="C1198" s="59">
        <v>67531.0</v>
      </c>
      <c r="D1198" s="27">
        <v>0.0</v>
      </c>
      <c r="E1198" s="41"/>
    </row>
    <row r="1199">
      <c r="A1199" s="58" t="s">
        <v>3657</v>
      </c>
      <c r="B1199" s="29">
        <v>866.0</v>
      </c>
      <c r="C1199" s="59">
        <v>866.0</v>
      </c>
      <c r="D1199" s="27">
        <v>0.0</v>
      </c>
      <c r="E1199" s="41"/>
    </row>
    <row r="1200">
      <c r="A1200" s="58" t="s">
        <v>3658</v>
      </c>
      <c r="B1200" s="29">
        <v>9029.0</v>
      </c>
      <c r="C1200" s="59">
        <v>8630.0</v>
      </c>
      <c r="D1200" s="27">
        <v>-399.0</v>
      </c>
      <c r="E1200" s="41"/>
    </row>
    <row r="1201">
      <c r="A1201" s="35" t="s">
        <v>3659</v>
      </c>
      <c r="B1201" s="29">
        <v>333545.0</v>
      </c>
      <c r="C1201" s="59">
        <v>333350.0</v>
      </c>
      <c r="D1201" s="27">
        <v>-195.0</v>
      </c>
      <c r="E1201" s="41"/>
    </row>
    <row r="1202">
      <c r="A1202" s="36" t="s">
        <v>3660</v>
      </c>
      <c r="B1202" s="42">
        <v>8.0</v>
      </c>
      <c r="C1202" s="65">
        <v>369.0</v>
      </c>
      <c r="D1202" s="66">
        <v>361.0</v>
      </c>
      <c r="E1202" s="45"/>
    </row>
    <row r="1205">
      <c r="A1205" s="5" t="s">
        <v>4821</v>
      </c>
      <c r="B1205" s="6"/>
      <c r="C1205" s="6"/>
      <c r="D1205" s="6"/>
      <c r="E1205" s="7"/>
    </row>
    <row r="1206">
      <c r="A1206" s="10"/>
      <c r="B1206" s="11"/>
      <c r="C1206" s="11"/>
      <c r="D1206" s="11"/>
      <c r="E1206" s="12"/>
    </row>
    <row r="1207">
      <c r="A1207" s="5" t="s">
        <v>3634</v>
      </c>
      <c r="B1207" s="6"/>
      <c r="C1207" s="6"/>
      <c r="D1207" s="6"/>
      <c r="E1207" s="7"/>
    </row>
    <row r="1208">
      <c r="A1208" s="10"/>
      <c r="B1208" s="11"/>
      <c r="C1208" s="11"/>
      <c r="D1208" s="11"/>
      <c r="E1208" s="12"/>
    </row>
    <row r="1209">
      <c r="A1209" s="13">
        <v>45761.0</v>
      </c>
      <c r="B1209" s="6"/>
      <c r="C1209" s="54" t="s">
        <v>3635</v>
      </c>
      <c r="D1209" s="15">
        <v>45767.0</v>
      </c>
      <c r="E1209" s="7"/>
    </row>
    <row r="1210">
      <c r="A1210" s="10"/>
      <c r="B1210" s="11"/>
      <c r="C1210" s="16"/>
      <c r="D1210" s="11"/>
      <c r="E1210" s="12"/>
    </row>
    <row r="1211">
      <c r="A1211" s="55" t="s">
        <v>4824</v>
      </c>
      <c r="B1211" s="7"/>
      <c r="C1211" s="16"/>
      <c r="D1211" s="56" t="s">
        <v>4825</v>
      </c>
      <c r="E1211" s="7"/>
    </row>
    <row r="1212">
      <c r="A1212" s="10"/>
      <c r="B1212" s="12"/>
      <c r="C1212" s="16"/>
      <c r="D1212" s="11"/>
      <c r="E1212" s="12"/>
    </row>
    <row r="1213">
      <c r="A1213" s="19" t="s">
        <v>3636</v>
      </c>
      <c r="B1213" s="6"/>
      <c r="C1213" s="6"/>
      <c r="D1213" s="6"/>
      <c r="E1213" s="7"/>
    </row>
    <row r="1214">
      <c r="A1214" s="20" t="s">
        <v>3637</v>
      </c>
      <c r="B1214" s="21" t="s">
        <v>3638</v>
      </c>
      <c r="C1214" s="22" t="s">
        <v>3639</v>
      </c>
      <c r="D1214" s="21" t="s">
        <v>3640</v>
      </c>
      <c r="E1214" s="23" t="s">
        <v>13</v>
      </c>
    </row>
    <row r="1215">
      <c r="A1215" s="57" t="s">
        <v>3641</v>
      </c>
      <c r="B1215" s="25">
        <v>19603.0</v>
      </c>
      <c r="C1215" s="26">
        <v>19604.0</v>
      </c>
      <c r="D1215" s="27">
        <v>1.0</v>
      </c>
    </row>
    <row r="1216">
      <c r="A1216" s="57" t="s">
        <v>3642</v>
      </c>
      <c r="B1216" s="29">
        <v>20389.0</v>
      </c>
      <c r="C1216" s="26">
        <v>20389.0</v>
      </c>
      <c r="D1216" s="27">
        <v>0.0</v>
      </c>
      <c r="E1216" s="28"/>
    </row>
    <row r="1217">
      <c r="A1217" s="57" t="s">
        <v>3643</v>
      </c>
      <c r="B1217" s="29">
        <v>510.0</v>
      </c>
      <c r="C1217" s="26">
        <v>510.0</v>
      </c>
      <c r="D1217" s="27">
        <v>0.0</v>
      </c>
      <c r="E1217" s="41"/>
    </row>
    <row r="1218">
      <c r="A1218" s="57" t="s">
        <v>3644</v>
      </c>
      <c r="B1218" s="29">
        <v>0.0</v>
      </c>
      <c r="C1218" s="26"/>
      <c r="D1218" s="27">
        <v>0.0</v>
      </c>
      <c r="E1218" s="41"/>
    </row>
    <row r="1219">
      <c r="A1219" s="31" t="s">
        <v>3646</v>
      </c>
      <c r="B1219" s="29">
        <v>0.0</v>
      </c>
      <c r="C1219" s="26"/>
      <c r="D1219" s="27">
        <v>0.0</v>
      </c>
      <c r="E1219" s="28"/>
    </row>
    <row r="1220">
      <c r="A1220" s="31" t="s">
        <v>3647</v>
      </c>
      <c r="B1220" s="29">
        <v>0.0</v>
      </c>
      <c r="C1220" s="26"/>
      <c r="D1220" s="27">
        <v>0.0</v>
      </c>
      <c r="E1220" s="41"/>
    </row>
    <row r="1221">
      <c r="A1221" s="31" t="s">
        <v>3649</v>
      </c>
      <c r="B1221" s="29">
        <v>5650.0</v>
      </c>
      <c r="C1221" s="26">
        <v>5410.0</v>
      </c>
      <c r="D1221" s="27">
        <v>-240.0</v>
      </c>
      <c r="E1221" s="28" t="s">
        <v>8583</v>
      </c>
    </row>
    <row r="1222">
      <c r="A1222" s="31" t="s">
        <v>3651</v>
      </c>
      <c r="B1222" s="29">
        <v>4960.0</v>
      </c>
      <c r="C1222" s="26">
        <v>5120.0</v>
      </c>
      <c r="D1222" s="27">
        <v>160.0</v>
      </c>
      <c r="E1222" s="41"/>
    </row>
    <row r="1223">
      <c r="A1223" s="58" t="s">
        <v>3652</v>
      </c>
      <c r="B1223" s="29">
        <v>123215.0</v>
      </c>
      <c r="C1223" s="29">
        <v>123215.0</v>
      </c>
      <c r="D1223" s="27">
        <v>0.0</v>
      </c>
      <c r="E1223" s="41"/>
    </row>
    <row r="1224">
      <c r="A1224" s="58" t="s">
        <v>3653</v>
      </c>
      <c r="B1224" s="29">
        <v>35139.0</v>
      </c>
      <c r="C1224" s="59">
        <v>35139.0</v>
      </c>
      <c r="D1224" s="27">
        <v>0.0</v>
      </c>
      <c r="E1224" s="41"/>
    </row>
    <row r="1225">
      <c r="A1225" s="58" t="s">
        <v>3654</v>
      </c>
      <c r="B1225" s="29">
        <v>53127.0</v>
      </c>
      <c r="C1225" s="59">
        <v>53127.0</v>
      </c>
      <c r="D1225" s="27">
        <v>0.0</v>
      </c>
      <c r="E1225" s="41"/>
    </row>
    <row r="1226">
      <c r="A1226" s="58" t="s">
        <v>3655</v>
      </c>
      <c r="B1226" s="29">
        <v>70437.0</v>
      </c>
      <c r="C1226" s="59">
        <v>70437.0</v>
      </c>
      <c r="D1226" s="27">
        <v>0.0</v>
      </c>
      <c r="E1226" s="41"/>
    </row>
    <row r="1227">
      <c r="A1227" s="58" t="s">
        <v>3657</v>
      </c>
      <c r="B1227" s="29">
        <v>1847.0</v>
      </c>
      <c r="C1227" s="59">
        <v>1847.0</v>
      </c>
      <c r="D1227" s="27">
        <v>0.0</v>
      </c>
      <c r="E1227" s="41"/>
    </row>
    <row r="1228">
      <c r="A1228" s="58" t="s">
        <v>3658</v>
      </c>
      <c r="B1228" s="29">
        <v>9749.0</v>
      </c>
      <c r="C1228" s="59">
        <v>9749.0</v>
      </c>
      <c r="D1228" s="27">
        <v>0.0</v>
      </c>
      <c r="E1228" s="41"/>
    </row>
    <row r="1229">
      <c r="A1229" s="35" t="s">
        <v>3659</v>
      </c>
      <c r="B1229" s="29">
        <v>334876.7</v>
      </c>
      <c r="C1229" s="59">
        <v>334876.7</v>
      </c>
      <c r="D1229" s="27">
        <v>0.0</v>
      </c>
      <c r="E1229" s="41"/>
    </row>
    <row r="1230">
      <c r="A1230" s="36" t="s">
        <v>3660</v>
      </c>
      <c r="B1230" s="42">
        <v>0.3000000000029104</v>
      </c>
      <c r="C1230" s="65">
        <v>-78.70000000001164</v>
      </c>
      <c r="D1230" s="66">
        <v>-79.00000000001455</v>
      </c>
      <c r="E1230" s="45"/>
    </row>
    <row r="1233">
      <c r="A1233" s="5" t="s">
        <v>4821</v>
      </c>
      <c r="B1233" s="6"/>
      <c r="C1233" s="6"/>
      <c r="D1233" s="6"/>
      <c r="E1233" s="7"/>
    </row>
    <row r="1234">
      <c r="A1234" s="10"/>
      <c r="B1234" s="11"/>
      <c r="C1234" s="11"/>
      <c r="D1234" s="11"/>
      <c r="E1234" s="12"/>
    </row>
    <row r="1235">
      <c r="A1235" s="5" t="s">
        <v>3634</v>
      </c>
      <c r="B1235" s="6"/>
      <c r="C1235" s="6"/>
      <c r="D1235" s="6"/>
      <c r="E1235" s="7"/>
    </row>
    <row r="1236">
      <c r="A1236" s="10"/>
      <c r="B1236" s="11"/>
      <c r="C1236" s="11"/>
      <c r="D1236" s="11"/>
      <c r="E1236" s="12"/>
    </row>
    <row r="1237">
      <c r="A1237" s="13">
        <v>45768.0</v>
      </c>
      <c r="B1237" s="6"/>
      <c r="C1237" s="54" t="s">
        <v>3635</v>
      </c>
      <c r="D1237" s="15">
        <v>45774.0</v>
      </c>
      <c r="E1237" s="7"/>
    </row>
    <row r="1238">
      <c r="A1238" s="10"/>
      <c r="B1238" s="11"/>
      <c r="C1238" s="16"/>
      <c r="D1238" s="11"/>
      <c r="E1238" s="12"/>
    </row>
    <row r="1239">
      <c r="A1239" s="55" t="s">
        <v>4824</v>
      </c>
      <c r="B1239" s="7"/>
      <c r="C1239" s="16"/>
      <c r="D1239" s="56" t="s">
        <v>4825</v>
      </c>
      <c r="E1239" s="7"/>
    </row>
    <row r="1240">
      <c r="A1240" s="10"/>
      <c r="B1240" s="12"/>
      <c r="C1240" s="16"/>
      <c r="D1240" s="11"/>
      <c r="E1240" s="12"/>
    </row>
    <row r="1241">
      <c r="A1241" s="19" t="s">
        <v>3636</v>
      </c>
      <c r="B1241" s="6"/>
      <c r="C1241" s="6"/>
      <c r="D1241" s="6"/>
      <c r="E1241" s="7"/>
    </row>
    <row r="1242">
      <c r="A1242" s="20" t="s">
        <v>3637</v>
      </c>
      <c r="B1242" s="21" t="s">
        <v>3638</v>
      </c>
      <c r="C1242" s="22" t="s">
        <v>3639</v>
      </c>
      <c r="D1242" s="21" t="s">
        <v>3640</v>
      </c>
      <c r="E1242" s="23" t="s">
        <v>13</v>
      </c>
    </row>
    <row r="1243">
      <c r="A1243" s="57" t="s">
        <v>3641</v>
      </c>
      <c r="B1243" s="25">
        <v>31989.0</v>
      </c>
      <c r="C1243" s="26">
        <v>32000.0</v>
      </c>
      <c r="D1243" s="27">
        <v>11.0</v>
      </c>
    </row>
    <row r="1244">
      <c r="A1244" s="57" t="s">
        <v>3642</v>
      </c>
      <c r="B1244" s="29">
        <v>20574.0</v>
      </c>
      <c r="C1244" s="26">
        <v>20574.0</v>
      </c>
      <c r="D1244" s="27">
        <v>0.0</v>
      </c>
      <c r="E1244" s="28"/>
    </row>
    <row r="1245">
      <c r="A1245" s="57" t="s">
        <v>3643</v>
      </c>
      <c r="B1245" s="29">
        <v>0.0</v>
      </c>
      <c r="C1245" s="26"/>
      <c r="D1245" s="27">
        <v>0.0</v>
      </c>
      <c r="E1245" s="41"/>
    </row>
    <row r="1246">
      <c r="A1246" s="57" t="s">
        <v>3644</v>
      </c>
      <c r="B1246" s="29">
        <v>0.0</v>
      </c>
      <c r="C1246" s="26"/>
      <c r="D1246" s="27">
        <v>0.0</v>
      </c>
      <c r="E1246" s="41"/>
    </row>
    <row r="1247">
      <c r="A1247" s="31" t="s">
        <v>3646</v>
      </c>
      <c r="B1247" s="29">
        <v>0.0</v>
      </c>
      <c r="C1247" s="26"/>
      <c r="D1247" s="27">
        <v>0.0</v>
      </c>
      <c r="E1247" s="28"/>
    </row>
    <row r="1248">
      <c r="A1248" s="31" t="s">
        <v>3647</v>
      </c>
      <c r="B1248" s="29">
        <v>60.0</v>
      </c>
      <c r="C1248" s="26">
        <v>60.0</v>
      </c>
      <c r="D1248" s="27">
        <v>0.0</v>
      </c>
      <c r="E1248" s="41"/>
    </row>
    <row r="1249">
      <c r="A1249" s="31" t="s">
        <v>3649</v>
      </c>
      <c r="B1249" s="29">
        <v>360.0</v>
      </c>
      <c r="C1249" s="26"/>
      <c r="D1249" s="27">
        <v>-360.0</v>
      </c>
      <c r="E1249" s="28"/>
    </row>
    <row r="1250">
      <c r="A1250" s="31" t="s">
        <v>3651</v>
      </c>
      <c r="B1250" s="29">
        <v>4280.0</v>
      </c>
      <c r="C1250" s="26">
        <v>4680.0</v>
      </c>
      <c r="D1250" s="27">
        <v>400.0</v>
      </c>
      <c r="E1250" s="41"/>
    </row>
    <row r="1251">
      <c r="A1251" s="58" t="s">
        <v>3652</v>
      </c>
      <c r="B1251" s="29">
        <v>148297.55</v>
      </c>
      <c r="C1251" s="29">
        <v>148297.5499999998</v>
      </c>
      <c r="D1251" s="27">
        <v>-1.7462298274040222E-10</v>
      </c>
      <c r="E1251" s="41"/>
    </row>
    <row r="1252">
      <c r="A1252" s="58" t="s">
        <v>3653</v>
      </c>
      <c r="B1252" s="29">
        <v>37520.0</v>
      </c>
      <c r="C1252" s="59">
        <v>37520.0</v>
      </c>
      <c r="D1252" s="27">
        <v>0.0</v>
      </c>
      <c r="E1252" s="41"/>
    </row>
    <row r="1253">
      <c r="A1253" s="58" t="s">
        <v>3654</v>
      </c>
      <c r="B1253" s="29">
        <v>49899.0</v>
      </c>
      <c r="C1253" s="59">
        <v>49635.0</v>
      </c>
      <c r="D1253" s="27">
        <v>-264.0</v>
      </c>
      <c r="E1253" s="41"/>
    </row>
    <row r="1254">
      <c r="A1254" s="58" t="s">
        <v>3655</v>
      </c>
      <c r="B1254" s="29">
        <v>64292.5</v>
      </c>
      <c r="C1254" s="59">
        <v>64292.5</v>
      </c>
      <c r="D1254" s="27">
        <v>0.0</v>
      </c>
      <c r="E1254" s="41"/>
    </row>
    <row r="1255">
      <c r="A1255" s="58" t="s">
        <v>3657</v>
      </c>
      <c r="B1255" s="29">
        <v>4442.0</v>
      </c>
      <c r="C1255" s="59">
        <v>4442.0</v>
      </c>
      <c r="D1255" s="27">
        <v>0.0</v>
      </c>
      <c r="E1255" s="41"/>
    </row>
    <row r="1256">
      <c r="A1256" s="58" t="s">
        <v>3658</v>
      </c>
      <c r="B1256" s="29">
        <v>8260.0</v>
      </c>
      <c r="C1256" s="59">
        <v>8260.0</v>
      </c>
      <c r="D1256" s="27">
        <v>0.0</v>
      </c>
      <c r="E1256" s="41"/>
    </row>
    <row r="1257">
      <c r="A1257" s="35" t="s">
        <v>3659</v>
      </c>
      <c r="B1257" s="29">
        <v>361713.05000000005</v>
      </c>
      <c r="C1257" s="59">
        <v>361449.0500000002</v>
      </c>
      <c r="D1257" s="27">
        <v>-263.9999999998254</v>
      </c>
      <c r="E1257" s="41"/>
    </row>
    <row r="1258">
      <c r="A1258" s="36" t="s">
        <v>3660</v>
      </c>
      <c r="B1258" s="42">
        <v>0.9999999999636202</v>
      </c>
      <c r="C1258" s="65">
        <v>51.999999999592546</v>
      </c>
      <c r="D1258" s="66">
        <v>50.999999999628926</v>
      </c>
      <c r="E1258" s="45"/>
    </row>
    <row r="1261">
      <c r="A1261" s="5" t="s">
        <v>4821</v>
      </c>
      <c r="B1261" s="6"/>
      <c r="C1261" s="6"/>
      <c r="D1261" s="6"/>
      <c r="E1261" s="7"/>
    </row>
    <row r="1262">
      <c r="A1262" s="10"/>
      <c r="B1262" s="11"/>
      <c r="C1262" s="11"/>
      <c r="D1262" s="11"/>
      <c r="E1262" s="12"/>
    </row>
    <row r="1263">
      <c r="A1263" s="5" t="s">
        <v>3634</v>
      </c>
      <c r="B1263" s="6"/>
      <c r="C1263" s="6"/>
      <c r="D1263" s="6"/>
      <c r="E1263" s="7"/>
    </row>
    <row r="1264">
      <c r="A1264" s="10"/>
      <c r="B1264" s="11"/>
      <c r="C1264" s="11"/>
      <c r="D1264" s="11"/>
      <c r="E1264" s="12"/>
    </row>
    <row r="1265">
      <c r="A1265" s="13">
        <v>45775.0</v>
      </c>
      <c r="B1265" s="6"/>
      <c r="C1265" s="54" t="s">
        <v>3635</v>
      </c>
      <c r="D1265" s="15">
        <v>45777.0</v>
      </c>
      <c r="E1265" s="7"/>
    </row>
    <row r="1266">
      <c r="A1266" s="10"/>
      <c r="B1266" s="11"/>
      <c r="C1266" s="16"/>
      <c r="D1266" s="11"/>
      <c r="E1266" s="12"/>
    </row>
    <row r="1267">
      <c r="A1267" s="55" t="s">
        <v>4824</v>
      </c>
      <c r="B1267" s="7"/>
      <c r="C1267" s="16"/>
      <c r="D1267" s="56" t="s">
        <v>4827</v>
      </c>
      <c r="E1267" s="7"/>
    </row>
    <row r="1268">
      <c r="A1268" s="10"/>
      <c r="B1268" s="12"/>
      <c r="C1268" s="16"/>
      <c r="D1268" s="11"/>
      <c r="E1268" s="12"/>
    </row>
    <row r="1269">
      <c r="A1269" s="19" t="s">
        <v>3636</v>
      </c>
      <c r="B1269" s="6"/>
      <c r="C1269" s="6"/>
      <c r="D1269" s="6"/>
      <c r="E1269" s="7"/>
    </row>
    <row r="1270">
      <c r="A1270" s="20" t="s">
        <v>3637</v>
      </c>
      <c r="B1270" s="21" t="s">
        <v>3638</v>
      </c>
      <c r="C1270" s="22" t="s">
        <v>3639</v>
      </c>
      <c r="D1270" s="21" t="s">
        <v>3640</v>
      </c>
      <c r="E1270" s="23" t="s">
        <v>13</v>
      </c>
    </row>
    <row r="1271">
      <c r="A1271" s="57" t="s">
        <v>3641</v>
      </c>
      <c r="B1271" s="25">
        <v>5532.0</v>
      </c>
      <c r="C1271" s="26">
        <v>4532.0</v>
      </c>
      <c r="D1271" s="27">
        <v>-1000.0</v>
      </c>
    </row>
    <row r="1272">
      <c r="A1272" s="57" t="s">
        <v>3642</v>
      </c>
      <c r="B1272" s="29">
        <v>8724.0</v>
      </c>
      <c r="C1272" s="26">
        <v>8724.0</v>
      </c>
      <c r="D1272" s="27">
        <v>0.0</v>
      </c>
      <c r="E1272" s="28"/>
    </row>
    <row r="1273">
      <c r="A1273" s="57" t="s">
        <v>3643</v>
      </c>
      <c r="B1273" s="29">
        <v>140.0</v>
      </c>
      <c r="C1273" s="26">
        <v>140.0</v>
      </c>
      <c r="D1273" s="27">
        <v>0.0</v>
      </c>
      <c r="E1273" s="41"/>
    </row>
    <row r="1274">
      <c r="A1274" s="57" t="s">
        <v>3644</v>
      </c>
      <c r="B1274" s="29">
        <v>0.0</v>
      </c>
      <c r="C1274" s="26"/>
      <c r="D1274" s="27">
        <v>0.0</v>
      </c>
      <c r="E1274" s="41"/>
    </row>
    <row r="1275">
      <c r="A1275" s="31" t="s">
        <v>3646</v>
      </c>
      <c r="B1275" s="29">
        <v>0.0</v>
      </c>
      <c r="C1275" s="26"/>
      <c r="D1275" s="27">
        <v>0.0</v>
      </c>
      <c r="E1275" s="28"/>
    </row>
    <row r="1276">
      <c r="A1276" s="31" t="s">
        <v>3647</v>
      </c>
      <c r="B1276" s="29">
        <v>0.0</v>
      </c>
      <c r="C1276" s="26"/>
      <c r="D1276" s="27">
        <v>0.0</v>
      </c>
      <c r="E1276" s="41"/>
    </row>
    <row r="1277">
      <c r="A1277" s="31" t="s">
        <v>3649</v>
      </c>
      <c r="B1277" s="29">
        <v>7540.0</v>
      </c>
      <c r="C1277" s="26">
        <v>8420.0</v>
      </c>
      <c r="D1277" s="27">
        <v>880.0</v>
      </c>
      <c r="E1277" s="28" t="s">
        <v>8584</v>
      </c>
    </row>
    <row r="1278">
      <c r="A1278" s="31" t="s">
        <v>3651</v>
      </c>
      <c r="B1278" s="29">
        <v>1640.0</v>
      </c>
      <c r="C1278" s="26">
        <v>1760.0</v>
      </c>
      <c r="D1278" s="27">
        <v>120.0</v>
      </c>
      <c r="E1278" s="41"/>
    </row>
    <row r="1279">
      <c r="A1279" s="58" t="s">
        <v>3652</v>
      </c>
      <c r="B1279" s="29">
        <v>49498.0</v>
      </c>
      <c r="C1279" s="29">
        <v>49498.0</v>
      </c>
      <c r="D1279" s="27">
        <v>0.0</v>
      </c>
      <c r="E1279" s="41"/>
    </row>
    <row r="1280">
      <c r="A1280" s="58" t="s">
        <v>3653</v>
      </c>
      <c r="B1280" s="29">
        <v>9018.0</v>
      </c>
      <c r="C1280" s="59">
        <v>9018.0</v>
      </c>
      <c r="D1280" s="27">
        <v>0.0</v>
      </c>
      <c r="E1280" s="41"/>
    </row>
    <row r="1281">
      <c r="A1281" s="58" t="s">
        <v>3654</v>
      </c>
      <c r="B1281" s="29">
        <v>14849.0</v>
      </c>
      <c r="C1281" s="59">
        <v>14849.0</v>
      </c>
      <c r="D1281" s="27">
        <v>0.0</v>
      </c>
      <c r="E1281" s="41"/>
    </row>
    <row r="1282">
      <c r="A1282" s="58" t="s">
        <v>3655</v>
      </c>
      <c r="B1282" s="29">
        <v>17711.0</v>
      </c>
      <c r="C1282" s="59">
        <v>17711.0</v>
      </c>
      <c r="D1282" s="27">
        <v>0.0</v>
      </c>
      <c r="E1282" s="41"/>
    </row>
    <row r="1283">
      <c r="A1283" s="58" t="s">
        <v>3657</v>
      </c>
      <c r="B1283" s="29">
        <v>1239.0</v>
      </c>
      <c r="C1283" s="59">
        <v>1239.0</v>
      </c>
      <c r="D1283" s="27">
        <v>0.0</v>
      </c>
      <c r="E1283" s="41"/>
    </row>
    <row r="1284">
      <c r="A1284" s="58" t="s">
        <v>3658</v>
      </c>
      <c r="B1284" s="29">
        <v>3439.0</v>
      </c>
      <c r="C1284" s="59">
        <v>3439.0</v>
      </c>
      <c r="D1284" s="27">
        <v>0.0</v>
      </c>
      <c r="E1284" s="41"/>
    </row>
    <row r="1285">
      <c r="A1285" s="35" t="s">
        <v>3659</v>
      </c>
      <c r="B1285" s="29">
        <v>115891.0</v>
      </c>
      <c r="C1285" s="59">
        <v>115891.0</v>
      </c>
      <c r="D1285" s="27">
        <v>0.0</v>
      </c>
      <c r="E1285" s="41"/>
    </row>
    <row r="1286">
      <c r="A1286" s="36" t="s">
        <v>3660</v>
      </c>
      <c r="B1286" s="42">
        <v>0.0</v>
      </c>
      <c r="C1286" s="65">
        <v>0.0</v>
      </c>
      <c r="D1286" s="66">
        <v>0.0</v>
      </c>
      <c r="E1286" s="45"/>
    </row>
    <row r="1289">
      <c r="A1289" s="5" t="s">
        <v>4821</v>
      </c>
      <c r="B1289" s="6"/>
      <c r="C1289" s="6"/>
      <c r="D1289" s="6"/>
      <c r="E1289" s="7"/>
    </row>
    <row r="1290">
      <c r="A1290" s="10"/>
      <c r="B1290" s="11"/>
      <c r="C1290" s="11"/>
      <c r="D1290" s="11"/>
      <c r="E1290" s="12"/>
    </row>
    <row r="1291">
      <c r="A1291" s="5" t="s">
        <v>3634</v>
      </c>
      <c r="B1291" s="6"/>
      <c r="C1291" s="6"/>
      <c r="D1291" s="6"/>
      <c r="E1291" s="7"/>
    </row>
    <row r="1292">
      <c r="A1292" s="10"/>
      <c r="B1292" s="11"/>
      <c r="C1292" s="11"/>
      <c r="D1292" s="11"/>
      <c r="E1292" s="12"/>
    </row>
    <row r="1293">
      <c r="A1293" s="13">
        <v>45778.0</v>
      </c>
      <c r="B1293" s="6"/>
      <c r="C1293" s="54" t="s">
        <v>3635</v>
      </c>
      <c r="D1293" s="15">
        <v>45781.0</v>
      </c>
      <c r="E1293" s="7"/>
    </row>
    <row r="1294">
      <c r="A1294" s="10"/>
      <c r="B1294" s="11"/>
      <c r="C1294" s="16"/>
      <c r="D1294" s="11"/>
      <c r="E1294" s="12"/>
    </row>
    <row r="1295">
      <c r="A1295" s="55" t="s">
        <v>4839</v>
      </c>
      <c r="B1295" s="7"/>
      <c r="C1295" s="16"/>
      <c r="D1295" s="56" t="s">
        <v>4825</v>
      </c>
      <c r="E1295" s="7"/>
    </row>
    <row r="1296">
      <c r="A1296" s="10"/>
      <c r="B1296" s="12"/>
      <c r="C1296" s="16"/>
      <c r="D1296" s="11"/>
      <c r="E1296" s="12"/>
    </row>
    <row r="1297">
      <c r="A1297" s="19" t="s">
        <v>3636</v>
      </c>
      <c r="B1297" s="6"/>
      <c r="C1297" s="6"/>
      <c r="D1297" s="6"/>
      <c r="E1297" s="7"/>
    </row>
    <row r="1298">
      <c r="A1298" s="20" t="s">
        <v>3637</v>
      </c>
      <c r="B1298" s="21" t="s">
        <v>3638</v>
      </c>
      <c r="C1298" s="22" t="s">
        <v>3639</v>
      </c>
      <c r="D1298" s="21" t="s">
        <v>3640</v>
      </c>
      <c r="E1298" s="23" t="s">
        <v>13</v>
      </c>
    </row>
    <row r="1299">
      <c r="A1299" s="57" t="s">
        <v>3641</v>
      </c>
      <c r="B1299" s="25">
        <v>20080.0</v>
      </c>
      <c r="C1299" s="26">
        <v>20080.0</v>
      </c>
      <c r="D1299" s="27">
        <v>0.0</v>
      </c>
    </row>
    <row r="1300">
      <c r="A1300" s="57" t="s">
        <v>3642</v>
      </c>
      <c r="B1300" s="29">
        <v>18342.0</v>
      </c>
      <c r="C1300" s="26">
        <v>18342.0</v>
      </c>
      <c r="D1300" s="27">
        <v>0.0</v>
      </c>
      <c r="E1300" s="28"/>
    </row>
    <row r="1301">
      <c r="A1301" s="57" t="s">
        <v>3643</v>
      </c>
      <c r="B1301" s="29">
        <v>0.0</v>
      </c>
      <c r="C1301" s="26"/>
      <c r="D1301" s="27">
        <v>0.0</v>
      </c>
      <c r="E1301" s="41"/>
    </row>
    <row r="1302">
      <c r="A1302" s="57" t="s">
        <v>3644</v>
      </c>
      <c r="B1302" s="29">
        <v>0.0</v>
      </c>
      <c r="C1302" s="26"/>
      <c r="D1302" s="27">
        <v>0.0</v>
      </c>
      <c r="E1302" s="41"/>
    </row>
    <row r="1303">
      <c r="A1303" s="31" t="s">
        <v>3646</v>
      </c>
      <c r="B1303" s="29">
        <v>0.0</v>
      </c>
      <c r="C1303" s="26"/>
      <c r="D1303" s="27">
        <v>0.0</v>
      </c>
      <c r="E1303" s="28"/>
    </row>
    <row r="1304">
      <c r="A1304" s="31" t="s">
        <v>3647</v>
      </c>
      <c r="B1304" s="29">
        <v>0.0</v>
      </c>
      <c r="C1304" s="26"/>
      <c r="D1304" s="27">
        <v>0.0</v>
      </c>
      <c r="E1304" s="41"/>
    </row>
    <row r="1305">
      <c r="A1305" s="31" t="s">
        <v>3649</v>
      </c>
      <c r="B1305" s="29">
        <v>40.0</v>
      </c>
      <c r="C1305" s="26"/>
      <c r="D1305" s="27">
        <v>-40.0</v>
      </c>
      <c r="E1305" s="28"/>
    </row>
    <row r="1306">
      <c r="A1306" s="31" t="s">
        <v>3651</v>
      </c>
      <c r="B1306" s="29">
        <v>3040.0</v>
      </c>
      <c r="C1306" s="26">
        <v>3080.0</v>
      </c>
      <c r="D1306" s="27">
        <v>40.0</v>
      </c>
      <c r="E1306" s="41"/>
    </row>
    <row r="1307">
      <c r="A1307" s="58" t="s">
        <v>3652</v>
      </c>
      <c r="B1307" s="29">
        <v>79058.0</v>
      </c>
      <c r="C1307" s="29">
        <v>79058.0</v>
      </c>
      <c r="D1307" s="27">
        <v>0.0</v>
      </c>
      <c r="E1307" s="41"/>
    </row>
    <row r="1308">
      <c r="A1308" s="58" t="s">
        <v>3653</v>
      </c>
      <c r="B1308" s="29">
        <v>23043.0</v>
      </c>
      <c r="C1308" s="59">
        <v>23043.0</v>
      </c>
      <c r="D1308" s="27">
        <v>0.0</v>
      </c>
      <c r="E1308" s="41"/>
    </row>
    <row r="1309">
      <c r="A1309" s="58" t="s">
        <v>3654</v>
      </c>
      <c r="B1309" s="29">
        <v>27429.0</v>
      </c>
      <c r="C1309" s="59">
        <v>27110.0</v>
      </c>
      <c r="D1309" s="27">
        <v>-319.0</v>
      </c>
      <c r="E1309" s="41"/>
    </row>
    <row r="1310">
      <c r="A1310" s="58" t="s">
        <v>3655</v>
      </c>
      <c r="B1310" s="29">
        <v>43833.0</v>
      </c>
      <c r="C1310" s="59">
        <v>43833.0</v>
      </c>
      <c r="D1310" s="27">
        <v>0.0</v>
      </c>
      <c r="E1310" s="41"/>
    </row>
    <row r="1311">
      <c r="A1311" s="58" t="s">
        <v>3657</v>
      </c>
      <c r="B1311" s="29">
        <v>4326.0</v>
      </c>
      <c r="C1311" s="59">
        <v>4326.0</v>
      </c>
      <c r="D1311" s="27">
        <v>0.0</v>
      </c>
      <c r="E1311" s="41"/>
    </row>
    <row r="1312">
      <c r="A1312" s="58" t="s">
        <v>3658</v>
      </c>
      <c r="B1312" s="29">
        <v>6020.0</v>
      </c>
      <c r="C1312" s="59">
        <v>6020.0</v>
      </c>
      <c r="D1312" s="27">
        <v>0.0</v>
      </c>
      <c r="E1312" s="41"/>
    </row>
    <row r="1313">
      <c r="A1313" s="35" t="s">
        <v>3659</v>
      </c>
      <c r="B1313" s="29">
        <v>219191.2</v>
      </c>
      <c r="C1313" s="59">
        <v>218872.2</v>
      </c>
      <c r="D1313" s="27">
        <v>-319.0</v>
      </c>
      <c r="E1313" s="41"/>
    </row>
    <row r="1314">
      <c r="A1314" s="36" t="s">
        <v>3660</v>
      </c>
      <c r="B1314" s="42">
        <v>-0.19999999999708962</v>
      </c>
      <c r="C1314" s="65">
        <v>-0.20000000001164153</v>
      </c>
      <c r="D1314" s="66">
        <v>-1.4551915228366852E-11</v>
      </c>
      <c r="E1314" s="45"/>
    </row>
    <row r="1317">
      <c r="A1317" s="5" t="s">
        <v>4821</v>
      </c>
      <c r="B1317" s="6"/>
      <c r="C1317" s="6"/>
      <c r="D1317" s="6"/>
      <c r="E1317" s="7"/>
    </row>
    <row r="1318">
      <c r="A1318" s="10"/>
      <c r="B1318" s="11"/>
      <c r="C1318" s="11"/>
      <c r="D1318" s="11"/>
      <c r="E1318" s="12"/>
    </row>
    <row r="1319">
      <c r="A1319" s="5" t="s">
        <v>3634</v>
      </c>
      <c r="B1319" s="6"/>
      <c r="C1319" s="6"/>
      <c r="D1319" s="6"/>
      <c r="E1319" s="7"/>
    </row>
    <row r="1320">
      <c r="A1320" s="10"/>
      <c r="B1320" s="11"/>
      <c r="C1320" s="11"/>
      <c r="D1320" s="11"/>
      <c r="E1320" s="12"/>
    </row>
    <row r="1321">
      <c r="A1321" s="13">
        <v>45782.0</v>
      </c>
      <c r="B1321" s="6"/>
      <c r="C1321" s="54" t="s">
        <v>3635</v>
      </c>
      <c r="D1321" s="15">
        <v>45788.0</v>
      </c>
      <c r="E1321" s="7"/>
    </row>
    <row r="1322">
      <c r="A1322" s="10"/>
      <c r="B1322" s="11"/>
      <c r="C1322" s="16"/>
      <c r="D1322" s="11"/>
      <c r="E1322" s="12"/>
    </row>
    <row r="1323">
      <c r="A1323" s="55" t="s">
        <v>4824</v>
      </c>
      <c r="B1323" s="7"/>
      <c r="C1323" s="16"/>
      <c r="D1323" s="56" t="s">
        <v>4825</v>
      </c>
      <c r="E1323" s="7"/>
    </row>
    <row r="1324">
      <c r="A1324" s="10"/>
      <c r="B1324" s="12"/>
      <c r="C1324" s="16"/>
      <c r="D1324" s="11"/>
      <c r="E1324" s="12"/>
    </row>
    <row r="1325">
      <c r="A1325" s="19" t="s">
        <v>3636</v>
      </c>
      <c r="B1325" s="6"/>
      <c r="C1325" s="6"/>
      <c r="D1325" s="6"/>
      <c r="E1325" s="7"/>
    </row>
    <row r="1326">
      <c r="A1326" s="20" t="s">
        <v>3637</v>
      </c>
      <c r="B1326" s="21" t="s">
        <v>3638</v>
      </c>
      <c r="C1326" s="22" t="s">
        <v>3639</v>
      </c>
      <c r="D1326" s="21" t="s">
        <v>3640</v>
      </c>
      <c r="E1326" s="23" t="s">
        <v>13</v>
      </c>
    </row>
    <row r="1327">
      <c r="A1327" s="57" t="s">
        <v>3641</v>
      </c>
      <c r="B1327" s="25">
        <v>36610.0</v>
      </c>
      <c r="C1327" s="26">
        <v>35300.0</v>
      </c>
      <c r="D1327" s="27">
        <v>-1310.0</v>
      </c>
    </row>
    <row r="1328">
      <c r="A1328" s="57" t="s">
        <v>3642</v>
      </c>
      <c r="B1328" s="29">
        <v>24073.0</v>
      </c>
      <c r="C1328" s="26">
        <v>24073.0</v>
      </c>
      <c r="D1328" s="27">
        <v>0.0</v>
      </c>
      <c r="E1328" s="28"/>
    </row>
    <row r="1329">
      <c r="A1329" s="57" t="s">
        <v>3643</v>
      </c>
      <c r="B1329" s="29">
        <v>0.0</v>
      </c>
      <c r="C1329" s="26"/>
      <c r="D1329" s="27">
        <v>0.0</v>
      </c>
      <c r="E1329" s="41"/>
    </row>
    <row r="1330">
      <c r="A1330" s="57" t="s">
        <v>3644</v>
      </c>
      <c r="B1330" s="29">
        <v>0.0</v>
      </c>
      <c r="C1330" s="26"/>
      <c r="D1330" s="27">
        <v>0.0</v>
      </c>
      <c r="E1330" s="41"/>
    </row>
    <row r="1331">
      <c r="A1331" s="31" t="s">
        <v>3646</v>
      </c>
      <c r="B1331" s="29">
        <v>0.0</v>
      </c>
      <c r="C1331" s="26"/>
      <c r="D1331" s="27">
        <v>0.0</v>
      </c>
      <c r="E1331" s="28"/>
    </row>
    <row r="1332">
      <c r="A1332" s="31" t="s">
        <v>3647</v>
      </c>
      <c r="B1332" s="29">
        <v>40.0</v>
      </c>
      <c r="C1332" s="26"/>
      <c r="D1332" s="27">
        <v>-40.0</v>
      </c>
      <c r="E1332" s="41"/>
    </row>
    <row r="1333">
      <c r="A1333" s="31" t="s">
        <v>3649</v>
      </c>
      <c r="B1333" s="29">
        <v>765.0</v>
      </c>
      <c r="C1333" s="26">
        <v>284.0</v>
      </c>
      <c r="D1333" s="27">
        <v>-481.0</v>
      </c>
      <c r="E1333" s="28"/>
    </row>
    <row r="1334">
      <c r="A1334" s="31" t="s">
        <v>3651</v>
      </c>
      <c r="B1334" s="29">
        <v>4920.0</v>
      </c>
      <c r="C1334" s="26">
        <v>5440.0</v>
      </c>
      <c r="D1334" s="27">
        <v>520.0</v>
      </c>
      <c r="E1334" s="41"/>
    </row>
    <row r="1335">
      <c r="A1335" s="58" t="s">
        <v>3652</v>
      </c>
      <c r="B1335" s="29">
        <v>122877.0</v>
      </c>
      <c r="C1335" s="29">
        <v>122877.0</v>
      </c>
      <c r="D1335" s="27">
        <v>0.0</v>
      </c>
      <c r="E1335" s="41"/>
    </row>
    <row r="1336">
      <c r="A1336" s="58" t="s">
        <v>3653</v>
      </c>
      <c r="B1336" s="29">
        <v>38723.0</v>
      </c>
      <c r="C1336" s="59">
        <v>38723.0</v>
      </c>
      <c r="D1336" s="27">
        <v>0.0</v>
      </c>
      <c r="E1336" s="41"/>
    </row>
    <row r="1337">
      <c r="A1337" s="58" t="s">
        <v>3654</v>
      </c>
      <c r="B1337" s="29">
        <v>42595.0</v>
      </c>
      <c r="C1337" s="59">
        <v>42595.0</v>
      </c>
      <c r="D1337" s="27">
        <v>0.0</v>
      </c>
      <c r="E1337" s="41"/>
    </row>
    <row r="1338">
      <c r="A1338" s="58" t="s">
        <v>3655</v>
      </c>
      <c r="B1338" s="29">
        <v>63576.0</v>
      </c>
      <c r="C1338" s="59">
        <v>63576.0</v>
      </c>
      <c r="D1338" s="27">
        <v>0.0</v>
      </c>
      <c r="E1338" s="41"/>
    </row>
    <row r="1339">
      <c r="A1339" s="58" t="s">
        <v>3657</v>
      </c>
      <c r="B1339" s="29">
        <v>4607.0</v>
      </c>
      <c r="C1339" s="59">
        <v>4607.0</v>
      </c>
      <c r="D1339" s="27">
        <v>0.0</v>
      </c>
      <c r="E1339" s="41"/>
    </row>
    <row r="1340">
      <c r="A1340" s="58" t="s">
        <v>3658</v>
      </c>
      <c r="B1340" s="29">
        <v>12916.0</v>
      </c>
      <c r="C1340" s="59">
        <v>12916.0</v>
      </c>
      <c r="D1340" s="27">
        <v>0.0</v>
      </c>
      <c r="E1340" s="41"/>
    </row>
    <row r="1341">
      <c r="A1341" s="35" t="s">
        <v>3659</v>
      </c>
      <c r="B1341" s="29">
        <v>338785.5</v>
      </c>
      <c r="C1341" s="59">
        <v>338785.5</v>
      </c>
      <c r="D1341" s="27">
        <v>0.0</v>
      </c>
      <c r="E1341" s="41"/>
    </row>
    <row r="1342">
      <c r="A1342" s="36" t="s">
        <v>3660</v>
      </c>
      <c r="B1342" s="42">
        <v>0.5</v>
      </c>
      <c r="C1342" s="65">
        <v>-1310.5</v>
      </c>
      <c r="D1342" s="66">
        <v>-1311.0</v>
      </c>
      <c r="E1342" s="45"/>
    </row>
    <row r="1345">
      <c r="A1345" s="5" t="s">
        <v>4821</v>
      </c>
      <c r="B1345" s="6"/>
      <c r="C1345" s="6"/>
      <c r="D1345" s="6"/>
      <c r="E1345" s="7"/>
    </row>
    <row r="1346">
      <c r="A1346" s="10"/>
      <c r="B1346" s="11"/>
      <c r="C1346" s="11"/>
      <c r="D1346" s="11"/>
      <c r="E1346" s="12"/>
    </row>
    <row r="1347">
      <c r="A1347" s="5" t="s">
        <v>3634</v>
      </c>
      <c r="B1347" s="6"/>
      <c r="C1347" s="6"/>
      <c r="D1347" s="6"/>
      <c r="E1347" s="7"/>
    </row>
    <row r="1348">
      <c r="A1348" s="10"/>
      <c r="B1348" s="11"/>
      <c r="C1348" s="11"/>
      <c r="D1348" s="11"/>
      <c r="E1348" s="12"/>
    </row>
    <row r="1349">
      <c r="A1349" s="13">
        <v>45789.0</v>
      </c>
      <c r="B1349" s="6"/>
      <c r="C1349" s="54" t="s">
        <v>3635</v>
      </c>
      <c r="D1349" s="15">
        <v>45795.0</v>
      </c>
      <c r="E1349" s="7"/>
    </row>
    <row r="1350">
      <c r="A1350" s="10"/>
      <c r="B1350" s="11"/>
      <c r="C1350" s="16"/>
      <c r="D1350" s="11"/>
      <c r="E1350" s="12"/>
    </row>
    <row r="1351">
      <c r="A1351" s="55" t="s">
        <v>4824</v>
      </c>
      <c r="B1351" s="7"/>
      <c r="C1351" s="16"/>
      <c r="D1351" s="56" t="s">
        <v>4825</v>
      </c>
      <c r="E1351" s="7"/>
    </row>
    <row r="1352">
      <c r="A1352" s="10"/>
      <c r="B1352" s="12"/>
      <c r="C1352" s="16"/>
      <c r="D1352" s="11"/>
      <c r="E1352" s="12"/>
    </row>
    <row r="1353">
      <c r="A1353" s="19" t="s">
        <v>3636</v>
      </c>
      <c r="B1353" s="6"/>
      <c r="C1353" s="6"/>
      <c r="D1353" s="6"/>
      <c r="E1353" s="7"/>
    </row>
    <row r="1354">
      <c r="A1354" s="20" t="s">
        <v>3637</v>
      </c>
      <c r="B1354" s="21" t="s">
        <v>3638</v>
      </c>
      <c r="C1354" s="22" t="s">
        <v>3639</v>
      </c>
      <c r="D1354" s="21" t="s">
        <v>3640</v>
      </c>
      <c r="E1354" s="23" t="s">
        <v>13</v>
      </c>
    </row>
    <row r="1355">
      <c r="A1355" s="57" t="s">
        <v>3641</v>
      </c>
      <c r="B1355" s="25">
        <v>33925.0</v>
      </c>
      <c r="C1355" s="26">
        <v>33925.0</v>
      </c>
      <c r="D1355" s="27">
        <v>0.0</v>
      </c>
    </row>
    <row r="1356">
      <c r="A1356" s="57" t="s">
        <v>3642</v>
      </c>
      <c r="B1356" s="29">
        <v>26070.0</v>
      </c>
      <c r="C1356" s="26">
        <v>26070.0</v>
      </c>
      <c r="D1356" s="27">
        <v>0.0</v>
      </c>
      <c r="E1356" s="28"/>
    </row>
    <row r="1357">
      <c r="A1357" s="57" t="s">
        <v>3643</v>
      </c>
      <c r="B1357" s="29">
        <v>0.0</v>
      </c>
      <c r="C1357" s="26"/>
      <c r="D1357" s="27">
        <v>0.0</v>
      </c>
      <c r="E1357" s="41"/>
    </row>
    <row r="1358">
      <c r="A1358" s="57" t="s">
        <v>3644</v>
      </c>
      <c r="B1358" s="29">
        <v>500.0</v>
      </c>
      <c r="C1358" s="26">
        <v>500.0</v>
      </c>
      <c r="D1358" s="27">
        <v>0.0</v>
      </c>
      <c r="E1358" s="41"/>
    </row>
    <row r="1359">
      <c r="A1359" s="31" t="s">
        <v>3646</v>
      </c>
      <c r="B1359" s="29">
        <v>0.0</v>
      </c>
      <c r="C1359" s="26"/>
      <c r="D1359" s="27">
        <v>0.0</v>
      </c>
      <c r="E1359" s="28"/>
    </row>
    <row r="1360">
      <c r="A1360" s="31" t="s">
        <v>3647</v>
      </c>
      <c r="B1360" s="29">
        <v>0.0</v>
      </c>
      <c r="C1360" s="26"/>
      <c r="D1360" s="27">
        <v>0.0</v>
      </c>
      <c r="E1360" s="41"/>
    </row>
    <row r="1361">
      <c r="A1361" s="31" t="s">
        <v>3649</v>
      </c>
      <c r="B1361" s="29">
        <v>427.0</v>
      </c>
      <c r="C1361" s="26">
        <v>427.0</v>
      </c>
      <c r="D1361" s="27">
        <v>0.0</v>
      </c>
      <c r="E1361" s="28" t="s">
        <v>8585</v>
      </c>
    </row>
    <row r="1362">
      <c r="A1362" s="31" t="s">
        <v>3651</v>
      </c>
      <c r="B1362" s="29">
        <v>3960.0</v>
      </c>
      <c r="C1362" s="26">
        <v>3920.0</v>
      </c>
      <c r="D1362" s="27">
        <v>-40.0</v>
      </c>
      <c r="E1362" s="41"/>
    </row>
    <row r="1363">
      <c r="A1363" s="58" t="s">
        <v>3652</v>
      </c>
      <c r="B1363" s="29">
        <v>137534.0</v>
      </c>
      <c r="C1363" s="29">
        <v>137534.0</v>
      </c>
      <c r="D1363" s="27">
        <v>0.0</v>
      </c>
      <c r="E1363" s="41"/>
    </row>
    <row r="1364">
      <c r="A1364" s="58" t="s">
        <v>3653</v>
      </c>
      <c r="B1364" s="29">
        <v>27780.0</v>
      </c>
      <c r="C1364" s="59">
        <v>27780.0</v>
      </c>
      <c r="D1364" s="27">
        <v>0.0</v>
      </c>
      <c r="E1364" s="41"/>
    </row>
    <row r="1365">
      <c r="A1365" s="58" t="s">
        <v>3654</v>
      </c>
      <c r="B1365" s="29">
        <v>57769.0</v>
      </c>
      <c r="C1365" s="59">
        <v>57769.0</v>
      </c>
      <c r="D1365" s="27">
        <v>0.0</v>
      </c>
      <c r="E1365" s="41"/>
    </row>
    <row r="1366">
      <c r="A1366" s="58" t="s">
        <v>3655</v>
      </c>
      <c r="B1366" s="29">
        <v>69564.0</v>
      </c>
      <c r="C1366" s="59">
        <v>69564.0</v>
      </c>
      <c r="D1366" s="27">
        <v>0.0</v>
      </c>
      <c r="E1366" s="41"/>
    </row>
    <row r="1367">
      <c r="A1367" s="58" t="s">
        <v>3657</v>
      </c>
      <c r="B1367" s="29">
        <v>5727.0</v>
      </c>
      <c r="C1367" s="59">
        <v>5727.0</v>
      </c>
      <c r="D1367" s="27">
        <v>0.0</v>
      </c>
      <c r="E1367" s="41"/>
    </row>
    <row r="1368">
      <c r="A1368" s="58" t="s">
        <v>3658</v>
      </c>
      <c r="B1368" s="29">
        <v>9479.0</v>
      </c>
      <c r="C1368" s="59">
        <v>9479.0</v>
      </c>
      <c r="D1368" s="27">
        <v>0.0</v>
      </c>
      <c r="E1368" s="41"/>
    </row>
    <row r="1369">
      <c r="A1369" s="35" t="s">
        <v>3659</v>
      </c>
      <c r="B1369" s="29">
        <v>363254.7</v>
      </c>
      <c r="C1369" s="59">
        <v>363254.7</v>
      </c>
      <c r="D1369" s="27">
        <v>0.0</v>
      </c>
      <c r="E1369" s="41"/>
    </row>
    <row r="1370">
      <c r="A1370" s="36" t="s">
        <v>3660</v>
      </c>
      <c r="B1370" s="42">
        <v>1.3000000000029104</v>
      </c>
      <c r="C1370" s="65">
        <v>-38.70000000001164</v>
      </c>
      <c r="D1370" s="66">
        <v>-40.00000000001455</v>
      </c>
      <c r="E1370" s="45"/>
    </row>
    <row r="1373">
      <c r="A1373" s="5" t="s">
        <v>4821</v>
      </c>
      <c r="B1373" s="6"/>
      <c r="C1373" s="6"/>
      <c r="D1373" s="6"/>
      <c r="E1373" s="7"/>
    </row>
    <row r="1374">
      <c r="A1374" s="10"/>
      <c r="B1374" s="11"/>
      <c r="C1374" s="11"/>
      <c r="D1374" s="11"/>
      <c r="E1374" s="12"/>
    </row>
    <row r="1375">
      <c r="A1375" s="5" t="s">
        <v>3634</v>
      </c>
      <c r="B1375" s="6"/>
      <c r="C1375" s="6"/>
      <c r="D1375" s="6"/>
      <c r="E1375" s="7"/>
    </row>
    <row r="1376">
      <c r="A1376" s="10"/>
      <c r="B1376" s="11"/>
      <c r="C1376" s="11"/>
      <c r="D1376" s="11"/>
      <c r="E1376" s="12"/>
    </row>
    <row r="1377">
      <c r="A1377" s="13">
        <v>45796.0</v>
      </c>
      <c r="B1377" s="6"/>
      <c r="C1377" s="54" t="s">
        <v>3635</v>
      </c>
      <c r="D1377" s="15">
        <v>45802.0</v>
      </c>
      <c r="E1377" s="7"/>
    </row>
    <row r="1378">
      <c r="A1378" s="10"/>
      <c r="B1378" s="11"/>
      <c r="C1378" s="16"/>
      <c r="D1378" s="11"/>
      <c r="E1378" s="12"/>
    </row>
    <row r="1379">
      <c r="A1379" s="55" t="s">
        <v>4824</v>
      </c>
      <c r="B1379" s="7"/>
      <c r="C1379" s="16"/>
      <c r="D1379" s="56" t="s">
        <v>4825</v>
      </c>
      <c r="E1379" s="7"/>
    </row>
    <row r="1380">
      <c r="A1380" s="10"/>
      <c r="B1380" s="12"/>
      <c r="C1380" s="16"/>
      <c r="D1380" s="11"/>
      <c r="E1380" s="12"/>
    </row>
    <row r="1381">
      <c r="A1381" s="19" t="s">
        <v>3636</v>
      </c>
      <c r="B1381" s="6"/>
      <c r="C1381" s="6"/>
      <c r="D1381" s="6"/>
      <c r="E1381" s="7"/>
    </row>
    <row r="1382">
      <c r="A1382" s="20" t="s">
        <v>3637</v>
      </c>
      <c r="B1382" s="21" t="s">
        <v>3638</v>
      </c>
      <c r="C1382" s="22" t="s">
        <v>3639</v>
      </c>
      <c r="D1382" s="21" t="s">
        <v>3640</v>
      </c>
      <c r="E1382" s="23" t="s">
        <v>13</v>
      </c>
    </row>
    <row r="1383">
      <c r="A1383" s="57" t="s">
        <v>3641</v>
      </c>
      <c r="B1383" s="25">
        <v>42536.0</v>
      </c>
      <c r="C1383" s="26">
        <v>42540.0</v>
      </c>
      <c r="D1383" s="27">
        <v>4.0</v>
      </c>
      <c r="E1383" s="28"/>
    </row>
    <row r="1384">
      <c r="A1384" s="57" t="s">
        <v>3642</v>
      </c>
      <c r="B1384" s="29">
        <v>21490.0</v>
      </c>
      <c r="C1384" s="26">
        <v>21490.0</v>
      </c>
      <c r="D1384" s="27">
        <v>0.0</v>
      </c>
      <c r="E1384" s="28" t="s">
        <v>8586</v>
      </c>
    </row>
    <row r="1385">
      <c r="A1385" s="57" t="s">
        <v>3643</v>
      </c>
      <c r="B1385" s="29">
        <v>140.0</v>
      </c>
      <c r="C1385" s="26">
        <v>140.0</v>
      </c>
      <c r="D1385" s="27">
        <v>0.0</v>
      </c>
      <c r="E1385" s="41"/>
    </row>
    <row r="1386">
      <c r="A1386" s="57" t="s">
        <v>3644</v>
      </c>
      <c r="B1386" s="29">
        <v>0.0</v>
      </c>
      <c r="C1386" s="26"/>
      <c r="D1386" s="27">
        <v>0.0</v>
      </c>
      <c r="E1386" s="41"/>
    </row>
    <row r="1387">
      <c r="A1387" s="31" t="s">
        <v>3646</v>
      </c>
      <c r="B1387" s="29">
        <v>0.0</v>
      </c>
      <c r="C1387" s="26"/>
      <c r="D1387" s="27">
        <v>0.0</v>
      </c>
      <c r="E1387" s="28"/>
    </row>
    <row r="1388">
      <c r="A1388" s="31" t="s">
        <v>3647</v>
      </c>
      <c r="B1388" s="29">
        <v>0.0</v>
      </c>
      <c r="C1388" s="26"/>
      <c r="D1388" s="27">
        <v>0.0</v>
      </c>
      <c r="E1388" s="41"/>
    </row>
    <row r="1389">
      <c r="A1389" s="31" t="s">
        <v>3649</v>
      </c>
      <c r="B1389" s="29">
        <v>0.0</v>
      </c>
      <c r="C1389" s="26"/>
      <c r="D1389" s="27">
        <v>0.0</v>
      </c>
      <c r="E1389" s="28"/>
    </row>
    <row r="1390">
      <c r="A1390" s="31" t="s">
        <v>3651</v>
      </c>
      <c r="B1390" s="29">
        <v>5280.0</v>
      </c>
      <c r="C1390" s="26">
        <v>5200.0</v>
      </c>
      <c r="D1390" s="27">
        <v>-80.0</v>
      </c>
      <c r="E1390" s="41"/>
    </row>
    <row r="1391">
      <c r="A1391" s="58" t="s">
        <v>3652</v>
      </c>
      <c r="B1391" s="29">
        <v>110274.0</v>
      </c>
      <c r="C1391" s="29">
        <v>110274.0</v>
      </c>
      <c r="D1391" s="27">
        <v>0.0</v>
      </c>
      <c r="E1391" s="41"/>
    </row>
    <row r="1392">
      <c r="A1392" s="58" t="s">
        <v>3653</v>
      </c>
      <c r="B1392" s="29">
        <v>47698.0</v>
      </c>
      <c r="C1392" s="59">
        <v>47698.0</v>
      </c>
      <c r="D1392" s="27">
        <v>0.0</v>
      </c>
      <c r="E1392" s="41"/>
    </row>
    <row r="1393">
      <c r="A1393" s="58" t="s">
        <v>3654</v>
      </c>
      <c r="B1393" s="29">
        <v>59133.0</v>
      </c>
      <c r="C1393" s="59">
        <v>59133.0</v>
      </c>
      <c r="D1393" s="27">
        <v>0.0</v>
      </c>
      <c r="E1393" s="41"/>
    </row>
    <row r="1394">
      <c r="A1394" s="58" t="s">
        <v>3655</v>
      </c>
      <c r="B1394" s="29">
        <v>77304.0</v>
      </c>
      <c r="C1394" s="59">
        <v>77304.0</v>
      </c>
      <c r="D1394" s="27">
        <v>0.0</v>
      </c>
      <c r="E1394" s="41"/>
    </row>
    <row r="1395">
      <c r="A1395" s="58" t="s">
        <v>3657</v>
      </c>
      <c r="B1395" s="29">
        <v>11410.0</v>
      </c>
      <c r="C1395" s="59">
        <v>11410.0</v>
      </c>
      <c r="D1395" s="27">
        <v>0.0</v>
      </c>
      <c r="E1395" s="41"/>
    </row>
    <row r="1396">
      <c r="A1396" s="58" t="s">
        <v>3658</v>
      </c>
      <c r="B1396" s="29">
        <v>13016.0</v>
      </c>
      <c r="C1396" s="59">
        <v>12687.0</v>
      </c>
      <c r="D1396" s="27">
        <v>-329.0</v>
      </c>
      <c r="E1396" s="41"/>
    </row>
    <row r="1397">
      <c r="A1397" s="35" t="s">
        <v>3659</v>
      </c>
      <c r="B1397" s="29">
        <v>375264.2</v>
      </c>
      <c r="C1397" s="59">
        <v>374935.2</v>
      </c>
      <c r="D1397" s="27">
        <v>-329.0</v>
      </c>
      <c r="E1397" s="41"/>
    </row>
    <row r="1398">
      <c r="A1398" s="36" t="s">
        <v>3660</v>
      </c>
      <c r="B1398" s="42">
        <v>0.8000000000029104</v>
      </c>
      <c r="C1398" s="65">
        <v>253.79999999998836</v>
      </c>
      <c r="D1398" s="66">
        <v>252.99999999998545</v>
      </c>
      <c r="E1398" s="45"/>
    </row>
    <row r="1401">
      <c r="A1401" s="5" t="s">
        <v>4821</v>
      </c>
      <c r="B1401" s="6"/>
      <c r="C1401" s="6"/>
      <c r="D1401" s="6"/>
      <c r="E1401" s="7"/>
    </row>
    <row r="1402">
      <c r="A1402" s="10"/>
      <c r="B1402" s="11"/>
      <c r="C1402" s="11"/>
      <c r="D1402" s="11"/>
      <c r="E1402" s="12"/>
    </row>
    <row r="1403">
      <c r="A1403" s="5" t="s">
        <v>3634</v>
      </c>
      <c r="B1403" s="6"/>
      <c r="C1403" s="6"/>
      <c r="D1403" s="6"/>
      <c r="E1403" s="7"/>
    </row>
    <row r="1404">
      <c r="A1404" s="10"/>
      <c r="B1404" s="11"/>
      <c r="C1404" s="11"/>
      <c r="D1404" s="11"/>
      <c r="E1404" s="12"/>
    </row>
    <row r="1405">
      <c r="A1405" s="13">
        <v>45803.0</v>
      </c>
      <c r="B1405" s="6"/>
      <c r="C1405" s="54" t="s">
        <v>3635</v>
      </c>
      <c r="D1405" s="15">
        <v>45808.0</v>
      </c>
      <c r="E1405" s="7"/>
    </row>
    <row r="1406">
      <c r="A1406" s="10"/>
      <c r="B1406" s="11"/>
      <c r="C1406" s="16"/>
      <c r="D1406" s="11"/>
      <c r="E1406" s="12"/>
    </row>
    <row r="1407">
      <c r="A1407" s="55" t="s">
        <v>4824</v>
      </c>
      <c r="B1407" s="7"/>
      <c r="C1407" s="16"/>
      <c r="D1407" s="56" t="s">
        <v>4833</v>
      </c>
      <c r="E1407" s="7"/>
    </row>
    <row r="1408">
      <c r="A1408" s="10"/>
      <c r="B1408" s="12"/>
      <c r="C1408" s="16"/>
      <c r="D1408" s="11"/>
      <c r="E1408" s="12"/>
    </row>
    <row r="1409">
      <c r="A1409" s="19" t="s">
        <v>3636</v>
      </c>
      <c r="B1409" s="6"/>
      <c r="C1409" s="6"/>
      <c r="D1409" s="6"/>
      <c r="E1409" s="7"/>
    </row>
    <row r="1410">
      <c r="A1410" s="20" t="s">
        <v>3637</v>
      </c>
      <c r="B1410" s="21" t="s">
        <v>3638</v>
      </c>
      <c r="C1410" s="22" t="s">
        <v>3639</v>
      </c>
      <c r="D1410" s="21" t="s">
        <v>3640</v>
      </c>
      <c r="E1410" s="23" t="s">
        <v>13</v>
      </c>
    </row>
    <row r="1411">
      <c r="A1411" s="57" t="s">
        <v>3641</v>
      </c>
      <c r="B1411" s="25">
        <v>29410.0</v>
      </c>
      <c r="C1411" s="26">
        <v>29415.0</v>
      </c>
      <c r="D1411" s="27">
        <v>5.0</v>
      </c>
      <c r="E1411" s="28"/>
    </row>
    <row r="1412">
      <c r="A1412" s="57" t="s">
        <v>3642</v>
      </c>
      <c r="B1412" s="29">
        <v>12234.0</v>
      </c>
      <c r="C1412" s="26">
        <v>12234.0</v>
      </c>
      <c r="D1412" s="27">
        <v>0.0</v>
      </c>
      <c r="E1412" s="28"/>
    </row>
    <row r="1413">
      <c r="A1413" s="57" t="s">
        <v>3643</v>
      </c>
      <c r="B1413" s="29">
        <v>280.0</v>
      </c>
      <c r="C1413" s="26">
        <v>280.0</v>
      </c>
      <c r="D1413" s="27">
        <v>0.0</v>
      </c>
      <c r="E1413" s="41"/>
    </row>
    <row r="1414">
      <c r="A1414" s="57" t="s">
        <v>3644</v>
      </c>
      <c r="B1414" s="29">
        <v>500.0</v>
      </c>
      <c r="C1414" s="26">
        <v>500.0</v>
      </c>
      <c r="D1414" s="27">
        <v>0.0</v>
      </c>
      <c r="E1414" s="41"/>
    </row>
    <row r="1415">
      <c r="A1415" s="31" t="s">
        <v>3646</v>
      </c>
      <c r="B1415" s="29">
        <v>0.0</v>
      </c>
      <c r="C1415" s="26"/>
      <c r="D1415" s="27">
        <v>0.0</v>
      </c>
      <c r="E1415" s="28"/>
    </row>
    <row r="1416">
      <c r="A1416" s="31" t="s">
        <v>3647</v>
      </c>
      <c r="B1416" s="29">
        <v>0.0</v>
      </c>
      <c r="C1416" s="26"/>
      <c r="D1416" s="27">
        <v>0.0</v>
      </c>
      <c r="E1416" s="41"/>
    </row>
    <row r="1417">
      <c r="A1417" s="31" t="s">
        <v>3649</v>
      </c>
      <c r="B1417" s="29">
        <v>0.0</v>
      </c>
      <c r="C1417" s="26">
        <v>15000.0</v>
      </c>
      <c r="D1417" s="27">
        <v>15000.0</v>
      </c>
      <c r="E1417" s="28" t="s">
        <v>8587</v>
      </c>
    </row>
    <row r="1418">
      <c r="A1418" s="31" t="s">
        <v>3651</v>
      </c>
      <c r="B1418" s="29">
        <v>1480.0</v>
      </c>
      <c r="C1418" s="26">
        <v>1480.0</v>
      </c>
      <c r="D1418" s="27">
        <v>0.0</v>
      </c>
      <c r="E1418" s="41"/>
    </row>
    <row r="1419">
      <c r="A1419" s="58" t="s">
        <v>3652</v>
      </c>
      <c r="B1419" s="29">
        <v>105611.0</v>
      </c>
      <c r="C1419" s="29">
        <v>105611.0</v>
      </c>
      <c r="D1419" s="27">
        <v>0.0</v>
      </c>
      <c r="E1419" s="41"/>
    </row>
    <row r="1420">
      <c r="A1420" s="58" t="s">
        <v>3653</v>
      </c>
      <c r="B1420" s="29">
        <v>25888.0</v>
      </c>
      <c r="C1420" s="59">
        <v>25888.0</v>
      </c>
      <c r="D1420" s="27">
        <v>0.0</v>
      </c>
      <c r="E1420" s="41"/>
    </row>
    <row r="1421">
      <c r="A1421" s="58" t="s">
        <v>3654</v>
      </c>
      <c r="B1421" s="29">
        <v>44596.0</v>
      </c>
      <c r="C1421" s="59">
        <v>43938.0</v>
      </c>
      <c r="D1421" s="27">
        <v>-658.0</v>
      </c>
      <c r="E1421" s="41"/>
    </row>
    <row r="1422">
      <c r="A1422" s="58" t="s">
        <v>3655</v>
      </c>
      <c r="B1422" s="29">
        <v>45785.0</v>
      </c>
      <c r="C1422" s="59">
        <v>45785.0</v>
      </c>
      <c r="D1422" s="27">
        <v>0.0</v>
      </c>
      <c r="E1422" s="41"/>
    </row>
    <row r="1423">
      <c r="A1423" s="58" t="s">
        <v>3657</v>
      </c>
      <c r="B1423" s="29">
        <v>3384.0</v>
      </c>
      <c r="C1423" s="59">
        <v>3903.0</v>
      </c>
      <c r="D1423" s="27">
        <v>519.0</v>
      </c>
      <c r="E1423" s="41"/>
    </row>
    <row r="1424">
      <c r="A1424" s="58" t="s">
        <v>3658</v>
      </c>
      <c r="B1424" s="29">
        <v>10430.0</v>
      </c>
      <c r="C1424" s="59">
        <v>10430.0</v>
      </c>
      <c r="D1424" s="27">
        <v>0.0</v>
      </c>
      <c r="E1424" s="41"/>
    </row>
    <row r="1425">
      <c r="A1425" s="35" t="s">
        <v>3659</v>
      </c>
      <c r="B1425" s="29">
        <v>269166.5</v>
      </c>
      <c r="C1425" s="59">
        <v>268508.5</v>
      </c>
      <c r="D1425" s="27">
        <v>-658.0</v>
      </c>
      <c r="E1425" s="41"/>
    </row>
    <row r="1426">
      <c r="A1426" s="36" t="s">
        <v>3660</v>
      </c>
      <c r="B1426" s="42">
        <v>1.5</v>
      </c>
      <c r="C1426" s="65">
        <v>15525.5</v>
      </c>
      <c r="D1426" s="66">
        <v>15524.0</v>
      </c>
      <c r="E1426" s="45"/>
    </row>
    <row r="1429">
      <c r="A1429" s="5" t="s">
        <v>4821</v>
      </c>
      <c r="B1429" s="6"/>
      <c r="C1429" s="6"/>
      <c r="D1429" s="6"/>
      <c r="E1429" s="7"/>
    </row>
    <row r="1430">
      <c r="A1430" s="10"/>
      <c r="B1430" s="11"/>
      <c r="C1430" s="11"/>
      <c r="D1430" s="11"/>
      <c r="E1430" s="12"/>
    </row>
    <row r="1431">
      <c r="A1431" s="5" t="s">
        <v>3634</v>
      </c>
      <c r="B1431" s="6"/>
      <c r="C1431" s="6"/>
      <c r="D1431" s="6"/>
      <c r="E1431" s="7"/>
    </row>
    <row r="1432">
      <c r="A1432" s="10"/>
      <c r="B1432" s="11"/>
      <c r="C1432" s="11"/>
      <c r="D1432" s="11"/>
      <c r="E1432" s="12"/>
    </row>
    <row r="1433">
      <c r="A1433" s="13">
        <v>45809.0</v>
      </c>
      <c r="B1433" s="6"/>
      <c r="C1433" s="54" t="s">
        <v>3635</v>
      </c>
      <c r="D1433" s="15">
        <v>45809.0</v>
      </c>
      <c r="E1433" s="7"/>
    </row>
    <row r="1434">
      <c r="A1434" s="10"/>
      <c r="B1434" s="11"/>
      <c r="C1434" s="16"/>
      <c r="D1434" s="11"/>
      <c r="E1434" s="12"/>
    </row>
    <row r="1435">
      <c r="A1435" s="55" t="s">
        <v>4825</v>
      </c>
      <c r="B1435" s="7"/>
      <c r="C1435" s="16"/>
      <c r="D1435" s="56" t="s">
        <v>4825</v>
      </c>
      <c r="E1435" s="7"/>
    </row>
    <row r="1436">
      <c r="A1436" s="10"/>
      <c r="B1436" s="12"/>
      <c r="C1436" s="16"/>
      <c r="D1436" s="11"/>
      <c r="E1436" s="12"/>
    </row>
    <row r="1437">
      <c r="A1437" s="19" t="s">
        <v>3636</v>
      </c>
      <c r="B1437" s="6"/>
      <c r="C1437" s="6"/>
      <c r="D1437" s="6"/>
      <c r="E1437" s="7"/>
    </row>
    <row r="1438">
      <c r="A1438" s="20" t="s">
        <v>3637</v>
      </c>
      <c r="B1438" s="21" t="s">
        <v>3638</v>
      </c>
      <c r="C1438" s="22" t="s">
        <v>3639</v>
      </c>
      <c r="D1438" s="21" t="s">
        <v>3640</v>
      </c>
      <c r="E1438" s="23" t="s">
        <v>13</v>
      </c>
    </row>
    <row r="1439">
      <c r="A1439" s="57" t="s">
        <v>3641</v>
      </c>
      <c r="B1439" s="25">
        <v>3790.0</v>
      </c>
      <c r="C1439" s="26">
        <v>3790.0</v>
      </c>
      <c r="D1439" s="27">
        <v>0.0</v>
      </c>
      <c r="E1439" s="28"/>
    </row>
    <row r="1440">
      <c r="A1440" s="57" t="s">
        <v>3642</v>
      </c>
      <c r="B1440" s="29">
        <v>3743.0</v>
      </c>
      <c r="C1440" s="26">
        <v>3743.0</v>
      </c>
      <c r="D1440" s="27">
        <v>0.0</v>
      </c>
      <c r="E1440" s="28"/>
    </row>
    <row r="1441">
      <c r="A1441" s="57" t="s">
        <v>3643</v>
      </c>
      <c r="B1441" s="29">
        <v>0.0</v>
      </c>
      <c r="C1441" s="26"/>
      <c r="D1441" s="27">
        <v>0.0</v>
      </c>
      <c r="E1441" s="41"/>
    </row>
    <row r="1442">
      <c r="A1442" s="57" t="s">
        <v>3644</v>
      </c>
      <c r="B1442" s="29">
        <v>0.0</v>
      </c>
      <c r="C1442" s="26"/>
      <c r="D1442" s="27">
        <v>0.0</v>
      </c>
      <c r="E1442" s="41"/>
    </row>
    <row r="1443">
      <c r="A1443" s="31" t="s">
        <v>3646</v>
      </c>
      <c r="B1443" s="29">
        <v>0.0</v>
      </c>
      <c r="C1443" s="26"/>
      <c r="D1443" s="27">
        <v>0.0</v>
      </c>
      <c r="E1443" s="28"/>
    </row>
    <row r="1444">
      <c r="A1444" s="31" t="s">
        <v>3647</v>
      </c>
      <c r="B1444" s="29">
        <v>0.0</v>
      </c>
      <c r="C1444" s="26"/>
      <c r="D1444" s="27">
        <v>0.0</v>
      </c>
      <c r="E1444" s="41"/>
    </row>
    <row r="1445">
      <c r="A1445" s="31" t="s">
        <v>3649</v>
      </c>
      <c r="B1445" s="29">
        <v>0.0</v>
      </c>
      <c r="C1445" s="26"/>
      <c r="D1445" s="27">
        <v>0.0</v>
      </c>
      <c r="E1445" s="28"/>
    </row>
    <row r="1446">
      <c r="A1446" s="31" t="s">
        <v>3651</v>
      </c>
      <c r="B1446" s="29">
        <v>640.0</v>
      </c>
      <c r="C1446" s="26">
        <v>640.0</v>
      </c>
      <c r="D1446" s="27">
        <v>0.0</v>
      </c>
      <c r="E1446" s="41"/>
    </row>
    <row r="1447">
      <c r="A1447" s="58" t="s">
        <v>3652</v>
      </c>
      <c r="B1447" s="29">
        <v>17222.0</v>
      </c>
      <c r="C1447" s="29">
        <v>17222.0</v>
      </c>
      <c r="D1447" s="27">
        <v>0.0</v>
      </c>
      <c r="E1447" s="41"/>
    </row>
    <row r="1448">
      <c r="A1448" s="58" t="s">
        <v>3653</v>
      </c>
      <c r="B1448" s="29">
        <v>6535.0</v>
      </c>
      <c r="C1448" s="59">
        <v>6535.0</v>
      </c>
      <c r="D1448" s="27">
        <v>0.0</v>
      </c>
      <c r="E1448" s="41"/>
    </row>
    <row r="1449">
      <c r="A1449" s="58" t="s">
        <v>3654</v>
      </c>
      <c r="B1449" s="29">
        <v>8134.0</v>
      </c>
      <c r="C1449" s="59">
        <v>8134.0</v>
      </c>
      <c r="D1449" s="27">
        <v>0.0</v>
      </c>
      <c r="E1449" s="41"/>
    </row>
    <row r="1450">
      <c r="A1450" s="58" t="s">
        <v>3655</v>
      </c>
      <c r="B1450" s="29">
        <v>12939.0</v>
      </c>
      <c r="C1450" s="59">
        <v>12939.0</v>
      </c>
      <c r="D1450" s="27">
        <v>0.0</v>
      </c>
      <c r="E1450" s="41"/>
    </row>
    <row r="1451">
      <c r="A1451" s="58" t="s">
        <v>3657</v>
      </c>
      <c r="B1451" s="29">
        <v>2031.0</v>
      </c>
      <c r="C1451" s="59">
        <v>2031.0</v>
      </c>
      <c r="D1451" s="27">
        <v>0.0</v>
      </c>
      <c r="E1451" s="41"/>
    </row>
    <row r="1452">
      <c r="A1452" s="58" t="s">
        <v>3658</v>
      </c>
      <c r="B1452" s="29">
        <v>907.0</v>
      </c>
      <c r="C1452" s="59">
        <v>907.0</v>
      </c>
      <c r="D1452" s="27">
        <v>0.0</v>
      </c>
      <c r="E1452" s="41"/>
    </row>
    <row r="1453">
      <c r="A1453" s="35" t="s">
        <v>3659</v>
      </c>
      <c r="B1453" s="29">
        <v>55034.0</v>
      </c>
      <c r="C1453" s="59">
        <v>55034.0</v>
      </c>
      <c r="D1453" s="27">
        <v>0.0</v>
      </c>
      <c r="E1453" s="41"/>
    </row>
    <row r="1454">
      <c r="A1454" s="36" t="s">
        <v>3660</v>
      </c>
      <c r="B1454" s="42">
        <v>0.0</v>
      </c>
      <c r="C1454" s="65">
        <v>0.0</v>
      </c>
      <c r="D1454" s="66">
        <v>0.0</v>
      </c>
      <c r="E1454" s="45"/>
    </row>
    <row r="1457">
      <c r="A1457" s="5" t="s">
        <v>4821</v>
      </c>
      <c r="B1457" s="6"/>
      <c r="C1457" s="6"/>
      <c r="D1457" s="6"/>
      <c r="E1457" s="7"/>
    </row>
    <row r="1458">
      <c r="A1458" s="10"/>
      <c r="B1458" s="11"/>
      <c r="C1458" s="11"/>
      <c r="D1458" s="11"/>
      <c r="E1458" s="12"/>
    </row>
    <row r="1459">
      <c r="A1459" s="5" t="s">
        <v>3634</v>
      </c>
      <c r="B1459" s="6"/>
      <c r="C1459" s="6"/>
      <c r="D1459" s="6"/>
      <c r="E1459" s="7"/>
    </row>
    <row r="1460">
      <c r="A1460" s="10"/>
      <c r="B1460" s="11"/>
      <c r="C1460" s="11"/>
      <c r="D1460" s="11"/>
      <c r="E1460" s="12"/>
    </row>
    <row r="1461">
      <c r="A1461" s="13">
        <v>45810.0</v>
      </c>
      <c r="B1461" s="6"/>
      <c r="C1461" s="54" t="s">
        <v>3635</v>
      </c>
      <c r="D1461" s="15">
        <v>45816.0</v>
      </c>
      <c r="E1461" s="7"/>
    </row>
    <row r="1462">
      <c r="A1462" s="10"/>
      <c r="B1462" s="11"/>
      <c r="C1462" s="16"/>
      <c r="D1462" s="11"/>
      <c r="E1462" s="12"/>
    </row>
    <row r="1463">
      <c r="A1463" s="55" t="s">
        <v>4824</v>
      </c>
      <c r="B1463" s="7"/>
      <c r="C1463" s="16"/>
      <c r="D1463" s="56" t="s">
        <v>4825</v>
      </c>
      <c r="E1463" s="7"/>
    </row>
    <row r="1464">
      <c r="A1464" s="10"/>
      <c r="B1464" s="12"/>
      <c r="C1464" s="16"/>
      <c r="D1464" s="11"/>
      <c r="E1464" s="12"/>
    </row>
    <row r="1465">
      <c r="A1465" s="19" t="s">
        <v>3636</v>
      </c>
      <c r="B1465" s="6"/>
      <c r="C1465" s="6"/>
      <c r="D1465" s="6"/>
      <c r="E1465" s="7"/>
    </row>
    <row r="1466">
      <c r="A1466" s="20" t="s">
        <v>3637</v>
      </c>
      <c r="B1466" s="21" t="s">
        <v>3638</v>
      </c>
      <c r="C1466" s="22" t="s">
        <v>3639</v>
      </c>
      <c r="D1466" s="21" t="s">
        <v>3640</v>
      </c>
      <c r="E1466" s="23" t="s">
        <v>13</v>
      </c>
    </row>
    <row r="1467">
      <c r="A1467" s="57" t="s">
        <v>3641</v>
      </c>
      <c r="B1467" s="25">
        <v>26438.0</v>
      </c>
      <c r="C1467" s="26">
        <v>26440.0</v>
      </c>
      <c r="D1467" s="27">
        <v>2.0</v>
      </c>
      <c r="E1467" s="28"/>
    </row>
    <row r="1468">
      <c r="A1468" s="57" t="s">
        <v>3642</v>
      </c>
      <c r="B1468" s="29">
        <v>27914.0</v>
      </c>
      <c r="C1468" s="26">
        <v>27914.0</v>
      </c>
      <c r="D1468" s="27">
        <v>0.0</v>
      </c>
      <c r="E1468" s="28"/>
    </row>
    <row r="1469">
      <c r="A1469" s="57" t="s">
        <v>3643</v>
      </c>
      <c r="B1469" s="29">
        <v>0.0</v>
      </c>
      <c r="C1469" s="26"/>
      <c r="D1469" s="27">
        <v>0.0</v>
      </c>
      <c r="E1469" s="41"/>
    </row>
    <row r="1470">
      <c r="A1470" s="57" t="s">
        <v>3644</v>
      </c>
      <c r="B1470" s="29">
        <v>700.0</v>
      </c>
      <c r="C1470" s="26">
        <v>700.0</v>
      </c>
      <c r="D1470" s="27">
        <v>0.0</v>
      </c>
      <c r="E1470" s="41"/>
    </row>
    <row r="1471">
      <c r="A1471" s="31" t="s">
        <v>3646</v>
      </c>
      <c r="B1471" s="29">
        <v>0.0</v>
      </c>
      <c r="C1471" s="26"/>
      <c r="D1471" s="27">
        <v>0.0</v>
      </c>
      <c r="E1471" s="28"/>
    </row>
    <row r="1472">
      <c r="A1472" s="31" t="s">
        <v>3647</v>
      </c>
      <c r="B1472" s="29">
        <v>0.0</v>
      </c>
      <c r="C1472" s="26"/>
      <c r="D1472" s="27">
        <v>0.0</v>
      </c>
      <c r="E1472" s="41"/>
    </row>
    <row r="1473">
      <c r="A1473" s="31" t="s">
        <v>3649</v>
      </c>
      <c r="B1473" s="29">
        <v>2000.0</v>
      </c>
      <c r="C1473" s="26">
        <v>2000.0</v>
      </c>
      <c r="D1473" s="27">
        <v>0.0</v>
      </c>
      <c r="E1473" s="28" t="s">
        <v>8588</v>
      </c>
    </row>
    <row r="1474">
      <c r="A1474" s="31" t="s">
        <v>3651</v>
      </c>
      <c r="B1474" s="29">
        <v>2840.0</v>
      </c>
      <c r="C1474" s="26">
        <v>2880.0</v>
      </c>
      <c r="D1474" s="27">
        <v>40.0</v>
      </c>
      <c r="E1474" s="41"/>
    </row>
    <row r="1475">
      <c r="A1475" s="58" t="s">
        <v>3652</v>
      </c>
      <c r="B1475" s="29">
        <v>111872.0</v>
      </c>
      <c r="C1475" s="29">
        <v>111872.0</v>
      </c>
      <c r="D1475" s="27">
        <v>0.0</v>
      </c>
      <c r="E1475" s="41"/>
    </row>
    <row r="1476">
      <c r="A1476" s="58" t="s">
        <v>3653</v>
      </c>
      <c r="B1476" s="29">
        <v>54220.0</v>
      </c>
      <c r="C1476" s="59">
        <v>54220.0</v>
      </c>
      <c r="D1476" s="27">
        <v>0.0</v>
      </c>
      <c r="E1476" s="41"/>
    </row>
    <row r="1477">
      <c r="A1477" s="58" t="s">
        <v>3654</v>
      </c>
      <c r="B1477" s="29">
        <v>56677.0</v>
      </c>
      <c r="C1477" s="59">
        <v>56677.0</v>
      </c>
      <c r="D1477" s="27">
        <v>0.0</v>
      </c>
      <c r="E1477" s="41"/>
    </row>
    <row r="1478">
      <c r="A1478" s="58" t="s">
        <v>3655</v>
      </c>
      <c r="B1478" s="29">
        <v>77199.5</v>
      </c>
      <c r="C1478" s="59">
        <v>77199.5</v>
      </c>
      <c r="D1478" s="27">
        <v>0.0</v>
      </c>
      <c r="E1478" s="41"/>
    </row>
    <row r="1479">
      <c r="A1479" s="58" t="s">
        <v>3657</v>
      </c>
      <c r="B1479" s="29">
        <v>6330.0</v>
      </c>
      <c r="C1479" s="59">
        <v>6330.0</v>
      </c>
      <c r="D1479" s="27">
        <v>0.0</v>
      </c>
      <c r="E1479" s="41"/>
    </row>
    <row r="1480">
      <c r="A1480" s="58" t="s">
        <v>3658</v>
      </c>
      <c r="B1480" s="29">
        <v>10194.0</v>
      </c>
      <c r="C1480" s="59">
        <v>10194.0</v>
      </c>
      <c r="D1480" s="27">
        <v>0.0</v>
      </c>
      <c r="E1480" s="41"/>
    </row>
    <row r="1481">
      <c r="A1481" s="35" t="s">
        <v>3659</v>
      </c>
      <c r="B1481" s="29">
        <v>366190.0</v>
      </c>
      <c r="C1481" s="59">
        <v>366190.0</v>
      </c>
      <c r="D1481" s="27">
        <v>0.0</v>
      </c>
      <c r="E1481" s="41"/>
    </row>
    <row r="1482">
      <c r="A1482" s="36" t="s">
        <v>3660</v>
      </c>
      <c r="B1482" s="42">
        <v>0.5</v>
      </c>
      <c r="C1482" s="65">
        <v>42.5</v>
      </c>
      <c r="D1482" s="66">
        <v>42.0</v>
      </c>
      <c r="E1482" s="45"/>
    </row>
    <row r="1485">
      <c r="A1485" s="5" t="s">
        <v>4821</v>
      </c>
      <c r="B1485" s="6"/>
      <c r="C1485" s="6"/>
      <c r="D1485" s="6"/>
      <c r="E1485" s="7"/>
    </row>
    <row r="1486">
      <c r="A1486" s="10"/>
      <c r="B1486" s="11"/>
      <c r="C1486" s="11"/>
      <c r="D1486" s="11"/>
      <c r="E1486" s="12"/>
    </row>
    <row r="1487">
      <c r="A1487" s="5" t="s">
        <v>3634</v>
      </c>
      <c r="B1487" s="6"/>
      <c r="C1487" s="6"/>
      <c r="D1487" s="6"/>
      <c r="E1487" s="7"/>
    </row>
    <row r="1488">
      <c r="A1488" s="10"/>
      <c r="B1488" s="11"/>
      <c r="C1488" s="11"/>
      <c r="D1488" s="11"/>
      <c r="E1488" s="12"/>
    </row>
    <row r="1489">
      <c r="A1489" s="13">
        <v>45824.0</v>
      </c>
      <c r="B1489" s="6"/>
      <c r="C1489" s="54" t="s">
        <v>3635</v>
      </c>
      <c r="D1489" s="15">
        <v>45830.0</v>
      </c>
      <c r="E1489" s="7"/>
    </row>
    <row r="1490">
      <c r="A1490" s="10"/>
      <c r="B1490" s="11"/>
      <c r="C1490" s="16"/>
      <c r="D1490" s="11"/>
      <c r="E1490" s="12"/>
    </row>
    <row r="1491">
      <c r="A1491" s="55" t="s">
        <v>4824</v>
      </c>
      <c r="B1491" s="7"/>
      <c r="C1491" s="16"/>
      <c r="D1491" s="56" t="s">
        <v>4825</v>
      </c>
      <c r="E1491" s="7"/>
    </row>
    <row r="1492">
      <c r="A1492" s="10"/>
      <c r="B1492" s="12"/>
      <c r="C1492" s="16"/>
      <c r="D1492" s="11"/>
      <c r="E1492" s="12"/>
    </row>
    <row r="1493">
      <c r="A1493" s="19" t="s">
        <v>3636</v>
      </c>
      <c r="B1493" s="6"/>
      <c r="C1493" s="6"/>
      <c r="D1493" s="6"/>
      <c r="E1493" s="7"/>
    </row>
    <row r="1494">
      <c r="A1494" s="20" t="s">
        <v>3637</v>
      </c>
      <c r="B1494" s="21" t="s">
        <v>3638</v>
      </c>
      <c r="C1494" s="22" t="s">
        <v>3639</v>
      </c>
      <c r="D1494" s="21" t="s">
        <v>3640</v>
      </c>
      <c r="E1494" s="23" t="s">
        <v>13</v>
      </c>
    </row>
    <row r="1495">
      <c r="A1495" s="57" t="s">
        <v>3641</v>
      </c>
      <c r="B1495" s="25">
        <v>33508.0</v>
      </c>
      <c r="C1495" s="26">
        <v>33510.0</v>
      </c>
      <c r="D1495" s="27">
        <v>2.0</v>
      </c>
      <c r="E1495" s="28"/>
    </row>
    <row r="1496">
      <c r="A1496" s="57" t="s">
        <v>3642</v>
      </c>
      <c r="B1496" s="29">
        <v>29599.0</v>
      </c>
      <c r="C1496" s="26">
        <v>29599.0</v>
      </c>
      <c r="D1496" s="27">
        <v>0.0</v>
      </c>
      <c r="E1496" s="28" t="s">
        <v>8589</v>
      </c>
    </row>
    <row r="1497">
      <c r="A1497" s="57" t="s">
        <v>3643</v>
      </c>
      <c r="B1497" s="29">
        <v>0.0</v>
      </c>
      <c r="C1497" s="26"/>
      <c r="D1497" s="27">
        <v>0.0</v>
      </c>
      <c r="E1497" s="41"/>
    </row>
    <row r="1498">
      <c r="A1498" s="57" t="s">
        <v>3644</v>
      </c>
      <c r="B1498" s="29">
        <v>1000.0</v>
      </c>
      <c r="C1498" s="26">
        <v>1000.0</v>
      </c>
      <c r="D1498" s="27">
        <v>0.0</v>
      </c>
      <c r="E1498" s="41"/>
    </row>
    <row r="1499">
      <c r="A1499" s="31" t="s">
        <v>3646</v>
      </c>
      <c r="B1499" s="29">
        <v>0.0</v>
      </c>
      <c r="C1499" s="26"/>
      <c r="D1499" s="27">
        <v>0.0</v>
      </c>
      <c r="E1499" s="28"/>
    </row>
    <row r="1500">
      <c r="A1500" s="31" t="s">
        <v>3647</v>
      </c>
      <c r="B1500" s="29">
        <v>0.0</v>
      </c>
      <c r="C1500" s="26"/>
      <c r="D1500" s="27">
        <v>0.0</v>
      </c>
      <c r="E1500" s="41"/>
    </row>
    <row r="1501">
      <c r="A1501" s="31" t="s">
        <v>3649</v>
      </c>
      <c r="B1501" s="29">
        <v>5040.0</v>
      </c>
      <c r="C1501" s="26">
        <v>5000.0</v>
      </c>
      <c r="D1501" s="27">
        <v>-40.0</v>
      </c>
      <c r="E1501" s="28" t="s">
        <v>8590</v>
      </c>
    </row>
    <row r="1502">
      <c r="A1502" s="31" t="s">
        <v>3651</v>
      </c>
      <c r="B1502" s="29">
        <v>2120.0</v>
      </c>
      <c r="C1502" s="26">
        <v>2160.0</v>
      </c>
      <c r="D1502" s="27">
        <v>40.0</v>
      </c>
      <c r="E1502" s="41"/>
    </row>
    <row r="1503">
      <c r="A1503" s="58" t="s">
        <v>3652</v>
      </c>
      <c r="B1503" s="29">
        <v>114072.0</v>
      </c>
      <c r="C1503" s="29">
        <v>116838.0</v>
      </c>
      <c r="D1503" s="27">
        <v>2766.0</v>
      </c>
      <c r="E1503" s="41"/>
    </row>
    <row r="1504">
      <c r="A1504" s="58" t="s">
        <v>3653</v>
      </c>
      <c r="B1504" s="29">
        <v>44927.0</v>
      </c>
      <c r="C1504" s="59">
        <v>45466.0</v>
      </c>
      <c r="D1504" s="27">
        <v>539.0</v>
      </c>
      <c r="E1504" s="41"/>
    </row>
    <row r="1505">
      <c r="A1505" s="58" t="s">
        <v>3654</v>
      </c>
      <c r="B1505" s="29">
        <v>64818.0</v>
      </c>
      <c r="C1505" s="59">
        <v>65069.0</v>
      </c>
      <c r="D1505" s="27">
        <v>251.0</v>
      </c>
      <c r="E1505" s="41"/>
    </row>
    <row r="1506">
      <c r="A1506" s="58" t="s">
        <v>3655</v>
      </c>
      <c r="B1506" s="29">
        <v>54602.0</v>
      </c>
      <c r="C1506" s="59">
        <v>54989.0</v>
      </c>
      <c r="D1506" s="27">
        <v>387.0</v>
      </c>
      <c r="E1506" s="41"/>
    </row>
    <row r="1507">
      <c r="A1507" s="58" t="s">
        <v>3657</v>
      </c>
      <c r="B1507" s="29">
        <v>5175.0</v>
      </c>
      <c r="C1507" s="59">
        <v>5175.0</v>
      </c>
      <c r="D1507" s="27">
        <v>0.0</v>
      </c>
      <c r="E1507" s="41"/>
    </row>
    <row r="1508">
      <c r="A1508" s="58" t="s">
        <v>3658</v>
      </c>
      <c r="B1508" s="29">
        <v>10645.0</v>
      </c>
      <c r="C1508" s="59">
        <v>10775.0</v>
      </c>
      <c r="D1508" s="27">
        <v>130.0</v>
      </c>
      <c r="E1508" s="41"/>
    </row>
    <row r="1509">
      <c r="A1509" s="35" t="s">
        <v>3659</v>
      </c>
      <c r="B1509" s="29">
        <v>354860.5</v>
      </c>
      <c r="C1509" s="59">
        <v>359858.5</v>
      </c>
      <c r="D1509" s="27">
        <v>4998.0</v>
      </c>
      <c r="E1509" s="41"/>
    </row>
    <row r="1510">
      <c r="A1510" s="36" t="s">
        <v>3660</v>
      </c>
      <c r="B1510" s="42">
        <v>0.5</v>
      </c>
      <c r="C1510" s="65">
        <v>-1052.5</v>
      </c>
      <c r="D1510" s="66">
        <v>-1053.0</v>
      </c>
      <c r="E1510" s="45"/>
    </row>
    <row r="1513">
      <c r="A1513" s="5" t="s">
        <v>4821</v>
      </c>
      <c r="B1513" s="6"/>
      <c r="C1513" s="6"/>
      <c r="D1513" s="6"/>
      <c r="E1513" s="7"/>
    </row>
    <row r="1514">
      <c r="A1514" s="10"/>
      <c r="B1514" s="11"/>
      <c r="C1514" s="11"/>
      <c r="D1514" s="11"/>
      <c r="E1514" s="12"/>
    </row>
    <row r="1515">
      <c r="A1515" s="5" t="s">
        <v>3634</v>
      </c>
      <c r="B1515" s="6"/>
      <c r="C1515" s="6"/>
      <c r="D1515" s="6"/>
      <c r="E1515" s="7"/>
    </row>
    <row r="1516">
      <c r="A1516" s="10"/>
      <c r="B1516" s="11"/>
      <c r="C1516" s="11"/>
      <c r="D1516" s="11"/>
      <c r="E1516" s="12"/>
    </row>
    <row r="1517">
      <c r="A1517" s="13">
        <v>45831.0</v>
      </c>
      <c r="B1517" s="6"/>
      <c r="C1517" s="54" t="s">
        <v>3635</v>
      </c>
      <c r="D1517" s="15">
        <v>45838.0</v>
      </c>
      <c r="E1517" s="7"/>
    </row>
    <row r="1518">
      <c r="A1518" s="10"/>
      <c r="B1518" s="11"/>
      <c r="C1518" s="16"/>
      <c r="D1518" s="11"/>
      <c r="E1518" s="12"/>
    </row>
    <row r="1519">
      <c r="A1519" s="55" t="s">
        <v>4824</v>
      </c>
      <c r="B1519" s="7"/>
      <c r="C1519" s="16"/>
      <c r="D1519" s="56" t="s">
        <v>4824</v>
      </c>
      <c r="E1519" s="7"/>
    </row>
    <row r="1520">
      <c r="A1520" s="10"/>
      <c r="B1520" s="12"/>
      <c r="C1520" s="16"/>
      <c r="D1520" s="11"/>
      <c r="E1520" s="12"/>
    </row>
    <row r="1521">
      <c r="A1521" s="19" t="s">
        <v>3636</v>
      </c>
      <c r="B1521" s="6"/>
      <c r="C1521" s="6"/>
      <c r="D1521" s="6"/>
      <c r="E1521" s="7"/>
    </row>
    <row r="1522">
      <c r="A1522" s="20" t="s">
        <v>3637</v>
      </c>
      <c r="B1522" s="21" t="s">
        <v>3638</v>
      </c>
      <c r="C1522" s="22" t="s">
        <v>3639</v>
      </c>
      <c r="D1522" s="21" t="s">
        <v>3640</v>
      </c>
      <c r="E1522" s="23" t="s">
        <v>13</v>
      </c>
    </row>
    <row r="1523">
      <c r="A1523" s="57" t="s">
        <v>3641</v>
      </c>
      <c r="B1523" s="25">
        <v>52386.0</v>
      </c>
      <c r="C1523" s="26">
        <v>52386.0</v>
      </c>
      <c r="D1523" s="27">
        <v>0.0</v>
      </c>
      <c r="E1523" s="28"/>
    </row>
    <row r="1524">
      <c r="A1524" s="57" t="s">
        <v>3642</v>
      </c>
      <c r="B1524" s="29">
        <v>28234.0</v>
      </c>
      <c r="C1524" s="26">
        <v>28234.0</v>
      </c>
      <c r="D1524" s="27">
        <v>0.0</v>
      </c>
      <c r="E1524" s="28"/>
    </row>
    <row r="1525">
      <c r="A1525" s="57" t="s">
        <v>3643</v>
      </c>
      <c r="B1525" s="29">
        <v>200.0</v>
      </c>
      <c r="C1525" s="26">
        <v>200.0</v>
      </c>
      <c r="D1525" s="27">
        <v>0.0</v>
      </c>
      <c r="E1525" s="41"/>
    </row>
    <row r="1526">
      <c r="A1526" s="57" t="s">
        <v>3644</v>
      </c>
      <c r="B1526" s="29">
        <v>1000.0</v>
      </c>
      <c r="C1526" s="26">
        <v>1000.0</v>
      </c>
      <c r="D1526" s="27">
        <v>0.0</v>
      </c>
      <c r="E1526" s="41"/>
    </row>
    <row r="1527">
      <c r="A1527" s="31" t="s">
        <v>3646</v>
      </c>
      <c r="B1527" s="29">
        <v>0.0</v>
      </c>
      <c r="C1527" s="26"/>
      <c r="D1527" s="27">
        <v>0.0</v>
      </c>
      <c r="E1527" s="28"/>
    </row>
    <row r="1528">
      <c r="A1528" s="31" t="s">
        <v>3647</v>
      </c>
      <c r="B1528" s="29">
        <v>0.0</v>
      </c>
      <c r="C1528" s="26"/>
      <c r="D1528" s="27">
        <v>0.0</v>
      </c>
      <c r="E1528" s="41"/>
    </row>
    <row r="1529">
      <c r="A1529" s="31" t="s">
        <v>3649</v>
      </c>
      <c r="B1529" s="29">
        <v>2460.0</v>
      </c>
      <c r="C1529" s="26">
        <v>1900.0</v>
      </c>
      <c r="D1529" s="27">
        <v>-560.0</v>
      </c>
      <c r="E1529" s="28" t="s">
        <v>8591</v>
      </c>
    </row>
    <row r="1530">
      <c r="A1530" s="31" t="s">
        <v>3651</v>
      </c>
      <c r="B1530" s="29">
        <v>3160.0</v>
      </c>
      <c r="C1530" s="26">
        <v>3720.0</v>
      </c>
      <c r="D1530" s="27">
        <v>560.0</v>
      </c>
      <c r="E1530" s="41"/>
    </row>
    <row r="1531">
      <c r="A1531" s="58" t="s">
        <v>3652</v>
      </c>
      <c r="B1531" s="29">
        <v>127578.0</v>
      </c>
      <c r="C1531" s="29">
        <v>128061.0</v>
      </c>
      <c r="D1531" s="27">
        <v>483.0</v>
      </c>
      <c r="E1531" s="41"/>
    </row>
    <row r="1532">
      <c r="A1532" s="58" t="s">
        <v>3653</v>
      </c>
      <c r="B1532" s="29">
        <v>52420.0</v>
      </c>
      <c r="C1532" s="59">
        <v>53150.0</v>
      </c>
      <c r="D1532" s="27">
        <v>730.0</v>
      </c>
      <c r="E1532" s="41"/>
    </row>
    <row r="1533">
      <c r="A1533" s="58" t="s">
        <v>3654</v>
      </c>
      <c r="B1533" s="29">
        <v>65752.0</v>
      </c>
      <c r="C1533" s="59">
        <v>66280.0</v>
      </c>
      <c r="D1533" s="27">
        <v>528.0</v>
      </c>
      <c r="E1533" s="41"/>
    </row>
    <row r="1534">
      <c r="A1534" s="58" t="s">
        <v>3655</v>
      </c>
      <c r="B1534" s="29">
        <v>81908.0</v>
      </c>
      <c r="C1534" s="59">
        <v>81908.0</v>
      </c>
      <c r="D1534" s="27">
        <v>0.0</v>
      </c>
      <c r="E1534" s="41"/>
    </row>
    <row r="1535">
      <c r="A1535" s="58" t="s">
        <v>3657</v>
      </c>
      <c r="B1535" s="29">
        <v>5560.0</v>
      </c>
      <c r="C1535" s="59">
        <v>5560.0</v>
      </c>
      <c r="D1535" s="27">
        <v>0.0</v>
      </c>
      <c r="E1535" s="41"/>
    </row>
    <row r="1536">
      <c r="A1536" s="58" t="s">
        <v>3658</v>
      </c>
      <c r="B1536" s="29">
        <v>16848.0</v>
      </c>
      <c r="C1536" s="59">
        <v>16051.0</v>
      </c>
      <c r="D1536" s="27">
        <v>-797.0</v>
      </c>
      <c r="E1536" s="41"/>
    </row>
    <row r="1537">
      <c r="A1537" s="35" t="s">
        <v>3659</v>
      </c>
      <c r="B1537" s="29">
        <v>420649.3</v>
      </c>
      <c r="C1537" s="59">
        <v>422038.3</v>
      </c>
      <c r="D1537" s="27">
        <v>1389.0</v>
      </c>
      <c r="E1537" s="41"/>
    </row>
    <row r="1538">
      <c r="A1538" s="36" t="s">
        <v>3660</v>
      </c>
      <c r="B1538" s="42">
        <v>8.700000000004366</v>
      </c>
      <c r="C1538" s="65">
        <v>360.70000000001164</v>
      </c>
      <c r="D1538" s="66">
        <v>352.0000000000073</v>
      </c>
      <c r="E1538" s="45"/>
    </row>
    <row r="1541">
      <c r="A1541" s="5" t="s">
        <v>4821</v>
      </c>
      <c r="B1541" s="6"/>
      <c r="C1541" s="6"/>
      <c r="D1541" s="6"/>
      <c r="E1541" s="7"/>
    </row>
    <row r="1542">
      <c r="A1542" s="10"/>
      <c r="B1542" s="11"/>
      <c r="C1542" s="11"/>
      <c r="D1542" s="11"/>
      <c r="E1542" s="12"/>
    </row>
    <row r="1543">
      <c r="A1543" s="5" t="s">
        <v>3634</v>
      </c>
      <c r="B1543" s="6"/>
      <c r="C1543" s="6"/>
      <c r="D1543" s="6"/>
      <c r="E1543" s="7"/>
    </row>
    <row r="1544">
      <c r="A1544" s="10"/>
      <c r="B1544" s="11"/>
      <c r="C1544" s="11"/>
      <c r="D1544" s="11"/>
      <c r="E1544" s="12"/>
    </row>
    <row r="1545">
      <c r="A1545" s="13">
        <v>45839.0</v>
      </c>
      <c r="B1545" s="6"/>
      <c r="C1545" s="54" t="s">
        <v>3635</v>
      </c>
      <c r="D1545" s="15">
        <v>45844.0</v>
      </c>
      <c r="E1545" s="7"/>
    </row>
    <row r="1546">
      <c r="A1546" s="10"/>
      <c r="B1546" s="11"/>
      <c r="C1546" s="16"/>
      <c r="D1546" s="11"/>
      <c r="E1546" s="12"/>
    </row>
    <row r="1547">
      <c r="A1547" s="55" t="s">
        <v>4826</v>
      </c>
      <c r="B1547" s="7"/>
      <c r="C1547" s="16"/>
      <c r="D1547" s="56" t="s">
        <v>4825</v>
      </c>
      <c r="E1547" s="7"/>
    </row>
    <row r="1548">
      <c r="A1548" s="10"/>
      <c r="B1548" s="12"/>
      <c r="C1548" s="16"/>
      <c r="D1548" s="11"/>
      <c r="E1548" s="12"/>
    </row>
    <row r="1549">
      <c r="A1549" s="19" t="s">
        <v>3636</v>
      </c>
      <c r="B1549" s="6"/>
      <c r="C1549" s="6"/>
      <c r="D1549" s="6"/>
      <c r="E1549" s="7"/>
    </row>
    <row r="1550">
      <c r="A1550" s="20" t="s">
        <v>3637</v>
      </c>
      <c r="B1550" s="21" t="s">
        <v>3638</v>
      </c>
      <c r="C1550" s="22" t="s">
        <v>3639</v>
      </c>
      <c r="D1550" s="21" t="s">
        <v>3640</v>
      </c>
      <c r="E1550" s="23" t="s">
        <v>13</v>
      </c>
    </row>
    <row r="1551">
      <c r="A1551" s="57" t="s">
        <v>3641</v>
      </c>
      <c r="B1551" s="25">
        <v>26309.0</v>
      </c>
      <c r="C1551" s="26">
        <v>26310.0</v>
      </c>
      <c r="D1551" s="27">
        <v>1.0</v>
      </c>
      <c r="E1551" s="28"/>
    </row>
    <row r="1552">
      <c r="A1552" s="57" t="s">
        <v>3642</v>
      </c>
      <c r="B1552" s="29">
        <v>17502.0</v>
      </c>
      <c r="C1552" s="26">
        <v>17502.0</v>
      </c>
      <c r="D1552" s="27">
        <v>0.0</v>
      </c>
      <c r="E1552" s="28"/>
    </row>
    <row r="1553">
      <c r="A1553" s="57" t="s">
        <v>3643</v>
      </c>
      <c r="B1553" s="29">
        <v>0.0</v>
      </c>
      <c r="C1553" s="26"/>
      <c r="D1553" s="27">
        <v>0.0</v>
      </c>
      <c r="E1553" s="41"/>
    </row>
    <row r="1554">
      <c r="A1554" s="57" t="s">
        <v>3644</v>
      </c>
      <c r="B1554" s="29">
        <v>0.0</v>
      </c>
      <c r="C1554" s="26"/>
      <c r="D1554" s="27">
        <v>0.0</v>
      </c>
      <c r="E1554" s="41"/>
    </row>
    <row r="1555">
      <c r="A1555" s="31" t="s">
        <v>3646</v>
      </c>
      <c r="B1555" s="29">
        <v>0.0</v>
      </c>
      <c r="C1555" s="26"/>
      <c r="D1555" s="27">
        <v>0.0</v>
      </c>
      <c r="E1555" s="28"/>
    </row>
    <row r="1556">
      <c r="A1556" s="31" t="s">
        <v>3647</v>
      </c>
      <c r="B1556" s="29">
        <v>0.0</v>
      </c>
      <c r="C1556" s="26"/>
      <c r="D1556" s="27">
        <v>0.0</v>
      </c>
      <c r="E1556" s="41"/>
    </row>
    <row r="1557">
      <c r="A1557" s="31" t="s">
        <v>3649</v>
      </c>
      <c r="B1557" s="29">
        <v>175.0</v>
      </c>
      <c r="C1557" s="26">
        <v>135.0</v>
      </c>
      <c r="D1557" s="27">
        <v>-40.0</v>
      </c>
      <c r="E1557" s="28" t="s">
        <v>8592</v>
      </c>
    </row>
    <row r="1558">
      <c r="A1558" s="31" t="s">
        <v>3651</v>
      </c>
      <c r="B1558" s="29">
        <v>1280.0</v>
      </c>
      <c r="C1558" s="26">
        <v>1160.0</v>
      </c>
      <c r="D1558" s="27">
        <v>-120.0</v>
      </c>
      <c r="E1558" s="41"/>
    </row>
    <row r="1559">
      <c r="A1559" s="58" t="s">
        <v>3652</v>
      </c>
      <c r="B1559" s="29">
        <v>80588.0</v>
      </c>
      <c r="C1559" s="29">
        <v>80588.0</v>
      </c>
      <c r="D1559" s="27">
        <v>0.0</v>
      </c>
      <c r="E1559" s="41"/>
    </row>
    <row r="1560">
      <c r="A1560" s="58" t="s">
        <v>3653</v>
      </c>
      <c r="B1560" s="29">
        <v>36571.0</v>
      </c>
      <c r="C1560" s="59">
        <v>36571.0</v>
      </c>
      <c r="D1560" s="27">
        <v>0.0</v>
      </c>
      <c r="E1560" s="41"/>
    </row>
    <row r="1561">
      <c r="A1561" s="58" t="s">
        <v>3654</v>
      </c>
      <c r="B1561" s="29">
        <v>47594.0</v>
      </c>
      <c r="C1561" s="59">
        <v>47594.0</v>
      </c>
      <c r="D1561" s="27">
        <v>0.0</v>
      </c>
      <c r="E1561" s="41"/>
    </row>
    <row r="1562">
      <c r="A1562" s="58" t="s">
        <v>3655</v>
      </c>
      <c r="B1562" s="29">
        <v>44006.0</v>
      </c>
      <c r="C1562" s="59">
        <v>44006.0</v>
      </c>
      <c r="D1562" s="27">
        <v>0.0</v>
      </c>
      <c r="E1562" s="41"/>
    </row>
    <row r="1563">
      <c r="A1563" s="58" t="s">
        <v>3657</v>
      </c>
      <c r="B1563" s="29">
        <v>9781.0</v>
      </c>
      <c r="C1563" s="59">
        <v>9781.0</v>
      </c>
      <c r="D1563" s="27">
        <v>0.0</v>
      </c>
      <c r="E1563" s="41"/>
    </row>
    <row r="1564">
      <c r="A1564" s="58" t="s">
        <v>3658</v>
      </c>
      <c r="B1564" s="29">
        <v>13605.0</v>
      </c>
      <c r="C1564" s="59">
        <v>13605.0</v>
      </c>
      <c r="D1564" s="27">
        <v>0.0</v>
      </c>
      <c r="E1564" s="41"/>
    </row>
    <row r="1565">
      <c r="A1565" s="35" t="s">
        <v>3659</v>
      </c>
      <c r="B1565" s="29">
        <v>263805.5</v>
      </c>
      <c r="C1565" s="59">
        <v>263805.5</v>
      </c>
      <c r="D1565" s="27">
        <v>0.0</v>
      </c>
      <c r="E1565" s="41"/>
    </row>
    <row r="1566">
      <c r="A1566" s="36" t="s">
        <v>3660</v>
      </c>
      <c r="B1566" s="42">
        <v>0.5</v>
      </c>
      <c r="C1566" s="65">
        <v>-158.5</v>
      </c>
      <c r="D1566" s="66">
        <v>-159.0</v>
      </c>
      <c r="E1566" s="45"/>
    </row>
    <row r="1569">
      <c r="A1569" s="5" t="s">
        <v>4821</v>
      </c>
      <c r="B1569" s="6"/>
      <c r="C1569" s="6"/>
      <c r="D1569" s="6"/>
      <c r="E1569" s="7"/>
    </row>
    <row r="1570">
      <c r="A1570" s="10"/>
      <c r="B1570" s="11"/>
      <c r="C1570" s="11"/>
      <c r="D1570" s="11"/>
      <c r="E1570" s="12"/>
    </row>
    <row r="1571">
      <c r="A1571" s="5" t="s">
        <v>3634</v>
      </c>
      <c r="B1571" s="6"/>
      <c r="C1571" s="6"/>
      <c r="D1571" s="6"/>
      <c r="E1571" s="7"/>
    </row>
    <row r="1572">
      <c r="A1572" s="10"/>
      <c r="B1572" s="11"/>
      <c r="C1572" s="11"/>
      <c r="D1572" s="11"/>
      <c r="E1572" s="12"/>
    </row>
    <row r="1573">
      <c r="A1573" s="13">
        <v>45845.0</v>
      </c>
      <c r="B1573" s="6"/>
      <c r="C1573" s="54" t="s">
        <v>3635</v>
      </c>
      <c r="D1573" s="15">
        <v>45851.0</v>
      </c>
      <c r="E1573" s="7"/>
    </row>
    <row r="1574">
      <c r="A1574" s="10"/>
      <c r="B1574" s="11"/>
      <c r="C1574" s="16"/>
      <c r="D1574" s="11"/>
      <c r="E1574" s="12"/>
    </row>
    <row r="1575">
      <c r="A1575" s="55" t="s">
        <v>4824</v>
      </c>
      <c r="B1575" s="7"/>
      <c r="C1575" s="16"/>
      <c r="D1575" s="56" t="s">
        <v>4825</v>
      </c>
      <c r="E1575" s="7"/>
    </row>
    <row r="1576">
      <c r="A1576" s="10"/>
      <c r="B1576" s="12"/>
      <c r="C1576" s="16"/>
      <c r="D1576" s="11"/>
      <c r="E1576" s="12"/>
    </row>
    <row r="1577">
      <c r="A1577" s="19" t="s">
        <v>3636</v>
      </c>
      <c r="B1577" s="6"/>
      <c r="C1577" s="6"/>
      <c r="D1577" s="6"/>
      <c r="E1577" s="7"/>
    </row>
    <row r="1578">
      <c r="A1578" s="20" t="s">
        <v>3637</v>
      </c>
      <c r="B1578" s="21" t="s">
        <v>3638</v>
      </c>
      <c r="C1578" s="22" t="s">
        <v>3639</v>
      </c>
      <c r="D1578" s="21" t="s">
        <v>3640</v>
      </c>
      <c r="E1578" s="23" t="s">
        <v>13</v>
      </c>
    </row>
    <row r="1579">
      <c r="A1579" s="57" t="s">
        <v>3641</v>
      </c>
      <c r="B1579" s="25">
        <v>31380.0</v>
      </c>
      <c r="C1579" s="26">
        <v>31380.0</v>
      </c>
      <c r="D1579" s="27">
        <v>0.0</v>
      </c>
      <c r="E1579" s="28"/>
    </row>
    <row r="1580">
      <c r="A1580" s="57" t="s">
        <v>3642</v>
      </c>
      <c r="B1580" s="29">
        <v>21696.0</v>
      </c>
      <c r="C1580" s="26">
        <v>21696.0</v>
      </c>
      <c r="D1580" s="27">
        <v>0.0</v>
      </c>
      <c r="E1580" s="28"/>
    </row>
    <row r="1581">
      <c r="A1581" s="57" t="s">
        <v>3643</v>
      </c>
      <c r="B1581" s="29">
        <v>100.0</v>
      </c>
      <c r="C1581" s="26">
        <v>100.0</v>
      </c>
      <c r="D1581" s="27">
        <v>0.0</v>
      </c>
      <c r="E1581" s="41"/>
    </row>
    <row r="1582">
      <c r="A1582" s="57" t="s">
        <v>3644</v>
      </c>
      <c r="B1582" s="29">
        <v>1000.0</v>
      </c>
      <c r="C1582" s="26">
        <v>1000.0</v>
      </c>
      <c r="D1582" s="27">
        <v>0.0</v>
      </c>
      <c r="E1582" s="41"/>
    </row>
    <row r="1583">
      <c r="A1583" s="31" t="s">
        <v>3646</v>
      </c>
      <c r="B1583" s="29">
        <v>0.0</v>
      </c>
      <c r="C1583" s="26"/>
      <c r="D1583" s="27">
        <v>0.0</v>
      </c>
      <c r="E1583" s="28"/>
    </row>
    <row r="1584">
      <c r="A1584" s="31" t="s">
        <v>3647</v>
      </c>
      <c r="B1584" s="29">
        <v>0.0</v>
      </c>
      <c r="C1584" s="26"/>
      <c r="D1584" s="27">
        <v>0.0</v>
      </c>
      <c r="E1584" s="41"/>
    </row>
    <row r="1585">
      <c r="A1585" s="31" t="s">
        <v>3649</v>
      </c>
      <c r="B1585" s="29">
        <v>160.0</v>
      </c>
      <c r="C1585" s="26"/>
      <c r="D1585" s="27">
        <v>-160.0</v>
      </c>
      <c r="E1585" s="28"/>
    </row>
    <row r="1586">
      <c r="A1586" s="31" t="s">
        <v>3651</v>
      </c>
      <c r="B1586" s="29">
        <v>2000.0</v>
      </c>
      <c r="C1586" s="26">
        <v>2200.0</v>
      </c>
      <c r="D1586" s="27">
        <v>200.0</v>
      </c>
      <c r="E1586" s="41"/>
    </row>
    <row r="1587">
      <c r="A1587" s="58" t="s">
        <v>3652</v>
      </c>
      <c r="B1587" s="29">
        <v>112630.0</v>
      </c>
      <c r="C1587" s="29">
        <v>112630.0</v>
      </c>
      <c r="D1587" s="27">
        <v>0.0</v>
      </c>
      <c r="E1587" s="41"/>
    </row>
    <row r="1588">
      <c r="A1588" s="58" t="s">
        <v>3653</v>
      </c>
      <c r="B1588" s="29">
        <v>49190.0</v>
      </c>
      <c r="C1588" s="59">
        <v>49190.0</v>
      </c>
      <c r="D1588" s="27">
        <v>0.0</v>
      </c>
      <c r="E1588" s="41"/>
    </row>
    <row r="1589">
      <c r="A1589" s="58" t="s">
        <v>3654</v>
      </c>
      <c r="B1589" s="29">
        <v>52607.0</v>
      </c>
      <c r="C1589" s="59">
        <v>52607.0</v>
      </c>
      <c r="D1589" s="27">
        <v>0.0</v>
      </c>
      <c r="E1589" s="41"/>
    </row>
    <row r="1590">
      <c r="A1590" s="58" t="s">
        <v>3655</v>
      </c>
      <c r="B1590" s="29">
        <v>70056.0</v>
      </c>
      <c r="C1590" s="59">
        <v>70306.0</v>
      </c>
      <c r="D1590" s="27">
        <v>250.0</v>
      </c>
      <c r="E1590" s="41"/>
    </row>
    <row r="1591">
      <c r="A1591" s="58" t="s">
        <v>3657</v>
      </c>
      <c r="B1591" s="29">
        <v>11311.0</v>
      </c>
      <c r="C1591" s="59">
        <v>11311.0</v>
      </c>
      <c r="D1591" s="27">
        <v>0.0</v>
      </c>
      <c r="E1591" s="41"/>
    </row>
    <row r="1592">
      <c r="A1592" s="58" t="s">
        <v>3658</v>
      </c>
      <c r="B1592" s="29">
        <v>14062.0</v>
      </c>
      <c r="C1592" s="59">
        <v>14062.0</v>
      </c>
      <c r="D1592" s="27">
        <v>0.0</v>
      </c>
      <c r="E1592" s="41"/>
    </row>
    <row r="1593">
      <c r="A1593" s="35" t="s">
        <v>3659</v>
      </c>
      <c r="B1593" s="29">
        <v>352129.0</v>
      </c>
      <c r="C1593" s="59">
        <v>352379.0</v>
      </c>
      <c r="D1593" s="27">
        <v>250.0</v>
      </c>
      <c r="E1593" s="41"/>
    </row>
    <row r="1594">
      <c r="A1594" s="36" t="s">
        <v>3660</v>
      </c>
      <c r="B1594" s="42">
        <v>1.0</v>
      </c>
      <c r="C1594" s="65">
        <v>41.0</v>
      </c>
      <c r="D1594" s="66">
        <v>40.0</v>
      </c>
      <c r="E1594" s="45"/>
    </row>
    <row r="1597">
      <c r="A1597" s="5" t="s">
        <v>4821</v>
      </c>
      <c r="B1597" s="6"/>
      <c r="C1597" s="6"/>
      <c r="D1597" s="6"/>
      <c r="E1597" s="7"/>
    </row>
    <row r="1598">
      <c r="A1598" s="10"/>
      <c r="B1598" s="11"/>
      <c r="C1598" s="11"/>
      <c r="D1598" s="11"/>
      <c r="E1598" s="12"/>
    </row>
    <row r="1599">
      <c r="A1599" s="5" t="s">
        <v>3634</v>
      </c>
      <c r="B1599" s="6"/>
      <c r="C1599" s="6"/>
      <c r="D1599" s="6"/>
      <c r="E1599" s="7"/>
    </row>
    <row r="1600">
      <c r="A1600" s="10"/>
      <c r="B1600" s="11"/>
      <c r="C1600" s="11"/>
      <c r="D1600" s="11"/>
      <c r="E1600" s="12"/>
    </row>
    <row r="1601">
      <c r="A1601" s="13">
        <v>45852.0</v>
      </c>
      <c r="B1601" s="6"/>
      <c r="C1601" s="54" t="s">
        <v>3635</v>
      </c>
      <c r="D1601" s="15">
        <v>45858.0</v>
      </c>
      <c r="E1601" s="7"/>
    </row>
    <row r="1602">
      <c r="A1602" s="10"/>
      <c r="B1602" s="11"/>
      <c r="C1602" s="16"/>
      <c r="D1602" s="11"/>
      <c r="E1602" s="12"/>
    </row>
    <row r="1603">
      <c r="A1603" s="55" t="s">
        <v>4824</v>
      </c>
      <c r="B1603" s="7"/>
      <c r="C1603" s="16"/>
      <c r="D1603" s="56" t="s">
        <v>4825</v>
      </c>
      <c r="E1603" s="7"/>
    </row>
    <row r="1604">
      <c r="A1604" s="10"/>
      <c r="B1604" s="12"/>
      <c r="C1604" s="16"/>
      <c r="D1604" s="11"/>
      <c r="E1604" s="12"/>
    </row>
    <row r="1605">
      <c r="A1605" s="19" t="s">
        <v>3636</v>
      </c>
      <c r="B1605" s="6"/>
      <c r="C1605" s="6"/>
      <c r="D1605" s="6"/>
      <c r="E1605" s="7"/>
    </row>
    <row r="1606">
      <c r="A1606" s="20" t="s">
        <v>3637</v>
      </c>
      <c r="B1606" s="21" t="s">
        <v>3638</v>
      </c>
      <c r="C1606" s="22" t="s">
        <v>3639</v>
      </c>
      <c r="D1606" s="21" t="s">
        <v>3640</v>
      </c>
      <c r="E1606" s="23" t="s">
        <v>13</v>
      </c>
    </row>
    <row r="1607">
      <c r="A1607" s="57" t="s">
        <v>3641</v>
      </c>
      <c r="B1607" s="25">
        <v>42944.0</v>
      </c>
      <c r="C1607" s="26">
        <v>42945.0</v>
      </c>
      <c r="D1607" s="27">
        <v>1.0</v>
      </c>
      <c r="E1607" s="28"/>
    </row>
    <row r="1608">
      <c r="A1608" s="57" t="s">
        <v>3642</v>
      </c>
      <c r="B1608" s="29">
        <v>29792.0</v>
      </c>
      <c r="C1608" s="26">
        <v>29792.0</v>
      </c>
      <c r="D1608" s="27">
        <v>0.0</v>
      </c>
      <c r="E1608" s="28"/>
    </row>
    <row r="1609">
      <c r="A1609" s="57" t="s">
        <v>3643</v>
      </c>
      <c r="B1609" s="29">
        <v>140.0</v>
      </c>
      <c r="C1609" s="26">
        <v>140.0</v>
      </c>
      <c r="D1609" s="27">
        <v>0.0</v>
      </c>
      <c r="E1609" s="41"/>
    </row>
    <row r="1610">
      <c r="A1610" s="57" t="s">
        <v>3644</v>
      </c>
      <c r="B1610" s="29">
        <v>0.0</v>
      </c>
      <c r="C1610" s="26"/>
      <c r="D1610" s="27">
        <v>0.0</v>
      </c>
      <c r="E1610" s="41"/>
    </row>
    <row r="1611">
      <c r="A1611" s="31" t="s">
        <v>3646</v>
      </c>
      <c r="B1611" s="29">
        <v>0.0</v>
      </c>
      <c r="C1611" s="26"/>
      <c r="D1611" s="27">
        <v>0.0</v>
      </c>
      <c r="E1611" s="28"/>
    </row>
    <row r="1612">
      <c r="A1612" s="31" t="s">
        <v>3647</v>
      </c>
      <c r="B1612" s="29">
        <v>0.0</v>
      </c>
      <c r="C1612" s="26"/>
      <c r="D1612" s="27">
        <v>0.0</v>
      </c>
      <c r="E1612" s="41"/>
    </row>
    <row r="1613">
      <c r="A1613" s="31" t="s">
        <v>3649</v>
      </c>
      <c r="B1613" s="29">
        <v>0.0</v>
      </c>
      <c r="C1613" s="26"/>
      <c r="D1613" s="27">
        <v>0.0</v>
      </c>
      <c r="E1613" s="28"/>
    </row>
    <row r="1614">
      <c r="A1614" s="31" t="s">
        <v>3651</v>
      </c>
      <c r="B1614" s="29">
        <v>2160.0</v>
      </c>
      <c r="C1614" s="26">
        <v>2160.0</v>
      </c>
      <c r="D1614" s="27">
        <v>0.0</v>
      </c>
      <c r="E1614" s="41"/>
    </row>
    <row r="1615">
      <c r="A1615" s="58" t="s">
        <v>3652</v>
      </c>
      <c r="B1615" s="29">
        <v>114858.0</v>
      </c>
      <c r="C1615" s="29">
        <v>114858.0</v>
      </c>
      <c r="D1615" s="27">
        <v>0.0</v>
      </c>
      <c r="E1615" s="41"/>
    </row>
    <row r="1616">
      <c r="A1616" s="58" t="s">
        <v>3653</v>
      </c>
      <c r="B1616" s="29">
        <v>55964.0</v>
      </c>
      <c r="C1616" s="59">
        <v>55964.0</v>
      </c>
      <c r="D1616" s="27">
        <v>0.0</v>
      </c>
      <c r="E1616" s="41"/>
    </row>
    <row r="1617">
      <c r="A1617" s="58" t="s">
        <v>3654</v>
      </c>
      <c r="B1617" s="29">
        <v>63161.0</v>
      </c>
      <c r="C1617" s="59">
        <v>63161.0</v>
      </c>
      <c r="D1617" s="27">
        <v>0.0</v>
      </c>
      <c r="E1617" s="41"/>
    </row>
    <row r="1618">
      <c r="A1618" s="58" t="s">
        <v>3655</v>
      </c>
      <c r="B1618" s="29">
        <v>57796.0</v>
      </c>
      <c r="C1618" s="59">
        <v>57796.0</v>
      </c>
      <c r="D1618" s="27">
        <v>0.0</v>
      </c>
      <c r="E1618" s="41"/>
    </row>
    <row r="1619">
      <c r="A1619" s="58" t="s">
        <v>3657</v>
      </c>
      <c r="B1619" s="29">
        <v>8585.0</v>
      </c>
      <c r="C1619" s="59">
        <v>8585.0</v>
      </c>
      <c r="D1619" s="27">
        <v>0.0</v>
      </c>
      <c r="E1619" s="41"/>
    </row>
    <row r="1620">
      <c r="A1620" s="58" t="s">
        <v>3658</v>
      </c>
      <c r="B1620" s="29">
        <v>14338.0</v>
      </c>
      <c r="C1620" s="59">
        <v>14009.0</v>
      </c>
      <c r="D1620" s="27">
        <v>-329.0</v>
      </c>
      <c r="E1620" s="41"/>
    </row>
    <row r="1621">
      <c r="A1621" s="35" t="s">
        <v>3659</v>
      </c>
      <c r="B1621" s="29">
        <v>375399.0</v>
      </c>
      <c r="C1621" s="59">
        <v>375070.0</v>
      </c>
      <c r="D1621" s="27">
        <v>-329.0</v>
      </c>
      <c r="E1621" s="41"/>
    </row>
    <row r="1622">
      <c r="A1622" s="36" t="s">
        <v>3660</v>
      </c>
      <c r="B1622" s="42">
        <v>1.0</v>
      </c>
      <c r="C1622" s="65">
        <v>331.0</v>
      </c>
      <c r="D1622" s="66">
        <v>330.0</v>
      </c>
      <c r="E1622" s="45"/>
    </row>
    <row r="1625">
      <c r="A1625" s="5" t="s">
        <v>4821</v>
      </c>
      <c r="B1625" s="6"/>
      <c r="C1625" s="6"/>
      <c r="D1625" s="6"/>
      <c r="E1625" s="7"/>
    </row>
    <row r="1626">
      <c r="A1626" s="10"/>
      <c r="B1626" s="11"/>
      <c r="C1626" s="11"/>
      <c r="D1626" s="11"/>
      <c r="E1626" s="12"/>
    </row>
    <row r="1627">
      <c r="A1627" s="5" t="s">
        <v>3634</v>
      </c>
      <c r="B1627" s="6"/>
      <c r="C1627" s="6"/>
      <c r="D1627" s="6"/>
      <c r="E1627" s="7"/>
    </row>
    <row r="1628">
      <c r="A1628" s="10"/>
      <c r="B1628" s="11"/>
      <c r="C1628" s="11"/>
      <c r="D1628" s="11"/>
      <c r="E1628" s="12"/>
    </row>
    <row r="1629">
      <c r="A1629" s="13">
        <v>45866.0</v>
      </c>
      <c r="B1629" s="6"/>
      <c r="C1629" s="54" t="s">
        <v>3635</v>
      </c>
      <c r="D1629" s="15">
        <v>45869.0</v>
      </c>
      <c r="E1629" s="7"/>
    </row>
    <row r="1630">
      <c r="A1630" s="10"/>
      <c r="B1630" s="11"/>
      <c r="C1630" s="16"/>
      <c r="D1630" s="11"/>
      <c r="E1630" s="12"/>
    </row>
    <row r="1631">
      <c r="A1631" s="55" t="s">
        <v>4824</v>
      </c>
      <c r="B1631" s="7"/>
      <c r="C1631" s="16"/>
      <c r="D1631" s="56" t="s">
        <v>4839</v>
      </c>
      <c r="E1631" s="7"/>
    </row>
    <row r="1632">
      <c r="A1632" s="10"/>
      <c r="B1632" s="12"/>
      <c r="C1632" s="16"/>
      <c r="D1632" s="11"/>
      <c r="E1632" s="12"/>
    </row>
    <row r="1633">
      <c r="A1633" s="19" t="s">
        <v>3636</v>
      </c>
      <c r="B1633" s="6"/>
      <c r="C1633" s="6"/>
      <c r="D1633" s="6"/>
      <c r="E1633" s="7"/>
    </row>
    <row r="1634">
      <c r="A1634" s="20" t="s">
        <v>3637</v>
      </c>
      <c r="B1634" s="21" t="s">
        <v>3638</v>
      </c>
      <c r="C1634" s="22" t="s">
        <v>3639</v>
      </c>
      <c r="D1634" s="21" t="s">
        <v>3640</v>
      </c>
      <c r="E1634" s="23" t="s">
        <v>13</v>
      </c>
    </row>
    <row r="1635">
      <c r="A1635" s="57" t="s">
        <v>3641</v>
      </c>
      <c r="B1635" s="25">
        <v>24008.0</v>
      </c>
      <c r="C1635" s="26">
        <v>24100.0</v>
      </c>
      <c r="D1635" s="27">
        <v>92.0</v>
      </c>
      <c r="E1635" s="28"/>
    </row>
    <row r="1636">
      <c r="A1636" s="57" t="s">
        <v>3642</v>
      </c>
      <c r="B1636" s="29">
        <v>9488.0</v>
      </c>
      <c r="C1636" s="26">
        <v>9488.0</v>
      </c>
      <c r="D1636" s="27">
        <v>0.0</v>
      </c>
      <c r="E1636" s="28"/>
    </row>
    <row r="1637">
      <c r="A1637" s="57" t="s">
        <v>3643</v>
      </c>
      <c r="B1637" s="29">
        <v>0.0</v>
      </c>
      <c r="C1637" s="26"/>
      <c r="D1637" s="27">
        <v>0.0</v>
      </c>
      <c r="E1637" s="41"/>
    </row>
    <row r="1638">
      <c r="A1638" s="57" t="s">
        <v>3644</v>
      </c>
      <c r="B1638" s="29">
        <v>0.0</v>
      </c>
      <c r="C1638" s="26"/>
      <c r="D1638" s="27">
        <v>0.0</v>
      </c>
      <c r="E1638" s="41"/>
    </row>
    <row r="1639">
      <c r="A1639" s="31" t="s">
        <v>3646</v>
      </c>
      <c r="B1639" s="29">
        <v>0.0</v>
      </c>
      <c r="C1639" s="26"/>
      <c r="D1639" s="27">
        <v>0.0</v>
      </c>
      <c r="E1639" s="28"/>
    </row>
    <row r="1640">
      <c r="A1640" s="31" t="s">
        <v>3647</v>
      </c>
      <c r="B1640" s="29">
        <v>0.0</v>
      </c>
      <c r="C1640" s="26"/>
      <c r="D1640" s="27">
        <v>0.0</v>
      </c>
      <c r="E1640" s="41"/>
    </row>
    <row r="1641">
      <c r="A1641" s="31" t="s">
        <v>3649</v>
      </c>
      <c r="B1641" s="29">
        <v>4040.0</v>
      </c>
      <c r="C1641" s="26">
        <v>4000.0</v>
      </c>
      <c r="D1641" s="27">
        <v>-40.0</v>
      </c>
      <c r="E1641" s="28" t="s">
        <v>8593</v>
      </c>
    </row>
    <row r="1642">
      <c r="A1642" s="31" t="s">
        <v>3651</v>
      </c>
      <c r="B1642" s="29">
        <v>2560.0</v>
      </c>
      <c r="C1642" s="26">
        <v>2600.0</v>
      </c>
      <c r="D1642" s="27">
        <v>40.0</v>
      </c>
      <c r="E1642" s="41"/>
    </row>
    <row r="1643">
      <c r="A1643" s="58" t="s">
        <v>3652</v>
      </c>
      <c r="B1643" s="29">
        <v>56448.0</v>
      </c>
      <c r="C1643" s="29">
        <v>55775.0</v>
      </c>
      <c r="D1643" s="27">
        <v>-673.0</v>
      </c>
      <c r="E1643" s="41"/>
    </row>
    <row r="1644">
      <c r="A1644" s="58" t="s">
        <v>3653</v>
      </c>
      <c r="B1644" s="29">
        <v>19591.0</v>
      </c>
      <c r="C1644" s="59">
        <v>19591.0</v>
      </c>
      <c r="D1644" s="27">
        <v>0.0</v>
      </c>
      <c r="E1644" s="41"/>
    </row>
    <row r="1645">
      <c r="A1645" s="58" t="s">
        <v>3654</v>
      </c>
      <c r="B1645" s="29">
        <v>35087.0</v>
      </c>
      <c r="C1645" s="59">
        <v>35087.0</v>
      </c>
      <c r="D1645" s="27">
        <v>0.0</v>
      </c>
      <c r="E1645" s="41"/>
    </row>
    <row r="1646">
      <c r="A1646" s="58" t="s">
        <v>3655</v>
      </c>
      <c r="B1646" s="29">
        <v>26596.0</v>
      </c>
      <c r="C1646" s="59">
        <v>26596.0</v>
      </c>
      <c r="D1646" s="27">
        <v>0.0</v>
      </c>
      <c r="E1646" s="41"/>
    </row>
    <row r="1647">
      <c r="A1647" s="58" t="s">
        <v>3657</v>
      </c>
      <c r="B1647" s="29">
        <v>1418.0</v>
      </c>
      <c r="C1647" s="59">
        <v>1418.0</v>
      </c>
      <c r="D1647" s="27">
        <v>0.0</v>
      </c>
      <c r="E1647" s="41"/>
    </row>
    <row r="1648">
      <c r="A1648" s="58" t="s">
        <v>3658</v>
      </c>
      <c r="B1648" s="29">
        <v>10590.0</v>
      </c>
      <c r="C1648" s="59">
        <v>10590.0</v>
      </c>
      <c r="D1648" s="27">
        <v>0.0</v>
      </c>
      <c r="E1648" s="41"/>
    </row>
    <row r="1649">
      <c r="A1649" s="35" t="s">
        <v>3659</v>
      </c>
      <c r="B1649" s="29">
        <v>179226.5</v>
      </c>
      <c r="C1649" s="59">
        <v>178553.5</v>
      </c>
      <c r="D1649" s="27">
        <v>-673.0</v>
      </c>
      <c r="E1649" s="41"/>
    </row>
    <row r="1650">
      <c r="A1650" s="36" t="s">
        <v>3660</v>
      </c>
      <c r="B1650" s="42">
        <v>9.5</v>
      </c>
      <c r="C1650" s="65">
        <v>101.5</v>
      </c>
      <c r="D1650" s="66">
        <v>92.0</v>
      </c>
      <c r="E1650" s="45"/>
    </row>
    <row r="1653">
      <c r="A1653" s="5" t="s">
        <v>4821</v>
      </c>
      <c r="B1653" s="6"/>
      <c r="C1653" s="6"/>
      <c r="D1653" s="6"/>
      <c r="E1653" s="7"/>
    </row>
    <row r="1654">
      <c r="A1654" s="10"/>
      <c r="B1654" s="11"/>
      <c r="C1654" s="11"/>
      <c r="D1654" s="11"/>
      <c r="E1654" s="12"/>
    </row>
    <row r="1655">
      <c r="A1655" s="5" t="s">
        <v>3634</v>
      </c>
      <c r="B1655" s="6"/>
      <c r="C1655" s="6"/>
      <c r="D1655" s="6"/>
      <c r="E1655" s="7"/>
    </row>
    <row r="1656">
      <c r="A1656" s="10"/>
      <c r="B1656" s="11"/>
      <c r="C1656" s="11"/>
      <c r="D1656" s="11"/>
      <c r="E1656" s="12"/>
    </row>
    <row r="1657">
      <c r="A1657" s="13">
        <v>45870.0</v>
      </c>
      <c r="B1657" s="6"/>
      <c r="C1657" s="54" t="s">
        <v>3635</v>
      </c>
      <c r="D1657" s="15">
        <v>45872.0</v>
      </c>
      <c r="E1657" s="7"/>
    </row>
    <row r="1658">
      <c r="A1658" s="10"/>
      <c r="B1658" s="11"/>
      <c r="C1658" s="16"/>
      <c r="D1658" s="11"/>
      <c r="E1658" s="12"/>
    </row>
    <row r="1659">
      <c r="A1659" s="55" t="s">
        <v>4831</v>
      </c>
      <c r="B1659" s="7"/>
      <c r="C1659" s="16"/>
      <c r="D1659" s="56" t="s">
        <v>4825</v>
      </c>
      <c r="E1659" s="7"/>
    </row>
    <row r="1660">
      <c r="A1660" s="10"/>
      <c r="B1660" s="12"/>
      <c r="C1660" s="16"/>
      <c r="D1660" s="11"/>
      <c r="E1660" s="12"/>
    </row>
    <row r="1661">
      <c r="A1661" s="19" t="s">
        <v>3636</v>
      </c>
      <c r="B1661" s="6"/>
      <c r="C1661" s="6"/>
      <c r="D1661" s="6"/>
      <c r="E1661" s="7"/>
    </row>
    <row r="1662">
      <c r="A1662" s="20" t="s">
        <v>3637</v>
      </c>
      <c r="B1662" s="21" t="s">
        <v>3638</v>
      </c>
      <c r="C1662" s="22" t="s">
        <v>3639</v>
      </c>
      <c r="D1662" s="21" t="s">
        <v>3640</v>
      </c>
      <c r="E1662" s="23" t="s">
        <v>13</v>
      </c>
    </row>
    <row r="1663">
      <c r="A1663" s="57" t="s">
        <v>3641</v>
      </c>
      <c r="B1663" s="25">
        <v>14009.0</v>
      </c>
      <c r="C1663" s="26">
        <v>14010.0</v>
      </c>
      <c r="D1663" s="27">
        <v>1.0</v>
      </c>
      <c r="E1663" s="28"/>
    </row>
    <row r="1664">
      <c r="A1664" s="57" t="s">
        <v>3642</v>
      </c>
      <c r="B1664" s="29">
        <v>9029.0</v>
      </c>
      <c r="C1664" s="26">
        <v>9029.0</v>
      </c>
      <c r="D1664" s="27">
        <v>0.0</v>
      </c>
      <c r="E1664" s="28"/>
    </row>
    <row r="1665">
      <c r="A1665" s="57" t="s">
        <v>3643</v>
      </c>
      <c r="B1665" s="29">
        <v>0.0</v>
      </c>
      <c r="C1665" s="26"/>
      <c r="D1665" s="27">
        <v>0.0</v>
      </c>
      <c r="E1665" s="41"/>
    </row>
    <row r="1666">
      <c r="A1666" s="57" t="s">
        <v>3644</v>
      </c>
      <c r="B1666" s="29">
        <v>1000.0</v>
      </c>
      <c r="C1666" s="26">
        <v>1000.0</v>
      </c>
      <c r="D1666" s="27">
        <v>0.0</v>
      </c>
      <c r="E1666" s="41"/>
    </row>
    <row r="1667">
      <c r="A1667" s="31" t="s">
        <v>3646</v>
      </c>
      <c r="B1667" s="29">
        <v>0.0</v>
      </c>
      <c r="C1667" s="26"/>
      <c r="D1667" s="27">
        <v>0.0</v>
      </c>
      <c r="E1667" s="28"/>
    </row>
    <row r="1668">
      <c r="A1668" s="31" t="s">
        <v>3647</v>
      </c>
      <c r="B1668" s="29">
        <v>0.0</v>
      </c>
      <c r="C1668" s="26"/>
      <c r="D1668" s="27">
        <v>0.0</v>
      </c>
      <c r="E1668" s="41"/>
    </row>
    <row r="1669">
      <c r="A1669" s="31" t="s">
        <v>3649</v>
      </c>
      <c r="B1669" s="29">
        <v>0.0</v>
      </c>
      <c r="C1669" s="26"/>
      <c r="D1669" s="27">
        <v>0.0</v>
      </c>
      <c r="E1669" s="28"/>
    </row>
    <row r="1670">
      <c r="A1670" s="31" t="s">
        <v>3651</v>
      </c>
      <c r="B1670" s="29">
        <v>1680.0</v>
      </c>
      <c r="C1670" s="26">
        <v>1640.0</v>
      </c>
      <c r="D1670" s="27">
        <v>-40.0</v>
      </c>
      <c r="E1670" s="41"/>
    </row>
    <row r="1671">
      <c r="A1671" s="58" t="s">
        <v>3652</v>
      </c>
      <c r="B1671" s="29">
        <v>58934.0</v>
      </c>
      <c r="C1671" s="29">
        <v>58934.0</v>
      </c>
      <c r="D1671" s="27">
        <v>0.0</v>
      </c>
      <c r="E1671" s="41"/>
    </row>
    <row r="1672">
      <c r="A1672" s="58" t="s">
        <v>3653</v>
      </c>
      <c r="B1672" s="29">
        <v>29600.0</v>
      </c>
      <c r="C1672" s="59">
        <v>29600.0</v>
      </c>
      <c r="D1672" s="27">
        <v>0.0</v>
      </c>
      <c r="E1672" s="41"/>
    </row>
    <row r="1673">
      <c r="A1673" s="58" t="s">
        <v>3654</v>
      </c>
      <c r="B1673" s="29">
        <v>27278.0</v>
      </c>
      <c r="C1673" s="59">
        <v>26536.0</v>
      </c>
      <c r="D1673" s="27">
        <v>-742.0</v>
      </c>
      <c r="E1673" s="41"/>
    </row>
    <row r="1674">
      <c r="A1674" s="58" t="s">
        <v>3655</v>
      </c>
      <c r="B1674" s="29">
        <v>24616.0</v>
      </c>
      <c r="C1674" s="59">
        <v>24616.0</v>
      </c>
      <c r="D1674" s="27">
        <v>0.0</v>
      </c>
      <c r="E1674" s="41"/>
    </row>
    <row r="1675">
      <c r="A1675" s="58" t="s">
        <v>3657</v>
      </c>
      <c r="B1675" s="29">
        <v>1840.0</v>
      </c>
      <c r="C1675" s="59">
        <v>1840.0</v>
      </c>
      <c r="D1675" s="27">
        <v>0.0</v>
      </c>
      <c r="E1675" s="41"/>
    </row>
    <row r="1676">
      <c r="A1676" s="58" t="s">
        <v>3658</v>
      </c>
      <c r="B1676" s="29">
        <v>3240.0</v>
      </c>
      <c r="C1676" s="59">
        <v>3240.0</v>
      </c>
      <c r="D1676" s="27">
        <v>0.0</v>
      </c>
      <c r="E1676" s="41"/>
    </row>
    <row r="1677">
      <c r="A1677" s="35" t="s">
        <v>3659</v>
      </c>
      <c r="B1677" s="29">
        <v>167982.7</v>
      </c>
      <c r="C1677" s="59">
        <v>167240.7</v>
      </c>
      <c r="D1677" s="27">
        <v>-742.0</v>
      </c>
      <c r="E1677" s="41"/>
    </row>
    <row r="1678">
      <c r="A1678" s="36" t="s">
        <v>3660</v>
      </c>
      <c r="B1678" s="42">
        <v>3.3000000000029104</v>
      </c>
      <c r="C1678" s="65">
        <v>-35.70000000001164</v>
      </c>
      <c r="D1678" s="66">
        <v>-39.00000000001455</v>
      </c>
      <c r="E1678" s="45"/>
    </row>
    <row r="1681">
      <c r="A1681" s="5" t="s">
        <v>4821</v>
      </c>
      <c r="B1681" s="6"/>
      <c r="C1681" s="6"/>
      <c r="D1681" s="6"/>
      <c r="E1681" s="7"/>
    </row>
    <row r="1682">
      <c r="A1682" s="10"/>
      <c r="B1682" s="11"/>
      <c r="C1682" s="11"/>
      <c r="D1682" s="11"/>
      <c r="E1682" s="12"/>
    </row>
    <row r="1683">
      <c r="A1683" s="5" t="s">
        <v>3634</v>
      </c>
      <c r="B1683" s="6"/>
      <c r="C1683" s="6"/>
      <c r="D1683" s="6"/>
      <c r="E1683" s="7"/>
    </row>
    <row r="1684">
      <c r="A1684" s="10"/>
      <c r="B1684" s="11"/>
      <c r="C1684" s="11"/>
      <c r="D1684" s="11"/>
      <c r="E1684" s="12"/>
    </row>
    <row r="1685">
      <c r="A1685" s="13">
        <v>45873.0</v>
      </c>
      <c r="B1685" s="6"/>
      <c r="C1685" s="54" t="s">
        <v>3635</v>
      </c>
      <c r="D1685" s="15">
        <v>45879.0</v>
      </c>
      <c r="E1685" s="7"/>
    </row>
    <row r="1686">
      <c r="A1686" s="10"/>
      <c r="B1686" s="11"/>
      <c r="C1686" s="16"/>
      <c r="D1686" s="11"/>
      <c r="E1686" s="12"/>
    </row>
    <row r="1687">
      <c r="A1687" s="55" t="s">
        <v>4824</v>
      </c>
      <c r="B1687" s="7"/>
      <c r="C1687" s="16"/>
      <c r="D1687" s="56" t="s">
        <v>4825</v>
      </c>
      <c r="E1687" s="7"/>
    </row>
    <row r="1688">
      <c r="A1688" s="10"/>
      <c r="B1688" s="12"/>
      <c r="C1688" s="16"/>
      <c r="D1688" s="11"/>
      <c r="E1688" s="12"/>
    </row>
    <row r="1689">
      <c r="A1689" s="19" t="s">
        <v>3636</v>
      </c>
      <c r="B1689" s="6"/>
      <c r="C1689" s="6"/>
      <c r="D1689" s="6"/>
      <c r="E1689" s="7"/>
    </row>
    <row r="1690">
      <c r="A1690" s="20" t="s">
        <v>3637</v>
      </c>
      <c r="B1690" s="21" t="s">
        <v>3638</v>
      </c>
      <c r="C1690" s="22" t="s">
        <v>3639</v>
      </c>
      <c r="D1690" s="21" t="s">
        <v>3640</v>
      </c>
      <c r="E1690" s="23" t="s">
        <v>13</v>
      </c>
    </row>
    <row r="1691">
      <c r="A1691" s="57" t="s">
        <v>3641</v>
      </c>
      <c r="B1691" s="25">
        <v>25170.0</v>
      </c>
      <c r="C1691" s="26">
        <v>25170.0</v>
      </c>
      <c r="D1691" s="27">
        <v>0.0</v>
      </c>
      <c r="E1691" s="28"/>
    </row>
    <row r="1692">
      <c r="A1692" s="57" t="s">
        <v>3642</v>
      </c>
      <c r="B1692" s="29">
        <v>28496.0</v>
      </c>
      <c r="C1692" s="26">
        <v>28496.0</v>
      </c>
      <c r="D1692" s="27">
        <v>0.0</v>
      </c>
      <c r="E1692" s="28"/>
    </row>
    <row r="1693">
      <c r="A1693" s="57" t="s">
        <v>3643</v>
      </c>
      <c r="B1693" s="29">
        <v>0.0</v>
      </c>
      <c r="C1693" s="26"/>
      <c r="D1693" s="27">
        <v>0.0</v>
      </c>
      <c r="E1693" s="41"/>
    </row>
    <row r="1694">
      <c r="A1694" s="57" t="s">
        <v>3644</v>
      </c>
      <c r="B1694" s="29">
        <v>2000.0</v>
      </c>
      <c r="C1694" s="26">
        <v>2000.0</v>
      </c>
      <c r="D1694" s="27">
        <v>0.0</v>
      </c>
      <c r="E1694" s="41"/>
    </row>
    <row r="1695">
      <c r="A1695" s="31" t="s">
        <v>3646</v>
      </c>
      <c r="B1695" s="29">
        <v>0.0</v>
      </c>
      <c r="C1695" s="26"/>
      <c r="D1695" s="27">
        <v>0.0</v>
      </c>
      <c r="E1695" s="28"/>
    </row>
    <row r="1696">
      <c r="A1696" s="31" t="s">
        <v>3647</v>
      </c>
      <c r="B1696" s="29">
        <v>216.0</v>
      </c>
      <c r="C1696" s="26">
        <v>216.0</v>
      </c>
      <c r="D1696" s="27">
        <v>0.0</v>
      </c>
      <c r="E1696" s="41"/>
    </row>
    <row r="1697">
      <c r="A1697" s="31" t="s">
        <v>3649</v>
      </c>
      <c r="B1697" s="29">
        <v>200.0</v>
      </c>
      <c r="C1697" s="26"/>
      <c r="D1697" s="27">
        <v>-200.0</v>
      </c>
      <c r="E1697" s="28"/>
    </row>
    <row r="1698">
      <c r="A1698" s="31" t="s">
        <v>3651</v>
      </c>
      <c r="B1698" s="29">
        <v>3760.0</v>
      </c>
      <c r="C1698" s="26">
        <v>3880.0</v>
      </c>
      <c r="D1698" s="27">
        <v>120.0</v>
      </c>
      <c r="E1698" s="40" t="s">
        <v>8594</v>
      </c>
    </row>
    <row r="1699">
      <c r="A1699" s="58" t="s">
        <v>3652</v>
      </c>
      <c r="B1699" s="29">
        <v>102719.0</v>
      </c>
      <c r="C1699" s="29">
        <v>102719.0</v>
      </c>
      <c r="D1699" s="27">
        <v>0.0</v>
      </c>
      <c r="E1699" s="41"/>
    </row>
    <row r="1700">
      <c r="A1700" s="58" t="s">
        <v>3653</v>
      </c>
      <c r="B1700" s="29">
        <v>55280.0</v>
      </c>
      <c r="C1700" s="59">
        <v>55280.0</v>
      </c>
      <c r="D1700" s="27">
        <v>0.0</v>
      </c>
      <c r="E1700" s="41"/>
    </row>
    <row r="1701">
      <c r="A1701" s="58" t="s">
        <v>3654</v>
      </c>
      <c r="B1701" s="29">
        <v>57147.0</v>
      </c>
      <c r="C1701" s="59">
        <v>56723.0</v>
      </c>
      <c r="D1701" s="27">
        <v>-424.0</v>
      </c>
      <c r="E1701" s="41"/>
    </row>
    <row r="1702">
      <c r="A1702" s="58" t="s">
        <v>3655</v>
      </c>
      <c r="B1702" s="29">
        <v>64750.5</v>
      </c>
      <c r="C1702" s="59">
        <v>64750.5</v>
      </c>
      <c r="D1702" s="27">
        <v>0.0</v>
      </c>
      <c r="E1702" s="41"/>
    </row>
    <row r="1703">
      <c r="A1703" s="58" t="s">
        <v>3657</v>
      </c>
      <c r="B1703" s="29">
        <v>8721.0</v>
      </c>
      <c r="C1703" s="59">
        <v>8721.0</v>
      </c>
      <c r="D1703" s="27">
        <v>0.0</v>
      </c>
      <c r="E1703" s="41"/>
    </row>
    <row r="1704">
      <c r="A1704" s="58" t="s">
        <v>3658</v>
      </c>
      <c r="B1704" s="29">
        <v>9471.0</v>
      </c>
      <c r="C1704" s="59">
        <v>9471.0</v>
      </c>
      <c r="D1704" s="27">
        <v>0.0</v>
      </c>
      <c r="E1704" s="41"/>
    </row>
    <row r="1705">
      <c r="A1705" s="35" t="s">
        <v>3659</v>
      </c>
      <c r="B1705" s="29">
        <v>348926.5</v>
      </c>
      <c r="C1705" s="59">
        <v>348502.5</v>
      </c>
      <c r="D1705" s="27">
        <v>-424.0</v>
      </c>
      <c r="E1705" s="41"/>
    </row>
    <row r="1706">
      <c r="A1706" s="36" t="s">
        <v>3660</v>
      </c>
      <c r="B1706" s="42">
        <v>-467.0</v>
      </c>
      <c r="C1706" s="65">
        <v>-547.0</v>
      </c>
      <c r="D1706" s="66">
        <v>-80.0</v>
      </c>
      <c r="E1706" s="45"/>
    </row>
    <row r="1709">
      <c r="A1709" s="5" t="s">
        <v>4821</v>
      </c>
      <c r="B1709" s="6"/>
      <c r="C1709" s="6"/>
      <c r="D1709" s="6"/>
      <c r="E1709" s="7"/>
    </row>
    <row r="1710">
      <c r="A1710" s="10"/>
      <c r="B1710" s="11"/>
      <c r="C1710" s="11"/>
      <c r="D1710" s="11"/>
      <c r="E1710" s="12"/>
    </row>
    <row r="1711">
      <c r="A1711" s="5" t="s">
        <v>3634</v>
      </c>
      <c r="B1711" s="6"/>
      <c r="C1711" s="6"/>
      <c r="D1711" s="6"/>
      <c r="E1711" s="7"/>
    </row>
    <row r="1712">
      <c r="A1712" s="10"/>
      <c r="B1712" s="11"/>
      <c r="C1712" s="11"/>
      <c r="D1712" s="11"/>
      <c r="E1712" s="12"/>
    </row>
    <row r="1713">
      <c r="A1713" s="13">
        <v>45880.0</v>
      </c>
      <c r="B1713" s="6"/>
      <c r="C1713" s="54" t="s">
        <v>3635</v>
      </c>
      <c r="D1713" s="15">
        <v>45886.0</v>
      </c>
      <c r="E1713" s="7"/>
    </row>
    <row r="1714">
      <c r="A1714" s="10"/>
      <c r="B1714" s="11"/>
      <c r="C1714" s="16"/>
      <c r="D1714" s="11"/>
      <c r="E1714" s="12"/>
    </row>
    <row r="1715">
      <c r="A1715" s="55" t="s">
        <v>4824</v>
      </c>
      <c r="B1715" s="7"/>
      <c r="C1715" s="16"/>
      <c r="D1715" s="56" t="s">
        <v>4825</v>
      </c>
      <c r="E1715" s="7"/>
    </row>
    <row r="1716">
      <c r="A1716" s="10"/>
      <c r="B1716" s="12"/>
      <c r="C1716" s="16"/>
      <c r="D1716" s="11"/>
      <c r="E1716" s="12"/>
    </row>
    <row r="1717">
      <c r="A1717" s="19" t="s">
        <v>3636</v>
      </c>
      <c r="B1717" s="6"/>
      <c r="C1717" s="6"/>
      <c r="D1717" s="6"/>
      <c r="E1717" s="7"/>
    </row>
    <row r="1718">
      <c r="A1718" s="20" t="s">
        <v>3637</v>
      </c>
      <c r="B1718" s="21" t="s">
        <v>3638</v>
      </c>
      <c r="C1718" s="22" t="s">
        <v>3639</v>
      </c>
      <c r="D1718" s="21" t="s">
        <v>3640</v>
      </c>
      <c r="E1718" s="23" t="s">
        <v>13</v>
      </c>
    </row>
    <row r="1719">
      <c r="A1719" s="57" t="s">
        <v>3641</v>
      </c>
      <c r="B1719" s="25">
        <v>33654.0</v>
      </c>
      <c r="C1719" s="26">
        <v>35425.0</v>
      </c>
      <c r="D1719" s="27">
        <v>1771.0</v>
      </c>
      <c r="E1719" s="28"/>
    </row>
    <row r="1720">
      <c r="A1720" s="57" t="s">
        <v>3642</v>
      </c>
      <c r="B1720" s="29">
        <v>26305.0</v>
      </c>
      <c r="C1720" s="26">
        <v>26305.0</v>
      </c>
      <c r="D1720" s="27">
        <v>0.0</v>
      </c>
      <c r="E1720" s="28" t="s">
        <v>8595</v>
      </c>
    </row>
    <row r="1721">
      <c r="A1721" s="57" t="s">
        <v>3643</v>
      </c>
      <c r="B1721" s="29">
        <v>1171.0</v>
      </c>
      <c r="C1721" s="26"/>
      <c r="D1721" s="27">
        <v>-1171.0</v>
      </c>
      <c r="E1721" s="41"/>
    </row>
    <row r="1722">
      <c r="A1722" s="57" t="s">
        <v>3644</v>
      </c>
      <c r="B1722" s="29">
        <v>1000.0</v>
      </c>
      <c r="C1722" s="26">
        <v>1000.0</v>
      </c>
      <c r="D1722" s="27">
        <v>0.0</v>
      </c>
      <c r="E1722" s="41"/>
    </row>
    <row r="1723">
      <c r="A1723" s="31" t="s">
        <v>3646</v>
      </c>
      <c r="B1723" s="29">
        <v>269.0</v>
      </c>
      <c r="C1723" s="26">
        <v>269.0</v>
      </c>
      <c r="D1723" s="27">
        <v>0.0</v>
      </c>
      <c r="E1723" s="28" t="s">
        <v>8596</v>
      </c>
    </row>
    <row r="1724">
      <c r="A1724" s="31" t="s">
        <v>3647</v>
      </c>
      <c r="B1724" s="29">
        <v>0.0</v>
      </c>
      <c r="C1724" s="26"/>
      <c r="D1724" s="27">
        <v>0.0</v>
      </c>
      <c r="E1724" s="41"/>
    </row>
    <row r="1725">
      <c r="A1725" s="31" t="s">
        <v>3649</v>
      </c>
      <c r="B1725" s="29">
        <v>0.0</v>
      </c>
      <c r="C1725" s="26"/>
      <c r="D1725" s="27">
        <v>0.0</v>
      </c>
      <c r="E1725" s="28"/>
    </row>
    <row r="1726">
      <c r="A1726" s="31" t="s">
        <v>3651</v>
      </c>
      <c r="B1726" s="29">
        <v>4280.0</v>
      </c>
      <c r="C1726" s="26">
        <v>4280.0</v>
      </c>
      <c r="D1726" s="27">
        <v>0.0</v>
      </c>
      <c r="E1726" s="40"/>
    </row>
    <row r="1727">
      <c r="A1727" s="58" t="s">
        <v>3652</v>
      </c>
      <c r="B1727" s="29">
        <v>91456.0</v>
      </c>
      <c r="C1727" s="29">
        <v>91456.0</v>
      </c>
      <c r="D1727" s="27">
        <v>0.0</v>
      </c>
      <c r="E1727" s="41"/>
    </row>
    <row r="1728">
      <c r="A1728" s="58" t="s">
        <v>3653</v>
      </c>
      <c r="B1728" s="29">
        <v>69699.0</v>
      </c>
      <c r="C1728" s="59">
        <v>70357.0</v>
      </c>
      <c r="D1728" s="27">
        <v>658.0</v>
      </c>
      <c r="E1728" s="41"/>
    </row>
    <row r="1729">
      <c r="A1729" s="58" t="s">
        <v>3654</v>
      </c>
      <c r="B1729" s="29">
        <v>64629.0</v>
      </c>
      <c r="C1729" s="59">
        <v>65646.0</v>
      </c>
      <c r="D1729" s="27">
        <v>1017.0</v>
      </c>
      <c r="E1729" s="41"/>
    </row>
    <row r="1730">
      <c r="A1730" s="58" t="s">
        <v>3655</v>
      </c>
      <c r="B1730" s="29">
        <v>48545.0</v>
      </c>
      <c r="C1730" s="59">
        <v>48854.0</v>
      </c>
      <c r="D1730" s="27">
        <v>309.0</v>
      </c>
      <c r="E1730" s="41"/>
    </row>
    <row r="1731">
      <c r="A1731" s="58" t="s">
        <v>3657</v>
      </c>
      <c r="B1731" s="29">
        <v>705.0</v>
      </c>
      <c r="C1731" s="59">
        <v>705.0</v>
      </c>
      <c r="D1731" s="27">
        <v>0.0</v>
      </c>
      <c r="E1731" s="41"/>
    </row>
    <row r="1732">
      <c r="A1732" s="58" t="s">
        <v>3658</v>
      </c>
      <c r="B1732" s="29">
        <v>10262.0</v>
      </c>
      <c r="C1732" s="59">
        <v>10262.0</v>
      </c>
      <c r="D1732" s="27">
        <v>0.0</v>
      </c>
      <c r="E1732" s="41"/>
    </row>
    <row r="1733">
      <c r="A1733" s="35" t="s">
        <v>3659</v>
      </c>
      <c r="B1733" s="29">
        <v>341226.5</v>
      </c>
      <c r="C1733" s="59">
        <v>343464.5</v>
      </c>
      <c r="D1733" s="27">
        <v>2238.0</v>
      </c>
      <c r="E1733" s="41"/>
    </row>
    <row r="1734">
      <c r="A1734" s="36" t="s">
        <v>3660</v>
      </c>
      <c r="B1734" s="42">
        <v>486.5</v>
      </c>
      <c r="C1734" s="65">
        <v>832.5</v>
      </c>
      <c r="D1734" s="66">
        <v>346.0</v>
      </c>
      <c r="E1734" s="45"/>
    </row>
    <row r="1737">
      <c r="A1737" s="5" t="s">
        <v>4821</v>
      </c>
      <c r="B1737" s="6"/>
      <c r="C1737" s="6"/>
      <c r="D1737" s="6"/>
      <c r="E1737" s="7"/>
    </row>
    <row r="1738">
      <c r="A1738" s="10"/>
      <c r="B1738" s="11"/>
      <c r="C1738" s="11"/>
      <c r="D1738" s="11"/>
      <c r="E1738" s="12"/>
    </row>
    <row r="1739">
      <c r="A1739" s="5" t="s">
        <v>3634</v>
      </c>
      <c r="B1739" s="6"/>
      <c r="C1739" s="6"/>
      <c r="D1739" s="6"/>
      <c r="E1739" s="7"/>
    </row>
    <row r="1740">
      <c r="A1740" s="10"/>
      <c r="B1740" s="11"/>
      <c r="C1740" s="11"/>
      <c r="D1740" s="11"/>
      <c r="E1740" s="12"/>
    </row>
    <row r="1741">
      <c r="A1741" s="13">
        <v>45887.0</v>
      </c>
      <c r="B1741" s="6"/>
      <c r="C1741" s="54" t="s">
        <v>3635</v>
      </c>
      <c r="D1741" s="15">
        <v>45893.0</v>
      </c>
      <c r="E1741" s="7"/>
    </row>
    <row r="1742">
      <c r="A1742" s="10"/>
      <c r="B1742" s="11"/>
      <c r="C1742" s="16"/>
      <c r="D1742" s="11"/>
      <c r="E1742" s="12"/>
    </row>
    <row r="1743">
      <c r="A1743" s="55" t="s">
        <v>4824</v>
      </c>
      <c r="B1743" s="7"/>
      <c r="C1743" s="16"/>
      <c r="D1743" s="56" t="s">
        <v>4825</v>
      </c>
      <c r="E1743" s="7"/>
    </row>
    <row r="1744">
      <c r="A1744" s="10"/>
      <c r="B1744" s="12"/>
      <c r="C1744" s="16"/>
      <c r="D1744" s="11"/>
      <c r="E1744" s="12"/>
    </row>
    <row r="1745">
      <c r="A1745" s="19" t="s">
        <v>3636</v>
      </c>
      <c r="B1745" s="6"/>
      <c r="C1745" s="6"/>
      <c r="D1745" s="6"/>
      <c r="E1745" s="7"/>
    </row>
    <row r="1746">
      <c r="A1746" s="20" t="s">
        <v>3637</v>
      </c>
      <c r="B1746" s="21" t="s">
        <v>3638</v>
      </c>
      <c r="C1746" s="22" t="s">
        <v>3639</v>
      </c>
      <c r="D1746" s="21" t="s">
        <v>3640</v>
      </c>
      <c r="E1746" s="23" t="s">
        <v>13</v>
      </c>
    </row>
    <row r="1747">
      <c r="A1747" s="57" t="s">
        <v>3641</v>
      </c>
      <c r="B1747" s="25">
        <v>33948.0</v>
      </c>
      <c r="C1747" s="26">
        <v>40914.0</v>
      </c>
      <c r="D1747" s="27">
        <v>6966.0</v>
      </c>
      <c r="E1747" s="28"/>
    </row>
    <row r="1748">
      <c r="A1748" s="57" t="s">
        <v>3642</v>
      </c>
      <c r="B1748" s="29">
        <v>25990.0</v>
      </c>
      <c r="C1748" s="26">
        <v>25990.0</v>
      </c>
      <c r="D1748" s="27">
        <v>0.0</v>
      </c>
      <c r="E1748" s="28"/>
    </row>
    <row r="1749">
      <c r="A1749" s="57" t="s">
        <v>3643</v>
      </c>
      <c r="B1749" s="29">
        <v>7237.0</v>
      </c>
      <c r="C1749" s="26">
        <v>280.0</v>
      </c>
      <c r="D1749" s="27">
        <v>-6957.0</v>
      </c>
      <c r="E1749" s="41"/>
    </row>
    <row r="1750">
      <c r="A1750" s="57" t="s">
        <v>3644</v>
      </c>
      <c r="B1750" s="29">
        <v>1000.0</v>
      </c>
      <c r="C1750" s="26">
        <v>1000.0</v>
      </c>
      <c r="D1750" s="27">
        <v>0.0</v>
      </c>
      <c r="E1750" s="41"/>
    </row>
    <row r="1751">
      <c r="A1751" s="31" t="s">
        <v>3646</v>
      </c>
      <c r="B1751" s="29">
        <v>0.0</v>
      </c>
      <c r="C1751" s="26"/>
      <c r="D1751" s="27">
        <v>0.0</v>
      </c>
      <c r="E1751" s="28"/>
    </row>
    <row r="1752">
      <c r="A1752" s="31" t="s">
        <v>3647</v>
      </c>
      <c r="B1752" s="29">
        <v>0.0</v>
      </c>
      <c r="C1752" s="26"/>
      <c r="D1752" s="27">
        <v>0.0</v>
      </c>
      <c r="E1752" s="41"/>
    </row>
    <row r="1753">
      <c r="A1753" s="31" t="s">
        <v>3649</v>
      </c>
      <c r="B1753" s="29">
        <v>0.0</v>
      </c>
      <c r="C1753" s="26"/>
      <c r="D1753" s="27">
        <v>0.0</v>
      </c>
      <c r="E1753" s="28"/>
    </row>
    <row r="1754">
      <c r="A1754" s="31" t="s">
        <v>3651</v>
      </c>
      <c r="B1754" s="29">
        <v>3200.0</v>
      </c>
      <c r="C1754" s="26">
        <v>3200.0</v>
      </c>
      <c r="D1754" s="27">
        <v>0.0</v>
      </c>
      <c r="E1754" s="40"/>
    </row>
    <row r="1755">
      <c r="A1755" s="58" t="s">
        <v>3652</v>
      </c>
      <c r="B1755" s="29">
        <v>101264.0</v>
      </c>
      <c r="C1755" s="29">
        <v>101264.0</v>
      </c>
      <c r="D1755" s="27">
        <v>0.0</v>
      </c>
      <c r="E1755" s="41"/>
    </row>
    <row r="1756">
      <c r="A1756" s="58" t="s">
        <v>3653</v>
      </c>
      <c r="B1756" s="29">
        <v>64713.0</v>
      </c>
      <c r="C1756" s="59">
        <v>64713.0</v>
      </c>
      <c r="D1756" s="27">
        <v>0.0</v>
      </c>
      <c r="E1756" s="41"/>
    </row>
    <row r="1757">
      <c r="A1757" s="58" t="s">
        <v>3654</v>
      </c>
      <c r="B1757" s="29">
        <v>63942.0</v>
      </c>
      <c r="C1757" s="59">
        <v>62963.0</v>
      </c>
      <c r="D1757" s="27">
        <v>-979.0</v>
      </c>
      <c r="E1757" s="41"/>
    </row>
    <row r="1758">
      <c r="A1758" s="58" t="s">
        <v>3655</v>
      </c>
      <c r="B1758" s="29">
        <v>49865.5</v>
      </c>
      <c r="C1758" s="59">
        <v>49865.5</v>
      </c>
      <c r="D1758" s="27">
        <v>0.0</v>
      </c>
      <c r="E1758" s="41"/>
    </row>
    <row r="1759">
      <c r="A1759" s="58" t="s">
        <v>3657</v>
      </c>
      <c r="B1759" s="29">
        <v>1157.0</v>
      </c>
      <c r="C1759" s="59">
        <v>1157.0</v>
      </c>
      <c r="D1759" s="27">
        <v>0.0</v>
      </c>
      <c r="E1759" s="41"/>
    </row>
    <row r="1760">
      <c r="A1760" s="58" t="s">
        <v>3658</v>
      </c>
      <c r="B1760" s="29">
        <v>12857.0</v>
      </c>
      <c r="C1760" s="59">
        <v>12857.0</v>
      </c>
      <c r="D1760" s="27">
        <v>0.0</v>
      </c>
      <c r="E1760" s="41"/>
    </row>
    <row r="1761">
      <c r="A1761" s="35" t="s">
        <v>3659</v>
      </c>
      <c r="B1761" s="29">
        <v>352315.0</v>
      </c>
      <c r="C1761" s="59">
        <v>351336.0</v>
      </c>
      <c r="D1761" s="27">
        <v>-979.0</v>
      </c>
      <c r="E1761" s="41"/>
    </row>
    <row r="1762">
      <c r="A1762" s="36" t="s">
        <v>3660</v>
      </c>
      <c r="B1762" s="42">
        <v>1.5</v>
      </c>
      <c r="C1762" s="65">
        <v>10.5</v>
      </c>
      <c r="D1762" s="66">
        <v>9.0</v>
      </c>
      <c r="E1762" s="45"/>
    </row>
    <row r="1765">
      <c r="A1765" s="5" t="s">
        <v>4821</v>
      </c>
      <c r="B1765" s="6"/>
      <c r="C1765" s="6"/>
      <c r="D1765" s="6"/>
      <c r="E1765" s="7"/>
    </row>
    <row r="1766">
      <c r="A1766" s="10"/>
      <c r="B1766" s="11"/>
      <c r="C1766" s="11"/>
      <c r="D1766" s="11"/>
      <c r="E1766" s="12"/>
    </row>
    <row r="1767">
      <c r="A1767" s="5" t="s">
        <v>3634</v>
      </c>
      <c r="B1767" s="6"/>
      <c r="C1767" s="6"/>
      <c r="D1767" s="6"/>
      <c r="E1767" s="7"/>
    </row>
    <row r="1768">
      <c r="A1768" s="10"/>
      <c r="B1768" s="11"/>
      <c r="C1768" s="11"/>
      <c r="D1768" s="11"/>
      <c r="E1768" s="12"/>
    </row>
    <row r="1769">
      <c r="A1769" s="13">
        <v>45894.0</v>
      </c>
      <c r="B1769" s="6"/>
      <c r="C1769" s="54" t="s">
        <v>3635</v>
      </c>
      <c r="D1769" s="15">
        <v>45900.0</v>
      </c>
      <c r="E1769" s="7"/>
    </row>
    <row r="1770">
      <c r="A1770" s="10"/>
      <c r="B1770" s="11"/>
      <c r="C1770" s="16"/>
      <c r="D1770" s="11"/>
      <c r="E1770" s="12"/>
    </row>
    <row r="1771">
      <c r="A1771" s="55" t="s">
        <v>4824</v>
      </c>
      <c r="B1771" s="7"/>
      <c r="C1771" s="16"/>
      <c r="D1771" s="56" t="s">
        <v>4825</v>
      </c>
      <c r="E1771" s="7"/>
    </row>
    <row r="1772">
      <c r="A1772" s="10"/>
      <c r="B1772" s="12"/>
      <c r="C1772" s="16"/>
      <c r="D1772" s="11"/>
      <c r="E1772" s="12"/>
    </row>
    <row r="1773">
      <c r="A1773" s="19" t="s">
        <v>3636</v>
      </c>
      <c r="B1773" s="6"/>
      <c r="C1773" s="6"/>
      <c r="D1773" s="6"/>
      <c r="E1773" s="7"/>
    </row>
    <row r="1774">
      <c r="A1774" s="20" t="s">
        <v>3637</v>
      </c>
      <c r="B1774" s="21" t="s">
        <v>3638</v>
      </c>
      <c r="C1774" s="22" t="s">
        <v>3639</v>
      </c>
      <c r="D1774" s="21" t="s">
        <v>3640</v>
      </c>
      <c r="E1774" s="23" t="s">
        <v>13</v>
      </c>
    </row>
    <row r="1775">
      <c r="A1775" s="57" t="s">
        <v>3641</v>
      </c>
      <c r="B1775" s="25">
        <v>37623.0</v>
      </c>
      <c r="C1775" s="26">
        <v>38000.0</v>
      </c>
      <c r="D1775" s="27">
        <v>377.0</v>
      </c>
      <c r="E1775" s="28"/>
    </row>
    <row r="1776">
      <c r="A1776" s="57" t="s">
        <v>3642</v>
      </c>
      <c r="B1776" s="29">
        <v>26733.0</v>
      </c>
      <c r="C1776" s="26">
        <v>26733.0</v>
      </c>
      <c r="D1776" s="27">
        <v>0.0</v>
      </c>
      <c r="E1776" s="28"/>
    </row>
    <row r="1777">
      <c r="A1777" s="57" t="s">
        <v>3643</v>
      </c>
      <c r="B1777" s="29">
        <v>980.0</v>
      </c>
      <c r="C1777" s="26">
        <v>980.0</v>
      </c>
      <c r="D1777" s="27">
        <v>0.0</v>
      </c>
      <c r="E1777" s="41"/>
    </row>
    <row r="1778">
      <c r="A1778" s="57" t="s">
        <v>3644</v>
      </c>
      <c r="B1778" s="29">
        <v>390.0</v>
      </c>
      <c r="C1778" s="26">
        <v>1000.0</v>
      </c>
      <c r="D1778" s="27">
        <v>610.0</v>
      </c>
      <c r="E1778" s="41"/>
    </row>
    <row r="1779">
      <c r="A1779" s="31" t="s">
        <v>3646</v>
      </c>
      <c r="B1779" s="29">
        <v>980.0</v>
      </c>
      <c r="C1779" s="26"/>
      <c r="D1779" s="27">
        <v>-980.0</v>
      </c>
      <c r="E1779" s="28"/>
    </row>
    <row r="1780">
      <c r="A1780" s="31" t="s">
        <v>3647</v>
      </c>
      <c r="B1780" s="29">
        <v>0.0</v>
      </c>
      <c r="C1780" s="26"/>
      <c r="D1780" s="27">
        <v>0.0</v>
      </c>
      <c r="E1780" s="41"/>
    </row>
    <row r="1781">
      <c r="A1781" s="31" t="s">
        <v>3649</v>
      </c>
      <c r="B1781" s="29">
        <v>290.0</v>
      </c>
      <c r="C1781" s="26">
        <v>130.0</v>
      </c>
      <c r="D1781" s="27">
        <v>-160.0</v>
      </c>
      <c r="E1781" s="28"/>
    </row>
    <row r="1782">
      <c r="A1782" s="31" t="s">
        <v>3651</v>
      </c>
      <c r="B1782" s="29">
        <v>2840.0</v>
      </c>
      <c r="C1782" s="26">
        <v>3000.0</v>
      </c>
      <c r="D1782" s="27">
        <v>160.0</v>
      </c>
      <c r="E1782" s="40"/>
    </row>
    <row r="1783">
      <c r="A1783" s="58" t="s">
        <v>3652</v>
      </c>
      <c r="B1783" s="29">
        <v>108107.0</v>
      </c>
      <c r="C1783" s="29">
        <v>108107.0</v>
      </c>
      <c r="D1783" s="27">
        <v>0.0</v>
      </c>
      <c r="E1783" s="41"/>
    </row>
    <row r="1784">
      <c r="A1784" s="58" t="s">
        <v>3653</v>
      </c>
      <c r="B1784" s="29">
        <v>64125.0</v>
      </c>
      <c r="C1784" s="59">
        <v>64125.0</v>
      </c>
      <c r="D1784" s="27">
        <v>0.0</v>
      </c>
      <c r="E1784" s="41"/>
    </row>
    <row r="1785">
      <c r="A1785" s="58" t="s">
        <v>3654</v>
      </c>
      <c r="B1785" s="29">
        <v>72883.0</v>
      </c>
      <c r="C1785" s="59">
        <v>72186.0</v>
      </c>
      <c r="D1785" s="27">
        <v>-697.0</v>
      </c>
      <c r="E1785" s="41"/>
    </row>
    <row r="1786">
      <c r="A1786" s="58" t="s">
        <v>3655</v>
      </c>
      <c r="B1786" s="29">
        <v>59214.5</v>
      </c>
      <c r="C1786" s="59">
        <v>59214.5</v>
      </c>
      <c r="D1786" s="27">
        <v>0.0</v>
      </c>
      <c r="E1786" s="41"/>
    </row>
    <row r="1787">
      <c r="A1787" s="58" t="s">
        <v>3657</v>
      </c>
      <c r="B1787" s="29">
        <v>3122.0</v>
      </c>
      <c r="C1787" s="59">
        <v>3122.0</v>
      </c>
      <c r="D1787" s="27">
        <v>0.0</v>
      </c>
      <c r="E1787" s="41"/>
    </row>
    <row r="1788">
      <c r="A1788" s="58" t="s">
        <v>3658</v>
      </c>
      <c r="B1788" s="29">
        <v>14348.0</v>
      </c>
      <c r="C1788" s="59">
        <v>14348.0</v>
      </c>
      <c r="D1788" s="27">
        <v>0.0</v>
      </c>
      <c r="E1788" s="41"/>
    </row>
    <row r="1789">
      <c r="A1789" s="35" t="s">
        <v>3659</v>
      </c>
      <c r="B1789" s="29">
        <v>377287.0</v>
      </c>
      <c r="C1789" s="59">
        <v>376590.0</v>
      </c>
      <c r="D1789" s="27">
        <v>-697.0</v>
      </c>
      <c r="E1789" s="41"/>
    </row>
    <row r="1790">
      <c r="A1790" s="36" t="s">
        <v>3660</v>
      </c>
      <c r="B1790" s="42">
        <v>0.5</v>
      </c>
      <c r="C1790" s="65">
        <v>7.5</v>
      </c>
      <c r="D1790" s="66">
        <v>7.0</v>
      </c>
      <c r="E1790" s="45"/>
    </row>
    <row r="1793">
      <c r="A1793" s="5" t="s">
        <v>4821</v>
      </c>
      <c r="B1793" s="6"/>
      <c r="C1793" s="6"/>
      <c r="D1793" s="6"/>
      <c r="E1793" s="7"/>
    </row>
    <row r="1794">
      <c r="A1794" s="10"/>
      <c r="B1794" s="11"/>
      <c r="C1794" s="11"/>
      <c r="D1794" s="11"/>
      <c r="E1794" s="12"/>
    </row>
    <row r="1795">
      <c r="A1795" s="5" t="s">
        <v>3634</v>
      </c>
      <c r="B1795" s="6"/>
      <c r="C1795" s="6"/>
      <c r="D1795" s="6"/>
      <c r="E1795" s="7"/>
    </row>
    <row r="1796">
      <c r="A1796" s="10"/>
      <c r="B1796" s="11"/>
      <c r="C1796" s="11"/>
      <c r="D1796" s="11"/>
      <c r="E1796" s="12"/>
    </row>
    <row r="1797">
      <c r="A1797" s="13">
        <v>45908.0</v>
      </c>
      <c r="B1797" s="6"/>
      <c r="C1797" s="54" t="s">
        <v>3635</v>
      </c>
      <c r="D1797" s="15">
        <v>45914.0</v>
      </c>
      <c r="E1797" s="7"/>
    </row>
    <row r="1798">
      <c r="A1798" s="10"/>
      <c r="B1798" s="11"/>
      <c r="C1798" s="16"/>
      <c r="D1798" s="11"/>
      <c r="E1798" s="12"/>
    </row>
    <row r="1799">
      <c r="A1799" s="55" t="s">
        <v>4824</v>
      </c>
      <c r="B1799" s="7"/>
      <c r="C1799" s="16"/>
      <c r="D1799" s="56" t="s">
        <v>4825</v>
      </c>
      <c r="E1799" s="7"/>
    </row>
    <row r="1800">
      <c r="A1800" s="10"/>
      <c r="B1800" s="12"/>
      <c r="C1800" s="16"/>
      <c r="D1800" s="11"/>
      <c r="E1800" s="12"/>
    </row>
    <row r="1801">
      <c r="A1801" s="19" t="s">
        <v>3636</v>
      </c>
      <c r="B1801" s="6"/>
      <c r="C1801" s="6"/>
      <c r="D1801" s="6"/>
      <c r="E1801" s="7"/>
    </row>
    <row r="1802">
      <c r="A1802" s="20" t="s">
        <v>3637</v>
      </c>
      <c r="B1802" s="21" t="s">
        <v>3638</v>
      </c>
      <c r="C1802" s="22" t="s">
        <v>3639</v>
      </c>
      <c r="D1802" s="21" t="s">
        <v>3640</v>
      </c>
      <c r="E1802" s="23" t="s">
        <v>13</v>
      </c>
    </row>
    <row r="1803">
      <c r="A1803" s="57" t="s">
        <v>3641</v>
      </c>
      <c r="B1803" s="25">
        <v>29429.0</v>
      </c>
      <c r="C1803" s="26">
        <v>29400.0</v>
      </c>
      <c r="D1803" s="27">
        <v>-29.0</v>
      </c>
      <c r="E1803" s="28"/>
    </row>
    <row r="1804">
      <c r="A1804" s="57" t="s">
        <v>3642</v>
      </c>
      <c r="B1804" s="29">
        <v>29034.0</v>
      </c>
      <c r="C1804" s="26">
        <v>29034.0</v>
      </c>
      <c r="D1804" s="27">
        <v>0.0</v>
      </c>
      <c r="E1804" s="28"/>
    </row>
    <row r="1805">
      <c r="A1805" s="57" t="s">
        <v>3643</v>
      </c>
      <c r="B1805" s="29">
        <v>0.0</v>
      </c>
      <c r="C1805" s="26"/>
      <c r="D1805" s="27">
        <v>0.0</v>
      </c>
      <c r="E1805" s="41"/>
    </row>
    <row r="1806">
      <c r="A1806" s="57" t="s">
        <v>3644</v>
      </c>
      <c r="B1806" s="29">
        <v>1000.0</v>
      </c>
      <c r="C1806" s="26">
        <v>1000.0</v>
      </c>
      <c r="D1806" s="27">
        <v>0.0</v>
      </c>
      <c r="E1806" s="41"/>
    </row>
    <row r="1807">
      <c r="A1807" s="31" t="s">
        <v>3646</v>
      </c>
      <c r="B1807" s="29">
        <v>0.0</v>
      </c>
      <c r="C1807" s="26"/>
      <c r="D1807" s="27">
        <v>0.0</v>
      </c>
      <c r="E1807" s="28"/>
    </row>
    <row r="1808">
      <c r="A1808" s="31" t="s">
        <v>3647</v>
      </c>
      <c r="B1808" s="29">
        <v>635.0</v>
      </c>
      <c r="C1808" s="26">
        <v>635.0</v>
      </c>
      <c r="D1808" s="27">
        <v>0.0</v>
      </c>
      <c r="E1808" s="41"/>
    </row>
    <row r="1809">
      <c r="A1809" s="31" t="s">
        <v>3649</v>
      </c>
      <c r="B1809" s="29">
        <v>0.0</v>
      </c>
      <c r="C1809" s="26"/>
      <c r="D1809" s="27">
        <v>0.0</v>
      </c>
      <c r="E1809" s="28"/>
    </row>
    <row r="1810">
      <c r="A1810" s="31" t="s">
        <v>3651</v>
      </c>
      <c r="B1810" s="29">
        <v>2640.0</v>
      </c>
      <c r="C1810" s="26">
        <v>2680.0</v>
      </c>
      <c r="D1810" s="27">
        <v>40.0</v>
      </c>
      <c r="E1810" s="40"/>
    </row>
    <row r="1811">
      <c r="A1811" s="58" t="s">
        <v>3652</v>
      </c>
      <c r="B1811" s="29">
        <v>93080.0</v>
      </c>
      <c r="C1811" s="29">
        <v>93080.0</v>
      </c>
      <c r="D1811" s="27">
        <v>0.0</v>
      </c>
      <c r="E1811" s="41"/>
    </row>
    <row r="1812">
      <c r="A1812" s="58" t="s">
        <v>3653</v>
      </c>
      <c r="B1812" s="29">
        <v>52711.0</v>
      </c>
      <c r="C1812" s="59">
        <v>52711.0</v>
      </c>
      <c r="D1812" s="27">
        <v>0.0</v>
      </c>
      <c r="E1812" s="41"/>
    </row>
    <row r="1813">
      <c r="A1813" s="58" t="s">
        <v>3654</v>
      </c>
      <c r="B1813" s="29">
        <v>71848.0</v>
      </c>
      <c r="C1813" s="59">
        <v>71584.0</v>
      </c>
      <c r="D1813" s="27">
        <v>-264.0</v>
      </c>
      <c r="E1813" s="41"/>
    </row>
    <row r="1814">
      <c r="A1814" s="58" t="s">
        <v>3655</v>
      </c>
      <c r="B1814" s="29">
        <v>62619.0</v>
      </c>
      <c r="C1814" s="59">
        <v>62619.0</v>
      </c>
      <c r="D1814" s="27">
        <v>0.0</v>
      </c>
      <c r="E1814" s="41"/>
    </row>
    <row r="1815">
      <c r="A1815" s="58" t="s">
        <v>3657</v>
      </c>
      <c r="B1815" s="29">
        <v>3308.0</v>
      </c>
      <c r="C1815" s="59">
        <v>3308.0</v>
      </c>
      <c r="D1815" s="27">
        <v>0.0</v>
      </c>
      <c r="E1815" s="41"/>
    </row>
    <row r="1816">
      <c r="A1816" s="58" t="s">
        <v>3658</v>
      </c>
      <c r="B1816" s="29">
        <v>10890.0</v>
      </c>
      <c r="C1816" s="59">
        <v>10516.0</v>
      </c>
      <c r="D1816" s="27">
        <v>-374.0</v>
      </c>
      <c r="E1816" s="41"/>
    </row>
    <row r="1817">
      <c r="A1817" s="35" t="s">
        <v>3659</v>
      </c>
      <c r="B1817" s="29">
        <v>346295.0</v>
      </c>
      <c r="C1817" s="59">
        <v>345657.0</v>
      </c>
      <c r="D1817" s="27">
        <v>-638.0</v>
      </c>
      <c r="E1817" s="41"/>
    </row>
    <row r="1818">
      <c r="A1818" s="36" t="s">
        <v>3660</v>
      </c>
      <c r="B1818" s="42">
        <v>9.0</v>
      </c>
      <c r="C1818" s="65">
        <v>394.0</v>
      </c>
      <c r="D1818" s="66">
        <v>385.0</v>
      </c>
      <c r="E1818" s="45"/>
    </row>
    <row r="1821">
      <c r="A1821" s="5" t="s">
        <v>4821</v>
      </c>
      <c r="B1821" s="6"/>
      <c r="C1821" s="6"/>
      <c r="D1821" s="6"/>
      <c r="E1821" s="7"/>
    </row>
    <row r="1822">
      <c r="A1822" s="10"/>
      <c r="B1822" s="11"/>
      <c r="C1822" s="11"/>
      <c r="D1822" s="11"/>
      <c r="E1822" s="12"/>
    </row>
    <row r="1823">
      <c r="A1823" s="5" t="s">
        <v>3634</v>
      </c>
      <c r="B1823" s="6"/>
      <c r="C1823" s="6"/>
      <c r="D1823" s="6"/>
      <c r="E1823" s="7"/>
    </row>
    <row r="1824">
      <c r="A1824" s="10"/>
      <c r="B1824" s="11"/>
      <c r="C1824" s="11"/>
      <c r="D1824" s="11"/>
      <c r="E1824" s="12"/>
    </row>
    <row r="1825">
      <c r="A1825" s="13">
        <v>45915.0</v>
      </c>
      <c r="B1825" s="6"/>
      <c r="C1825" s="54" t="s">
        <v>3635</v>
      </c>
      <c r="D1825" s="15">
        <v>45921.0</v>
      </c>
      <c r="E1825" s="7"/>
    </row>
    <row r="1826">
      <c r="A1826" s="10"/>
      <c r="B1826" s="11"/>
      <c r="C1826" s="16"/>
      <c r="D1826" s="11"/>
      <c r="E1826" s="12"/>
    </row>
    <row r="1827">
      <c r="A1827" s="55" t="s">
        <v>4824</v>
      </c>
      <c r="B1827" s="7"/>
      <c r="C1827" s="16"/>
      <c r="D1827" s="56" t="s">
        <v>4825</v>
      </c>
      <c r="E1827" s="7"/>
    </row>
    <row r="1828">
      <c r="A1828" s="10"/>
      <c r="B1828" s="12"/>
      <c r="C1828" s="16"/>
      <c r="D1828" s="11"/>
      <c r="E1828" s="12"/>
    </row>
    <row r="1829">
      <c r="A1829" s="19" t="s">
        <v>3636</v>
      </c>
      <c r="B1829" s="6"/>
      <c r="C1829" s="6"/>
      <c r="D1829" s="6"/>
      <c r="E1829" s="7"/>
    </row>
    <row r="1830">
      <c r="A1830" s="20" t="s">
        <v>3637</v>
      </c>
      <c r="B1830" s="21" t="s">
        <v>3638</v>
      </c>
      <c r="C1830" s="22" t="s">
        <v>3639</v>
      </c>
      <c r="D1830" s="21" t="s">
        <v>3640</v>
      </c>
      <c r="E1830" s="23" t="s">
        <v>13</v>
      </c>
    </row>
    <row r="1831">
      <c r="A1831" s="57" t="s">
        <v>3641</v>
      </c>
      <c r="B1831" s="25">
        <v>33784.0</v>
      </c>
      <c r="C1831" s="26">
        <v>33785.0</v>
      </c>
      <c r="D1831" s="27">
        <v>1.0</v>
      </c>
      <c r="E1831" s="28"/>
    </row>
    <row r="1832">
      <c r="A1832" s="57" t="s">
        <v>3642</v>
      </c>
      <c r="B1832" s="29">
        <v>19276.0</v>
      </c>
      <c r="C1832" s="26">
        <v>19276.0</v>
      </c>
      <c r="D1832" s="27">
        <v>0.0</v>
      </c>
      <c r="E1832" s="28"/>
    </row>
    <row r="1833">
      <c r="A1833" s="57" t="s">
        <v>3643</v>
      </c>
      <c r="B1833" s="29">
        <v>400.0</v>
      </c>
      <c r="C1833" s="26">
        <v>400.0</v>
      </c>
      <c r="D1833" s="27">
        <v>0.0</v>
      </c>
      <c r="E1833" s="41"/>
    </row>
    <row r="1834">
      <c r="A1834" s="57" t="s">
        <v>3644</v>
      </c>
      <c r="B1834" s="29">
        <v>1000.0</v>
      </c>
      <c r="C1834" s="26">
        <v>1000.0</v>
      </c>
      <c r="D1834" s="27">
        <v>0.0</v>
      </c>
      <c r="E1834" s="41"/>
    </row>
    <row r="1835">
      <c r="A1835" s="31" t="s">
        <v>3646</v>
      </c>
      <c r="B1835" s="29">
        <v>0.0</v>
      </c>
      <c r="C1835" s="26"/>
      <c r="D1835" s="27">
        <v>0.0</v>
      </c>
      <c r="E1835" s="28"/>
    </row>
    <row r="1836">
      <c r="A1836" s="31" t="s">
        <v>3647</v>
      </c>
      <c r="B1836" s="29">
        <v>35.0</v>
      </c>
      <c r="C1836" s="26">
        <v>35.0</v>
      </c>
      <c r="D1836" s="27">
        <v>0.0</v>
      </c>
      <c r="E1836" s="41"/>
    </row>
    <row r="1837">
      <c r="A1837" s="31" t="s">
        <v>3649</v>
      </c>
      <c r="B1837" s="29">
        <v>40.0</v>
      </c>
      <c r="C1837" s="26"/>
      <c r="D1837" s="27">
        <v>-40.0</v>
      </c>
      <c r="E1837" s="28"/>
    </row>
    <row r="1838">
      <c r="A1838" s="31" t="s">
        <v>3651</v>
      </c>
      <c r="B1838" s="29">
        <v>2640.0</v>
      </c>
      <c r="C1838" s="26">
        <v>2640.0</v>
      </c>
      <c r="D1838" s="27">
        <v>0.0</v>
      </c>
      <c r="E1838" s="40"/>
    </row>
    <row r="1839">
      <c r="A1839" s="58" t="s">
        <v>3652</v>
      </c>
      <c r="B1839" s="29">
        <v>98909.0</v>
      </c>
      <c r="C1839" s="29">
        <v>98909.0</v>
      </c>
      <c r="D1839" s="27">
        <v>0.0</v>
      </c>
      <c r="E1839" s="41"/>
    </row>
    <row r="1840">
      <c r="A1840" s="58" t="s">
        <v>3653</v>
      </c>
      <c r="B1840" s="29">
        <v>78822.0</v>
      </c>
      <c r="C1840" s="59">
        <v>78822.0</v>
      </c>
      <c r="D1840" s="27">
        <v>0.0</v>
      </c>
      <c r="E1840" s="41"/>
    </row>
    <row r="1841">
      <c r="A1841" s="58" t="s">
        <v>3654</v>
      </c>
      <c r="B1841" s="29">
        <v>72024.0</v>
      </c>
      <c r="C1841" s="59">
        <v>72024.0</v>
      </c>
      <c r="D1841" s="27">
        <v>0.0</v>
      </c>
      <c r="E1841" s="41"/>
    </row>
    <row r="1842">
      <c r="A1842" s="58" t="s">
        <v>3655</v>
      </c>
      <c r="B1842" s="29">
        <v>49346.0</v>
      </c>
      <c r="C1842" s="59">
        <v>49939.0</v>
      </c>
      <c r="D1842" s="27">
        <v>593.0</v>
      </c>
      <c r="E1842" s="41"/>
    </row>
    <row r="1843">
      <c r="A1843" s="58" t="s">
        <v>3657</v>
      </c>
      <c r="B1843" s="29">
        <v>2018.0</v>
      </c>
      <c r="C1843" s="59">
        <v>2018.0</v>
      </c>
      <c r="D1843" s="27">
        <v>0.0</v>
      </c>
      <c r="E1843" s="41"/>
    </row>
    <row r="1844">
      <c r="A1844" s="58" t="s">
        <v>3658</v>
      </c>
      <c r="B1844" s="29">
        <v>7500.0</v>
      </c>
      <c r="C1844" s="59">
        <v>7500.0</v>
      </c>
      <c r="D1844" s="27">
        <v>0.0</v>
      </c>
      <c r="E1844" s="41"/>
    </row>
    <row r="1845">
      <c r="A1845" s="35" t="s">
        <v>3659</v>
      </c>
      <c r="B1845" s="29">
        <v>358293.5</v>
      </c>
      <c r="C1845" s="59">
        <v>358886.5</v>
      </c>
      <c r="D1845" s="27">
        <v>593.0</v>
      </c>
      <c r="E1845" s="41"/>
    </row>
    <row r="1846">
      <c r="A1846" s="36" t="s">
        <v>3660</v>
      </c>
      <c r="B1846" s="42">
        <v>0.5</v>
      </c>
      <c r="C1846" s="65">
        <v>-38.5</v>
      </c>
      <c r="D1846" s="66">
        <v>-39.0</v>
      </c>
      <c r="E1846" s="45"/>
    </row>
    <row r="1849">
      <c r="A1849" s="5" t="s">
        <v>4821</v>
      </c>
      <c r="B1849" s="6"/>
      <c r="C1849" s="6"/>
      <c r="D1849" s="6"/>
      <c r="E1849" s="7"/>
    </row>
    <row r="1850">
      <c r="A1850" s="10"/>
      <c r="B1850" s="11"/>
      <c r="C1850" s="11"/>
      <c r="D1850" s="11"/>
      <c r="E1850" s="12"/>
    </row>
    <row r="1851">
      <c r="A1851" s="5" t="s">
        <v>3634</v>
      </c>
      <c r="B1851" s="6"/>
      <c r="C1851" s="6"/>
      <c r="D1851" s="6"/>
      <c r="E1851" s="7"/>
    </row>
    <row r="1852">
      <c r="A1852" s="10"/>
      <c r="B1852" s="11"/>
      <c r="C1852" s="11"/>
      <c r="D1852" s="11"/>
      <c r="E1852" s="12"/>
    </row>
    <row r="1853">
      <c r="A1853" s="13">
        <v>45922.0</v>
      </c>
      <c r="B1853" s="6"/>
      <c r="C1853" s="54" t="s">
        <v>3635</v>
      </c>
      <c r="D1853" s="15">
        <v>45928.0</v>
      </c>
      <c r="E1853" s="7"/>
    </row>
    <row r="1854">
      <c r="A1854" s="10"/>
      <c r="B1854" s="11"/>
      <c r="C1854" s="16"/>
      <c r="D1854" s="11"/>
      <c r="E1854" s="12"/>
    </row>
    <row r="1855">
      <c r="A1855" s="55" t="s">
        <v>4824</v>
      </c>
      <c r="B1855" s="7"/>
      <c r="C1855" s="16"/>
      <c r="D1855" s="56" t="s">
        <v>4825</v>
      </c>
      <c r="E1855" s="7"/>
    </row>
    <row r="1856">
      <c r="A1856" s="10"/>
      <c r="B1856" s="12"/>
      <c r="C1856" s="16"/>
      <c r="D1856" s="11"/>
      <c r="E1856" s="12"/>
    </row>
    <row r="1857">
      <c r="A1857" s="19" t="s">
        <v>3636</v>
      </c>
      <c r="B1857" s="6"/>
      <c r="C1857" s="6"/>
      <c r="D1857" s="6"/>
      <c r="E1857" s="7"/>
    </row>
    <row r="1858">
      <c r="A1858" s="20" t="s">
        <v>3637</v>
      </c>
      <c r="B1858" s="21" t="s">
        <v>3638</v>
      </c>
      <c r="C1858" s="22" t="s">
        <v>3639</v>
      </c>
      <c r="D1858" s="21" t="s">
        <v>3640</v>
      </c>
      <c r="E1858" s="23" t="s">
        <v>13</v>
      </c>
    </row>
    <row r="1859">
      <c r="A1859" s="57" t="s">
        <v>3641</v>
      </c>
      <c r="B1859" s="25">
        <v>17486.0</v>
      </c>
      <c r="C1859" s="26">
        <v>17486.0</v>
      </c>
      <c r="D1859" s="27">
        <v>0.0</v>
      </c>
      <c r="E1859" s="28"/>
    </row>
    <row r="1860">
      <c r="A1860" s="57" t="s">
        <v>3642</v>
      </c>
      <c r="B1860" s="29">
        <v>17599.0</v>
      </c>
      <c r="C1860" s="26">
        <v>17599.0</v>
      </c>
      <c r="D1860" s="27">
        <v>0.0</v>
      </c>
      <c r="E1860" s="28"/>
    </row>
    <row r="1861">
      <c r="A1861" s="57" t="s">
        <v>3643</v>
      </c>
      <c r="B1861" s="29">
        <v>0.0</v>
      </c>
      <c r="C1861" s="26"/>
      <c r="D1861" s="27">
        <v>0.0</v>
      </c>
      <c r="E1861" s="41"/>
    </row>
    <row r="1862">
      <c r="A1862" s="57" t="s">
        <v>3644</v>
      </c>
      <c r="B1862" s="29">
        <v>800.0</v>
      </c>
      <c r="C1862" s="26">
        <v>800.0</v>
      </c>
      <c r="D1862" s="27">
        <v>0.0</v>
      </c>
      <c r="E1862" s="41"/>
    </row>
    <row r="1863">
      <c r="A1863" s="31" t="s">
        <v>3646</v>
      </c>
      <c r="B1863" s="29">
        <v>0.0</v>
      </c>
      <c r="C1863" s="26"/>
      <c r="D1863" s="27">
        <v>0.0</v>
      </c>
      <c r="E1863" s="28"/>
    </row>
    <row r="1864">
      <c r="A1864" s="31" t="s">
        <v>3647</v>
      </c>
      <c r="B1864" s="29">
        <v>0.0</v>
      </c>
      <c r="C1864" s="26"/>
      <c r="D1864" s="27">
        <v>0.0</v>
      </c>
      <c r="E1864" s="41"/>
    </row>
    <row r="1865">
      <c r="A1865" s="31" t="s">
        <v>3649</v>
      </c>
      <c r="B1865" s="29">
        <v>13776.0</v>
      </c>
      <c r="C1865" s="26">
        <v>13776.0</v>
      </c>
      <c r="D1865" s="27">
        <v>0.0</v>
      </c>
      <c r="E1865" s="28" t="s">
        <v>8597</v>
      </c>
    </row>
    <row r="1866">
      <c r="A1866" s="31" t="s">
        <v>3651</v>
      </c>
      <c r="B1866" s="29">
        <v>2840.0</v>
      </c>
      <c r="C1866" s="26">
        <v>2840.0</v>
      </c>
      <c r="D1866" s="27">
        <v>0.0</v>
      </c>
      <c r="E1866" s="40"/>
    </row>
    <row r="1867">
      <c r="A1867" s="58" t="s">
        <v>3652</v>
      </c>
      <c r="B1867" s="29">
        <v>123735.0</v>
      </c>
      <c r="C1867" s="29">
        <v>123735.0</v>
      </c>
      <c r="D1867" s="27">
        <v>0.0</v>
      </c>
      <c r="E1867" s="41"/>
    </row>
    <row r="1868">
      <c r="A1868" s="58" t="s">
        <v>3653</v>
      </c>
      <c r="B1868" s="29">
        <v>72222.0</v>
      </c>
      <c r="C1868" s="59">
        <v>72222.0</v>
      </c>
      <c r="D1868" s="27">
        <v>0.0</v>
      </c>
      <c r="E1868" s="41"/>
    </row>
    <row r="1869">
      <c r="A1869" s="58" t="s">
        <v>3654</v>
      </c>
      <c r="B1869" s="29">
        <v>76480.0</v>
      </c>
      <c r="C1869" s="59">
        <v>75912.0</v>
      </c>
      <c r="D1869" s="27">
        <v>-568.0</v>
      </c>
      <c r="E1869" s="41"/>
    </row>
    <row r="1870">
      <c r="A1870" s="58" t="s">
        <v>3655</v>
      </c>
      <c r="B1870" s="29">
        <v>61621.0</v>
      </c>
      <c r="C1870" s="59">
        <v>61621.0</v>
      </c>
      <c r="D1870" s="27">
        <v>0.0</v>
      </c>
      <c r="E1870" s="41"/>
    </row>
    <row r="1871">
      <c r="A1871" s="58" t="s">
        <v>3657</v>
      </c>
      <c r="B1871" s="29">
        <v>3866.0</v>
      </c>
      <c r="C1871" s="59">
        <v>3866.0</v>
      </c>
      <c r="D1871" s="27">
        <v>0.0</v>
      </c>
      <c r="E1871" s="41"/>
    </row>
    <row r="1872">
      <c r="A1872" s="58" t="s">
        <v>3658</v>
      </c>
      <c r="B1872" s="29">
        <v>9557.0</v>
      </c>
      <c r="C1872" s="59">
        <v>9557.0</v>
      </c>
      <c r="D1872" s="27">
        <v>0.0</v>
      </c>
      <c r="E1872" s="41"/>
    </row>
    <row r="1873">
      <c r="A1873" s="35" t="s">
        <v>3659</v>
      </c>
      <c r="B1873" s="29">
        <v>390423.5</v>
      </c>
      <c r="C1873" s="59">
        <v>389855.5</v>
      </c>
      <c r="D1873" s="27">
        <v>-568.0</v>
      </c>
      <c r="E1873" s="41"/>
    </row>
    <row r="1874">
      <c r="A1874" s="36" t="s">
        <v>3660</v>
      </c>
      <c r="B1874" s="42">
        <v>1.5</v>
      </c>
      <c r="C1874" s="65">
        <v>1.5</v>
      </c>
      <c r="D1874" s="66">
        <v>0.0</v>
      </c>
      <c r="E1874" s="45"/>
    </row>
    <row r="1877">
      <c r="A1877" s="5" t="s">
        <v>4821</v>
      </c>
      <c r="B1877" s="6"/>
      <c r="C1877" s="6"/>
      <c r="D1877" s="6"/>
      <c r="E1877" s="7"/>
    </row>
    <row r="1878">
      <c r="A1878" s="10"/>
      <c r="B1878" s="11"/>
      <c r="C1878" s="11"/>
      <c r="D1878" s="11"/>
      <c r="E1878" s="12"/>
    </row>
    <row r="1879">
      <c r="A1879" s="5" t="s">
        <v>3634</v>
      </c>
      <c r="B1879" s="6"/>
      <c r="C1879" s="6"/>
      <c r="D1879" s="6"/>
      <c r="E1879" s="7"/>
    </row>
    <row r="1880">
      <c r="A1880" s="10"/>
      <c r="B1880" s="11"/>
      <c r="C1880" s="11"/>
      <c r="D1880" s="11"/>
      <c r="E1880" s="12"/>
    </row>
    <row r="1881">
      <c r="A1881" s="13">
        <v>45931.0</v>
      </c>
      <c r="B1881" s="6"/>
      <c r="C1881" s="54" t="s">
        <v>3635</v>
      </c>
      <c r="D1881" s="15">
        <v>45935.0</v>
      </c>
      <c r="E1881" s="7"/>
    </row>
    <row r="1882">
      <c r="A1882" s="10"/>
      <c r="B1882" s="11"/>
      <c r="C1882" s="16"/>
      <c r="D1882" s="11"/>
      <c r="E1882" s="12"/>
    </row>
    <row r="1883">
      <c r="A1883" s="55" t="s">
        <v>4827</v>
      </c>
      <c r="B1883" s="7"/>
      <c r="C1883" s="16"/>
      <c r="D1883" s="56" t="s">
        <v>4825</v>
      </c>
      <c r="E1883" s="7"/>
    </row>
    <row r="1884">
      <c r="A1884" s="10"/>
      <c r="B1884" s="12"/>
      <c r="C1884" s="16"/>
      <c r="D1884" s="11"/>
      <c r="E1884" s="12"/>
    </row>
    <row r="1885">
      <c r="A1885" s="19" t="s">
        <v>3636</v>
      </c>
      <c r="B1885" s="6"/>
      <c r="C1885" s="6"/>
      <c r="D1885" s="6"/>
      <c r="E1885" s="7"/>
    </row>
    <row r="1886">
      <c r="A1886" s="20" t="s">
        <v>3637</v>
      </c>
      <c r="B1886" s="21" t="s">
        <v>3638</v>
      </c>
      <c r="C1886" s="22" t="s">
        <v>3639</v>
      </c>
      <c r="D1886" s="21" t="s">
        <v>3640</v>
      </c>
      <c r="E1886" s="23" t="s">
        <v>13</v>
      </c>
    </row>
    <row r="1887">
      <c r="A1887" s="57" t="s">
        <v>3641</v>
      </c>
      <c r="B1887" s="25">
        <v>21719.0</v>
      </c>
      <c r="C1887" s="26">
        <v>21720.0</v>
      </c>
      <c r="D1887" s="27">
        <v>1.0</v>
      </c>
      <c r="E1887" s="28"/>
    </row>
    <row r="1888">
      <c r="A1888" s="57" t="s">
        <v>3642</v>
      </c>
      <c r="B1888" s="29">
        <v>20581.0</v>
      </c>
      <c r="C1888" s="26">
        <v>20581.0</v>
      </c>
      <c r="D1888" s="27">
        <v>0.0</v>
      </c>
      <c r="E1888" s="28"/>
    </row>
    <row r="1889">
      <c r="A1889" s="57" t="s">
        <v>3643</v>
      </c>
      <c r="B1889" s="29">
        <v>984.0</v>
      </c>
      <c r="C1889" s="26">
        <v>984.0</v>
      </c>
      <c r="D1889" s="27">
        <v>0.0</v>
      </c>
      <c r="E1889" s="41"/>
    </row>
    <row r="1890">
      <c r="A1890" s="57" t="s">
        <v>3644</v>
      </c>
      <c r="B1890" s="29">
        <v>1000.0</v>
      </c>
      <c r="C1890" s="26">
        <v>1000.0</v>
      </c>
      <c r="D1890" s="27">
        <v>0.0</v>
      </c>
      <c r="E1890" s="41"/>
    </row>
    <row r="1891">
      <c r="A1891" s="31" t="s">
        <v>3646</v>
      </c>
      <c r="B1891" s="29">
        <v>0.0</v>
      </c>
      <c r="C1891" s="26"/>
      <c r="D1891" s="27">
        <v>0.0</v>
      </c>
      <c r="E1891" s="28"/>
    </row>
    <row r="1892">
      <c r="A1892" s="31" t="s">
        <v>3647</v>
      </c>
      <c r="B1892" s="29">
        <v>0.0</v>
      </c>
      <c r="C1892" s="26"/>
      <c r="D1892" s="27">
        <v>0.0</v>
      </c>
      <c r="E1892" s="41"/>
    </row>
    <row r="1893">
      <c r="A1893" s="31" t="s">
        <v>3649</v>
      </c>
      <c r="B1893" s="29">
        <v>218.0</v>
      </c>
      <c r="C1893" s="26">
        <v>218.0</v>
      </c>
      <c r="D1893" s="27">
        <v>0.0</v>
      </c>
      <c r="E1893" s="28" t="s">
        <v>8598</v>
      </c>
    </row>
    <row r="1894">
      <c r="A1894" s="31" t="s">
        <v>3651</v>
      </c>
      <c r="B1894" s="29">
        <v>3280.0</v>
      </c>
      <c r="C1894" s="26">
        <v>3280.0</v>
      </c>
      <c r="D1894" s="27">
        <v>0.0</v>
      </c>
      <c r="E1894" s="40"/>
    </row>
    <row r="1895">
      <c r="A1895" s="58" t="s">
        <v>3652</v>
      </c>
      <c r="B1895" s="29">
        <v>93284.0</v>
      </c>
      <c r="C1895" s="29">
        <v>93284.0</v>
      </c>
      <c r="D1895" s="27">
        <v>0.0</v>
      </c>
      <c r="E1895" s="41"/>
    </row>
    <row r="1896">
      <c r="A1896" s="58" t="s">
        <v>3653</v>
      </c>
      <c r="B1896" s="29">
        <v>39065.0</v>
      </c>
      <c r="C1896" s="59">
        <v>39065.0</v>
      </c>
      <c r="D1896" s="27">
        <v>0.0</v>
      </c>
      <c r="E1896" s="41"/>
    </row>
    <row r="1897">
      <c r="A1897" s="58" t="s">
        <v>3654</v>
      </c>
      <c r="B1897" s="29">
        <v>62699.0</v>
      </c>
      <c r="C1897" s="59">
        <v>62699.0</v>
      </c>
      <c r="D1897" s="27">
        <v>0.0</v>
      </c>
      <c r="E1897" s="41"/>
    </row>
    <row r="1898">
      <c r="A1898" s="58" t="s">
        <v>3655</v>
      </c>
      <c r="B1898" s="29">
        <v>47095.5</v>
      </c>
      <c r="C1898" s="59">
        <v>47095.5</v>
      </c>
      <c r="D1898" s="27">
        <v>0.0</v>
      </c>
      <c r="E1898" s="41"/>
    </row>
    <row r="1899">
      <c r="A1899" s="58" t="s">
        <v>3657</v>
      </c>
      <c r="B1899" s="29">
        <v>674.0</v>
      </c>
      <c r="C1899" s="59">
        <v>674.0</v>
      </c>
      <c r="D1899" s="27">
        <v>0.0</v>
      </c>
      <c r="E1899" s="41"/>
    </row>
    <row r="1900">
      <c r="A1900" s="58" t="s">
        <v>3658</v>
      </c>
      <c r="B1900" s="29">
        <v>7340.0</v>
      </c>
      <c r="C1900" s="59">
        <v>7340.0</v>
      </c>
      <c r="D1900" s="27">
        <v>0.0</v>
      </c>
      <c r="E1900" s="41"/>
    </row>
    <row r="1901">
      <c r="A1901" s="35" t="s">
        <v>3659</v>
      </c>
      <c r="B1901" s="29">
        <v>290598.5</v>
      </c>
      <c r="C1901" s="59">
        <v>290598.5</v>
      </c>
      <c r="D1901" s="27">
        <v>0.0</v>
      </c>
      <c r="E1901" s="41"/>
    </row>
    <row r="1902">
      <c r="A1902" s="36" t="s">
        <v>3660</v>
      </c>
      <c r="B1902" s="42">
        <v>1.0</v>
      </c>
      <c r="C1902" s="65">
        <v>2.0</v>
      </c>
      <c r="D1902" s="66">
        <v>1.0</v>
      </c>
      <c r="E1902" s="45"/>
    </row>
    <row r="1905">
      <c r="A1905" s="5" t="s">
        <v>4821</v>
      </c>
      <c r="B1905" s="6"/>
      <c r="C1905" s="6"/>
      <c r="D1905" s="6"/>
      <c r="E1905" s="7"/>
    </row>
    <row r="1906">
      <c r="A1906" s="10"/>
      <c r="B1906" s="11"/>
      <c r="C1906" s="11"/>
      <c r="D1906" s="11"/>
      <c r="E1906" s="12"/>
    </row>
    <row r="1907">
      <c r="A1907" s="5" t="s">
        <v>3634</v>
      </c>
      <c r="B1907" s="6"/>
      <c r="C1907" s="6"/>
      <c r="D1907" s="6"/>
      <c r="E1907" s="7"/>
    </row>
    <row r="1908">
      <c r="A1908" s="10"/>
      <c r="B1908" s="11"/>
      <c r="C1908" s="11"/>
      <c r="D1908" s="11"/>
      <c r="E1908" s="12"/>
    </row>
    <row r="1909">
      <c r="A1909" s="13">
        <v>45936.0</v>
      </c>
      <c r="B1909" s="6"/>
      <c r="C1909" s="54" t="s">
        <v>3635</v>
      </c>
      <c r="D1909" s="15">
        <v>45942.0</v>
      </c>
      <c r="E1909" s="7"/>
    </row>
    <row r="1910">
      <c r="A1910" s="10"/>
      <c r="B1910" s="11"/>
      <c r="C1910" s="16"/>
      <c r="D1910" s="11"/>
      <c r="E1910" s="12"/>
    </row>
    <row r="1911">
      <c r="A1911" s="55" t="s">
        <v>4824</v>
      </c>
      <c r="B1911" s="7"/>
      <c r="C1911" s="16"/>
      <c r="D1911" s="56" t="s">
        <v>4825</v>
      </c>
      <c r="E1911" s="7"/>
    </row>
    <row r="1912">
      <c r="A1912" s="10"/>
      <c r="B1912" s="12"/>
      <c r="C1912" s="16"/>
      <c r="D1912" s="11"/>
      <c r="E1912" s="12"/>
    </row>
    <row r="1913">
      <c r="A1913" s="19" t="s">
        <v>3636</v>
      </c>
      <c r="B1913" s="6"/>
      <c r="C1913" s="6"/>
      <c r="D1913" s="6"/>
      <c r="E1913" s="7"/>
    </row>
    <row r="1914">
      <c r="A1914" s="20" t="s">
        <v>3637</v>
      </c>
      <c r="B1914" s="21" t="s">
        <v>3638</v>
      </c>
      <c r="C1914" s="22" t="s">
        <v>3639</v>
      </c>
      <c r="D1914" s="21" t="s">
        <v>3640</v>
      </c>
      <c r="E1914" s="23" t="s">
        <v>13</v>
      </c>
    </row>
    <row r="1915">
      <c r="A1915" s="57" t="s">
        <v>3641</v>
      </c>
      <c r="B1915" s="25">
        <v>13171.0</v>
      </c>
      <c r="C1915" s="26">
        <v>15840.0</v>
      </c>
      <c r="D1915" s="27">
        <v>2669.0</v>
      </c>
      <c r="E1915" s="28"/>
    </row>
    <row r="1916">
      <c r="A1916" s="57" t="s">
        <v>3642</v>
      </c>
      <c r="B1916" s="29">
        <v>24903.0</v>
      </c>
      <c r="C1916" s="26">
        <v>24903.0</v>
      </c>
      <c r="D1916" s="27">
        <v>0.0</v>
      </c>
      <c r="E1916" s="28"/>
    </row>
    <row r="1917">
      <c r="A1917" s="57" t="s">
        <v>3643</v>
      </c>
      <c r="B1917" s="29">
        <v>2907.0</v>
      </c>
      <c r="C1917" s="26">
        <v>240.0</v>
      </c>
      <c r="D1917" s="27">
        <v>-2667.0</v>
      </c>
      <c r="E1917" s="41"/>
    </row>
    <row r="1918">
      <c r="A1918" s="57" t="s">
        <v>3644</v>
      </c>
      <c r="B1918" s="29">
        <v>0.0</v>
      </c>
      <c r="C1918" s="26"/>
      <c r="D1918" s="27">
        <v>0.0</v>
      </c>
      <c r="E1918" s="41"/>
    </row>
    <row r="1919">
      <c r="A1919" s="31" t="s">
        <v>3646</v>
      </c>
      <c r="B1919" s="29">
        <v>0.0</v>
      </c>
      <c r="C1919" s="26"/>
      <c r="D1919" s="27">
        <v>0.0</v>
      </c>
      <c r="E1919" s="28"/>
    </row>
    <row r="1920">
      <c r="A1920" s="31" t="s">
        <v>3647</v>
      </c>
      <c r="B1920" s="29">
        <v>246.0</v>
      </c>
      <c r="C1920" s="26">
        <v>246.0</v>
      </c>
      <c r="D1920" s="27">
        <v>0.0</v>
      </c>
      <c r="E1920" s="41"/>
    </row>
    <row r="1921">
      <c r="A1921" s="31" t="s">
        <v>3649</v>
      </c>
      <c r="B1921" s="29">
        <v>2635.0</v>
      </c>
      <c r="C1921" s="26">
        <v>2475.0</v>
      </c>
      <c r="D1921" s="27">
        <v>-160.0</v>
      </c>
      <c r="E1921" s="28" t="s">
        <v>8599</v>
      </c>
    </row>
    <row r="1922">
      <c r="A1922" s="31" t="s">
        <v>3651</v>
      </c>
      <c r="B1922" s="29">
        <v>3760.0</v>
      </c>
      <c r="C1922" s="26">
        <v>4000.0</v>
      </c>
      <c r="D1922" s="27">
        <v>240.0</v>
      </c>
      <c r="E1922" s="40"/>
    </row>
    <row r="1923">
      <c r="A1923" s="58" t="s">
        <v>3652</v>
      </c>
      <c r="B1923" s="29">
        <v>108457.0</v>
      </c>
      <c r="C1923" s="29">
        <v>108457.0</v>
      </c>
      <c r="D1923" s="27">
        <v>0.0</v>
      </c>
      <c r="E1923" s="41"/>
    </row>
    <row r="1924">
      <c r="A1924" s="58" t="s">
        <v>3653</v>
      </c>
      <c r="B1924" s="29">
        <v>61969.0</v>
      </c>
      <c r="C1924" s="59">
        <v>61969.0</v>
      </c>
      <c r="D1924" s="27">
        <v>0.0</v>
      </c>
      <c r="E1924" s="41"/>
    </row>
    <row r="1925">
      <c r="A1925" s="58" t="s">
        <v>3654</v>
      </c>
      <c r="B1925" s="29">
        <v>82140.0</v>
      </c>
      <c r="C1925" s="59">
        <v>82140.0</v>
      </c>
      <c r="D1925" s="27">
        <v>0.0</v>
      </c>
      <c r="E1925" s="41"/>
    </row>
    <row r="1926">
      <c r="A1926" s="58" t="s">
        <v>3655</v>
      </c>
      <c r="B1926" s="29">
        <v>64561.5</v>
      </c>
      <c r="C1926" s="59">
        <v>64561.5</v>
      </c>
      <c r="D1926" s="27">
        <v>0.0</v>
      </c>
      <c r="E1926" s="41"/>
    </row>
    <row r="1927">
      <c r="A1927" s="58" t="s">
        <v>3657</v>
      </c>
      <c r="B1927" s="29">
        <v>2338.0</v>
      </c>
      <c r="C1927" s="59">
        <v>2338.0</v>
      </c>
      <c r="D1927" s="27">
        <v>0.0</v>
      </c>
      <c r="E1927" s="41"/>
    </row>
    <row r="1928">
      <c r="A1928" s="58" t="s">
        <v>3658</v>
      </c>
      <c r="B1928" s="29">
        <v>4293.0</v>
      </c>
      <c r="C1928" s="59">
        <v>4293.0</v>
      </c>
      <c r="D1928" s="27">
        <v>0.0</v>
      </c>
      <c r="E1928" s="41"/>
    </row>
    <row r="1929">
      <c r="A1929" s="35" t="s">
        <v>3659</v>
      </c>
      <c r="B1929" s="29">
        <v>367087.0</v>
      </c>
      <c r="C1929" s="59">
        <v>367087.0</v>
      </c>
      <c r="D1929" s="27">
        <v>0.0</v>
      </c>
      <c r="E1929" s="41"/>
    </row>
    <row r="1930">
      <c r="A1930" s="36" t="s">
        <v>3660</v>
      </c>
      <c r="B1930" s="42">
        <v>0.5</v>
      </c>
      <c r="C1930" s="65">
        <v>82.5</v>
      </c>
      <c r="D1930" s="66">
        <v>82.0</v>
      </c>
      <c r="E1930" s="45"/>
    </row>
    <row r="1933">
      <c r="A1933" s="5" t="s">
        <v>4821</v>
      </c>
      <c r="B1933" s="6"/>
      <c r="C1933" s="6"/>
      <c r="D1933" s="6"/>
      <c r="E1933" s="7"/>
    </row>
    <row r="1934">
      <c r="A1934" s="10"/>
      <c r="B1934" s="11"/>
      <c r="C1934" s="11"/>
      <c r="D1934" s="11"/>
      <c r="E1934" s="12"/>
    </row>
    <row r="1935">
      <c r="A1935" s="5" t="s">
        <v>3634</v>
      </c>
      <c r="B1935" s="6"/>
      <c r="C1935" s="6"/>
      <c r="D1935" s="6"/>
      <c r="E1935" s="7"/>
    </row>
    <row r="1936">
      <c r="A1936" s="10"/>
      <c r="B1936" s="11"/>
      <c r="C1936" s="11"/>
      <c r="D1936" s="11"/>
      <c r="E1936" s="12"/>
    </row>
    <row r="1937">
      <c r="A1937" s="13">
        <v>45950.0</v>
      </c>
      <c r="B1937" s="6"/>
      <c r="C1937" s="54" t="s">
        <v>3635</v>
      </c>
      <c r="D1937" s="15">
        <v>45956.0</v>
      </c>
      <c r="E1937" s="7"/>
    </row>
    <row r="1938">
      <c r="A1938" s="10"/>
      <c r="B1938" s="11"/>
      <c r="C1938" s="16"/>
      <c r="D1938" s="11"/>
      <c r="E1938" s="12"/>
    </row>
    <row r="1939">
      <c r="A1939" s="55" t="s">
        <v>4824</v>
      </c>
      <c r="B1939" s="7"/>
      <c r="C1939" s="16"/>
      <c r="D1939" s="56" t="s">
        <v>4825</v>
      </c>
      <c r="E1939" s="7"/>
    </row>
    <row r="1940">
      <c r="A1940" s="10"/>
      <c r="B1940" s="12"/>
      <c r="C1940" s="16"/>
      <c r="D1940" s="11"/>
      <c r="E1940" s="12"/>
    </row>
    <row r="1941">
      <c r="A1941" s="19" t="s">
        <v>3636</v>
      </c>
      <c r="B1941" s="6"/>
      <c r="C1941" s="6"/>
      <c r="D1941" s="6"/>
      <c r="E1941" s="7"/>
    </row>
    <row r="1942">
      <c r="A1942" s="20" t="s">
        <v>3637</v>
      </c>
      <c r="B1942" s="21" t="s">
        <v>3638</v>
      </c>
      <c r="C1942" s="22" t="s">
        <v>3639</v>
      </c>
      <c r="D1942" s="21" t="s">
        <v>3640</v>
      </c>
      <c r="E1942" s="23" t="s">
        <v>13</v>
      </c>
    </row>
    <row r="1943">
      <c r="A1943" s="57" t="s">
        <v>3641</v>
      </c>
      <c r="B1943" s="25">
        <v>36762.0</v>
      </c>
      <c r="C1943" s="26">
        <v>36762.0</v>
      </c>
      <c r="D1943" s="27">
        <v>0.0</v>
      </c>
      <c r="E1943" s="28"/>
    </row>
    <row r="1944">
      <c r="A1944" s="57" t="s">
        <v>3642</v>
      </c>
      <c r="B1944" s="29">
        <v>22710.0</v>
      </c>
      <c r="C1944" s="26">
        <v>22710.0</v>
      </c>
      <c r="D1944" s="27">
        <v>0.0</v>
      </c>
      <c r="E1944" s="28"/>
    </row>
    <row r="1945">
      <c r="A1945" s="57" t="s">
        <v>3643</v>
      </c>
      <c r="B1945" s="29">
        <v>200.0</v>
      </c>
      <c r="C1945" s="26">
        <v>200.0</v>
      </c>
      <c r="D1945" s="27">
        <v>0.0</v>
      </c>
      <c r="E1945" s="41"/>
    </row>
    <row r="1946">
      <c r="A1946" s="57" t="s">
        <v>3644</v>
      </c>
      <c r="B1946" s="29">
        <v>1000.0</v>
      </c>
      <c r="C1946" s="26">
        <v>1000.0</v>
      </c>
      <c r="D1946" s="27">
        <v>0.0</v>
      </c>
      <c r="E1946" s="41"/>
    </row>
    <row r="1947">
      <c r="A1947" s="31" t="s">
        <v>3646</v>
      </c>
      <c r="B1947" s="29">
        <v>0.0</v>
      </c>
      <c r="C1947" s="26"/>
      <c r="D1947" s="27">
        <v>0.0</v>
      </c>
      <c r="E1947" s="28"/>
    </row>
    <row r="1948">
      <c r="A1948" s="31" t="s">
        <v>3647</v>
      </c>
      <c r="B1948" s="29">
        <v>30.0</v>
      </c>
      <c r="C1948" s="26"/>
      <c r="D1948" s="27">
        <v>-30.0</v>
      </c>
      <c r="E1948" s="41"/>
    </row>
    <row r="1949">
      <c r="A1949" s="31" t="s">
        <v>3649</v>
      </c>
      <c r="B1949" s="29">
        <v>0.0</v>
      </c>
      <c r="C1949" s="26"/>
      <c r="D1949" s="27">
        <v>0.0</v>
      </c>
      <c r="E1949" s="28"/>
    </row>
    <row r="1950">
      <c r="A1950" s="31" t="s">
        <v>3651</v>
      </c>
      <c r="B1950" s="29">
        <v>2440.0</v>
      </c>
      <c r="C1950" s="26">
        <v>2440.0</v>
      </c>
      <c r="D1950" s="27">
        <v>0.0</v>
      </c>
      <c r="E1950" s="40"/>
    </row>
    <row r="1951">
      <c r="A1951" s="58" t="s">
        <v>3652</v>
      </c>
      <c r="B1951" s="29">
        <v>105445.0</v>
      </c>
      <c r="C1951" s="29">
        <v>105445.0</v>
      </c>
      <c r="D1951" s="27">
        <v>0.0</v>
      </c>
      <c r="E1951" s="41"/>
    </row>
    <row r="1952">
      <c r="A1952" s="58" t="s">
        <v>3653</v>
      </c>
      <c r="B1952" s="29">
        <v>51354.0</v>
      </c>
      <c r="C1952" s="59">
        <v>51354.0</v>
      </c>
      <c r="D1952" s="27">
        <v>0.0</v>
      </c>
      <c r="E1952" s="41"/>
    </row>
    <row r="1953">
      <c r="A1953" s="58" t="s">
        <v>3654</v>
      </c>
      <c r="B1953" s="29">
        <v>72099.0</v>
      </c>
      <c r="C1953" s="59">
        <v>71670.0</v>
      </c>
      <c r="D1953" s="27">
        <v>-429.0</v>
      </c>
      <c r="E1953" s="41"/>
    </row>
    <row r="1954">
      <c r="A1954" s="58" t="s">
        <v>3655</v>
      </c>
      <c r="B1954" s="29">
        <v>51773.5</v>
      </c>
      <c r="C1954" s="59">
        <v>51773.5</v>
      </c>
      <c r="D1954" s="27">
        <v>0.0</v>
      </c>
      <c r="E1954" s="41"/>
    </row>
    <row r="1955">
      <c r="A1955" s="58" t="s">
        <v>3657</v>
      </c>
      <c r="B1955" s="29">
        <v>4384.0</v>
      </c>
      <c r="C1955" s="59">
        <v>4384.0</v>
      </c>
      <c r="D1955" s="27">
        <v>0.0</v>
      </c>
      <c r="E1955" s="41"/>
    </row>
    <row r="1956">
      <c r="A1956" s="58" t="s">
        <v>3658</v>
      </c>
      <c r="B1956" s="29">
        <v>15598.0</v>
      </c>
      <c r="C1956" s="59">
        <v>15598.0</v>
      </c>
      <c r="D1956" s="27">
        <v>0.0</v>
      </c>
      <c r="E1956" s="41"/>
    </row>
    <row r="1957">
      <c r="A1957" s="35" t="s">
        <v>3659</v>
      </c>
      <c r="B1957" s="29">
        <v>348197.5</v>
      </c>
      <c r="C1957" s="59">
        <v>347768.5</v>
      </c>
      <c r="D1957" s="27">
        <v>-429.0</v>
      </c>
      <c r="E1957" s="41"/>
    </row>
    <row r="1958">
      <c r="A1958" s="36" t="s">
        <v>3660</v>
      </c>
      <c r="B1958" s="42">
        <v>0.0</v>
      </c>
      <c r="C1958" s="65">
        <v>-30.0</v>
      </c>
      <c r="D1958" s="66">
        <v>-30.0</v>
      </c>
      <c r="E1958" s="45"/>
    </row>
    <row r="1961">
      <c r="A1961" s="5" t="s">
        <v>4821</v>
      </c>
      <c r="B1961" s="6"/>
      <c r="C1961" s="6"/>
      <c r="D1961" s="6"/>
      <c r="E1961" s="7"/>
    </row>
    <row r="1962">
      <c r="A1962" s="10"/>
      <c r="B1962" s="11"/>
      <c r="C1962" s="11"/>
      <c r="D1962" s="11"/>
      <c r="E1962" s="12"/>
    </row>
    <row r="1963">
      <c r="A1963" s="5" t="s">
        <v>3634</v>
      </c>
      <c r="B1963" s="6"/>
      <c r="C1963" s="6"/>
      <c r="D1963" s="6"/>
      <c r="E1963" s="7"/>
    </row>
    <row r="1964">
      <c r="A1964" s="10"/>
      <c r="B1964" s="11"/>
      <c r="C1964" s="11"/>
      <c r="D1964" s="11"/>
      <c r="E1964" s="12"/>
    </row>
    <row r="1965">
      <c r="A1965" s="13">
        <v>45957.0</v>
      </c>
      <c r="B1965" s="6"/>
      <c r="C1965" s="54" t="s">
        <v>3635</v>
      </c>
      <c r="D1965" s="15">
        <v>45961.0</v>
      </c>
      <c r="E1965" s="7"/>
    </row>
    <row r="1966">
      <c r="A1966" s="10"/>
      <c r="B1966" s="11"/>
      <c r="C1966" s="16"/>
      <c r="D1966" s="11"/>
      <c r="E1966" s="12"/>
    </row>
    <row r="1967">
      <c r="A1967" s="55" t="s">
        <v>4824</v>
      </c>
      <c r="B1967" s="7"/>
      <c r="C1967" s="16"/>
      <c r="D1967" s="56" t="s">
        <v>4831</v>
      </c>
      <c r="E1967" s="7"/>
    </row>
    <row r="1968">
      <c r="A1968" s="10"/>
      <c r="B1968" s="12"/>
      <c r="C1968" s="16"/>
      <c r="D1968" s="11"/>
      <c r="E1968" s="12"/>
    </row>
    <row r="1969">
      <c r="A1969" s="19" t="s">
        <v>3636</v>
      </c>
      <c r="B1969" s="6"/>
      <c r="C1969" s="6"/>
      <c r="D1969" s="6"/>
      <c r="E1969" s="7"/>
    </row>
    <row r="1970">
      <c r="A1970" s="20" t="s">
        <v>3637</v>
      </c>
      <c r="B1970" s="21" t="s">
        <v>3638</v>
      </c>
      <c r="C1970" s="22" t="s">
        <v>3639</v>
      </c>
      <c r="D1970" s="21" t="s">
        <v>3640</v>
      </c>
      <c r="E1970" s="23" t="s">
        <v>13</v>
      </c>
    </row>
    <row r="1971">
      <c r="A1971" s="57" t="s">
        <v>3641</v>
      </c>
      <c r="B1971" s="25">
        <v>25738.0</v>
      </c>
      <c r="C1971" s="26">
        <v>25740.0</v>
      </c>
      <c r="D1971" s="27">
        <v>2.0</v>
      </c>
      <c r="E1971" s="28"/>
    </row>
    <row r="1972">
      <c r="A1972" s="57" t="s">
        <v>3642</v>
      </c>
      <c r="B1972" s="29">
        <v>14008.0</v>
      </c>
      <c r="C1972" s="26">
        <v>14008.0</v>
      </c>
      <c r="D1972" s="27">
        <v>0.0</v>
      </c>
      <c r="E1972" s="28"/>
    </row>
    <row r="1973">
      <c r="A1973" s="57" t="s">
        <v>3643</v>
      </c>
      <c r="B1973" s="29">
        <v>0.0</v>
      </c>
      <c r="C1973" s="26"/>
      <c r="D1973" s="27">
        <v>0.0</v>
      </c>
      <c r="E1973" s="41"/>
    </row>
    <row r="1974">
      <c r="A1974" s="57" t="s">
        <v>3644</v>
      </c>
      <c r="B1974" s="29">
        <v>1000.0</v>
      </c>
      <c r="C1974" s="26">
        <v>1000.0</v>
      </c>
      <c r="D1974" s="27">
        <v>0.0</v>
      </c>
      <c r="E1974" s="41"/>
    </row>
    <row r="1975">
      <c r="A1975" s="31" t="s">
        <v>3646</v>
      </c>
      <c r="B1975" s="29">
        <v>0.0</v>
      </c>
      <c r="C1975" s="26"/>
      <c r="D1975" s="27">
        <v>0.0</v>
      </c>
      <c r="E1975" s="28"/>
    </row>
    <row r="1976">
      <c r="A1976" s="31" t="s">
        <v>3647</v>
      </c>
      <c r="B1976" s="29">
        <v>0.0</v>
      </c>
      <c r="C1976" s="26"/>
      <c r="D1976" s="27">
        <v>0.0</v>
      </c>
      <c r="E1976" s="41"/>
    </row>
    <row r="1977">
      <c r="A1977" s="31" t="s">
        <v>3649</v>
      </c>
      <c r="B1977" s="29">
        <v>2000.0</v>
      </c>
      <c r="C1977" s="26">
        <v>2000.0</v>
      </c>
      <c r="D1977" s="27">
        <v>0.0</v>
      </c>
      <c r="E1977" s="28"/>
    </row>
    <row r="1978">
      <c r="A1978" s="31" t="s">
        <v>3651</v>
      </c>
      <c r="B1978" s="29">
        <v>760.0</v>
      </c>
      <c r="C1978" s="26">
        <v>760.0</v>
      </c>
      <c r="D1978" s="27">
        <v>0.0</v>
      </c>
      <c r="E1978" s="40"/>
    </row>
    <row r="1979">
      <c r="A1979" s="58" t="s">
        <v>3652</v>
      </c>
      <c r="B1979" s="29">
        <v>82386.0</v>
      </c>
      <c r="C1979" s="29">
        <v>82386.0</v>
      </c>
      <c r="D1979" s="27">
        <v>0.0</v>
      </c>
      <c r="E1979" s="41"/>
    </row>
    <row r="1980">
      <c r="A1980" s="58" t="s">
        <v>3653</v>
      </c>
      <c r="B1980" s="29">
        <v>42664.0</v>
      </c>
      <c r="C1980" s="59">
        <v>42664.0</v>
      </c>
      <c r="D1980" s="27">
        <v>0.0</v>
      </c>
      <c r="E1980" s="41"/>
    </row>
    <row r="1981">
      <c r="A1981" s="58" t="s">
        <v>3654</v>
      </c>
      <c r="B1981" s="29">
        <v>51107.0</v>
      </c>
      <c r="C1981" s="59">
        <v>50713.0</v>
      </c>
      <c r="D1981" s="27">
        <v>-394.0</v>
      </c>
      <c r="E1981" s="41"/>
    </row>
    <row r="1982">
      <c r="A1982" s="58" t="s">
        <v>3655</v>
      </c>
      <c r="B1982" s="29">
        <v>45958.0</v>
      </c>
      <c r="C1982" s="59">
        <v>45958.0</v>
      </c>
      <c r="D1982" s="27">
        <v>0.0</v>
      </c>
      <c r="E1982" s="41"/>
    </row>
    <row r="1983">
      <c r="A1983" s="58" t="s">
        <v>3657</v>
      </c>
      <c r="B1983" s="29">
        <v>1577.0</v>
      </c>
      <c r="C1983" s="59">
        <v>3507.0</v>
      </c>
      <c r="D1983" s="27">
        <v>1930.0</v>
      </c>
      <c r="E1983" s="41"/>
    </row>
    <row r="1984">
      <c r="A1984" s="58" t="s">
        <v>3658</v>
      </c>
      <c r="B1984" s="29">
        <v>10375.0</v>
      </c>
      <c r="C1984" s="59">
        <v>10375.0</v>
      </c>
      <c r="D1984" s="27">
        <v>0.0</v>
      </c>
      <c r="E1984" s="41"/>
    </row>
    <row r="1985">
      <c r="A1985" s="35" t="s">
        <v>3659</v>
      </c>
      <c r="B1985" s="29">
        <v>267198.0</v>
      </c>
      <c r="C1985" s="59">
        <v>266804.0</v>
      </c>
      <c r="D1985" s="27">
        <v>-394.0</v>
      </c>
      <c r="E1985" s="41"/>
    </row>
    <row r="1986">
      <c r="A1986" s="36" t="s">
        <v>3660</v>
      </c>
      <c r="B1986" s="42">
        <v>0.0</v>
      </c>
      <c r="C1986" s="65">
        <v>1932.0</v>
      </c>
      <c r="D1986" s="66">
        <v>1932.0</v>
      </c>
      <c r="E1986" s="45"/>
    </row>
    <row r="1989">
      <c r="A1989" s="5" t="s">
        <v>4821</v>
      </c>
      <c r="B1989" s="6"/>
      <c r="C1989" s="6"/>
      <c r="D1989" s="6"/>
      <c r="E1989" s="7"/>
    </row>
    <row r="1990">
      <c r="A1990" s="10"/>
      <c r="B1990" s="11"/>
      <c r="C1990" s="11"/>
      <c r="D1990" s="11"/>
      <c r="E1990" s="12"/>
    </row>
    <row r="1991">
      <c r="A1991" s="5" t="s">
        <v>3634</v>
      </c>
      <c r="B1991" s="6"/>
      <c r="C1991" s="6"/>
      <c r="D1991" s="6"/>
      <c r="E1991" s="7"/>
    </row>
    <row r="1992">
      <c r="A1992" s="10"/>
      <c r="B1992" s="11"/>
      <c r="C1992" s="11"/>
      <c r="D1992" s="11"/>
      <c r="E1992" s="12"/>
    </row>
    <row r="1993">
      <c r="A1993" s="13">
        <v>45962.0</v>
      </c>
      <c r="B1993" s="6"/>
      <c r="C1993" s="54" t="s">
        <v>3635</v>
      </c>
      <c r="D1993" s="15">
        <v>45963.0</v>
      </c>
      <c r="E1993" s="7"/>
    </row>
    <row r="1994">
      <c r="A1994" s="10"/>
      <c r="B1994" s="11"/>
      <c r="C1994" s="16"/>
      <c r="D1994" s="11"/>
      <c r="E1994" s="12"/>
    </row>
    <row r="1995">
      <c r="A1995" s="55" t="s">
        <v>4833</v>
      </c>
      <c r="B1995" s="7"/>
      <c r="C1995" s="16"/>
      <c r="D1995" s="56" t="s">
        <v>4825</v>
      </c>
      <c r="E1995" s="7"/>
    </row>
    <row r="1996">
      <c r="A1996" s="10"/>
      <c r="B1996" s="12"/>
      <c r="C1996" s="16"/>
      <c r="D1996" s="11"/>
      <c r="E1996" s="12"/>
    </row>
    <row r="1997">
      <c r="A1997" s="19" t="s">
        <v>3636</v>
      </c>
      <c r="B1997" s="6"/>
      <c r="C1997" s="6"/>
      <c r="D1997" s="6"/>
      <c r="E1997" s="7"/>
    </row>
    <row r="1998">
      <c r="A1998" s="20" t="s">
        <v>3637</v>
      </c>
      <c r="B1998" s="21" t="s">
        <v>3638</v>
      </c>
      <c r="C1998" s="22" t="s">
        <v>3639</v>
      </c>
      <c r="D1998" s="21" t="s">
        <v>3640</v>
      </c>
      <c r="E1998" s="23" t="s">
        <v>13</v>
      </c>
    </row>
    <row r="1999">
      <c r="A1999" s="57" t="s">
        <v>3641</v>
      </c>
      <c r="B1999" s="25">
        <v>13079.0</v>
      </c>
      <c r="C1999" s="26">
        <v>13080.0</v>
      </c>
      <c r="D1999" s="27">
        <v>1.0</v>
      </c>
      <c r="E1999" s="28"/>
    </row>
    <row r="2000">
      <c r="A2000" s="57" t="s">
        <v>3642</v>
      </c>
      <c r="B2000" s="29">
        <v>6768.0</v>
      </c>
      <c r="C2000" s="26">
        <v>6768.0</v>
      </c>
      <c r="D2000" s="27">
        <v>0.0</v>
      </c>
      <c r="E2000" s="28"/>
    </row>
    <row r="2001">
      <c r="A2001" s="57" t="s">
        <v>3643</v>
      </c>
      <c r="B2001" s="29">
        <v>0.0</v>
      </c>
      <c r="C2001" s="26"/>
      <c r="D2001" s="27">
        <v>0.0</v>
      </c>
      <c r="E2001" s="41"/>
    </row>
    <row r="2002">
      <c r="A2002" s="57" t="s">
        <v>3644</v>
      </c>
      <c r="B2002" s="29">
        <v>0.0</v>
      </c>
      <c r="C2002" s="26"/>
      <c r="D2002" s="27">
        <v>0.0</v>
      </c>
      <c r="E2002" s="41"/>
    </row>
    <row r="2003">
      <c r="A2003" s="31" t="s">
        <v>3646</v>
      </c>
      <c r="B2003" s="29">
        <v>0.0</v>
      </c>
      <c r="C2003" s="26"/>
      <c r="D2003" s="27">
        <v>0.0</v>
      </c>
      <c r="E2003" s="28"/>
    </row>
    <row r="2004">
      <c r="A2004" s="31" t="s">
        <v>3647</v>
      </c>
      <c r="B2004" s="29">
        <v>0.0</v>
      </c>
      <c r="C2004" s="26"/>
      <c r="D2004" s="27">
        <v>0.0</v>
      </c>
      <c r="E2004" s="41"/>
    </row>
    <row r="2005">
      <c r="A2005" s="31" t="s">
        <v>3649</v>
      </c>
      <c r="B2005" s="29">
        <v>0.0</v>
      </c>
      <c r="C2005" s="26"/>
      <c r="D2005" s="27">
        <v>0.0</v>
      </c>
      <c r="E2005" s="28"/>
    </row>
    <row r="2006">
      <c r="A2006" s="31" t="s">
        <v>3651</v>
      </c>
      <c r="B2006" s="29">
        <v>1120.0</v>
      </c>
      <c r="C2006" s="26">
        <v>1120.0</v>
      </c>
      <c r="D2006" s="27">
        <v>0.0</v>
      </c>
      <c r="E2006" s="40"/>
    </row>
    <row r="2007">
      <c r="A2007" s="58" t="s">
        <v>3652</v>
      </c>
      <c r="B2007" s="29">
        <v>32569.0</v>
      </c>
      <c r="C2007" s="29">
        <v>32569.0</v>
      </c>
      <c r="D2007" s="27">
        <v>0.0</v>
      </c>
      <c r="E2007" s="41"/>
    </row>
    <row r="2008">
      <c r="A2008" s="58" t="s">
        <v>3653</v>
      </c>
      <c r="B2008" s="29">
        <v>14303.0</v>
      </c>
      <c r="C2008" s="59">
        <v>14303.0</v>
      </c>
      <c r="D2008" s="27">
        <v>0.0</v>
      </c>
      <c r="E2008" s="41"/>
    </row>
    <row r="2009">
      <c r="A2009" s="58" t="s">
        <v>3654</v>
      </c>
      <c r="B2009" s="29">
        <v>28802.0</v>
      </c>
      <c r="C2009" s="59">
        <v>28307.0</v>
      </c>
      <c r="D2009" s="27">
        <v>-495.0</v>
      </c>
      <c r="E2009" s="41"/>
    </row>
    <row r="2010">
      <c r="A2010" s="58" t="s">
        <v>3655</v>
      </c>
      <c r="B2010" s="29">
        <v>22774.0</v>
      </c>
      <c r="C2010" s="59">
        <v>22774.0</v>
      </c>
      <c r="D2010" s="27">
        <v>0.0</v>
      </c>
      <c r="E2010" s="41"/>
    </row>
    <row r="2011">
      <c r="A2011" s="58" t="s">
        <v>3657</v>
      </c>
      <c r="B2011" s="29">
        <v>2561.0</v>
      </c>
      <c r="C2011" s="59">
        <v>2561.0</v>
      </c>
      <c r="D2011" s="27">
        <v>0.0</v>
      </c>
      <c r="E2011" s="41"/>
    </row>
    <row r="2012">
      <c r="A2012" s="58" t="s">
        <v>3658</v>
      </c>
      <c r="B2012" s="29">
        <v>6060.0</v>
      </c>
      <c r="C2012" s="59">
        <v>6060.0</v>
      </c>
      <c r="D2012" s="27">
        <v>0.0</v>
      </c>
      <c r="E2012" s="41"/>
    </row>
    <row r="2013">
      <c r="A2013" s="35" t="s">
        <v>3659</v>
      </c>
      <c r="B2013" s="29">
        <v>121976.0</v>
      </c>
      <c r="C2013" s="59">
        <v>121481.0</v>
      </c>
      <c r="D2013" s="27">
        <v>-495.0</v>
      </c>
      <c r="E2013" s="41"/>
    </row>
    <row r="2014">
      <c r="A2014" s="36" t="s">
        <v>3660</v>
      </c>
      <c r="B2014" s="42">
        <v>0.0</v>
      </c>
      <c r="C2014" s="65">
        <v>1.0</v>
      </c>
      <c r="D2014" s="66">
        <v>1.0</v>
      </c>
      <c r="E2014" s="45"/>
    </row>
    <row r="2015">
      <c r="A2015" s="39"/>
      <c r="B2015" s="60"/>
      <c r="C2015" s="67"/>
      <c r="D2015" s="61"/>
      <c r="E2015" s="68"/>
    </row>
    <row r="2016">
      <c r="A2016" s="39"/>
      <c r="B2016" s="60"/>
      <c r="C2016" s="67"/>
      <c r="D2016" s="61"/>
      <c r="E2016" s="68"/>
    </row>
    <row r="2017">
      <c r="A2017" s="5" t="s">
        <v>4821</v>
      </c>
      <c r="B2017" s="6"/>
      <c r="C2017" s="6"/>
      <c r="D2017" s="6"/>
      <c r="E2017" s="7"/>
    </row>
    <row r="2018">
      <c r="A2018" s="10"/>
      <c r="B2018" s="11"/>
      <c r="C2018" s="11"/>
      <c r="D2018" s="11"/>
      <c r="E2018" s="12"/>
    </row>
    <row r="2019">
      <c r="A2019" s="5" t="s">
        <v>3634</v>
      </c>
      <c r="B2019" s="6"/>
      <c r="C2019" s="6"/>
      <c r="D2019" s="6"/>
      <c r="E2019" s="7"/>
    </row>
    <row r="2020">
      <c r="A2020" s="10"/>
      <c r="B2020" s="11"/>
      <c r="C2020" s="11"/>
      <c r="D2020" s="11"/>
      <c r="E2020" s="12"/>
    </row>
    <row r="2021">
      <c r="A2021" s="13">
        <v>45964.0</v>
      </c>
      <c r="B2021" s="6"/>
      <c r="C2021" s="54" t="s">
        <v>3635</v>
      </c>
      <c r="D2021" s="15">
        <v>45970.0</v>
      </c>
      <c r="E2021" s="7"/>
    </row>
    <row r="2022">
      <c r="A2022" s="10"/>
      <c r="B2022" s="11"/>
      <c r="C2022" s="16"/>
      <c r="D2022" s="11"/>
      <c r="E2022" s="12"/>
    </row>
    <row r="2023">
      <c r="A2023" s="55" t="s">
        <v>4824</v>
      </c>
      <c r="B2023" s="7"/>
      <c r="C2023" s="16"/>
      <c r="D2023" s="56" t="s">
        <v>4825</v>
      </c>
      <c r="E2023" s="7"/>
    </row>
    <row r="2024">
      <c r="A2024" s="10"/>
      <c r="B2024" s="12"/>
      <c r="C2024" s="16"/>
      <c r="D2024" s="11"/>
      <c r="E2024" s="12"/>
    </row>
    <row r="2025">
      <c r="A2025" s="19" t="s">
        <v>3636</v>
      </c>
      <c r="B2025" s="6"/>
      <c r="C2025" s="6"/>
      <c r="D2025" s="6"/>
      <c r="E2025" s="7"/>
    </row>
    <row r="2026">
      <c r="A2026" s="20" t="s">
        <v>3637</v>
      </c>
      <c r="B2026" s="21" t="s">
        <v>3638</v>
      </c>
      <c r="C2026" s="22" t="s">
        <v>3639</v>
      </c>
      <c r="D2026" s="21" t="s">
        <v>3640</v>
      </c>
      <c r="E2026" s="23" t="s">
        <v>13</v>
      </c>
    </row>
    <row r="2027">
      <c r="A2027" s="57" t="s">
        <v>3641</v>
      </c>
      <c r="B2027" s="25">
        <v>37585.0</v>
      </c>
      <c r="C2027" s="26">
        <v>37585.0</v>
      </c>
      <c r="D2027" s="27">
        <v>0.0</v>
      </c>
      <c r="E2027" s="28"/>
    </row>
    <row r="2028">
      <c r="A2028" s="57" t="s">
        <v>3642</v>
      </c>
      <c r="B2028" s="29">
        <v>24613.0</v>
      </c>
      <c r="C2028" s="26">
        <v>24613.0</v>
      </c>
      <c r="D2028" s="27">
        <v>0.0</v>
      </c>
      <c r="E2028" s="28"/>
    </row>
    <row r="2029">
      <c r="A2029" s="57" t="s">
        <v>3643</v>
      </c>
      <c r="B2029" s="29">
        <v>0.0</v>
      </c>
      <c r="C2029" s="26"/>
      <c r="D2029" s="27">
        <v>0.0</v>
      </c>
      <c r="E2029" s="41"/>
    </row>
    <row r="2030">
      <c r="A2030" s="57" t="s">
        <v>3644</v>
      </c>
      <c r="B2030" s="29">
        <v>2000.0</v>
      </c>
      <c r="C2030" s="26">
        <v>2000.0</v>
      </c>
      <c r="D2030" s="27">
        <v>0.0</v>
      </c>
      <c r="E2030" s="41"/>
    </row>
    <row r="2031">
      <c r="A2031" s="31" t="s">
        <v>3646</v>
      </c>
      <c r="B2031" s="29">
        <v>0.0</v>
      </c>
      <c r="C2031" s="26"/>
      <c r="D2031" s="27">
        <v>0.0</v>
      </c>
      <c r="E2031" s="28"/>
    </row>
    <row r="2032">
      <c r="A2032" s="31" t="s">
        <v>3647</v>
      </c>
      <c r="B2032" s="29">
        <v>136.0</v>
      </c>
      <c r="C2032" s="26"/>
      <c r="D2032" s="27">
        <v>-136.0</v>
      </c>
      <c r="E2032" s="40" t="s">
        <v>8600</v>
      </c>
    </row>
    <row r="2033">
      <c r="A2033" s="31" t="s">
        <v>3649</v>
      </c>
      <c r="B2033" s="29">
        <v>40.0</v>
      </c>
      <c r="C2033" s="26"/>
      <c r="D2033" s="27">
        <v>-40.0</v>
      </c>
      <c r="E2033" s="28"/>
    </row>
    <row r="2034">
      <c r="A2034" s="31" t="s">
        <v>3651</v>
      </c>
      <c r="B2034" s="29">
        <v>960.0</v>
      </c>
      <c r="C2034" s="26">
        <v>1000.0</v>
      </c>
      <c r="D2034" s="27">
        <v>40.0</v>
      </c>
      <c r="E2034" s="40"/>
    </row>
    <row r="2035">
      <c r="A2035" s="58" t="s">
        <v>3652</v>
      </c>
      <c r="B2035" s="29">
        <v>114051.0</v>
      </c>
      <c r="C2035" s="29">
        <v>114051.0</v>
      </c>
      <c r="D2035" s="27">
        <v>0.0</v>
      </c>
      <c r="E2035" s="41"/>
    </row>
    <row r="2036">
      <c r="A2036" s="58" t="s">
        <v>3653</v>
      </c>
      <c r="B2036" s="29">
        <v>56271.0</v>
      </c>
      <c r="C2036" s="59">
        <v>56271.0</v>
      </c>
      <c r="D2036" s="27">
        <v>0.0</v>
      </c>
      <c r="E2036" s="41"/>
    </row>
    <row r="2037">
      <c r="A2037" s="58" t="s">
        <v>3654</v>
      </c>
      <c r="B2037" s="29">
        <v>65628.0</v>
      </c>
      <c r="C2037" s="59">
        <v>65628.0</v>
      </c>
      <c r="D2037" s="27">
        <v>0.0</v>
      </c>
      <c r="E2037" s="41"/>
    </row>
    <row r="2038">
      <c r="A2038" s="58" t="s">
        <v>3655</v>
      </c>
      <c r="B2038" s="29">
        <v>55803.0</v>
      </c>
      <c r="C2038" s="59">
        <v>55803.0</v>
      </c>
      <c r="D2038" s="27">
        <v>0.0</v>
      </c>
      <c r="E2038" s="41"/>
    </row>
    <row r="2039">
      <c r="A2039" s="58" t="s">
        <v>3657</v>
      </c>
      <c r="B2039" s="29">
        <v>2861.0</v>
      </c>
      <c r="C2039" s="59">
        <v>2861.0</v>
      </c>
      <c r="D2039" s="27">
        <v>0.0</v>
      </c>
      <c r="E2039" s="41"/>
    </row>
    <row r="2040">
      <c r="A2040" s="58" t="s">
        <v>3658</v>
      </c>
      <c r="B2040" s="29">
        <v>12873.0</v>
      </c>
      <c r="C2040" s="59">
        <v>12873.0</v>
      </c>
      <c r="D2040" s="27">
        <v>0.0</v>
      </c>
      <c r="E2040" s="41"/>
    </row>
    <row r="2041">
      <c r="A2041" s="35" t="s">
        <v>3659</v>
      </c>
      <c r="B2041" s="29">
        <v>359947.0</v>
      </c>
      <c r="C2041" s="59">
        <v>359947.0</v>
      </c>
      <c r="D2041" s="27">
        <v>0.0</v>
      </c>
      <c r="E2041" s="41"/>
    </row>
    <row r="2042">
      <c r="A2042" s="36" t="s">
        <v>3660</v>
      </c>
      <c r="B2042" s="42">
        <v>1.0</v>
      </c>
      <c r="C2042" s="65">
        <v>-135.0</v>
      </c>
      <c r="D2042" s="66">
        <v>-136.0</v>
      </c>
      <c r="E2042" s="45"/>
    </row>
    <row r="2043">
      <c r="A2043" s="39"/>
      <c r="B2043" s="60"/>
      <c r="C2043" s="67"/>
      <c r="D2043" s="61"/>
      <c r="E2043" s="68"/>
    </row>
    <row r="2044">
      <c r="A2044" s="39"/>
      <c r="B2044" s="60"/>
      <c r="C2044" s="67"/>
      <c r="D2044" s="61"/>
      <c r="E2044" s="68"/>
    </row>
    <row r="2045">
      <c r="A2045" s="5" t="s">
        <v>4821</v>
      </c>
      <c r="B2045" s="6"/>
      <c r="C2045" s="6"/>
      <c r="D2045" s="6"/>
      <c r="E2045" s="7"/>
    </row>
    <row r="2046">
      <c r="A2046" s="10"/>
      <c r="B2046" s="11"/>
      <c r="C2046" s="11"/>
      <c r="D2046" s="11"/>
      <c r="E2046" s="12"/>
    </row>
    <row r="2047">
      <c r="A2047" s="5" t="s">
        <v>3634</v>
      </c>
      <c r="B2047" s="6"/>
      <c r="C2047" s="6"/>
      <c r="D2047" s="6"/>
      <c r="E2047" s="7"/>
    </row>
    <row r="2048">
      <c r="A2048" s="10"/>
      <c r="B2048" s="11"/>
      <c r="C2048" s="11"/>
      <c r="D2048" s="11"/>
      <c r="E2048" s="12"/>
    </row>
    <row r="2049">
      <c r="A2049" s="13">
        <v>45964.0</v>
      </c>
      <c r="B2049" s="6"/>
      <c r="C2049" s="54" t="s">
        <v>3635</v>
      </c>
      <c r="D2049" s="15">
        <v>45970.0</v>
      </c>
      <c r="E2049" s="7"/>
    </row>
    <row r="2050">
      <c r="A2050" s="10"/>
      <c r="B2050" s="11"/>
      <c r="C2050" s="16"/>
      <c r="D2050" s="11"/>
      <c r="E2050" s="12"/>
    </row>
    <row r="2051">
      <c r="A2051" s="55" t="s">
        <v>4824</v>
      </c>
      <c r="B2051" s="7"/>
      <c r="C2051" s="16"/>
      <c r="D2051" s="56" t="s">
        <v>4825</v>
      </c>
      <c r="E2051" s="7"/>
    </row>
    <row r="2052">
      <c r="A2052" s="10"/>
      <c r="B2052" s="12"/>
      <c r="C2052" s="16"/>
      <c r="D2052" s="11"/>
      <c r="E2052" s="12"/>
    </row>
    <row r="2053">
      <c r="A2053" s="19" t="s">
        <v>3636</v>
      </c>
      <c r="B2053" s="6"/>
      <c r="C2053" s="6"/>
      <c r="D2053" s="6"/>
      <c r="E2053" s="7"/>
    </row>
    <row r="2054">
      <c r="A2054" s="20" t="s">
        <v>3637</v>
      </c>
      <c r="B2054" s="21" t="s">
        <v>3638</v>
      </c>
      <c r="C2054" s="22" t="s">
        <v>3639</v>
      </c>
      <c r="D2054" s="21" t="s">
        <v>3640</v>
      </c>
      <c r="E2054" s="23" t="s">
        <v>13</v>
      </c>
    </row>
    <row r="2055">
      <c r="A2055" s="57" t="s">
        <v>3641</v>
      </c>
      <c r="B2055" s="25">
        <v>37585.0</v>
      </c>
      <c r="C2055" s="26">
        <v>37585.0</v>
      </c>
      <c r="D2055" s="27">
        <v>0.0</v>
      </c>
      <c r="E2055" s="28"/>
    </row>
    <row r="2056">
      <c r="A2056" s="57" t="s">
        <v>3642</v>
      </c>
      <c r="B2056" s="29">
        <v>24613.0</v>
      </c>
      <c r="C2056" s="26">
        <v>24613.0</v>
      </c>
      <c r="D2056" s="27">
        <v>0.0</v>
      </c>
      <c r="E2056" s="28"/>
    </row>
    <row r="2057">
      <c r="A2057" s="57" t="s">
        <v>3643</v>
      </c>
      <c r="B2057" s="29">
        <v>0.0</v>
      </c>
      <c r="C2057" s="26"/>
      <c r="D2057" s="27">
        <v>0.0</v>
      </c>
      <c r="E2057" s="41"/>
    </row>
    <row r="2058">
      <c r="A2058" s="57" t="s">
        <v>3644</v>
      </c>
      <c r="B2058" s="29">
        <v>2000.0</v>
      </c>
      <c r="C2058" s="26">
        <v>2000.0</v>
      </c>
      <c r="D2058" s="27">
        <v>0.0</v>
      </c>
      <c r="E2058" s="41"/>
    </row>
    <row r="2059">
      <c r="A2059" s="31" t="s">
        <v>3646</v>
      </c>
      <c r="B2059" s="29">
        <v>0.0</v>
      </c>
      <c r="C2059" s="26"/>
      <c r="D2059" s="27">
        <v>0.0</v>
      </c>
      <c r="E2059" s="28"/>
    </row>
    <row r="2060">
      <c r="A2060" s="31" t="s">
        <v>3647</v>
      </c>
      <c r="B2060" s="29">
        <v>136.0</v>
      </c>
      <c r="C2060" s="26">
        <v>136.0</v>
      </c>
      <c r="D2060" s="27">
        <v>0.0</v>
      </c>
      <c r="E2060" s="40"/>
    </row>
    <row r="2061">
      <c r="A2061" s="31" t="s">
        <v>3649</v>
      </c>
      <c r="B2061" s="29">
        <v>40.0</v>
      </c>
      <c r="C2061" s="26"/>
      <c r="D2061" s="27">
        <v>-40.0</v>
      </c>
      <c r="E2061" s="28"/>
    </row>
    <row r="2062">
      <c r="A2062" s="31" t="s">
        <v>3651</v>
      </c>
      <c r="B2062" s="29">
        <v>960.0</v>
      </c>
      <c r="C2062" s="26">
        <v>1000.0</v>
      </c>
      <c r="D2062" s="27">
        <v>40.0</v>
      </c>
      <c r="E2062" s="40"/>
    </row>
    <row r="2063">
      <c r="A2063" s="58" t="s">
        <v>3652</v>
      </c>
      <c r="B2063" s="29">
        <v>114051.0</v>
      </c>
      <c r="C2063" s="29">
        <v>114051.0</v>
      </c>
      <c r="D2063" s="27">
        <v>0.0</v>
      </c>
      <c r="E2063" s="41"/>
    </row>
    <row r="2064">
      <c r="A2064" s="58" t="s">
        <v>3653</v>
      </c>
      <c r="B2064" s="29">
        <v>56271.0</v>
      </c>
      <c r="C2064" s="59">
        <v>56271.0</v>
      </c>
      <c r="D2064" s="27">
        <v>0.0</v>
      </c>
      <c r="E2064" s="41"/>
    </row>
    <row r="2065">
      <c r="A2065" s="58" t="s">
        <v>3654</v>
      </c>
      <c r="B2065" s="29">
        <v>65628.0</v>
      </c>
      <c r="C2065" s="59">
        <v>65628.0</v>
      </c>
      <c r="D2065" s="27">
        <v>0.0</v>
      </c>
      <c r="E2065" s="41"/>
    </row>
    <row r="2066">
      <c r="A2066" s="58" t="s">
        <v>3655</v>
      </c>
      <c r="B2066" s="29">
        <v>55803.0</v>
      </c>
      <c r="C2066" s="59">
        <v>55803.0</v>
      </c>
      <c r="D2066" s="27">
        <v>0.0</v>
      </c>
      <c r="E2066" s="41"/>
    </row>
    <row r="2067">
      <c r="A2067" s="58" t="s">
        <v>3657</v>
      </c>
      <c r="B2067" s="29">
        <v>2861.0</v>
      </c>
      <c r="C2067" s="59">
        <v>2861.0</v>
      </c>
      <c r="D2067" s="27">
        <v>0.0</v>
      </c>
      <c r="E2067" s="41"/>
    </row>
    <row r="2068">
      <c r="A2068" s="58" t="s">
        <v>3658</v>
      </c>
      <c r="B2068" s="29">
        <v>12873.0</v>
      </c>
      <c r="C2068" s="59">
        <v>12873.0</v>
      </c>
      <c r="D2068" s="27">
        <v>0.0</v>
      </c>
      <c r="E2068" s="41"/>
    </row>
    <row r="2069">
      <c r="A2069" s="35" t="s">
        <v>3659</v>
      </c>
      <c r="B2069" s="29">
        <v>359947.0</v>
      </c>
      <c r="C2069" s="59">
        <v>359947.0</v>
      </c>
      <c r="D2069" s="27">
        <v>0.0</v>
      </c>
      <c r="E2069" s="41"/>
    </row>
    <row r="2070">
      <c r="A2070" s="36" t="s">
        <v>3660</v>
      </c>
      <c r="B2070" s="42">
        <v>1.0</v>
      </c>
      <c r="C2070" s="65">
        <v>1.0</v>
      </c>
      <c r="D2070" s="66">
        <v>0.0</v>
      </c>
      <c r="E2070" s="45"/>
    </row>
    <row r="2071">
      <c r="A2071" s="39"/>
      <c r="B2071" s="60"/>
      <c r="C2071" s="67"/>
      <c r="D2071" s="61"/>
      <c r="E2071" s="68"/>
    </row>
    <row r="2072">
      <c r="A2072" s="39"/>
      <c r="B2072" s="60"/>
      <c r="C2072" s="67"/>
      <c r="D2072" s="61"/>
      <c r="E2072" s="68"/>
    </row>
    <row r="2073">
      <c r="A2073" s="5" t="s">
        <v>4821</v>
      </c>
      <c r="B2073" s="6"/>
      <c r="C2073" s="6"/>
      <c r="D2073" s="6"/>
      <c r="E2073" s="7"/>
    </row>
    <row r="2074">
      <c r="A2074" s="10"/>
      <c r="B2074" s="11"/>
      <c r="C2074" s="11"/>
      <c r="D2074" s="11"/>
      <c r="E2074" s="12"/>
    </row>
    <row r="2075">
      <c r="A2075" s="5" t="s">
        <v>3634</v>
      </c>
      <c r="B2075" s="6"/>
      <c r="C2075" s="6"/>
      <c r="D2075" s="6"/>
      <c r="E2075" s="7"/>
    </row>
    <row r="2076">
      <c r="A2076" s="10"/>
      <c r="B2076" s="11"/>
      <c r="C2076" s="11"/>
      <c r="D2076" s="11"/>
      <c r="E2076" s="12"/>
    </row>
    <row r="2077">
      <c r="A2077" s="13">
        <v>45971.0</v>
      </c>
      <c r="B2077" s="6"/>
      <c r="C2077" s="54" t="s">
        <v>3635</v>
      </c>
      <c r="D2077" s="15">
        <v>45977.0</v>
      </c>
      <c r="E2077" s="7"/>
    </row>
    <row r="2078">
      <c r="A2078" s="10"/>
      <c r="B2078" s="11"/>
      <c r="C2078" s="16"/>
      <c r="D2078" s="11"/>
      <c r="E2078" s="12"/>
    </row>
    <row r="2079">
      <c r="A2079" s="55" t="s">
        <v>4824</v>
      </c>
      <c r="B2079" s="7"/>
      <c r="C2079" s="16"/>
      <c r="D2079" s="56" t="s">
        <v>4825</v>
      </c>
      <c r="E2079" s="7"/>
    </row>
    <row r="2080">
      <c r="A2080" s="10"/>
      <c r="B2080" s="12"/>
      <c r="C2080" s="16"/>
      <c r="D2080" s="11"/>
      <c r="E2080" s="12"/>
    </row>
    <row r="2081">
      <c r="A2081" s="19" t="s">
        <v>3636</v>
      </c>
      <c r="B2081" s="6"/>
      <c r="C2081" s="6"/>
      <c r="D2081" s="6"/>
      <c r="E2081" s="7"/>
    </row>
    <row r="2082">
      <c r="A2082" s="20" t="s">
        <v>3637</v>
      </c>
      <c r="B2082" s="21" t="s">
        <v>3638</v>
      </c>
      <c r="C2082" s="22" t="s">
        <v>3639</v>
      </c>
      <c r="D2082" s="21" t="s">
        <v>3640</v>
      </c>
      <c r="E2082" s="23" t="s">
        <v>13</v>
      </c>
    </row>
    <row r="2083">
      <c r="A2083" s="57" t="s">
        <v>3641</v>
      </c>
      <c r="B2083" s="25">
        <v>26565.0</v>
      </c>
      <c r="C2083" s="26">
        <v>26565.0</v>
      </c>
      <c r="D2083" s="27">
        <v>0.0</v>
      </c>
      <c r="E2083" s="28"/>
    </row>
    <row r="2084">
      <c r="A2084" s="57" t="s">
        <v>3642</v>
      </c>
      <c r="B2084" s="29">
        <v>24822.0</v>
      </c>
      <c r="C2084" s="26">
        <v>24823.0</v>
      </c>
      <c r="D2084" s="27">
        <v>1.0</v>
      </c>
      <c r="E2084" s="28"/>
    </row>
    <row r="2085">
      <c r="A2085" s="57" t="s">
        <v>3643</v>
      </c>
      <c r="B2085" s="29">
        <v>210.0</v>
      </c>
      <c r="C2085" s="26">
        <v>210.0</v>
      </c>
      <c r="D2085" s="27">
        <v>0.0</v>
      </c>
      <c r="E2085" s="41"/>
    </row>
    <row r="2086">
      <c r="A2086" s="57" t="s">
        <v>3644</v>
      </c>
      <c r="B2086" s="29">
        <v>500.0</v>
      </c>
      <c r="C2086" s="26">
        <v>500.0</v>
      </c>
      <c r="D2086" s="27">
        <v>0.0</v>
      </c>
      <c r="E2086" s="41"/>
    </row>
    <row r="2087">
      <c r="A2087" s="31" t="s">
        <v>3646</v>
      </c>
      <c r="B2087" s="29">
        <v>0.0</v>
      </c>
      <c r="C2087" s="26"/>
      <c r="D2087" s="27">
        <v>0.0</v>
      </c>
      <c r="E2087" s="28"/>
    </row>
    <row r="2088">
      <c r="A2088" s="31" t="s">
        <v>3647</v>
      </c>
      <c r="B2088" s="29">
        <v>0.0</v>
      </c>
      <c r="C2088" s="26"/>
      <c r="D2088" s="27">
        <v>0.0</v>
      </c>
      <c r="E2088" s="40"/>
    </row>
    <row r="2089">
      <c r="A2089" s="31" t="s">
        <v>3649</v>
      </c>
      <c r="B2089" s="29">
        <v>119.0</v>
      </c>
      <c r="C2089" s="26">
        <v>119.0</v>
      </c>
      <c r="D2089" s="27">
        <v>0.0</v>
      </c>
      <c r="E2089" s="28"/>
    </row>
    <row r="2090">
      <c r="A2090" s="31" t="s">
        <v>3651</v>
      </c>
      <c r="B2090" s="29">
        <v>880.0</v>
      </c>
      <c r="C2090" s="26">
        <v>880.0</v>
      </c>
      <c r="D2090" s="27">
        <v>0.0</v>
      </c>
      <c r="E2090" s="40"/>
    </row>
    <row r="2091">
      <c r="A2091" s="58" t="s">
        <v>3652</v>
      </c>
      <c r="B2091" s="29">
        <v>106553.0</v>
      </c>
      <c r="C2091" s="29">
        <v>106553.0</v>
      </c>
      <c r="D2091" s="27">
        <v>0.0</v>
      </c>
      <c r="E2091" s="41"/>
    </row>
    <row r="2092">
      <c r="A2092" s="58" t="s">
        <v>3653</v>
      </c>
      <c r="B2092" s="29">
        <v>65013.0</v>
      </c>
      <c r="C2092" s="59">
        <v>65013.0</v>
      </c>
      <c r="D2092" s="27">
        <v>0.0</v>
      </c>
      <c r="E2092" s="41"/>
    </row>
    <row r="2093">
      <c r="A2093" s="58" t="s">
        <v>3654</v>
      </c>
      <c r="B2093" s="29">
        <v>56968.0</v>
      </c>
      <c r="C2093" s="59">
        <v>56968.0</v>
      </c>
      <c r="D2093" s="27">
        <v>0.0</v>
      </c>
      <c r="E2093" s="41"/>
    </row>
    <row r="2094">
      <c r="A2094" s="58" t="s">
        <v>3655</v>
      </c>
      <c r="B2094" s="29">
        <v>61011.0</v>
      </c>
      <c r="C2094" s="59">
        <v>61011.0</v>
      </c>
      <c r="D2094" s="27">
        <v>0.0</v>
      </c>
      <c r="E2094" s="41"/>
    </row>
    <row r="2095">
      <c r="A2095" s="58" t="s">
        <v>3657</v>
      </c>
      <c r="B2095" s="29">
        <v>6430.0</v>
      </c>
      <c r="C2095" s="59">
        <v>6430.0</v>
      </c>
      <c r="D2095" s="27">
        <v>0.0</v>
      </c>
      <c r="E2095" s="41"/>
    </row>
    <row r="2096">
      <c r="A2096" s="58" t="s">
        <v>3658</v>
      </c>
      <c r="B2096" s="29">
        <v>7840.0</v>
      </c>
      <c r="C2096" s="59">
        <v>7840.0</v>
      </c>
      <c r="D2096" s="27">
        <v>0.0</v>
      </c>
      <c r="E2096" s="41"/>
    </row>
    <row r="2097">
      <c r="A2097" s="35" t="s">
        <v>3659</v>
      </c>
      <c r="B2097" s="29">
        <v>349070.5</v>
      </c>
      <c r="C2097" s="59">
        <v>349070.5</v>
      </c>
      <c r="D2097" s="27">
        <v>0.0</v>
      </c>
      <c r="E2097" s="41"/>
    </row>
    <row r="2098">
      <c r="A2098" s="36" t="s">
        <v>3660</v>
      </c>
      <c r="B2098" s="42">
        <v>0.5</v>
      </c>
      <c r="C2098" s="65">
        <v>1.5</v>
      </c>
      <c r="D2098" s="66">
        <v>1.0</v>
      </c>
      <c r="E2098" s="45"/>
    </row>
    <row r="2099">
      <c r="A2099" s="39"/>
      <c r="B2099" s="60"/>
      <c r="C2099" s="67"/>
      <c r="D2099" s="61"/>
      <c r="E2099" s="68"/>
    </row>
    <row r="2100">
      <c r="A2100" s="39"/>
      <c r="B2100" s="60"/>
      <c r="C2100" s="67"/>
      <c r="D2100" s="61"/>
      <c r="E2100" s="68"/>
    </row>
    <row r="2101">
      <c r="A2101" s="5" t="s">
        <v>4821</v>
      </c>
      <c r="B2101" s="6"/>
      <c r="C2101" s="6"/>
      <c r="D2101" s="6"/>
      <c r="E2101" s="7"/>
    </row>
    <row r="2102">
      <c r="A2102" s="10"/>
      <c r="B2102" s="11"/>
      <c r="C2102" s="11"/>
      <c r="D2102" s="11"/>
      <c r="E2102" s="12"/>
    </row>
    <row r="2103">
      <c r="A2103" s="5" t="s">
        <v>3634</v>
      </c>
      <c r="B2103" s="6"/>
      <c r="C2103" s="6"/>
      <c r="D2103" s="6"/>
      <c r="E2103" s="7"/>
    </row>
    <row r="2104">
      <c r="A2104" s="10"/>
      <c r="B2104" s="11"/>
      <c r="C2104" s="11"/>
      <c r="D2104" s="11"/>
      <c r="E2104" s="12"/>
    </row>
    <row r="2105">
      <c r="A2105" s="13">
        <v>45978.0</v>
      </c>
      <c r="B2105" s="6"/>
      <c r="C2105" s="54" t="s">
        <v>3635</v>
      </c>
      <c r="D2105" s="15">
        <v>45984.0</v>
      </c>
      <c r="E2105" s="7"/>
    </row>
    <row r="2106">
      <c r="A2106" s="10"/>
      <c r="B2106" s="11"/>
      <c r="C2106" s="16"/>
      <c r="D2106" s="11"/>
      <c r="E2106" s="12"/>
    </row>
    <row r="2107">
      <c r="A2107" s="55" t="s">
        <v>4824</v>
      </c>
      <c r="B2107" s="7"/>
      <c r="C2107" s="16"/>
      <c r="D2107" s="56" t="s">
        <v>4825</v>
      </c>
      <c r="E2107" s="7"/>
    </row>
    <row r="2108">
      <c r="A2108" s="10"/>
      <c r="B2108" s="12"/>
      <c r="C2108" s="16"/>
      <c r="D2108" s="11"/>
      <c r="E2108" s="12"/>
    </row>
    <row r="2109">
      <c r="A2109" s="19" t="s">
        <v>3636</v>
      </c>
      <c r="B2109" s="6"/>
      <c r="C2109" s="6"/>
      <c r="D2109" s="6"/>
      <c r="E2109" s="7"/>
    </row>
    <row r="2110">
      <c r="A2110" s="20" t="s">
        <v>3637</v>
      </c>
      <c r="B2110" s="21" t="s">
        <v>3638</v>
      </c>
      <c r="C2110" s="22" t="s">
        <v>3639</v>
      </c>
      <c r="D2110" s="21" t="s">
        <v>3640</v>
      </c>
      <c r="E2110" s="23" t="s">
        <v>13</v>
      </c>
    </row>
    <row r="2111">
      <c r="A2111" s="57" t="s">
        <v>3641</v>
      </c>
      <c r="B2111" s="25">
        <v>31023.0</v>
      </c>
      <c r="C2111" s="26">
        <v>31023.0</v>
      </c>
      <c r="D2111" s="27">
        <v>0.0</v>
      </c>
      <c r="E2111" s="28"/>
    </row>
    <row r="2112">
      <c r="A2112" s="57" t="s">
        <v>3642</v>
      </c>
      <c r="B2112" s="29">
        <v>23205.0</v>
      </c>
      <c r="C2112" s="26">
        <v>23205.0</v>
      </c>
      <c r="D2112" s="27">
        <v>0.0</v>
      </c>
      <c r="E2112" s="28"/>
    </row>
    <row r="2113">
      <c r="A2113" s="57" t="s">
        <v>3643</v>
      </c>
      <c r="B2113" s="29">
        <v>0.0</v>
      </c>
      <c r="C2113" s="26"/>
      <c r="D2113" s="27">
        <v>0.0</v>
      </c>
      <c r="E2113" s="41"/>
    </row>
    <row r="2114">
      <c r="A2114" s="57" t="s">
        <v>3644</v>
      </c>
      <c r="B2114" s="29">
        <v>1500.0</v>
      </c>
      <c r="C2114" s="26">
        <v>1500.0</v>
      </c>
      <c r="D2114" s="27">
        <v>0.0</v>
      </c>
      <c r="E2114" s="41"/>
    </row>
    <row r="2115">
      <c r="A2115" s="31" t="s">
        <v>3646</v>
      </c>
      <c r="B2115" s="29">
        <v>0.0</v>
      </c>
      <c r="C2115" s="26"/>
      <c r="D2115" s="27">
        <v>0.0</v>
      </c>
      <c r="E2115" s="28"/>
    </row>
    <row r="2116">
      <c r="A2116" s="31" t="s">
        <v>3647</v>
      </c>
      <c r="B2116" s="29">
        <v>0.0</v>
      </c>
      <c r="C2116" s="26"/>
      <c r="D2116" s="27">
        <v>0.0</v>
      </c>
      <c r="E2116" s="40"/>
    </row>
    <row r="2117">
      <c r="A2117" s="31" t="s">
        <v>3649</v>
      </c>
      <c r="B2117" s="29">
        <v>459.0</v>
      </c>
      <c r="C2117" s="26">
        <v>459.0</v>
      </c>
      <c r="D2117" s="27">
        <v>0.0</v>
      </c>
      <c r="E2117" s="28"/>
    </row>
    <row r="2118">
      <c r="A2118" s="31" t="s">
        <v>3651</v>
      </c>
      <c r="B2118" s="29">
        <v>1040.0</v>
      </c>
      <c r="C2118" s="26">
        <v>1040.0</v>
      </c>
      <c r="D2118" s="27">
        <v>0.0</v>
      </c>
      <c r="E2118" s="40"/>
    </row>
    <row r="2119">
      <c r="A2119" s="58" t="s">
        <v>3652</v>
      </c>
      <c r="B2119" s="29">
        <v>111551.0</v>
      </c>
      <c r="C2119" s="29">
        <v>111551.0</v>
      </c>
      <c r="D2119" s="27">
        <v>0.0</v>
      </c>
      <c r="E2119" s="41"/>
    </row>
    <row r="2120">
      <c r="A2120" s="58" t="s">
        <v>3653</v>
      </c>
      <c r="B2120" s="29">
        <v>58685.0</v>
      </c>
      <c r="C2120" s="59">
        <v>58685.0</v>
      </c>
      <c r="D2120" s="27">
        <v>0.0</v>
      </c>
      <c r="E2120" s="41"/>
    </row>
    <row r="2121">
      <c r="A2121" s="58" t="s">
        <v>3654</v>
      </c>
      <c r="B2121" s="29">
        <v>82211.0</v>
      </c>
      <c r="C2121" s="59">
        <v>82211.0</v>
      </c>
      <c r="D2121" s="27">
        <v>0.0</v>
      </c>
      <c r="E2121" s="41"/>
    </row>
    <row r="2122">
      <c r="A2122" s="58" t="s">
        <v>3655</v>
      </c>
      <c r="B2122" s="29">
        <v>66696.0</v>
      </c>
      <c r="C2122" s="59">
        <v>66696.0</v>
      </c>
      <c r="D2122" s="27">
        <v>0.0</v>
      </c>
      <c r="E2122" s="41"/>
    </row>
    <row r="2123">
      <c r="A2123" s="58" t="s">
        <v>3657</v>
      </c>
      <c r="B2123" s="29">
        <v>3886.0</v>
      </c>
      <c r="C2123" s="59">
        <v>3886.0</v>
      </c>
      <c r="D2123" s="27">
        <v>0.0</v>
      </c>
      <c r="E2123" s="41"/>
    </row>
    <row r="2124">
      <c r="A2124" s="58" t="s">
        <v>3658</v>
      </c>
      <c r="B2124" s="29">
        <v>7952.0</v>
      </c>
      <c r="C2124" s="59">
        <v>7952.0</v>
      </c>
      <c r="D2124" s="27">
        <v>0.0</v>
      </c>
      <c r="E2124" s="41"/>
    </row>
    <row r="2125">
      <c r="A2125" s="35" t="s">
        <v>3659</v>
      </c>
      <c r="B2125" s="29">
        <v>380254.5</v>
      </c>
      <c r="C2125" s="59">
        <v>380254.5</v>
      </c>
      <c r="D2125" s="27">
        <v>0.0</v>
      </c>
      <c r="E2125" s="41"/>
    </row>
    <row r="2126">
      <c r="A2126" s="36" t="s">
        <v>3660</v>
      </c>
      <c r="B2126" s="42">
        <v>1.5</v>
      </c>
      <c r="C2126" s="65">
        <v>1.5</v>
      </c>
      <c r="D2126" s="66">
        <v>0.0</v>
      </c>
      <c r="E2126" s="45"/>
    </row>
    <row r="2127">
      <c r="A2127" s="39"/>
      <c r="B2127" s="60"/>
      <c r="C2127" s="67"/>
      <c r="D2127" s="61"/>
      <c r="E2127" s="68"/>
    </row>
    <row r="2128">
      <c r="A2128" s="39"/>
      <c r="B2128" s="60"/>
      <c r="C2128" s="67"/>
      <c r="D2128" s="61"/>
      <c r="E2128" s="68"/>
    </row>
    <row r="2129">
      <c r="A2129" s="5" t="s">
        <v>4821</v>
      </c>
      <c r="B2129" s="6"/>
      <c r="C2129" s="6"/>
      <c r="D2129" s="6"/>
      <c r="E2129" s="7"/>
    </row>
    <row r="2130">
      <c r="A2130" s="10"/>
      <c r="B2130" s="11"/>
      <c r="C2130" s="11"/>
      <c r="D2130" s="11"/>
      <c r="E2130" s="12"/>
    </row>
    <row r="2131">
      <c r="A2131" s="5" t="s">
        <v>3634</v>
      </c>
      <c r="B2131" s="6"/>
      <c r="C2131" s="6"/>
      <c r="D2131" s="6"/>
      <c r="E2131" s="7"/>
    </row>
    <row r="2132">
      <c r="A2132" s="10"/>
      <c r="B2132" s="11"/>
      <c r="C2132" s="11"/>
      <c r="D2132" s="11"/>
      <c r="E2132" s="12"/>
    </row>
    <row r="2133">
      <c r="A2133" s="13">
        <v>45985.0</v>
      </c>
      <c r="B2133" s="6"/>
      <c r="C2133" s="54" t="s">
        <v>3635</v>
      </c>
      <c r="D2133" s="15">
        <v>45991.0</v>
      </c>
      <c r="E2133" s="7"/>
    </row>
    <row r="2134">
      <c r="A2134" s="10"/>
      <c r="B2134" s="11"/>
      <c r="C2134" s="16"/>
      <c r="D2134" s="11"/>
      <c r="E2134" s="12"/>
    </row>
    <row r="2135">
      <c r="A2135" s="55" t="s">
        <v>4824</v>
      </c>
      <c r="B2135" s="7"/>
      <c r="C2135" s="16"/>
      <c r="D2135" s="56" t="s">
        <v>4825</v>
      </c>
      <c r="E2135" s="7"/>
    </row>
    <row r="2136">
      <c r="A2136" s="10"/>
      <c r="B2136" s="12"/>
      <c r="C2136" s="16"/>
      <c r="D2136" s="11"/>
      <c r="E2136" s="12"/>
    </row>
    <row r="2137">
      <c r="A2137" s="19" t="s">
        <v>3636</v>
      </c>
      <c r="B2137" s="6"/>
      <c r="C2137" s="6"/>
      <c r="D2137" s="6"/>
      <c r="E2137" s="7"/>
    </row>
    <row r="2138">
      <c r="A2138" s="20" t="s">
        <v>3637</v>
      </c>
      <c r="B2138" s="21" t="s">
        <v>3638</v>
      </c>
      <c r="C2138" s="22" t="s">
        <v>3639</v>
      </c>
      <c r="D2138" s="21" t="s">
        <v>3640</v>
      </c>
      <c r="E2138" s="23" t="s">
        <v>13</v>
      </c>
    </row>
    <row r="2139">
      <c r="A2139" s="57" t="s">
        <v>3641</v>
      </c>
      <c r="B2139" s="25">
        <v>33277.0</v>
      </c>
      <c r="C2139" s="26">
        <v>33280.0</v>
      </c>
      <c r="D2139" s="27">
        <v>3.0</v>
      </c>
      <c r="E2139" s="28"/>
    </row>
    <row r="2140">
      <c r="A2140" s="57" t="s">
        <v>3642</v>
      </c>
      <c r="B2140" s="29">
        <v>19527.0</v>
      </c>
      <c r="C2140" s="26">
        <v>19527.0</v>
      </c>
      <c r="D2140" s="27">
        <v>0.0</v>
      </c>
      <c r="E2140" s="28"/>
    </row>
    <row r="2141">
      <c r="A2141" s="57" t="s">
        <v>3643</v>
      </c>
      <c r="B2141" s="29">
        <v>0.0</v>
      </c>
      <c r="C2141" s="26"/>
      <c r="D2141" s="27">
        <v>0.0</v>
      </c>
      <c r="E2141" s="41"/>
    </row>
    <row r="2142">
      <c r="A2142" s="57" t="s">
        <v>3644</v>
      </c>
      <c r="B2142" s="29">
        <v>2829.0</v>
      </c>
      <c r="C2142" s="26">
        <v>2829.0</v>
      </c>
      <c r="D2142" s="27">
        <v>0.0</v>
      </c>
      <c r="E2142" s="41"/>
    </row>
    <row r="2143">
      <c r="A2143" s="31" t="s">
        <v>3646</v>
      </c>
      <c r="B2143" s="29">
        <v>0.0</v>
      </c>
      <c r="C2143" s="26"/>
      <c r="D2143" s="27">
        <v>0.0</v>
      </c>
      <c r="E2143" s="28"/>
    </row>
    <row r="2144">
      <c r="A2144" s="31" t="s">
        <v>3647</v>
      </c>
      <c r="B2144" s="29">
        <v>0.0</v>
      </c>
      <c r="C2144" s="26"/>
      <c r="D2144" s="27">
        <v>0.0</v>
      </c>
      <c r="E2144" s="40"/>
    </row>
    <row r="2145">
      <c r="A2145" s="31" t="s">
        <v>3649</v>
      </c>
      <c r="B2145" s="29">
        <v>401.0</v>
      </c>
      <c r="C2145" s="26">
        <v>401.0</v>
      </c>
      <c r="D2145" s="27">
        <v>0.0</v>
      </c>
      <c r="E2145" s="28" t="s">
        <v>8601</v>
      </c>
    </row>
    <row r="2146">
      <c r="A2146" s="31" t="s">
        <v>3651</v>
      </c>
      <c r="B2146" s="29">
        <v>600.0</v>
      </c>
      <c r="C2146" s="26">
        <v>600.0</v>
      </c>
      <c r="D2146" s="27">
        <v>0.0</v>
      </c>
      <c r="E2146" s="40"/>
    </row>
    <row r="2147">
      <c r="A2147" s="58" t="s">
        <v>3652</v>
      </c>
      <c r="B2147" s="29">
        <v>118509.0</v>
      </c>
      <c r="C2147" s="29">
        <v>118509.0</v>
      </c>
      <c r="D2147" s="27">
        <v>0.0</v>
      </c>
      <c r="E2147" s="41"/>
    </row>
    <row r="2148">
      <c r="A2148" s="58" t="s">
        <v>3653</v>
      </c>
      <c r="B2148" s="29">
        <v>29487.0</v>
      </c>
      <c r="C2148" s="59">
        <v>29487.0</v>
      </c>
      <c r="D2148" s="27">
        <v>0.0</v>
      </c>
      <c r="E2148" s="41"/>
    </row>
    <row r="2149">
      <c r="A2149" s="58" t="s">
        <v>3654</v>
      </c>
      <c r="B2149" s="29">
        <v>83272.0</v>
      </c>
      <c r="C2149" s="59">
        <v>83008.0</v>
      </c>
      <c r="D2149" s="27">
        <v>-264.0</v>
      </c>
      <c r="E2149" s="41"/>
    </row>
    <row r="2150">
      <c r="A2150" s="58" t="s">
        <v>3655</v>
      </c>
      <c r="B2150" s="29">
        <v>59965.0</v>
      </c>
      <c r="C2150" s="59">
        <v>59965.0</v>
      </c>
      <c r="D2150" s="27">
        <v>0.0</v>
      </c>
      <c r="E2150" s="41"/>
    </row>
    <row r="2151">
      <c r="A2151" s="58" t="s">
        <v>3657</v>
      </c>
      <c r="B2151" s="29">
        <v>2638.0</v>
      </c>
      <c r="C2151" s="59">
        <v>2638.0</v>
      </c>
      <c r="D2151" s="27">
        <v>0.0</v>
      </c>
      <c r="E2151" s="41"/>
    </row>
    <row r="2152">
      <c r="A2152" s="58" t="s">
        <v>3658</v>
      </c>
      <c r="B2152" s="29">
        <v>13863.0</v>
      </c>
      <c r="C2152" s="59">
        <v>13863.0</v>
      </c>
      <c r="D2152" s="27">
        <v>0.0</v>
      </c>
      <c r="E2152" s="41"/>
    </row>
    <row r="2153">
      <c r="A2153" s="35" t="s">
        <v>3659</v>
      </c>
      <c r="B2153" s="29">
        <v>350504.5</v>
      </c>
      <c r="C2153" s="59">
        <v>350240.5</v>
      </c>
      <c r="D2153" s="27">
        <v>-264.0</v>
      </c>
      <c r="E2153" s="41"/>
    </row>
    <row r="2154">
      <c r="A2154" s="36" t="s">
        <v>3660</v>
      </c>
      <c r="B2154" s="42">
        <v>0.5</v>
      </c>
      <c r="C2154" s="65">
        <v>3.5</v>
      </c>
      <c r="D2154" s="66">
        <v>3.0</v>
      </c>
      <c r="E2154" s="45"/>
    </row>
    <row r="2155">
      <c r="A2155" s="39"/>
      <c r="B2155" s="60"/>
      <c r="C2155" s="67"/>
      <c r="D2155" s="61"/>
      <c r="E2155" s="68"/>
    </row>
    <row r="2156">
      <c r="A2156" s="39"/>
      <c r="B2156" s="60"/>
      <c r="C2156" s="67"/>
      <c r="D2156" s="61"/>
      <c r="E2156" s="68"/>
    </row>
    <row r="2157">
      <c r="A2157" s="5" t="s">
        <v>4821</v>
      </c>
      <c r="B2157" s="6"/>
      <c r="C2157" s="6"/>
      <c r="D2157" s="6"/>
      <c r="E2157" s="7"/>
    </row>
    <row r="2158">
      <c r="A2158" s="10"/>
      <c r="B2158" s="11"/>
      <c r="C2158" s="11"/>
      <c r="D2158" s="11"/>
      <c r="E2158" s="12"/>
    </row>
    <row r="2159">
      <c r="A2159" s="5" t="s">
        <v>3634</v>
      </c>
      <c r="B2159" s="6"/>
      <c r="C2159" s="6"/>
      <c r="D2159" s="6"/>
      <c r="E2159" s="7"/>
    </row>
    <row r="2160">
      <c r="A2160" s="10"/>
      <c r="B2160" s="11"/>
      <c r="C2160" s="11"/>
      <c r="D2160" s="11"/>
      <c r="E2160" s="12"/>
    </row>
    <row r="2161">
      <c r="A2161" s="13">
        <v>45992.0</v>
      </c>
      <c r="B2161" s="6"/>
      <c r="C2161" s="54" t="s">
        <v>3635</v>
      </c>
      <c r="D2161" s="15">
        <v>45998.0</v>
      </c>
      <c r="E2161" s="7"/>
    </row>
    <row r="2162">
      <c r="A2162" s="10"/>
      <c r="B2162" s="11"/>
      <c r="C2162" s="16"/>
      <c r="D2162" s="11"/>
      <c r="E2162" s="12"/>
    </row>
    <row r="2163">
      <c r="A2163" s="55" t="s">
        <v>4824</v>
      </c>
      <c r="B2163" s="7"/>
      <c r="C2163" s="16"/>
      <c r="D2163" s="56" t="s">
        <v>4825</v>
      </c>
      <c r="E2163" s="7"/>
    </row>
    <row r="2164">
      <c r="A2164" s="10"/>
      <c r="B2164" s="12"/>
      <c r="C2164" s="16"/>
      <c r="D2164" s="11"/>
      <c r="E2164" s="12"/>
    </row>
    <row r="2165">
      <c r="A2165" s="19" t="s">
        <v>3636</v>
      </c>
      <c r="B2165" s="6"/>
      <c r="C2165" s="6"/>
      <c r="D2165" s="6"/>
      <c r="E2165" s="7"/>
    </row>
    <row r="2166">
      <c r="A2166" s="20" t="s">
        <v>3637</v>
      </c>
      <c r="B2166" s="21" t="s">
        <v>3638</v>
      </c>
      <c r="C2166" s="22" t="s">
        <v>3639</v>
      </c>
      <c r="D2166" s="21" t="s">
        <v>3640</v>
      </c>
      <c r="E2166" s="23" t="s">
        <v>13</v>
      </c>
    </row>
    <row r="2167">
      <c r="A2167" s="57" t="s">
        <v>3641</v>
      </c>
      <c r="B2167" s="25">
        <v>33831.0</v>
      </c>
      <c r="C2167" s="26">
        <v>33831.0</v>
      </c>
      <c r="D2167" s="27">
        <v>0.0</v>
      </c>
      <c r="E2167" s="28"/>
    </row>
    <row r="2168">
      <c r="A2168" s="57" t="s">
        <v>3642</v>
      </c>
      <c r="B2168" s="29">
        <v>25796.0</v>
      </c>
      <c r="C2168" s="26">
        <v>25796.0</v>
      </c>
      <c r="D2168" s="27">
        <v>0.0</v>
      </c>
      <c r="E2168" s="28"/>
    </row>
    <row r="2169">
      <c r="A2169" s="57" t="s">
        <v>3643</v>
      </c>
      <c r="B2169" s="29">
        <v>0.0</v>
      </c>
      <c r="C2169" s="26"/>
      <c r="D2169" s="27">
        <v>0.0</v>
      </c>
      <c r="E2169" s="41"/>
    </row>
    <row r="2170">
      <c r="A2170" s="57" t="s">
        <v>3644</v>
      </c>
      <c r="B2170" s="29">
        <v>2337.0</v>
      </c>
      <c r="C2170" s="26">
        <v>2500.0</v>
      </c>
      <c r="D2170" s="27">
        <v>163.0</v>
      </c>
      <c r="E2170" s="41"/>
    </row>
    <row r="2171">
      <c r="A2171" s="31" t="s">
        <v>3646</v>
      </c>
      <c r="B2171" s="29">
        <v>0.0</v>
      </c>
      <c r="C2171" s="26"/>
      <c r="D2171" s="27">
        <v>0.0</v>
      </c>
      <c r="E2171" s="28"/>
    </row>
    <row r="2172">
      <c r="A2172" s="31" t="s">
        <v>3647</v>
      </c>
      <c r="B2172" s="29">
        <v>0.0</v>
      </c>
      <c r="C2172" s="26"/>
      <c r="D2172" s="27">
        <v>0.0</v>
      </c>
      <c r="E2172" s="40"/>
    </row>
    <row r="2173">
      <c r="A2173" s="31" t="s">
        <v>3649</v>
      </c>
      <c r="B2173" s="29">
        <v>2753.0</v>
      </c>
      <c r="C2173" s="26">
        <v>2753.0</v>
      </c>
      <c r="D2173" s="27">
        <v>0.0</v>
      </c>
      <c r="E2173" s="28" t="s">
        <v>8602</v>
      </c>
    </row>
    <row r="2174">
      <c r="A2174" s="31" t="s">
        <v>3651</v>
      </c>
      <c r="B2174" s="29">
        <v>1760.0</v>
      </c>
      <c r="C2174" s="26">
        <v>2080.0</v>
      </c>
      <c r="D2174" s="27">
        <v>320.0</v>
      </c>
      <c r="E2174" s="40"/>
    </row>
    <row r="2175">
      <c r="A2175" s="58" t="s">
        <v>3652</v>
      </c>
      <c r="B2175" s="29">
        <v>87812.0</v>
      </c>
      <c r="C2175" s="29">
        <v>0.0</v>
      </c>
      <c r="D2175" s="27">
        <v>-87812.0</v>
      </c>
      <c r="E2175" s="41"/>
    </row>
    <row r="2176">
      <c r="A2176" s="58" t="s">
        <v>3653</v>
      </c>
      <c r="B2176" s="29">
        <v>36863.0</v>
      </c>
      <c r="C2176" s="59">
        <v>0.0</v>
      </c>
      <c r="D2176" s="27">
        <v>-36863.0</v>
      </c>
      <c r="E2176" s="41"/>
    </row>
    <row r="2177">
      <c r="A2177" s="58" t="s">
        <v>3654</v>
      </c>
      <c r="B2177" s="29">
        <v>69202.0</v>
      </c>
      <c r="C2177" s="59">
        <v>0.0</v>
      </c>
      <c r="D2177" s="27">
        <v>-69202.0</v>
      </c>
      <c r="E2177" s="41"/>
    </row>
    <row r="2178">
      <c r="A2178" s="58" t="s">
        <v>3655</v>
      </c>
      <c r="B2178" s="29">
        <v>61954.0</v>
      </c>
      <c r="C2178" s="59">
        <v>0.0</v>
      </c>
      <c r="D2178" s="27">
        <v>-61954.0</v>
      </c>
      <c r="E2178" s="41"/>
    </row>
    <row r="2179">
      <c r="A2179" s="58" t="s">
        <v>3657</v>
      </c>
      <c r="B2179" s="29">
        <v>651.0</v>
      </c>
      <c r="C2179" s="59">
        <v>0.0</v>
      </c>
      <c r="D2179" s="27">
        <v>-651.0</v>
      </c>
      <c r="E2179" s="41"/>
    </row>
    <row r="2180">
      <c r="A2180" s="58" t="s">
        <v>3658</v>
      </c>
      <c r="B2180" s="29">
        <v>9292.0</v>
      </c>
      <c r="C2180" s="59">
        <v>0.0</v>
      </c>
      <c r="D2180" s="27">
        <v>-9292.0</v>
      </c>
      <c r="E2180" s="41"/>
    </row>
    <row r="2181">
      <c r="A2181" s="35" t="s">
        <v>3659</v>
      </c>
      <c r="B2181" s="29">
        <v>323158.5</v>
      </c>
      <c r="C2181" s="59">
        <v>0.0</v>
      </c>
      <c r="D2181" s="27">
        <v>-323158.5</v>
      </c>
      <c r="E2181" s="41"/>
    </row>
    <row r="2182">
      <c r="A2182" s="36" t="s">
        <v>3660</v>
      </c>
      <c r="B2182" s="42">
        <v>-199.5</v>
      </c>
      <c r="C2182" s="65">
        <v>66960.0</v>
      </c>
      <c r="D2182" s="66">
        <v>67159.5</v>
      </c>
      <c r="E2182" s="45"/>
    </row>
    <row r="2183">
      <c r="A2183" s="39"/>
      <c r="B2183" s="60"/>
      <c r="C2183" s="67"/>
      <c r="D2183" s="61"/>
      <c r="E2183" s="68"/>
    </row>
    <row r="2184">
      <c r="A2184" s="39"/>
      <c r="B2184" s="60"/>
      <c r="C2184" s="67"/>
      <c r="D2184" s="61"/>
      <c r="E2184" s="68"/>
    </row>
    <row r="2185">
      <c r="A2185" s="5" t="s">
        <v>4821</v>
      </c>
      <c r="B2185" s="6"/>
      <c r="C2185" s="6"/>
      <c r="D2185" s="6"/>
      <c r="E2185" s="7"/>
    </row>
    <row r="2186">
      <c r="A2186" s="10"/>
      <c r="B2186" s="11"/>
      <c r="C2186" s="11"/>
      <c r="D2186" s="11"/>
      <c r="E2186" s="12"/>
    </row>
    <row r="2187">
      <c r="A2187" s="5" t="s">
        <v>3634</v>
      </c>
      <c r="B2187" s="6"/>
      <c r="C2187" s="6"/>
      <c r="D2187" s="6"/>
      <c r="E2187" s="7"/>
    </row>
    <row r="2188">
      <c r="A2188" s="10"/>
      <c r="B2188" s="11"/>
      <c r="C2188" s="11"/>
      <c r="D2188" s="11"/>
      <c r="E2188" s="12"/>
    </row>
    <row r="2189">
      <c r="A2189" s="13">
        <v>45992.0</v>
      </c>
      <c r="B2189" s="6"/>
      <c r="C2189" s="54" t="s">
        <v>3635</v>
      </c>
      <c r="D2189" s="15">
        <v>45998.0</v>
      </c>
      <c r="E2189" s="7"/>
    </row>
    <row r="2190">
      <c r="A2190" s="10"/>
      <c r="B2190" s="11"/>
      <c r="C2190" s="16"/>
      <c r="D2190" s="11"/>
      <c r="E2190" s="12"/>
    </row>
    <row r="2191">
      <c r="A2191" s="55" t="s">
        <v>4824</v>
      </c>
      <c r="B2191" s="7"/>
      <c r="C2191" s="16"/>
      <c r="D2191" s="56" t="s">
        <v>4825</v>
      </c>
      <c r="E2191" s="7"/>
    </row>
    <row r="2192">
      <c r="A2192" s="10"/>
      <c r="B2192" s="12"/>
      <c r="C2192" s="16"/>
      <c r="D2192" s="11"/>
      <c r="E2192" s="12"/>
    </row>
    <row r="2193">
      <c r="A2193" s="19" t="s">
        <v>3636</v>
      </c>
      <c r="B2193" s="6"/>
      <c r="C2193" s="6"/>
      <c r="D2193" s="6"/>
      <c r="E2193" s="7"/>
    </row>
    <row r="2194">
      <c r="A2194" s="20" t="s">
        <v>3637</v>
      </c>
      <c r="B2194" s="21" t="s">
        <v>3638</v>
      </c>
      <c r="C2194" s="22" t="s">
        <v>3639</v>
      </c>
      <c r="D2194" s="21" t="s">
        <v>3640</v>
      </c>
      <c r="E2194" s="23" t="s">
        <v>13</v>
      </c>
    </row>
    <row r="2195">
      <c r="A2195" s="57" t="s">
        <v>3641</v>
      </c>
      <c r="B2195" s="25">
        <v>33831.0</v>
      </c>
      <c r="C2195" s="26">
        <v>33831.0</v>
      </c>
      <c r="D2195" s="27">
        <v>0.0</v>
      </c>
      <c r="E2195" s="28"/>
    </row>
    <row r="2196">
      <c r="A2196" s="57" t="s">
        <v>3642</v>
      </c>
      <c r="B2196" s="29">
        <v>25796.0</v>
      </c>
      <c r="C2196" s="26">
        <v>25796.0</v>
      </c>
      <c r="D2196" s="27">
        <v>0.0</v>
      </c>
      <c r="E2196" s="28"/>
    </row>
    <row r="2197">
      <c r="A2197" s="57" t="s">
        <v>3643</v>
      </c>
      <c r="B2197" s="29">
        <v>0.0</v>
      </c>
      <c r="C2197" s="26"/>
      <c r="D2197" s="27">
        <v>0.0</v>
      </c>
      <c r="E2197" s="41"/>
    </row>
    <row r="2198">
      <c r="A2198" s="57" t="s">
        <v>3644</v>
      </c>
      <c r="B2198" s="29">
        <v>2337.0</v>
      </c>
      <c r="C2198" s="26">
        <v>2500.0</v>
      </c>
      <c r="D2198" s="27">
        <v>163.0</v>
      </c>
      <c r="E2198" s="41"/>
    </row>
    <row r="2199">
      <c r="A2199" s="31" t="s">
        <v>3646</v>
      </c>
      <c r="B2199" s="29">
        <v>0.0</v>
      </c>
      <c r="C2199" s="26"/>
      <c r="D2199" s="27">
        <v>0.0</v>
      </c>
      <c r="E2199" s="28"/>
    </row>
    <row r="2200">
      <c r="A2200" s="31" t="s">
        <v>3647</v>
      </c>
      <c r="B2200" s="29">
        <v>0.0</v>
      </c>
      <c r="C2200" s="26"/>
      <c r="D2200" s="27">
        <v>0.0</v>
      </c>
      <c r="E2200" s="40"/>
    </row>
    <row r="2201">
      <c r="A2201" s="31" t="s">
        <v>3649</v>
      </c>
      <c r="B2201" s="29">
        <v>2753.0</v>
      </c>
      <c r="C2201" s="26">
        <v>2753.0</v>
      </c>
      <c r="D2201" s="27">
        <v>0.0</v>
      </c>
      <c r="E2201" s="28" t="s">
        <v>8602</v>
      </c>
    </row>
    <row r="2202">
      <c r="A2202" s="31" t="s">
        <v>3651</v>
      </c>
      <c r="B2202" s="29">
        <v>1760.0</v>
      </c>
      <c r="C2202" s="26">
        <v>2080.0</v>
      </c>
      <c r="D2202" s="27">
        <v>320.0</v>
      </c>
      <c r="E2202" s="40"/>
    </row>
    <row r="2203">
      <c r="A2203" s="58" t="s">
        <v>3652</v>
      </c>
      <c r="B2203" s="29">
        <v>87812.0</v>
      </c>
      <c r="C2203" s="29">
        <v>87812.0</v>
      </c>
      <c r="D2203" s="27">
        <v>0.0</v>
      </c>
      <c r="E2203" s="41"/>
    </row>
    <row r="2204">
      <c r="A2204" s="58" t="s">
        <v>3653</v>
      </c>
      <c r="B2204" s="29">
        <v>36863.0</v>
      </c>
      <c r="C2204" s="59">
        <v>36863.0</v>
      </c>
      <c r="D2204" s="27">
        <v>0.0</v>
      </c>
      <c r="E2204" s="41"/>
    </row>
    <row r="2205">
      <c r="A2205" s="58" t="s">
        <v>3654</v>
      </c>
      <c r="B2205" s="29">
        <v>69202.0</v>
      </c>
      <c r="C2205" s="59">
        <v>68560.0</v>
      </c>
      <c r="D2205" s="27">
        <v>-642.0</v>
      </c>
      <c r="E2205" s="41"/>
    </row>
    <row r="2206">
      <c r="A2206" s="58" t="s">
        <v>3655</v>
      </c>
      <c r="B2206" s="29">
        <v>61954.0</v>
      </c>
      <c r="C2206" s="59">
        <v>61954.0</v>
      </c>
      <c r="D2206" s="27">
        <v>0.0</v>
      </c>
      <c r="E2206" s="41"/>
    </row>
    <row r="2207">
      <c r="A2207" s="58" t="s">
        <v>3657</v>
      </c>
      <c r="B2207" s="29">
        <v>651.0</v>
      </c>
      <c r="C2207" s="59">
        <v>651.0</v>
      </c>
      <c r="D2207" s="27">
        <v>0.0</v>
      </c>
      <c r="E2207" s="41"/>
    </row>
    <row r="2208">
      <c r="A2208" s="58" t="s">
        <v>3658</v>
      </c>
      <c r="B2208" s="29">
        <v>9292.0</v>
      </c>
      <c r="C2208" s="59">
        <v>9292.0</v>
      </c>
      <c r="D2208" s="27">
        <v>0.0</v>
      </c>
      <c r="E2208" s="41"/>
    </row>
    <row r="2209">
      <c r="A2209" s="35" t="s">
        <v>3659</v>
      </c>
      <c r="B2209" s="29">
        <v>323158.5</v>
      </c>
      <c r="C2209" s="59">
        <v>322516.5</v>
      </c>
      <c r="D2209" s="27">
        <v>-642.0</v>
      </c>
      <c r="E2209" s="41"/>
    </row>
    <row r="2210">
      <c r="A2210" s="36" t="s">
        <v>3660</v>
      </c>
      <c r="B2210" s="42">
        <v>-199.5</v>
      </c>
      <c r="C2210" s="65">
        <v>283.5</v>
      </c>
      <c r="D2210" s="66">
        <v>483.0</v>
      </c>
      <c r="E2210" s="45"/>
    </row>
    <row r="2211">
      <c r="A2211" s="39"/>
      <c r="B2211" s="60"/>
      <c r="C2211" s="67"/>
      <c r="D2211" s="61"/>
      <c r="E2211" s="68"/>
    </row>
    <row r="2212">
      <c r="A2212" s="39"/>
      <c r="B2212" s="60"/>
      <c r="C2212" s="67"/>
      <c r="D2212" s="61"/>
      <c r="E2212" s="68"/>
    </row>
    <row r="2213">
      <c r="A2213" s="5" t="s">
        <v>4821</v>
      </c>
      <c r="B2213" s="6"/>
      <c r="C2213" s="6"/>
      <c r="D2213" s="6"/>
      <c r="E2213" s="7"/>
    </row>
    <row r="2214">
      <c r="A2214" s="10"/>
      <c r="B2214" s="11"/>
      <c r="C2214" s="11"/>
      <c r="D2214" s="11"/>
      <c r="E2214" s="12"/>
    </row>
    <row r="2215">
      <c r="A2215" s="5" t="s">
        <v>3634</v>
      </c>
      <c r="B2215" s="6"/>
      <c r="C2215" s="6"/>
      <c r="D2215" s="6"/>
      <c r="E2215" s="7"/>
    </row>
    <row r="2216">
      <c r="A2216" s="10"/>
      <c r="B2216" s="11"/>
      <c r="C2216" s="11"/>
      <c r="D2216" s="11"/>
      <c r="E2216" s="12"/>
    </row>
    <row r="2217">
      <c r="A2217" s="13">
        <v>45999.0</v>
      </c>
      <c r="B2217" s="6"/>
      <c r="C2217" s="54" t="s">
        <v>3635</v>
      </c>
      <c r="D2217" s="15">
        <v>46005.0</v>
      </c>
      <c r="E2217" s="7"/>
    </row>
    <row r="2218">
      <c r="A2218" s="10"/>
      <c r="B2218" s="11"/>
      <c r="C2218" s="16"/>
      <c r="D2218" s="11"/>
      <c r="E2218" s="12"/>
    </row>
    <row r="2219">
      <c r="A2219" s="55" t="s">
        <v>4824</v>
      </c>
      <c r="B2219" s="7"/>
      <c r="C2219" s="16"/>
      <c r="D2219" s="56" t="s">
        <v>4825</v>
      </c>
      <c r="E2219" s="7"/>
    </row>
    <row r="2220">
      <c r="A2220" s="10"/>
      <c r="B2220" s="12"/>
      <c r="C2220" s="16"/>
      <c r="D2220" s="11"/>
      <c r="E2220" s="12"/>
    </row>
    <row r="2221">
      <c r="A2221" s="19" t="s">
        <v>3636</v>
      </c>
      <c r="B2221" s="6"/>
      <c r="C2221" s="6"/>
      <c r="D2221" s="6"/>
      <c r="E2221" s="7"/>
    </row>
    <row r="2222">
      <c r="A2222" s="20" t="s">
        <v>3637</v>
      </c>
      <c r="B2222" s="21" t="s">
        <v>3638</v>
      </c>
      <c r="C2222" s="22" t="s">
        <v>3639</v>
      </c>
      <c r="D2222" s="21" t="s">
        <v>3640</v>
      </c>
      <c r="E2222" s="23" t="s">
        <v>13</v>
      </c>
    </row>
    <row r="2223">
      <c r="A2223" s="57" t="s">
        <v>3641</v>
      </c>
      <c r="B2223" s="25">
        <v>35222.0</v>
      </c>
      <c r="C2223" s="26">
        <v>35222.0</v>
      </c>
      <c r="D2223" s="27">
        <v>0.0</v>
      </c>
      <c r="E2223" s="28"/>
    </row>
    <row r="2224">
      <c r="A2224" s="57" t="s">
        <v>3642</v>
      </c>
      <c r="B2224" s="29">
        <v>24472.0</v>
      </c>
      <c r="C2224" s="26">
        <v>24472.0</v>
      </c>
      <c r="D2224" s="27">
        <v>0.0</v>
      </c>
      <c r="E2224" s="28"/>
    </row>
    <row r="2225">
      <c r="A2225" s="57" t="s">
        <v>3643</v>
      </c>
      <c r="B2225" s="29">
        <v>0.0</v>
      </c>
      <c r="C2225" s="26"/>
      <c r="D2225" s="27">
        <v>0.0</v>
      </c>
      <c r="E2225" s="41"/>
    </row>
    <row r="2226">
      <c r="A2226" s="57" t="s">
        <v>3644</v>
      </c>
      <c r="B2226" s="29">
        <v>2399.0</v>
      </c>
      <c r="C2226" s="26">
        <v>2399.0</v>
      </c>
      <c r="D2226" s="27">
        <v>0.0</v>
      </c>
      <c r="E2226" s="41"/>
    </row>
    <row r="2227">
      <c r="A2227" s="31" t="s">
        <v>3646</v>
      </c>
      <c r="B2227" s="29">
        <v>0.0</v>
      </c>
      <c r="C2227" s="26"/>
      <c r="D2227" s="27">
        <v>0.0</v>
      </c>
      <c r="E2227" s="28"/>
    </row>
    <row r="2228">
      <c r="A2228" s="31" t="s">
        <v>3647</v>
      </c>
      <c r="B2228" s="29">
        <v>0.0</v>
      </c>
      <c r="C2228" s="26"/>
      <c r="D2228" s="27">
        <v>0.0</v>
      </c>
      <c r="E2228" s="40"/>
    </row>
    <row r="2229">
      <c r="A2229" s="31" t="s">
        <v>3649</v>
      </c>
      <c r="B2229" s="29">
        <v>1000.0</v>
      </c>
      <c r="C2229" s="26">
        <v>1000.0</v>
      </c>
      <c r="D2229" s="27">
        <v>0.0</v>
      </c>
      <c r="E2229" s="28" t="s">
        <v>5930</v>
      </c>
    </row>
    <row r="2230">
      <c r="A2230" s="31" t="s">
        <v>3651</v>
      </c>
      <c r="B2230" s="29">
        <v>1920.0</v>
      </c>
      <c r="C2230" s="26">
        <v>1920.0</v>
      </c>
      <c r="D2230" s="27">
        <v>0.0</v>
      </c>
      <c r="E2230" s="40"/>
    </row>
    <row r="2231">
      <c r="A2231" s="58" t="s">
        <v>3652</v>
      </c>
      <c r="B2231" s="29">
        <v>122793.0</v>
      </c>
      <c r="C2231" s="29">
        <v>122793.0</v>
      </c>
      <c r="D2231" s="27">
        <v>0.0</v>
      </c>
      <c r="E2231" s="41"/>
    </row>
    <row r="2232">
      <c r="A2232" s="58" t="s">
        <v>3653</v>
      </c>
      <c r="B2232" s="29">
        <v>33566.0</v>
      </c>
      <c r="C2232" s="59">
        <v>33566.0</v>
      </c>
      <c r="D2232" s="27">
        <v>0.0</v>
      </c>
      <c r="E2232" s="41"/>
    </row>
    <row r="2233">
      <c r="A2233" s="58" t="s">
        <v>3654</v>
      </c>
      <c r="B2233" s="29">
        <v>73790.0</v>
      </c>
      <c r="C2233" s="59">
        <v>73167.0</v>
      </c>
      <c r="D2233" s="27">
        <v>-623.0</v>
      </c>
      <c r="E2233" s="41"/>
    </row>
    <row r="2234">
      <c r="A2234" s="58" t="s">
        <v>3655</v>
      </c>
      <c r="B2234" s="29">
        <v>66767.0</v>
      </c>
      <c r="C2234" s="59">
        <v>66767.0</v>
      </c>
      <c r="D2234" s="27">
        <v>0.0</v>
      </c>
      <c r="E2234" s="41"/>
    </row>
    <row r="2235">
      <c r="A2235" s="58" t="s">
        <v>3657</v>
      </c>
      <c r="B2235" s="29">
        <v>5579.0</v>
      </c>
      <c r="C2235" s="59">
        <v>5579.0</v>
      </c>
      <c r="D2235" s="27">
        <v>0.0</v>
      </c>
      <c r="E2235" s="41"/>
    </row>
    <row r="2236">
      <c r="A2236" s="58" t="s">
        <v>3658</v>
      </c>
      <c r="B2236" s="29">
        <v>14161.0</v>
      </c>
      <c r="C2236" s="59">
        <v>13832.0</v>
      </c>
      <c r="D2236" s="27">
        <v>-329.0</v>
      </c>
      <c r="E2236" s="41"/>
    </row>
    <row r="2237">
      <c r="A2237" s="35" t="s">
        <v>3659</v>
      </c>
      <c r="B2237" s="29">
        <v>367507.0</v>
      </c>
      <c r="C2237" s="59">
        <v>366610.0</v>
      </c>
      <c r="D2237" s="27">
        <v>-897.0</v>
      </c>
      <c r="E2237" s="41"/>
    </row>
    <row r="2238">
      <c r="A2238" s="36" t="s">
        <v>3660</v>
      </c>
      <c r="B2238" s="42">
        <v>1.0</v>
      </c>
      <c r="C2238" s="65">
        <v>275.0</v>
      </c>
      <c r="D2238" s="66">
        <v>274.0</v>
      </c>
      <c r="E2238" s="45"/>
    </row>
    <row r="2239">
      <c r="A2239" s="39"/>
      <c r="B2239" s="60"/>
      <c r="C2239" s="67"/>
      <c r="D2239" s="61"/>
      <c r="E2239" s="68"/>
    </row>
    <row r="2240">
      <c r="A2240" s="39"/>
      <c r="B2240" s="60"/>
      <c r="C2240" s="67"/>
      <c r="D2240" s="61"/>
      <c r="E2240" s="68"/>
    </row>
    <row r="2241">
      <c r="A2241" s="5" t="s">
        <v>4821</v>
      </c>
      <c r="B2241" s="6"/>
      <c r="C2241" s="6"/>
      <c r="D2241" s="6"/>
      <c r="E2241" s="7"/>
    </row>
    <row r="2242">
      <c r="A2242" s="10"/>
      <c r="B2242" s="11"/>
      <c r="C2242" s="11"/>
      <c r="D2242" s="11"/>
      <c r="E2242" s="12"/>
    </row>
    <row r="2243">
      <c r="A2243" s="5" t="s">
        <v>3634</v>
      </c>
      <c r="B2243" s="6"/>
      <c r="C2243" s="6"/>
      <c r="D2243" s="6"/>
      <c r="E2243" s="7"/>
    </row>
    <row r="2244">
      <c r="A2244" s="10"/>
      <c r="B2244" s="11"/>
      <c r="C2244" s="11"/>
      <c r="D2244" s="11"/>
      <c r="E2244" s="12"/>
    </row>
    <row r="2245">
      <c r="A2245" s="13">
        <v>45999.0</v>
      </c>
      <c r="B2245" s="6"/>
      <c r="C2245" s="54" t="s">
        <v>3635</v>
      </c>
      <c r="D2245" s="15">
        <v>46005.0</v>
      </c>
      <c r="E2245" s="7"/>
    </row>
    <row r="2246">
      <c r="A2246" s="10"/>
      <c r="B2246" s="11"/>
      <c r="C2246" s="16"/>
      <c r="D2246" s="11"/>
      <c r="E2246" s="12"/>
    </row>
    <row r="2247">
      <c r="A2247" s="55" t="s">
        <v>4824</v>
      </c>
      <c r="B2247" s="7"/>
      <c r="C2247" s="16"/>
      <c r="D2247" s="56" t="s">
        <v>4825</v>
      </c>
      <c r="E2247" s="7"/>
    </row>
    <row r="2248">
      <c r="A2248" s="10"/>
      <c r="B2248" s="12"/>
      <c r="C2248" s="16"/>
      <c r="D2248" s="11"/>
      <c r="E2248" s="12"/>
    </row>
    <row r="2249">
      <c r="A2249" s="19" t="s">
        <v>3636</v>
      </c>
      <c r="B2249" s="6"/>
      <c r="C2249" s="6"/>
      <c r="D2249" s="6"/>
      <c r="E2249" s="7"/>
    </row>
    <row r="2250">
      <c r="A2250" s="20" t="s">
        <v>3637</v>
      </c>
      <c r="B2250" s="21" t="s">
        <v>3638</v>
      </c>
      <c r="C2250" s="22" t="s">
        <v>3639</v>
      </c>
      <c r="D2250" s="21" t="s">
        <v>3640</v>
      </c>
      <c r="E2250" s="23" t="s">
        <v>13</v>
      </c>
    </row>
    <row r="2251">
      <c r="A2251" s="57" t="s">
        <v>3641</v>
      </c>
      <c r="B2251" s="25">
        <v>35222.0</v>
      </c>
      <c r="C2251" s="26">
        <v>35222.0</v>
      </c>
      <c r="D2251" s="27">
        <v>0.0</v>
      </c>
      <c r="E2251" s="28"/>
    </row>
    <row r="2252">
      <c r="A2252" s="57" t="s">
        <v>3642</v>
      </c>
      <c r="B2252" s="29">
        <v>24472.0</v>
      </c>
      <c r="C2252" s="26">
        <v>24472.0</v>
      </c>
      <c r="D2252" s="27">
        <v>0.0</v>
      </c>
      <c r="E2252" s="28"/>
    </row>
    <row r="2253">
      <c r="A2253" s="57" t="s">
        <v>3643</v>
      </c>
      <c r="B2253" s="29">
        <v>0.0</v>
      </c>
      <c r="C2253" s="26"/>
      <c r="D2253" s="27">
        <v>0.0</v>
      </c>
      <c r="E2253" s="41"/>
    </row>
    <row r="2254">
      <c r="A2254" s="57" t="s">
        <v>3644</v>
      </c>
      <c r="B2254" s="29">
        <v>2399.0</v>
      </c>
      <c r="C2254" s="26">
        <v>2399.0</v>
      </c>
      <c r="D2254" s="27">
        <v>0.0</v>
      </c>
      <c r="E2254" s="41"/>
    </row>
    <row r="2255">
      <c r="A2255" s="31" t="s">
        <v>3646</v>
      </c>
      <c r="B2255" s="29">
        <v>0.0</v>
      </c>
      <c r="C2255" s="26"/>
      <c r="D2255" s="27">
        <v>0.0</v>
      </c>
      <c r="E2255" s="28"/>
    </row>
    <row r="2256">
      <c r="A2256" s="31" t="s">
        <v>3647</v>
      </c>
      <c r="B2256" s="29">
        <v>0.0</v>
      </c>
      <c r="C2256" s="26"/>
      <c r="D2256" s="27">
        <v>0.0</v>
      </c>
      <c r="E2256" s="40"/>
    </row>
    <row r="2257">
      <c r="A2257" s="31" t="s">
        <v>3649</v>
      </c>
      <c r="B2257" s="29">
        <v>1000.0</v>
      </c>
      <c r="C2257" s="26">
        <v>1000.0</v>
      </c>
      <c r="D2257" s="27">
        <v>0.0</v>
      </c>
      <c r="E2257" s="28" t="s">
        <v>5930</v>
      </c>
    </row>
    <row r="2258">
      <c r="A2258" s="31" t="s">
        <v>3651</v>
      </c>
      <c r="B2258" s="29">
        <v>1920.0</v>
      </c>
      <c r="C2258" s="26">
        <v>1920.0</v>
      </c>
      <c r="D2258" s="27">
        <v>0.0</v>
      </c>
      <c r="E2258" s="40"/>
    </row>
    <row r="2259">
      <c r="A2259" s="58" t="s">
        <v>3652</v>
      </c>
      <c r="B2259" s="29">
        <v>122793.0</v>
      </c>
      <c r="C2259" s="29">
        <v>122793.0</v>
      </c>
      <c r="D2259" s="27">
        <v>0.0</v>
      </c>
      <c r="E2259" s="41"/>
    </row>
    <row r="2260">
      <c r="A2260" s="58" t="s">
        <v>3653</v>
      </c>
      <c r="B2260" s="29">
        <v>33566.0</v>
      </c>
      <c r="C2260" s="59">
        <v>33566.0</v>
      </c>
      <c r="D2260" s="27">
        <v>0.0</v>
      </c>
      <c r="E2260" s="41"/>
    </row>
    <row r="2261">
      <c r="A2261" s="58" t="s">
        <v>3654</v>
      </c>
      <c r="B2261" s="29">
        <v>73790.0</v>
      </c>
      <c r="C2261" s="59">
        <v>73167.0</v>
      </c>
      <c r="D2261" s="27">
        <v>-623.0</v>
      </c>
      <c r="E2261" s="41"/>
    </row>
    <row r="2262">
      <c r="A2262" s="58" t="s">
        <v>3655</v>
      </c>
      <c r="B2262" s="29">
        <v>66767.0</v>
      </c>
      <c r="C2262" s="59">
        <v>66767.0</v>
      </c>
      <c r="D2262" s="27">
        <v>0.0</v>
      </c>
      <c r="E2262" s="41"/>
    </row>
    <row r="2263">
      <c r="A2263" s="58" t="s">
        <v>3657</v>
      </c>
      <c r="B2263" s="29">
        <v>5579.0</v>
      </c>
      <c r="C2263" s="59">
        <v>5579.0</v>
      </c>
      <c r="D2263" s="27">
        <v>0.0</v>
      </c>
      <c r="E2263" s="41"/>
    </row>
    <row r="2264">
      <c r="A2264" s="58" t="s">
        <v>3658</v>
      </c>
      <c r="B2264" s="29">
        <v>14161.0</v>
      </c>
      <c r="C2264" s="59">
        <v>13832.0</v>
      </c>
      <c r="D2264" s="27">
        <v>-329.0</v>
      </c>
      <c r="E2264" s="41"/>
    </row>
    <row r="2265">
      <c r="A2265" s="35" t="s">
        <v>3659</v>
      </c>
      <c r="B2265" s="29">
        <v>367507.0</v>
      </c>
      <c r="C2265" s="59">
        <v>366610.0</v>
      </c>
      <c r="D2265" s="27">
        <v>-897.0</v>
      </c>
      <c r="E2265" s="41"/>
    </row>
    <row r="2266">
      <c r="A2266" s="36" t="s">
        <v>3660</v>
      </c>
      <c r="B2266" s="42">
        <v>1.0</v>
      </c>
      <c r="C2266" s="65">
        <v>275.0</v>
      </c>
      <c r="D2266" s="66">
        <v>274.0</v>
      </c>
      <c r="E2266" s="45"/>
    </row>
    <row r="2267">
      <c r="A2267" s="39"/>
      <c r="B2267" s="60"/>
      <c r="C2267" s="67"/>
      <c r="D2267" s="61"/>
      <c r="E2267" s="68"/>
    </row>
    <row r="2268">
      <c r="A2268" s="39"/>
      <c r="B2268" s="60"/>
      <c r="C2268" s="67"/>
      <c r="D2268" s="61"/>
      <c r="E2268" s="68"/>
    </row>
    <row r="2269">
      <c r="A2269" s="5" t="s">
        <v>4821</v>
      </c>
      <c r="B2269" s="6"/>
      <c r="C2269" s="6"/>
      <c r="D2269" s="6"/>
      <c r="E2269" s="7"/>
    </row>
    <row r="2270">
      <c r="A2270" s="10"/>
      <c r="B2270" s="11"/>
      <c r="C2270" s="11"/>
      <c r="D2270" s="11"/>
      <c r="E2270" s="12"/>
    </row>
    <row r="2271">
      <c r="A2271" s="5" t="s">
        <v>3634</v>
      </c>
      <c r="B2271" s="6"/>
      <c r="C2271" s="6"/>
      <c r="D2271" s="6"/>
      <c r="E2271" s="7"/>
    </row>
    <row r="2272">
      <c r="A2272" s="10"/>
      <c r="B2272" s="11"/>
      <c r="C2272" s="11"/>
      <c r="D2272" s="11"/>
      <c r="E2272" s="12"/>
    </row>
    <row r="2273">
      <c r="A2273" s="13">
        <v>46006.0</v>
      </c>
      <c r="B2273" s="6"/>
      <c r="C2273" s="54" t="s">
        <v>3635</v>
      </c>
      <c r="D2273" s="15">
        <v>46012.0</v>
      </c>
      <c r="E2273" s="7"/>
    </row>
    <row r="2274">
      <c r="A2274" s="10"/>
      <c r="B2274" s="11"/>
      <c r="C2274" s="16"/>
      <c r="D2274" s="11"/>
      <c r="E2274" s="12"/>
    </row>
    <row r="2275">
      <c r="A2275" s="55" t="s">
        <v>4824</v>
      </c>
      <c r="B2275" s="7"/>
      <c r="C2275" s="16"/>
      <c r="D2275" s="56" t="s">
        <v>4825</v>
      </c>
      <c r="E2275" s="7"/>
    </row>
    <row r="2276">
      <c r="A2276" s="10"/>
      <c r="B2276" s="12"/>
      <c r="C2276" s="16"/>
      <c r="D2276" s="11"/>
      <c r="E2276" s="12"/>
    </row>
    <row r="2277">
      <c r="A2277" s="19" t="s">
        <v>3636</v>
      </c>
      <c r="B2277" s="6"/>
      <c r="C2277" s="6"/>
      <c r="D2277" s="6"/>
      <c r="E2277" s="7"/>
    </row>
    <row r="2278">
      <c r="A2278" s="20" t="s">
        <v>3637</v>
      </c>
      <c r="B2278" s="21" t="s">
        <v>3638</v>
      </c>
      <c r="C2278" s="22" t="s">
        <v>3639</v>
      </c>
      <c r="D2278" s="21" t="s">
        <v>3640</v>
      </c>
      <c r="E2278" s="23" t="s">
        <v>13</v>
      </c>
    </row>
    <row r="2279">
      <c r="A2279" s="57" t="s">
        <v>3641</v>
      </c>
      <c r="B2279" s="25">
        <v>34313.0</v>
      </c>
      <c r="C2279" s="26">
        <v>34313.0</v>
      </c>
      <c r="D2279" s="27">
        <v>0.0</v>
      </c>
      <c r="E2279" s="28"/>
    </row>
    <row r="2280">
      <c r="A2280" s="57" t="s">
        <v>3642</v>
      </c>
      <c r="B2280" s="29">
        <v>25827.0</v>
      </c>
      <c r="C2280" s="26">
        <v>25827.0</v>
      </c>
      <c r="D2280" s="27">
        <v>0.0</v>
      </c>
      <c r="E2280" s="28"/>
    </row>
    <row r="2281">
      <c r="A2281" s="57" t="s">
        <v>3643</v>
      </c>
      <c r="B2281" s="29">
        <v>0.0</v>
      </c>
      <c r="C2281" s="26"/>
      <c r="D2281" s="27">
        <v>0.0</v>
      </c>
      <c r="E2281" s="41"/>
    </row>
    <row r="2282">
      <c r="A2282" s="57" t="s">
        <v>3644</v>
      </c>
      <c r="B2282" s="29">
        <v>3000.0</v>
      </c>
      <c r="C2282" s="26">
        <v>3000.0</v>
      </c>
      <c r="D2282" s="27">
        <v>0.0</v>
      </c>
      <c r="E2282" s="41"/>
    </row>
    <row r="2283">
      <c r="A2283" s="31" t="s">
        <v>3646</v>
      </c>
      <c r="B2283" s="29">
        <v>0.0</v>
      </c>
      <c r="C2283" s="26"/>
      <c r="D2283" s="27">
        <v>0.0</v>
      </c>
      <c r="E2283" s="28"/>
    </row>
    <row r="2284">
      <c r="A2284" s="31" t="s">
        <v>3647</v>
      </c>
      <c r="B2284" s="29">
        <v>0.0</v>
      </c>
      <c r="C2284" s="26"/>
      <c r="D2284" s="27">
        <v>0.0</v>
      </c>
      <c r="E2284" s="40"/>
    </row>
    <row r="2285">
      <c r="A2285" s="31" t="s">
        <v>3649</v>
      </c>
      <c r="B2285" s="29">
        <v>11155.0</v>
      </c>
      <c r="C2285" s="26">
        <v>11156.0</v>
      </c>
      <c r="D2285" s="27">
        <v>1.0</v>
      </c>
      <c r="E2285" s="28" t="s">
        <v>8603</v>
      </c>
    </row>
    <row r="2286">
      <c r="A2286" s="31" t="s">
        <v>3651</v>
      </c>
      <c r="B2286" s="29">
        <v>2080.0</v>
      </c>
      <c r="C2286" s="26">
        <v>2080.0</v>
      </c>
      <c r="D2286" s="27">
        <v>0.0</v>
      </c>
      <c r="E2286" s="40"/>
    </row>
    <row r="2287">
      <c r="A2287" s="58" t="s">
        <v>3652</v>
      </c>
      <c r="B2287" s="29">
        <v>108721.0</v>
      </c>
      <c r="C2287" s="29">
        <v>108721.0</v>
      </c>
      <c r="D2287" s="27">
        <v>0.0</v>
      </c>
      <c r="E2287" s="41"/>
    </row>
    <row r="2288">
      <c r="A2288" s="58" t="s">
        <v>3653</v>
      </c>
      <c r="B2288" s="29">
        <v>41898.0</v>
      </c>
      <c r="C2288" s="59">
        <v>41898.0</v>
      </c>
      <c r="D2288" s="27">
        <v>0.0</v>
      </c>
      <c r="E2288" s="41"/>
    </row>
    <row r="2289">
      <c r="A2289" s="58" t="s">
        <v>3654</v>
      </c>
      <c r="B2289" s="29">
        <v>102168.0</v>
      </c>
      <c r="C2289" s="59">
        <v>101380.0</v>
      </c>
      <c r="D2289" s="27">
        <v>-788.0</v>
      </c>
      <c r="E2289" s="41"/>
    </row>
    <row r="2290">
      <c r="A2290" s="58" t="s">
        <v>3655</v>
      </c>
      <c r="B2290" s="29">
        <v>68667.2</v>
      </c>
      <c r="C2290" s="59">
        <v>68667.2</v>
      </c>
      <c r="D2290" s="27">
        <v>0.0</v>
      </c>
      <c r="E2290" s="41"/>
    </row>
    <row r="2291">
      <c r="A2291" s="58" t="s">
        <v>3657</v>
      </c>
      <c r="B2291" s="29">
        <v>1905.0</v>
      </c>
      <c r="C2291" s="59">
        <v>1905.0</v>
      </c>
      <c r="D2291" s="27">
        <v>0.0</v>
      </c>
      <c r="E2291" s="41"/>
    </row>
    <row r="2292">
      <c r="A2292" s="58" t="s">
        <v>3658</v>
      </c>
      <c r="B2292" s="29">
        <v>17893.0</v>
      </c>
      <c r="C2292" s="59">
        <v>17629.0</v>
      </c>
      <c r="D2292" s="27">
        <v>-264.0</v>
      </c>
      <c r="E2292" s="41"/>
    </row>
    <row r="2293">
      <c r="A2293" s="35" t="s">
        <v>3659</v>
      </c>
      <c r="B2293" s="29">
        <v>399731.7</v>
      </c>
      <c r="C2293" s="59">
        <v>398679.7</v>
      </c>
      <c r="D2293" s="27">
        <v>-1052.0</v>
      </c>
      <c r="E2293" s="41"/>
    </row>
    <row r="2294">
      <c r="A2294" s="36" t="s">
        <v>3660</v>
      </c>
      <c r="B2294" s="42">
        <v>2.5</v>
      </c>
      <c r="C2294" s="65">
        <v>267.5</v>
      </c>
      <c r="D2294" s="66">
        <v>265.0</v>
      </c>
      <c r="E2294" s="45"/>
    </row>
    <row r="2295">
      <c r="A2295" s="39"/>
      <c r="B2295" s="60"/>
      <c r="C2295" s="67"/>
      <c r="D2295" s="61"/>
      <c r="E2295" s="68"/>
    </row>
    <row r="2296">
      <c r="A2296" s="39"/>
      <c r="B2296" s="60"/>
      <c r="C2296" s="67"/>
      <c r="D2296" s="61"/>
      <c r="E2296" s="68"/>
    </row>
    <row r="2297">
      <c r="A2297" s="5" t="s">
        <v>4821</v>
      </c>
      <c r="B2297" s="6"/>
      <c r="C2297" s="6"/>
      <c r="D2297" s="6"/>
      <c r="E2297" s="7"/>
    </row>
    <row r="2298">
      <c r="A2298" s="10"/>
      <c r="B2298" s="11"/>
      <c r="C2298" s="11"/>
      <c r="D2298" s="11"/>
      <c r="E2298" s="12"/>
    </row>
    <row r="2299">
      <c r="A2299" s="5" t="s">
        <v>3634</v>
      </c>
      <c r="B2299" s="6"/>
      <c r="C2299" s="6"/>
      <c r="D2299" s="6"/>
      <c r="E2299" s="7"/>
    </row>
    <row r="2300">
      <c r="A2300" s="10"/>
      <c r="B2300" s="11"/>
      <c r="C2300" s="11"/>
      <c r="D2300" s="11"/>
      <c r="E2300" s="12"/>
    </row>
    <row r="2301">
      <c r="A2301" s="13">
        <v>46013.0</v>
      </c>
      <c r="B2301" s="6"/>
      <c r="C2301" s="54" t="s">
        <v>3635</v>
      </c>
      <c r="D2301" s="15">
        <v>46019.0</v>
      </c>
      <c r="E2301" s="7"/>
    </row>
    <row r="2302">
      <c r="A2302" s="10"/>
      <c r="B2302" s="11"/>
      <c r="C2302" s="16"/>
      <c r="D2302" s="11"/>
      <c r="E2302" s="12"/>
    </row>
    <row r="2303">
      <c r="A2303" s="55" t="s">
        <v>4824</v>
      </c>
      <c r="B2303" s="7"/>
      <c r="C2303" s="16"/>
      <c r="D2303" s="56" t="s">
        <v>4825</v>
      </c>
      <c r="E2303" s="7"/>
    </row>
    <row r="2304">
      <c r="A2304" s="10"/>
      <c r="B2304" s="12"/>
      <c r="C2304" s="16"/>
      <c r="D2304" s="11"/>
      <c r="E2304" s="12"/>
    </row>
    <row r="2305">
      <c r="A2305" s="19" t="s">
        <v>3636</v>
      </c>
      <c r="B2305" s="6"/>
      <c r="C2305" s="6"/>
      <c r="D2305" s="6"/>
      <c r="E2305" s="7"/>
    </row>
    <row r="2306">
      <c r="A2306" s="20" t="s">
        <v>3637</v>
      </c>
      <c r="B2306" s="21" t="s">
        <v>3638</v>
      </c>
      <c r="C2306" s="22" t="s">
        <v>3639</v>
      </c>
      <c r="D2306" s="21" t="s">
        <v>3640</v>
      </c>
      <c r="E2306" s="23" t="s">
        <v>13</v>
      </c>
    </row>
    <row r="2307">
      <c r="A2307" s="57" t="s">
        <v>3641</v>
      </c>
      <c r="B2307" s="25">
        <v>24381.0</v>
      </c>
      <c r="C2307" s="26">
        <v>24381.0</v>
      </c>
      <c r="D2307" s="27">
        <v>0.0</v>
      </c>
      <c r="E2307" s="28"/>
    </row>
    <row r="2308">
      <c r="A2308" s="57" t="s">
        <v>3642</v>
      </c>
      <c r="B2308" s="29">
        <v>12294.0</v>
      </c>
      <c r="C2308" s="26">
        <v>12294.0</v>
      </c>
      <c r="D2308" s="27">
        <v>0.0</v>
      </c>
      <c r="E2308" s="28"/>
    </row>
    <row r="2309">
      <c r="A2309" s="57" t="s">
        <v>3643</v>
      </c>
      <c r="B2309" s="29">
        <v>0.0</v>
      </c>
      <c r="C2309" s="26"/>
      <c r="D2309" s="27">
        <v>0.0</v>
      </c>
      <c r="E2309" s="41"/>
    </row>
    <row r="2310">
      <c r="A2310" s="57" t="s">
        <v>3644</v>
      </c>
      <c r="B2310" s="29">
        <v>2000.0</v>
      </c>
      <c r="C2310" s="26">
        <v>2000.0</v>
      </c>
      <c r="D2310" s="27">
        <v>0.0</v>
      </c>
      <c r="E2310" s="41"/>
    </row>
    <row r="2311">
      <c r="A2311" s="31" t="s">
        <v>3646</v>
      </c>
      <c r="B2311" s="29">
        <v>0.0</v>
      </c>
      <c r="C2311" s="26"/>
      <c r="D2311" s="27">
        <v>0.0</v>
      </c>
      <c r="E2311" s="28"/>
    </row>
    <row r="2312">
      <c r="A2312" s="31" t="s">
        <v>3647</v>
      </c>
      <c r="B2312" s="29">
        <v>0.0</v>
      </c>
      <c r="C2312" s="26"/>
      <c r="D2312" s="27">
        <v>0.0</v>
      </c>
      <c r="E2312" s="40"/>
    </row>
    <row r="2313">
      <c r="A2313" s="31" t="s">
        <v>3649</v>
      </c>
      <c r="B2313" s="29">
        <v>1635.0</v>
      </c>
      <c r="C2313" s="26">
        <v>1635.0</v>
      </c>
      <c r="D2313" s="27">
        <v>0.0</v>
      </c>
      <c r="E2313" s="28" t="s">
        <v>8604</v>
      </c>
    </row>
    <row r="2314">
      <c r="A2314" s="31" t="s">
        <v>3651</v>
      </c>
      <c r="B2314" s="29">
        <v>480.0</v>
      </c>
      <c r="C2314" s="26">
        <v>480.0</v>
      </c>
      <c r="D2314" s="27">
        <v>0.0</v>
      </c>
      <c r="E2314" s="40"/>
    </row>
    <row r="2315">
      <c r="A2315" s="58" t="s">
        <v>3652</v>
      </c>
      <c r="B2315" s="29">
        <v>63848.0</v>
      </c>
      <c r="C2315" s="29">
        <v>63848.0</v>
      </c>
      <c r="D2315" s="27">
        <v>0.0</v>
      </c>
      <c r="E2315" s="41"/>
    </row>
    <row r="2316">
      <c r="A2316" s="58" t="s">
        <v>3653</v>
      </c>
      <c r="B2316" s="29">
        <v>25575.0</v>
      </c>
      <c r="C2316" s="59">
        <v>25575.0</v>
      </c>
      <c r="D2316" s="27">
        <v>0.0</v>
      </c>
      <c r="E2316" s="41"/>
    </row>
    <row r="2317">
      <c r="A2317" s="58" t="s">
        <v>3654</v>
      </c>
      <c r="B2317" s="29">
        <v>56624.0</v>
      </c>
      <c r="C2317" s="59">
        <v>55931.0</v>
      </c>
      <c r="D2317" s="27">
        <v>-693.0</v>
      </c>
      <c r="E2317" s="41"/>
    </row>
    <row r="2318">
      <c r="A2318" s="58" t="s">
        <v>3655</v>
      </c>
      <c r="B2318" s="29">
        <v>39736.0</v>
      </c>
      <c r="C2318" s="59">
        <v>39736.0</v>
      </c>
      <c r="D2318" s="27">
        <v>0.0</v>
      </c>
      <c r="E2318" s="41"/>
    </row>
    <row r="2319">
      <c r="A2319" s="58" t="s">
        <v>3657</v>
      </c>
      <c r="B2319" s="29">
        <v>250.0</v>
      </c>
      <c r="C2319" s="59">
        <v>250.0</v>
      </c>
      <c r="D2319" s="27">
        <v>0.0</v>
      </c>
      <c r="E2319" s="41"/>
    </row>
    <row r="2320">
      <c r="A2320" s="58" t="s">
        <v>3658</v>
      </c>
      <c r="B2320" s="29">
        <v>7959.0</v>
      </c>
      <c r="C2320" s="59">
        <v>7959.0</v>
      </c>
      <c r="D2320" s="27">
        <v>0.0</v>
      </c>
      <c r="E2320" s="41"/>
    </row>
    <row r="2321">
      <c r="A2321" s="35" t="s">
        <v>3659</v>
      </c>
      <c r="B2321" s="29">
        <v>226698.0</v>
      </c>
      <c r="C2321" s="59">
        <v>226005.0</v>
      </c>
      <c r="D2321" s="27">
        <v>-693.0</v>
      </c>
      <c r="E2321" s="41"/>
    </row>
    <row r="2322">
      <c r="A2322" s="36" t="s">
        <v>3660</v>
      </c>
      <c r="B2322" s="42">
        <v>125.0</v>
      </c>
      <c r="C2322" s="65">
        <v>125.0</v>
      </c>
      <c r="D2322" s="66">
        <v>0.0</v>
      </c>
      <c r="E2322" s="45"/>
    </row>
    <row r="2323">
      <c r="A2323" s="39"/>
      <c r="B2323" s="60"/>
      <c r="C2323" s="67"/>
      <c r="D2323" s="61"/>
      <c r="E2323" s="68"/>
    </row>
    <row r="2324">
      <c r="A2324" s="39"/>
      <c r="B2324" s="60"/>
      <c r="C2324" s="67"/>
      <c r="D2324" s="61"/>
      <c r="E2324" s="68"/>
    </row>
    <row r="2325">
      <c r="A2325" s="5" t="s">
        <v>4821</v>
      </c>
      <c r="B2325" s="6"/>
      <c r="C2325" s="6"/>
      <c r="D2325" s="6"/>
      <c r="E2325" s="7"/>
    </row>
    <row r="2326">
      <c r="A2326" s="10"/>
      <c r="B2326" s="11"/>
      <c r="C2326" s="11"/>
      <c r="D2326" s="11"/>
      <c r="E2326" s="12"/>
    </row>
    <row r="2327">
      <c r="A2327" s="5" t="s">
        <v>3634</v>
      </c>
      <c r="B2327" s="6"/>
      <c r="C2327" s="6"/>
      <c r="D2327" s="6"/>
      <c r="E2327" s="7"/>
    </row>
    <row r="2328">
      <c r="A2328" s="10"/>
      <c r="B2328" s="11"/>
      <c r="C2328" s="11"/>
      <c r="D2328" s="11"/>
      <c r="E2328" s="12"/>
    </row>
    <row r="2329">
      <c r="A2329" s="13">
        <v>46020.0</v>
      </c>
      <c r="B2329" s="6"/>
      <c r="C2329" s="54" t="s">
        <v>3635</v>
      </c>
      <c r="D2329" s="15">
        <v>46022.0</v>
      </c>
      <c r="E2329" s="7"/>
    </row>
    <row r="2330">
      <c r="A2330" s="10"/>
      <c r="B2330" s="11"/>
      <c r="C2330" s="16"/>
      <c r="D2330" s="11"/>
      <c r="E2330" s="12"/>
    </row>
    <row r="2331">
      <c r="A2331" s="55" t="s">
        <v>4824</v>
      </c>
      <c r="B2331" s="7"/>
      <c r="C2331" s="16"/>
      <c r="D2331" s="56" t="s">
        <v>4827</v>
      </c>
      <c r="E2331" s="7"/>
    </row>
    <row r="2332">
      <c r="A2332" s="10"/>
      <c r="B2332" s="12"/>
      <c r="C2332" s="16"/>
      <c r="D2332" s="11"/>
      <c r="E2332" s="12"/>
    </row>
    <row r="2333">
      <c r="A2333" s="19" t="s">
        <v>3636</v>
      </c>
      <c r="B2333" s="6"/>
      <c r="C2333" s="6"/>
      <c r="D2333" s="6"/>
      <c r="E2333" s="7"/>
    </row>
    <row r="2334">
      <c r="A2334" s="20" t="s">
        <v>3637</v>
      </c>
      <c r="B2334" s="21" t="s">
        <v>3638</v>
      </c>
      <c r="C2334" s="22" t="s">
        <v>3639</v>
      </c>
      <c r="D2334" s="21" t="s">
        <v>3640</v>
      </c>
      <c r="E2334" s="23" t="s">
        <v>13</v>
      </c>
    </row>
    <row r="2335">
      <c r="A2335" s="57" t="s">
        <v>3641</v>
      </c>
      <c r="B2335" s="25">
        <v>11259.0</v>
      </c>
      <c r="C2335" s="26">
        <v>11259.0</v>
      </c>
      <c r="D2335" s="27">
        <v>0.0</v>
      </c>
      <c r="E2335" s="28"/>
    </row>
    <row r="2336">
      <c r="A2336" s="57" t="s">
        <v>3642</v>
      </c>
      <c r="B2336" s="29">
        <v>8531.0</v>
      </c>
      <c r="C2336" s="26">
        <v>8531.0</v>
      </c>
      <c r="D2336" s="27">
        <v>0.0</v>
      </c>
      <c r="E2336" s="28"/>
    </row>
    <row r="2337">
      <c r="A2337" s="57" t="s">
        <v>3643</v>
      </c>
      <c r="B2337" s="29">
        <v>0.0</v>
      </c>
      <c r="C2337" s="26"/>
      <c r="D2337" s="27">
        <v>0.0</v>
      </c>
      <c r="E2337" s="41"/>
    </row>
    <row r="2338">
      <c r="A2338" s="57" t="s">
        <v>3644</v>
      </c>
      <c r="B2338" s="29">
        <v>0.0</v>
      </c>
      <c r="C2338" s="26"/>
      <c r="D2338" s="27">
        <v>0.0</v>
      </c>
      <c r="E2338" s="41"/>
    </row>
    <row r="2339">
      <c r="A2339" s="31" t="s">
        <v>3646</v>
      </c>
      <c r="B2339" s="29">
        <v>0.0</v>
      </c>
      <c r="C2339" s="26"/>
      <c r="D2339" s="27">
        <v>0.0</v>
      </c>
      <c r="E2339" s="28"/>
    </row>
    <row r="2340">
      <c r="A2340" s="31" t="s">
        <v>3647</v>
      </c>
      <c r="B2340" s="29">
        <v>0.0</v>
      </c>
      <c r="C2340" s="26"/>
      <c r="D2340" s="27">
        <v>0.0</v>
      </c>
      <c r="E2340" s="40"/>
    </row>
    <row r="2341">
      <c r="A2341" s="31" t="s">
        <v>3649</v>
      </c>
      <c r="B2341" s="29">
        <v>6769.0</v>
      </c>
      <c r="C2341" s="26">
        <v>6769.0</v>
      </c>
      <c r="D2341" s="27">
        <v>0.0</v>
      </c>
      <c r="E2341" s="28"/>
    </row>
    <row r="2342">
      <c r="A2342" s="31" t="s">
        <v>3651</v>
      </c>
      <c r="B2342" s="29">
        <v>1000.0</v>
      </c>
      <c r="C2342" s="26">
        <v>1000.0</v>
      </c>
      <c r="D2342" s="27">
        <v>0.0</v>
      </c>
      <c r="E2342" s="40"/>
    </row>
    <row r="2343">
      <c r="A2343" s="58" t="s">
        <v>3652</v>
      </c>
      <c r="B2343" s="29">
        <v>41744.0</v>
      </c>
      <c r="C2343" s="29">
        <v>41744.0</v>
      </c>
      <c r="D2343" s="27">
        <v>0.0</v>
      </c>
      <c r="E2343" s="41"/>
    </row>
    <row r="2344">
      <c r="A2344" s="58" t="s">
        <v>3653</v>
      </c>
      <c r="B2344" s="29">
        <v>13504.0</v>
      </c>
      <c r="C2344" s="59">
        <v>13504.0</v>
      </c>
      <c r="D2344" s="27">
        <v>0.0</v>
      </c>
      <c r="E2344" s="41"/>
    </row>
    <row r="2345">
      <c r="A2345" s="58" t="s">
        <v>3654</v>
      </c>
      <c r="B2345" s="29">
        <v>40763.0</v>
      </c>
      <c r="C2345" s="59">
        <v>40763.0</v>
      </c>
      <c r="D2345" s="27">
        <v>0.0</v>
      </c>
      <c r="E2345" s="41"/>
    </row>
    <row r="2346">
      <c r="A2346" s="58" t="s">
        <v>3655</v>
      </c>
      <c r="B2346" s="29">
        <v>26686.0</v>
      </c>
      <c r="C2346" s="59">
        <v>27129.0</v>
      </c>
      <c r="D2346" s="27">
        <v>443.0</v>
      </c>
      <c r="E2346" s="41"/>
    </row>
    <row r="2347">
      <c r="A2347" s="58" t="s">
        <v>3657</v>
      </c>
      <c r="B2347" s="29">
        <v>655.0</v>
      </c>
      <c r="C2347" s="59">
        <v>655.0</v>
      </c>
      <c r="D2347" s="27">
        <v>0.0</v>
      </c>
      <c r="E2347" s="41"/>
    </row>
    <row r="2348">
      <c r="A2348" s="58" t="s">
        <v>3658</v>
      </c>
      <c r="B2348" s="29">
        <v>8300.0</v>
      </c>
      <c r="C2348" s="59">
        <v>8300.0</v>
      </c>
      <c r="D2348" s="27">
        <v>0.0</v>
      </c>
      <c r="E2348" s="41"/>
    </row>
    <row r="2349">
      <c r="A2349" s="35" t="s">
        <v>3659</v>
      </c>
      <c r="B2349" s="29">
        <v>150839.5</v>
      </c>
      <c r="C2349" s="59">
        <v>151282.5</v>
      </c>
      <c r="D2349" s="27">
        <v>443.0</v>
      </c>
      <c r="E2349" s="41"/>
    </row>
    <row r="2350">
      <c r="A2350" s="36" t="s">
        <v>3660</v>
      </c>
      <c r="B2350" s="42">
        <v>71.5</v>
      </c>
      <c r="C2350" s="65">
        <v>71.5</v>
      </c>
      <c r="D2350" s="66">
        <v>0.0</v>
      </c>
      <c r="E2350" s="45"/>
    </row>
    <row r="2351">
      <c r="A2351" s="39"/>
      <c r="B2351" s="60"/>
      <c r="C2351" s="67"/>
      <c r="D2351" s="61"/>
      <c r="E2351" s="68"/>
    </row>
    <row r="2352">
      <c r="A2352" s="39"/>
      <c r="B2352" s="60"/>
      <c r="C2352" s="67"/>
      <c r="D2352" s="61"/>
      <c r="E2352" s="68"/>
    </row>
    <row r="2353">
      <c r="A2353" s="5" t="s">
        <v>4821</v>
      </c>
      <c r="B2353" s="6"/>
      <c r="C2353" s="6"/>
      <c r="D2353" s="6"/>
      <c r="E2353" s="7"/>
    </row>
    <row r="2354">
      <c r="A2354" s="10"/>
      <c r="B2354" s="11"/>
      <c r="C2354" s="11"/>
      <c r="D2354" s="11"/>
      <c r="E2354" s="12"/>
    </row>
    <row r="2355">
      <c r="A2355" s="5" t="s">
        <v>3634</v>
      </c>
      <c r="B2355" s="6"/>
      <c r="C2355" s="6"/>
      <c r="D2355" s="6"/>
      <c r="E2355" s="7"/>
    </row>
    <row r="2356">
      <c r="A2356" s="10"/>
      <c r="B2356" s="11"/>
      <c r="C2356" s="11"/>
      <c r="D2356" s="11"/>
      <c r="E2356" s="12"/>
    </row>
    <row r="2357">
      <c r="A2357" s="13">
        <v>46023.0</v>
      </c>
      <c r="B2357" s="6"/>
      <c r="C2357" s="54" t="s">
        <v>3635</v>
      </c>
      <c r="D2357" s="15">
        <v>46026.0</v>
      </c>
      <c r="E2357" s="7"/>
    </row>
    <row r="2358">
      <c r="A2358" s="10"/>
      <c r="B2358" s="11"/>
      <c r="C2358" s="16"/>
      <c r="D2358" s="11"/>
      <c r="E2358" s="12"/>
    </row>
    <row r="2359">
      <c r="A2359" s="55" t="s">
        <v>4839</v>
      </c>
      <c r="B2359" s="7"/>
      <c r="C2359" s="16"/>
      <c r="D2359" s="56" t="s">
        <v>4825</v>
      </c>
      <c r="E2359" s="7"/>
    </row>
    <row r="2360">
      <c r="A2360" s="10"/>
      <c r="B2360" s="12"/>
      <c r="C2360" s="16"/>
      <c r="D2360" s="11"/>
      <c r="E2360" s="12"/>
    </row>
    <row r="2361">
      <c r="A2361" s="19" t="s">
        <v>3636</v>
      </c>
      <c r="B2361" s="6"/>
      <c r="C2361" s="6"/>
      <c r="D2361" s="6"/>
      <c r="E2361" s="7"/>
    </row>
    <row r="2362">
      <c r="A2362" s="20" t="s">
        <v>3637</v>
      </c>
      <c r="B2362" s="21" t="s">
        <v>3638</v>
      </c>
      <c r="C2362" s="22" t="s">
        <v>3639</v>
      </c>
      <c r="D2362" s="21" t="s">
        <v>3640</v>
      </c>
      <c r="E2362" s="23" t="s">
        <v>13</v>
      </c>
    </row>
    <row r="2363">
      <c r="A2363" s="57" t="s">
        <v>3641</v>
      </c>
      <c r="B2363" s="25">
        <v>26758.0</v>
      </c>
      <c r="C2363" s="26">
        <v>26760.0</v>
      </c>
      <c r="D2363" s="27">
        <v>2.0</v>
      </c>
      <c r="E2363" s="28"/>
    </row>
    <row r="2364">
      <c r="A2364" s="57" t="s">
        <v>3642</v>
      </c>
      <c r="B2364" s="29">
        <v>10323.0</v>
      </c>
      <c r="C2364" s="26">
        <v>10323.0</v>
      </c>
      <c r="D2364" s="27">
        <v>0.0</v>
      </c>
      <c r="E2364" s="28"/>
    </row>
    <row r="2365">
      <c r="A2365" s="57" t="s">
        <v>3643</v>
      </c>
      <c r="B2365" s="29">
        <v>0.0</v>
      </c>
      <c r="C2365" s="26"/>
      <c r="D2365" s="27">
        <v>0.0</v>
      </c>
      <c r="E2365" s="41"/>
    </row>
    <row r="2366">
      <c r="A2366" s="57" t="s">
        <v>3644</v>
      </c>
      <c r="B2366" s="29">
        <v>2500.0</v>
      </c>
      <c r="C2366" s="26">
        <v>2500.0</v>
      </c>
      <c r="D2366" s="27">
        <v>0.0</v>
      </c>
      <c r="E2366" s="41"/>
    </row>
    <row r="2367">
      <c r="A2367" s="31" t="s">
        <v>3646</v>
      </c>
      <c r="B2367" s="29">
        <v>0.0</v>
      </c>
      <c r="C2367" s="26">
        <v>299.0</v>
      </c>
      <c r="D2367" s="27">
        <v>299.0</v>
      </c>
      <c r="E2367" s="28" t="s">
        <v>8605</v>
      </c>
    </row>
    <row r="2368">
      <c r="A2368" s="31" t="s">
        <v>3647</v>
      </c>
      <c r="B2368" s="29">
        <v>0.0</v>
      </c>
      <c r="C2368" s="26"/>
      <c r="D2368" s="27">
        <v>0.0</v>
      </c>
      <c r="E2368" s="40"/>
    </row>
    <row r="2369">
      <c r="A2369" s="31" t="s">
        <v>3649</v>
      </c>
      <c r="B2369" s="29">
        <v>2158.0</v>
      </c>
      <c r="C2369" s="26">
        <v>1859.0</v>
      </c>
      <c r="D2369" s="27">
        <v>-299.0</v>
      </c>
      <c r="E2369" s="28" t="s">
        <v>8606</v>
      </c>
    </row>
    <row r="2370">
      <c r="A2370" s="31" t="s">
        <v>3651</v>
      </c>
      <c r="B2370" s="29">
        <v>280.0</v>
      </c>
      <c r="C2370" s="26">
        <v>280.0</v>
      </c>
      <c r="D2370" s="27">
        <v>0.0</v>
      </c>
      <c r="E2370" s="40"/>
    </row>
    <row r="2371">
      <c r="A2371" s="58" t="s">
        <v>3652</v>
      </c>
      <c r="B2371" s="29">
        <v>82138.0</v>
      </c>
      <c r="C2371" s="29">
        <v>82138.0</v>
      </c>
      <c r="D2371" s="27">
        <v>0.0</v>
      </c>
      <c r="E2371" s="41"/>
    </row>
    <row r="2372">
      <c r="A2372" s="58" t="s">
        <v>3653</v>
      </c>
      <c r="B2372" s="29">
        <v>25397.0</v>
      </c>
      <c r="C2372" s="59">
        <v>25397.0</v>
      </c>
      <c r="D2372" s="27">
        <v>0.0</v>
      </c>
      <c r="E2372" s="41"/>
    </row>
    <row r="2373">
      <c r="A2373" s="58" t="s">
        <v>3654</v>
      </c>
      <c r="B2373" s="29">
        <v>60931.0</v>
      </c>
      <c r="C2373" s="59">
        <v>60931.0</v>
      </c>
      <c r="D2373" s="27">
        <v>0.0</v>
      </c>
      <c r="E2373" s="41"/>
    </row>
    <row r="2374">
      <c r="A2374" s="58" t="s">
        <v>3655</v>
      </c>
      <c r="B2374" s="29">
        <v>45241.1</v>
      </c>
      <c r="C2374" s="59">
        <v>45241.1</v>
      </c>
      <c r="D2374" s="27">
        <v>0.0</v>
      </c>
      <c r="E2374" s="41"/>
    </row>
    <row r="2375">
      <c r="A2375" s="58" t="s">
        <v>3657</v>
      </c>
      <c r="B2375" s="29">
        <v>1759.0</v>
      </c>
      <c r="C2375" s="59">
        <v>1759.0</v>
      </c>
      <c r="D2375" s="27">
        <v>0.0</v>
      </c>
      <c r="E2375" s="41"/>
    </row>
    <row r="2376">
      <c r="A2376" s="58" t="s">
        <v>3658</v>
      </c>
      <c r="B2376" s="29">
        <v>13340.0</v>
      </c>
      <c r="C2376" s="59">
        <v>13340.0</v>
      </c>
      <c r="D2376" s="27">
        <v>0.0</v>
      </c>
      <c r="E2376" s="41"/>
    </row>
    <row r="2377">
      <c r="A2377" s="35" t="s">
        <v>3659</v>
      </c>
      <c r="B2377" s="29">
        <v>257484.6</v>
      </c>
      <c r="C2377" s="59">
        <v>257484.6</v>
      </c>
      <c r="D2377" s="27">
        <v>0.0</v>
      </c>
      <c r="E2377" s="41"/>
    </row>
    <row r="2378">
      <c r="A2378" s="36" t="s">
        <v>3660</v>
      </c>
      <c r="B2378" s="42">
        <v>0.5</v>
      </c>
      <c r="C2378" s="65">
        <v>2.5</v>
      </c>
      <c r="D2378" s="66">
        <v>2.0</v>
      </c>
      <c r="E2378" s="45"/>
    </row>
    <row r="2379">
      <c r="A2379" s="39"/>
      <c r="B2379" s="60"/>
      <c r="C2379" s="67"/>
      <c r="D2379" s="61"/>
      <c r="E2379" s="68"/>
    </row>
    <row r="2380">
      <c r="A2380" s="39"/>
      <c r="B2380" s="60"/>
      <c r="C2380" s="67"/>
      <c r="D2380" s="61"/>
      <c r="E2380" s="68"/>
    </row>
    <row r="2381">
      <c r="A2381" s="5" t="s">
        <v>4821</v>
      </c>
      <c r="B2381" s="6"/>
      <c r="C2381" s="6"/>
      <c r="D2381" s="6"/>
      <c r="E2381" s="7"/>
    </row>
    <row r="2382">
      <c r="A2382" s="10"/>
      <c r="B2382" s="11"/>
      <c r="C2382" s="11"/>
      <c r="D2382" s="11"/>
      <c r="E2382" s="12"/>
    </row>
    <row r="2383">
      <c r="A2383" s="5" t="s">
        <v>3634</v>
      </c>
      <c r="B2383" s="6"/>
      <c r="C2383" s="6"/>
      <c r="D2383" s="6"/>
      <c r="E2383" s="7"/>
    </row>
    <row r="2384">
      <c r="A2384" s="10"/>
      <c r="B2384" s="11"/>
      <c r="C2384" s="11"/>
      <c r="D2384" s="11"/>
      <c r="E2384" s="12"/>
    </row>
    <row r="2385">
      <c r="A2385" s="13">
        <v>46027.0</v>
      </c>
      <c r="B2385" s="6"/>
      <c r="C2385" s="54" t="s">
        <v>3635</v>
      </c>
      <c r="D2385" s="15">
        <v>46033.0</v>
      </c>
      <c r="E2385" s="7"/>
    </row>
    <row r="2386">
      <c r="A2386" s="10"/>
      <c r="B2386" s="11"/>
      <c r="C2386" s="16"/>
      <c r="D2386" s="11"/>
      <c r="E2386" s="12"/>
    </row>
    <row r="2387">
      <c r="A2387" s="55" t="s">
        <v>4824</v>
      </c>
      <c r="B2387" s="7"/>
      <c r="C2387" s="16"/>
      <c r="D2387" s="56" t="s">
        <v>4825</v>
      </c>
      <c r="E2387" s="7"/>
    </row>
    <row r="2388">
      <c r="A2388" s="10"/>
      <c r="B2388" s="12"/>
      <c r="C2388" s="16"/>
      <c r="D2388" s="11"/>
      <c r="E2388" s="12"/>
    </row>
    <row r="2389">
      <c r="A2389" s="19" t="s">
        <v>3636</v>
      </c>
      <c r="B2389" s="6"/>
      <c r="C2389" s="6"/>
      <c r="D2389" s="6"/>
      <c r="E2389" s="7"/>
    </row>
    <row r="2390">
      <c r="A2390" s="20" t="s">
        <v>3637</v>
      </c>
      <c r="B2390" s="21" t="s">
        <v>3638</v>
      </c>
      <c r="C2390" s="22" t="s">
        <v>3639</v>
      </c>
      <c r="D2390" s="21" t="s">
        <v>3640</v>
      </c>
      <c r="E2390" s="23" t="s">
        <v>13</v>
      </c>
    </row>
    <row r="2391">
      <c r="A2391" s="57" t="s">
        <v>3641</v>
      </c>
      <c r="B2391" s="25">
        <v>26988.0</v>
      </c>
      <c r="C2391" s="26">
        <v>26988.0</v>
      </c>
      <c r="D2391" s="27">
        <v>0.0</v>
      </c>
      <c r="E2391" s="28"/>
    </row>
    <row r="2392">
      <c r="A2392" s="57" t="s">
        <v>3642</v>
      </c>
      <c r="B2392" s="29">
        <v>24468.0</v>
      </c>
      <c r="C2392" s="26">
        <v>24468.0</v>
      </c>
      <c r="D2392" s="27">
        <v>0.0</v>
      </c>
      <c r="E2392" s="28"/>
    </row>
    <row r="2393">
      <c r="A2393" s="57" t="s">
        <v>3643</v>
      </c>
      <c r="B2393" s="29">
        <v>0.0</v>
      </c>
      <c r="C2393" s="26"/>
      <c r="D2393" s="27">
        <v>0.0</v>
      </c>
      <c r="E2393" s="41"/>
    </row>
    <row r="2394">
      <c r="A2394" s="57" t="s">
        <v>3644</v>
      </c>
      <c r="B2394" s="29">
        <v>3000.0</v>
      </c>
      <c r="C2394" s="26">
        <v>3000.0</v>
      </c>
      <c r="D2394" s="27">
        <v>0.0</v>
      </c>
      <c r="E2394" s="41"/>
    </row>
    <row r="2395">
      <c r="A2395" s="31" t="s">
        <v>3646</v>
      </c>
      <c r="B2395" s="29">
        <v>489.0</v>
      </c>
      <c r="C2395" s="26">
        <v>589.0</v>
      </c>
      <c r="D2395" s="27">
        <v>100.0</v>
      </c>
      <c r="E2395" s="28" t="s">
        <v>8607</v>
      </c>
    </row>
    <row r="2396">
      <c r="A2396" s="31" t="s">
        <v>3647</v>
      </c>
      <c r="B2396" s="29">
        <v>0.0</v>
      </c>
      <c r="C2396" s="26"/>
      <c r="D2396" s="27">
        <v>0.0</v>
      </c>
      <c r="E2396" s="40"/>
    </row>
    <row r="2397">
      <c r="A2397" s="31" t="s">
        <v>3649</v>
      </c>
      <c r="B2397" s="29">
        <v>8149.0</v>
      </c>
      <c r="C2397" s="26">
        <v>8050.0</v>
      </c>
      <c r="D2397" s="27">
        <v>-99.0</v>
      </c>
      <c r="E2397" s="28" t="s">
        <v>8608</v>
      </c>
    </row>
    <row r="2398">
      <c r="A2398" s="31" t="s">
        <v>3651</v>
      </c>
      <c r="B2398" s="29">
        <v>2160.0</v>
      </c>
      <c r="C2398" s="26">
        <v>2200.0</v>
      </c>
      <c r="D2398" s="27">
        <v>40.0</v>
      </c>
      <c r="E2398" s="40"/>
    </row>
    <row r="2399">
      <c r="A2399" s="58" t="s">
        <v>3652</v>
      </c>
      <c r="B2399" s="29">
        <v>107766.0</v>
      </c>
      <c r="C2399" s="29">
        <v>107766.0</v>
      </c>
      <c r="D2399" s="27">
        <v>0.0</v>
      </c>
      <c r="E2399" s="41"/>
    </row>
    <row r="2400">
      <c r="A2400" s="58" t="s">
        <v>3653</v>
      </c>
      <c r="B2400" s="29">
        <v>24963.0</v>
      </c>
      <c r="C2400" s="59">
        <v>24963.0</v>
      </c>
      <c r="D2400" s="27">
        <v>0.0</v>
      </c>
      <c r="E2400" s="41"/>
    </row>
    <row r="2401">
      <c r="A2401" s="58" t="s">
        <v>3654</v>
      </c>
      <c r="B2401" s="29">
        <v>74700.0</v>
      </c>
      <c r="C2401" s="59">
        <v>73699.0</v>
      </c>
      <c r="D2401" s="27">
        <v>-1001.0</v>
      </c>
      <c r="E2401" s="41"/>
    </row>
    <row r="2402">
      <c r="A2402" s="58" t="s">
        <v>3655</v>
      </c>
      <c r="B2402" s="29">
        <v>71612.0</v>
      </c>
      <c r="C2402" s="59">
        <v>72110.0</v>
      </c>
      <c r="D2402" s="27">
        <v>498.0</v>
      </c>
      <c r="E2402" s="41"/>
    </row>
    <row r="2403">
      <c r="A2403" s="58" t="s">
        <v>3657</v>
      </c>
      <c r="B2403" s="29">
        <v>3372.0</v>
      </c>
      <c r="C2403" s="59">
        <v>3372.0</v>
      </c>
      <c r="D2403" s="27">
        <v>0.0</v>
      </c>
      <c r="E2403" s="41"/>
    </row>
    <row r="2404">
      <c r="A2404" s="58" t="s">
        <v>3658</v>
      </c>
      <c r="B2404" s="29">
        <v>13172.0</v>
      </c>
      <c r="C2404" s="59">
        <v>13172.0</v>
      </c>
      <c r="D2404" s="27">
        <v>0.0</v>
      </c>
      <c r="E2404" s="41"/>
    </row>
    <row r="2405">
      <c r="A2405" s="35" t="s">
        <v>3659</v>
      </c>
      <c r="B2405" s="29">
        <v>347666.0</v>
      </c>
      <c r="C2405" s="59">
        <v>347163.0</v>
      </c>
      <c r="D2405" s="27">
        <v>-503.0</v>
      </c>
      <c r="E2405" s="41"/>
    </row>
    <row r="2406">
      <c r="A2406" s="36" t="s">
        <v>3660</v>
      </c>
      <c r="B2406" s="42">
        <v>1.0</v>
      </c>
      <c r="C2406" s="65">
        <v>42.0</v>
      </c>
      <c r="D2406" s="66">
        <v>41.0</v>
      </c>
      <c r="E2406" s="45"/>
    </row>
    <row r="2407">
      <c r="A2407" s="39"/>
      <c r="B2407" s="60"/>
      <c r="C2407" s="67"/>
      <c r="D2407" s="61"/>
      <c r="E2407" s="68"/>
    </row>
    <row r="2408">
      <c r="A2408" s="39"/>
      <c r="B2408" s="60"/>
      <c r="C2408" s="67"/>
      <c r="D2408" s="61"/>
      <c r="E2408" s="68"/>
    </row>
    <row r="2409">
      <c r="A2409" s="5" t="s">
        <v>4821</v>
      </c>
      <c r="B2409" s="6"/>
      <c r="C2409" s="6"/>
      <c r="D2409" s="6"/>
      <c r="E2409" s="7"/>
    </row>
    <row r="2410">
      <c r="A2410" s="10"/>
      <c r="B2410" s="11"/>
      <c r="C2410" s="11"/>
      <c r="D2410" s="11"/>
      <c r="E2410" s="12"/>
    </row>
    <row r="2411">
      <c r="A2411" s="5" t="s">
        <v>3634</v>
      </c>
      <c r="B2411" s="6"/>
      <c r="C2411" s="6"/>
      <c r="D2411" s="6"/>
      <c r="E2411" s="7"/>
    </row>
    <row r="2412">
      <c r="A2412" s="10"/>
      <c r="B2412" s="11"/>
      <c r="C2412" s="11"/>
      <c r="D2412" s="11"/>
      <c r="E2412" s="12"/>
    </row>
    <row r="2413">
      <c r="A2413" s="13">
        <v>46034.0</v>
      </c>
      <c r="B2413" s="6"/>
      <c r="C2413" s="54" t="s">
        <v>3635</v>
      </c>
      <c r="D2413" s="15">
        <v>46040.0</v>
      </c>
      <c r="E2413" s="7"/>
    </row>
    <row r="2414">
      <c r="A2414" s="10"/>
      <c r="B2414" s="11"/>
      <c r="C2414" s="16"/>
      <c r="D2414" s="11"/>
      <c r="E2414" s="12"/>
    </row>
    <row r="2415">
      <c r="A2415" s="55" t="s">
        <v>4824</v>
      </c>
      <c r="B2415" s="7"/>
      <c r="C2415" s="16"/>
      <c r="D2415" s="56" t="s">
        <v>4825</v>
      </c>
      <c r="E2415" s="7"/>
    </row>
    <row r="2416">
      <c r="A2416" s="10"/>
      <c r="B2416" s="12"/>
      <c r="C2416" s="16"/>
      <c r="D2416" s="11"/>
      <c r="E2416" s="12"/>
    </row>
    <row r="2417">
      <c r="A2417" s="19" t="s">
        <v>3636</v>
      </c>
      <c r="B2417" s="6"/>
      <c r="C2417" s="6"/>
      <c r="D2417" s="6"/>
      <c r="E2417" s="7"/>
    </row>
    <row r="2418">
      <c r="A2418" s="20" t="s">
        <v>3637</v>
      </c>
      <c r="B2418" s="21" t="s">
        <v>3638</v>
      </c>
      <c r="C2418" s="22" t="s">
        <v>3639</v>
      </c>
      <c r="D2418" s="21" t="s">
        <v>3640</v>
      </c>
      <c r="E2418" s="23" t="s">
        <v>13</v>
      </c>
    </row>
    <row r="2419">
      <c r="A2419" s="57" t="s">
        <v>3641</v>
      </c>
      <c r="B2419" s="25">
        <v>23829.0</v>
      </c>
      <c r="C2419" s="26">
        <v>23830.0</v>
      </c>
      <c r="D2419" s="27">
        <v>1.0</v>
      </c>
      <c r="E2419" s="28"/>
    </row>
    <row r="2420">
      <c r="A2420" s="57" t="s">
        <v>3642</v>
      </c>
      <c r="B2420" s="29">
        <v>22666.0</v>
      </c>
      <c r="C2420" s="26">
        <v>22666.0</v>
      </c>
      <c r="D2420" s="27">
        <v>0.0</v>
      </c>
      <c r="E2420" s="28"/>
    </row>
    <row r="2421">
      <c r="A2421" s="57" t="s">
        <v>3643</v>
      </c>
      <c r="B2421" s="29">
        <v>480.0</v>
      </c>
      <c r="C2421" s="26">
        <v>480.0</v>
      </c>
      <c r="D2421" s="27">
        <v>0.0</v>
      </c>
      <c r="E2421" s="41"/>
    </row>
    <row r="2422">
      <c r="A2422" s="57" t="s">
        <v>3644</v>
      </c>
      <c r="B2422" s="29">
        <v>1500.0</v>
      </c>
      <c r="C2422" s="26">
        <v>1500.0</v>
      </c>
      <c r="D2422" s="27">
        <v>0.0</v>
      </c>
      <c r="E2422" s="41"/>
    </row>
    <row r="2423">
      <c r="A2423" s="31" t="s">
        <v>3646</v>
      </c>
      <c r="B2423" s="29">
        <v>0.0</v>
      </c>
      <c r="C2423" s="26"/>
      <c r="D2423" s="27">
        <v>0.0</v>
      </c>
      <c r="E2423" s="28"/>
    </row>
    <row r="2424">
      <c r="A2424" s="31" t="s">
        <v>3647</v>
      </c>
      <c r="B2424" s="29">
        <v>0.0</v>
      </c>
      <c r="C2424" s="26">
        <v>38.0</v>
      </c>
      <c r="D2424" s="27">
        <v>38.0</v>
      </c>
      <c r="E2424" s="40"/>
    </row>
    <row r="2425">
      <c r="A2425" s="31" t="s">
        <v>3649</v>
      </c>
      <c r="B2425" s="29">
        <v>3391.0</v>
      </c>
      <c r="C2425" s="26">
        <v>2911.0</v>
      </c>
      <c r="D2425" s="27">
        <v>-480.0</v>
      </c>
      <c r="E2425" s="28" t="s">
        <v>8609</v>
      </c>
    </row>
    <row r="2426">
      <c r="A2426" s="31" t="s">
        <v>3651</v>
      </c>
      <c r="B2426" s="29">
        <v>1720.0</v>
      </c>
      <c r="C2426" s="26">
        <v>2240.0</v>
      </c>
      <c r="D2426" s="27">
        <v>520.0</v>
      </c>
      <c r="E2426" s="40" t="s">
        <v>8610</v>
      </c>
    </row>
    <row r="2427">
      <c r="A2427" s="58" t="s">
        <v>3652</v>
      </c>
      <c r="B2427" s="29">
        <v>103875.0</v>
      </c>
      <c r="C2427" s="29">
        <v>103282.0</v>
      </c>
      <c r="D2427" s="27">
        <v>-593.0</v>
      </c>
      <c r="E2427" s="41"/>
    </row>
    <row r="2428">
      <c r="A2428" s="58" t="s">
        <v>3653</v>
      </c>
      <c r="B2428" s="29">
        <v>36951.0</v>
      </c>
      <c r="C2428" s="59">
        <v>36951.0</v>
      </c>
      <c r="D2428" s="27">
        <v>0.0</v>
      </c>
      <c r="E2428" s="41"/>
    </row>
    <row r="2429">
      <c r="A2429" s="58" t="s">
        <v>3654</v>
      </c>
      <c r="B2429" s="29">
        <v>88643.0</v>
      </c>
      <c r="C2429" s="59">
        <v>88643.0</v>
      </c>
      <c r="D2429" s="27">
        <v>0.0</v>
      </c>
      <c r="E2429" s="41"/>
    </row>
    <row r="2430">
      <c r="A2430" s="58" t="s">
        <v>3655</v>
      </c>
      <c r="B2430" s="29">
        <v>75543.6</v>
      </c>
      <c r="C2430" s="59">
        <v>75543.6</v>
      </c>
      <c r="D2430" s="27">
        <v>0.0</v>
      </c>
      <c r="E2430" s="41"/>
    </row>
    <row r="2431">
      <c r="A2431" s="58" t="s">
        <v>3657</v>
      </c>
      <c r="B2431" s="29">
        <v>358.0</v>
      </c>
      <c r="C2431" s="59">
        <v>358.0</v>
      </c>
      <c r="D2431" s="27">
        <v>0.0</v>
      </c>
      <c r="E2431" s="41"/>
    </row>
    <row r="2432">
      <c r="A2432" s="58" t="s">
        <v>3658</v>
      </c>
      <c r="B2432" s="29">
        <v>7689.0</v>
      </c>
      <c r="C2432" s="59">
        <v>7689.0</v>
      </c>
      <c r="D2432" s="27">
        <v>0.0</v>
      </c>
      <c r="E2432" s="41"/>
    </row>
    <row r="2433">
      <c r="A2433" s="35" t="s">
        <v>3659</v>
      </c>
      <c r="B2433" s="29">
        <v>358955.1</v>
      </c>
      <c r="C2433" s="59">
        <v>358362.1</v>
      </c>
      <c r="D2433" s="27">
        <v>-593.0</v>
      </c>
      <c r="E2433" s="41"/>
    </row>
    <row r="2434">
      <c r="A2434" s="36" t="s">
        <v>3660</v>
      </c>
      <c r="B2434" s="42">
        <v>1.5</v>
      </c>
      <c r="C2434" s="65">
        <v>80.5</v>
      </c>
      <c r="D2434" s="66">
        <v>79.0</v>
      </c>
      <c r="E2434" s="45"/>
    </row>
    <row r="2435">
      <c r="A2435" s="39"/>
      <c r="B2435" s="60"/>
      <c r="C2435" s="67"/>
      <c r="D2435" s="61"/>
      <c r="E2435" s="68"/>
    </row>
    <row r="2436">
      <c r="A2436" s="39"/>
      <c r="B2436" s="60"/>
      <c r="C2436" s="67"/>
      <c r="D2436" s="61"/>
      <c r="E2436" s="68"/>
    </row>
    <row r="2437">
      <c r="A2437" s="5" t="s">
        <v>4821</v>
      </c>
      <c r="B2437" s="6"/>
      <c r="C2437" s="6"/>
      <c r="D2437" s="6"/>
      <c r="E2437" s="7"/>
    </row>
    <row r="2438">
      <c r="A2438" s="10"/>
      <c r="B2438" s="11"/>
      <c r="C2438" s="11"/>
      <c r="D2438" s="11"/>
      <c r="E2438" s="12"/>
    </row>
    <row r="2439">
      <c r="A2439" s="5" t="s">
        <v>3634</v>
      </c>
      <c r="B2439" s="6"/>
      <c r="C2439" s="6"/>
      <c r="D2439" s="6"/>
      <c r="E2439" s="7"/>
    </row>
    <row r="2440">
      <c r="A2440" s="10"/>
      <c r="B2440" s="11"/>
      <c r="C2440" s="11"/>
      <c r="D2440" s="11"/>
      <c r="E2440" s="12"/>
    </row>
    <row r="2441">
      <c r="A2441" s="13">
        <v>46041.0</v>
      </c>
      <c r="B2441" s="6"/>
      <c r="C2441" s="54" t="s">
        <v>3635</v>
      </c>
      <c r="D2441" s="15">
        <v>46047.0</v>
      </c>
      <c r="E2441" s="7"/>
    </row>
    <row r="2442">
      <c r="A2442" s="10"/>
      <c r="B2442" s="11"/>
      <c r="C2442" s="16"/>
      <c r="D2442" s="11"/>
      <c r="E2442" s="12"/>
    </row>
    <row r="2443">
      <c r="A2443" s="55" t="s">
        <v>4824</v>
      </c>
      <c r="B2443" s="7"/>
      <c r="C2443" s="16"/>
      <c r="D2443" s="56" t="s">
        <v>4825</v>
      </c>
      <c r="E2443" s="7"/>
    </row>
    <row r="2444">
      <c r="A2444" s="10"/>
      <c r="B2444" s="12"/>
      <c r="C2444" s="16"/>
      <c r="D2444" s="11"/>
      <c r="E2444" s="12"/>
    </row>
    <row r="2445">
      <c r="A2445" s="19" t="s">
        <v>3636</v>
      </c>
      <c r="B2445" s="6"/>
      <c r="C2445" s="6"/>
      <c r="D2445" s="6"/>
      <c r="E2445" s="7"/>
    </row>
    <row r="2446">
      <c r="A2446" s="20" t="s">
        <v>3637</v>
      </c>
      <c r="B2446" s="21" t="s">
        <v>3638</v>
      </c>
      <c r="C2446" s="22" t="s">
        <v>3639</v>
      </c>
      <c r="D2446" s="21" t="s">
        <v>3640</v>
      </c>
      <c r="E2446" s="23" t="s">
        <v>13</v>
      </c>
    </row>
    <row r="2447">
      <c r="A2447" s="57" t="s">
        <v>3641</v>
      </c>
      <c r="B2447" s="25">
        <v>14396.0</v>
      </c>
      <c r="C2447" s="26">
        <v>14396.0</v>
      </c>
      <c r="D2447" s="27">
        <v>0.0</v>
      </c>
      <c r="E2447" s="28"/>
    </row>
    <row r="2448">
      <c r="A2448" s="57" t="s">
        <v>3642</v>
      </c>
      <c r="B2448" s="29">
        <v>19564.0</v>
      </c>
      <c r="C2448" s="26">
        <v>19564.0</v>
      </c>
      <c r="D2448" s="27">
        <v>0.0</v>
      </c>
      <c r="E2448" s="28"/>
    </row>
    <row r="2449">
      <c r="A2449" s="57" t="s">
        <v>3643</v>
      </c>
      <c r="B2449" s="29">
        <v>0.0</v>
      </c>
      <c r="C2449" s="26"/>
      <c r="D2449" s="27">
        <v>0.0</v>
      </c>
      <c r="E2449" s="41"/>
    </row>
    <row r="2450">
      <c r="A2450" s="57" t="s">
        <v>3644</v>
      </c>
      <c r="B2450" s="29">
        <v>3500.0</v>
      </c>
      <c r="C2450" s="26">
        <v>3500.0</v>
      </c>
      <c r="D2450" s="27">
        <v>0.0</v>
      </c>
      <c r="E2450" s="41"/>
    </row>
    <row r="2451">
      <c r="A2451" s="31" t="s">
        <v>3646</v>
      </c>
      <c r="B2451" s="29">
        <v>0.0</v>
      </c>
      <c r="C2451" s="26"/>
      <c r="D2451" s="27">
        <v>0.0</v>
      </c>
      <c r="E2451" s="28"/>
    </row>
    <row r="2452">
      <c r="A2452" s="31" t="s">
        <v>3647</v>
      </c>
      <c r="B2452" s="29">
        <v>0.0</v>
      </c>
      <c r="C2452" s="26"/>
      <c r="D2452" s="27">
        <v>0.0</v>
      </c>
      <c r="E2452" s="40"/>
    </row>
    <row r="2453">
      <c r="A2453" s="31" t="s">
        <v>3649</v>
      </c>
      <c r="B2453" s="29">
        <v>8655.0</v>
      </c>
      <c r="C2453" s="26">
        <v>8547.0</v>
      </c>
      <c r="D2453" s="27">
        <v>-108.0</v>
      </c>
      <c r="E2453" s="28" t="s">
        <v>8611</v>
      </c>
    </row>
    <row r="2454">
      <c r="A2454" s="31" t="s">
        <v>3651</v>
      </c>
      <c r="B2454" s="29">
        <v>1440.0</v>
      </c>
      <c r="C2454" s="26">
        <v>1520.0</v>
      </c>
      <c r="D2454" s="27">
        <v>80.0</v>
      </c>
      <c r="E2454" s="40" t="s">
        <v>8612</v>
      </c>
    </row>
    <row r="2455">
      <c r="A2455" s="58" t="s">
        <v>3652</v>
      </c>
      <c r="B2455" s="29">
        <v>85241.0</v>
      </c>
      <c r="C2455" s="29">
        <v>85241.0</v>
      </c>
      <c r="D2455" s="27">
        <v>0.0</v>
      </c>
      <c r="E2455" s="41"/>
    </row>
    <row r="2456">
      <c r="A2456" s="58" t="s">
        <v>3653</v>
      </c>
      <c r="B2456" s="29">
        <v>51353.0</v>
      </c>
      <c r="C2456" s="59">
        <v>51353.0</v>
      </c>
      <c r="D2456" s="27">
        <v>0.0</v>
      </c>
      <c r="E2456" s="41"/>
    </row>
    <row r="2457">
      <c r="A2457" s="58" t="s">
        <v>3654</v>
      </c>
      <c r="B2457" s="29">
        <v>87097.0</v>
      </c>
      <c r="C2457" s="59">
        <v>86166.0</v>
      </c>
      <c r="D2457" s="27">
        <v>-931.0</v>
      </c>
      <c r="E2457" s="41"/>
    </row>
    <row r="2458">
      <c r="A2458" s="58" t="s">
        <v>3655</v>
      </c>
      <c r="B2458" s="29">
        <v>68417.0</v>
      </c>
      <c r="C2458" s="59">
        <v>68792.0</v>
      </c>
      <c r="D2458" s="27">
        <v>375.0</v>
      </c>
      <c r="E2458" s="41"/>
    </row>
    <row r="2459">
      <c r="A2459" s="58" t="s">
        <v>3657</v>
      </c>
      <c r="B2459" s="29">
        <v>3940.0</v>
      </c>
      <c r="C2459" s="59">
        <v>3940.0</v>
      </c>
      <c r="D2459" s="27">
        <v>0.0</v>
      </c>
      <c r="E2459" s="41"/>
    </row>
    <row r="2460">
      <c r="A2460" s="58" t="s">
        <v>3658</v>
      </c>
      <c r="B2460" s="29">
        <v>6634.0</v>
      </c>
      <c r="C2460" s="59">
        <v>6634.0</v>
      </c>
      <c r="D2460" s="27">
        <v>0.0</v>
      </c>
      <c r="E2460" s="41"/>
    </row>
    <row r="2461">
      <c r="A2461" s="35" t="s">
        <v>3659</v>
      </c>
      <c r="B2461" s="29">
        <v>343602.0</v>
      </c>
      <c r="C2461" s="59">
        <v>342761.0</v>
      </c>
      <c r="D2461" s="27">
        <v>-841.0</v>
      </c>
      <c r="E2461" s="41"/>
    </row>
    <row r="2462">
      <c r="A2462" s="36" t="s">
        <v>3660</v>
      </c>
      <c r="B2462" s="42">
        <v>1.0</v>
      </c>
      <c r="C2462" s="65">
        <v>258.0</v>
      </c>
      <c r="D2462" s="66">
        <v>257.0</v>
      </c>
      <c r="E2462" s="45"/>
    </row>
    <row r="2463">
      <c r="A2463" s="39"/>
      <c r="B2463" s="60"/>
      <c r="C2463" s="67"/>
      <c r="D2463" s="61"/>
      <c r="E2463" s="68"/>
    </row>
    <row r="2464">
      <c r="A2464" s="39"/>
      <c r="B2464" s="60"/>
      <c r="C2464" s="67"/>
      <c r="D2464" s="61"/>
      <c r="E2464" s="68"/>
    </row>
    <row r="2465">
      <c r="A2465" s="5" t="s">
        <v>4821</v>
      </c>
      <c r="B2465" s="6"/>
      <c r="C2465" s="6"/>
      <c r="D2465" s="6"/>
      <c r="E2465" s="7"/>
    </row>
    <row r="2466">
      <c r="A2466" s="10"/>
      <c r="B2466" s="11"/>
      <c r="C2466" s="11"/>
      <c r="D2466" s="11"/>
      <c r="E2466" s="12"/>
    </row>
    <row r="2467">
      <c r="A2467" s="5" t="s">
        <v>3634</v>
      </c>
      <c r="B2467" s="6"/>
      <c r="C2467" s="6"/>
      <c r="D2467" s="6"/>
      <c r="E2467" s="7"/>
    </row>
    <row r="2468">
      <c r="A2468" s="10"/>
      <c r="B2468" s="11"/>
      <c r="C2468" s="11"/>
      <c r="D2468" s="11"/>
      <c r="E2468" s="12"/>
    </row>
    <row r="2469">
      <c r="A2469" s="13">
        <v>46048.0</v>
      </c>
      <c r="B2469" s="6"/>
      <c r="C2469" s="54" t="s">
        <v>3635</v>
      </c>
      <c r="D2469" s="15">
        <v>46053.0</v>
      </c>
      <c r="E2469" s="7"/>
    </row>
    <row r="2470">
      <c r="A2470" s="10"/>
      <c r="B2470" s="11"/>
      <c r="C2470" s="16"/>
      <c r="D2470" s="11"/>
      <c r="E2470" s="12"/>
    </row>
    <row r="2471">
      <c r="A2471" s="55" t="s">
        <v>4824</v>
      </c>
      <c r="B2471" s="7"/>
      <c r="C2471" s="16"/>
      <c r="D2471" s="56" t="s">
        <v>4833</v>
      </c>
      <c r="E2471" s="7"/>
    </row>
    <row r="2472">
      <c r="A2472" s="10"/>
      <c r="B2472" s="12"/>
      <c r="C2472" s="16"/>
      <c r="D2472" s="11"/>
      <c r="E2472" s="12"/>
    </row>
    <row r="2473">
      <c r="A2473" s="19" t="s">
        <v>3636</v>
      </c>
      <c r="B2473" s="6"/>
      <c r="C2473" s="6"/>
      <c r="D2473" s="6"/>
      <c r="E2473" s="7"/>
    </row>
    <row r="2474">
      <c r="A2474" s="20" t="s">
        <v>3637</v>
      </c>
      <c r="B2474" s="21" t="s">
        <v>3638</v>
      </c>
      <c r="C2474" s="22" t="s">
        <v>3639</v>
      </c>
      <c r="D2474" s="21" t="s">
        <v>3640</v>
      </c>
      <c r="E2474" s="23" t="s">
        <v>13</v>
      </c>
    </row>
    <row r="2475">
      <c r="A2475" s="57" t="s">
        <v>3641</v>
      </c>
      <c r="B2475" s="25">
        <v>18069.0</v>
      </c>
      <c r="C2475" s="26">
        <v>9262.0</v>
      </c>
      <c r="D2475" s="27">
        <v>-8807.0</v>
      </c>
      <c r="E2475" s="28"/>
    </row>
    <row r="2476">
      <c r="A2476" s="57" t="s">
        <v>3642</v>
      </c>
      <c r="B2476" s="29">
        <v>13911.0</v>
      </c>
      <c r="C2476" s="26">
        <v>13911.0</v>
      </c>
      <c r="D2476" s="27">
        <v>0.0</v>
      </c>
      <c r="E2476" s="28"/>
    </row>
    <row r="2477">
      <c r="A2477" s="57" t="s">
        <v>3643</v>
      </c>
      <c r="B2477" s="29">
        <v>140.0</v>
      </c>
      <c r="C2477" s="26">
        <v>140.0</v>
      </c>
      <c r="D2477" s="27">
        <v>0.0</v>
      </c>
      <c r="E2477" s="41"/>
    </row>
    <row r="2478">
      <c r="A2478" s="57" t="s">
        <v>3644</v>
      </c>
      <c r="B2478" s="29">
        <v>2500.0</v>
      </c>
      <c r="C2478" s="26">
        <v>4000.0</v>
      </c>
      <c r="D2478" s="27">
        <v>1500.0</v>
      </c>
      <c r="E2478" s="41"/>
    </row>
    <row r="2479">
      <c r="A2479" s="31" t="s">
        <v>3646</v>
      </c>
      <c r="B2479" s="29">
        <v>539.0</v>
      </c>
      <c r="C2479" s="26">
        <v>400.0</v>
      </c>
      <c r="D2479" s="27">
        <v>-139.0</v>
      </c>
      <c r="E2479" s="28" t="s">
        <v>8613</v>
      </c>
    </row>
    <row r="2480">
      <c r="A2480" s="31" t="s">
        <v>3647</v>
      </c>
      <c r="B2480" s="29">
        <v>0.0</v>
      </c>
      <c r="C2480" s="26"/>
      <c r="D2480" s="27">
        <v>0.0</v>
      </c>
      <c r="E2480" s="40"/>
    </row>
    <row r="2481">
      <c r="A2481" s="31" t="s">
        <v>3649</v>
      </c>
      <c r="B2481" s="29">
        <v>3909.0</v>
      </c>
      <c r="C2481" s="26">
        <v>7665.0</v>
      </c>
      <c r="D2481" s="27">
        <v>3756.0</v>
      </c>
      <c r="E2481" s="28" t="s">
        <v>8614</v>
      </c>
    </row>
    <row r="2482">
      <c r="A2482" s="31" t="s">
        <v>3651</v>
      </c>
      <c r="B2482" s="29">
        <v>1360.0</v>
      </c>
      <c r="C2482" s="26">
        <v>1960.0</v>
      </c>
      <c r="D2482" s="27">
        <v>600.0</v>
      </c>
      <c r="E2482" s="40" t="s">
        <v>8615</v>
      </c>
    </row>
    <row r="2483">
      <c r="A2483" s="58" t="s">
        <v>3652</v>
      </c>
      <c r="B2483" s="29">
        <v>83598.0</v>
      </c>
      <c r="C2483" s="29">
        <v>83598.0</v>
      </c>
      <c r="D2483" s="27">
        <v>0.0</v>
      </c>
      <c r="E2483" s="41"/>
    </row>
    <row r="2484">
      <c r="A2484" s="58" t="s">
        <v>3653</v>
      </c>
      <c r="B2484" s="29">
        <v>32190.0</v>
      </c>
      <c r="C2484" s="59">
        <v>32190.0</v>
      </c>
      <c r="D2484" s="27">
        <v>0.0</v>
      </c>
      <c r="E2484" s="41"/>
    </row>
    <row r="2485">
      <c r="A2485" s="58" t="s">
        <v>3654</v>
      </c>
      <c r="B2485" s="29">
        <v>71288.0</v>
      </c>
      <c r="C2485" s="59">
        <v>70959.0</v>
      </c>
      <c r="D2485" s="27">
        <v>-329.0</v>
      </c>
      <c r="E2485" s="41"/>
    </row>
    <row r="2486">
      <c r="A2486" s="58" t="s">
        <v>3655</v>
      </c>
      <c r="B2486" s="29">
        <v>44978.0</v>
      </c>
      <c r="C2486" s="59">
        <v>44978.0</v>
      </c>
      <c r="D2486" s="27">
        <v>0.0</v>
      </c>
      <c r="E2486" s="41"/>
    </row>
    <row r="2487">
      <c r="A2487" s="58" t="s">
        <v>3657</v>
      </c>
      <c r="B2487" s="29">
        <v>355.0</v>
      </c>
      <c r="C2487" s="59">
        <v>355.0</v>
      </c>
      <c r="D2487" s="27">
        <v>0.0</v>
      </c>
      <c r="E2487" s="41"/>
    </row>
    <row r="2488">
      <c r="A2488" s="58" t="s">
        <v>3658</v>
      </c>
      <c r="B2488" s="29">
        <v>10570.0</v>
      </c>
      <c r="C2488" s="59">
        <v>10570.0</v>
      </c>
      <c r="D2488" s="27">
        <v>0.0</v>
      </c>
      <c r="E2488" s="41"/>
    </row>
    <row r="2489">
      <c r="A2489" s="35" t="s">
        <v>3659</v>
      </c>
      <c r="B2489" s="29">
        <v>272836.0</v>
      </c>
      <c r="C2489" s="59">
        <v>272507.0</v>
      </c>
      <c r="D2489" s="27">
        <v>-329.0</v>
      </c>
      <c r="E2489" s="41"/>
    </row>
    <row r="2490">
      <c r="A2490" s="36" t="s">
        <v>3660</v>
      </c>
      <c r="B2490" s="42">
        <v>1.0</v>
      </c>
      <c r="C2490" s="65">
        <v>-3089.0</v>
      </c>
      <c r="D2490" s="66">
        <v>-3090.0</v>
      </c>
      <c r="E2490" s="45"/>
    </row>
    <row r="2491">
      <c r="A2491" s="39"/>
      <c r="B2491" s="60"/>
      <c r="C2491" s="67"/>
      <c r="D2491" s="61"/>
      <c r="E2491" s="68"/>
    </row>
    <row r="2492">
      <c r="A2492" s="39"/>
      <c r="B2492" s="60"/>
      <c r="C2492" s="67"/>
      <c r="D2492" s="61"/>
      <c r="E2492" s="68"/>
    </row>
    <row r="2493">
      <c r="A2493" s="5" t="s">
        <v>4821</v>
      </c>
      <c r="B2493" s="6"/>
      <c r="C2493" s="6"/>
      <c r="D2493" s="6"/>
      <c r="E2493" s="7"/>
    </row>
    <row r="2494">
      <c r="A2494" s="10"/>
      <c r="B2494" s="11"/>
      <c r="C2494" s="11"/>
      <c r="D2494" s="11"/>
      <c r="E2494" s="12"/>
    </row>
    <row r="2495">
      <c r="A2495" s="5" t="s">
        <v>3634</v>
      </c>
      <c r="B2495" s="6"/>
      <c r="C2495" s="6"/>
      <c r="D2495" s="6"/>
      <c r="E2495" s="7"/>
    </row>
    <row r="2496">
      <c r="A2496" s="10"/>
      <c r="B2496" s="11"/>
      <c r="C2496" s="11"/>
      <c r="D2496" s="11"/>
      <c r="E2496" s="12"/>
    </row>
    <row r="2497">
      <c r="A2497" s="13">
        <v>46054.0</v>
      </c>
      <c r="B2497" s="6"/>
      <c r="C2497" s="54" t="s">
        <v>3635</v>
      </c>
      <c r="D2497" s="15">
        <v>46054.0</v>
      </c>
      <c r="E2497" s="7"/>
    </row>
    <row r="2498">
      <c r="A2498" s="10"/>
      <c r="B2498" s="11"/>
      <c r="C2498" s="16"/>
      <c r="D2498" s="11"/>
      <c r="E2498" s="12"/>
    </row>
    <row r="2499">
      <c r="A2499" s="55" t="s">
        <v>4825</v>
      </c>
      <c r="B2499" s="7"/>
      <c r="C2499" s="16"/>
      <c r="D2499" s="56" t="s">
        <v>4825</v>
      </c>
      <c r="E2499" s="7"/>
    </row>
    <row r="2500">
      <c r="A2500" s="10"/>
      <c r="B2500" s="12"/>
      <c r="C2500" s="16"/>
      <c r="D2500" s="11"/>
      <c r="E2500" s="12"/>
    </row>
    <row r="2501">
      <c r="A2501" s="19" t="s">
        <v>3636</v>
      </c>
      <c r="B2501" s="6"/>
      <c r="C2501" s="6"/>
      <c r="D2501" s="6"/>
      <c r="E2501" s="7"/>
    </row>
    <row r="2502">
      <c r="A2502" s="20" t="s">
        <v>3637</v>
      </c>
      <c r="B2502" s="21" t="s">
        <v>3638</v>
      </c>
      <c r="C2502" s="22" t="s">
        <v>3639</v>
      </c>
      <c r="D2502" s="21" t="s">
        <v>3640</v>
      </c>
      <c r="E2502" s="23" t="s">
        <v>13</v>
      </c>
    </row>
    <row r="2503">
      <c r="A2503" s="57" t="s">
        <v>3641</v>
      </c>
      <c r="B2503" s="25">
        <v>1751.0</v>
      </c>
      <c r="C2503" s="26">
        <v>1751.0</v>
      </c>
      <c r="D2503" s="27">
        <v>0.0</v>
      </c>
      <c r="E2503" s="28"/>
    </row>
    <row r="2504">
      <c r="A2504" s="57" t="s">
        <v>3642</v>
      </c>
      <c r="B2504" s="29">
        <v>1658.0</v>
      </c>
      <c r="C2504" s="26">
        <v>1658.0</v>
      </c>
      <c r="D2504" s="27">
        <v>0.0</v>
      </c>
      <c r="E2504" s="28"/>
    </row>
    <row r="2505">
      <c r="A2505" s="57" t="s">
        <v>3643</v>
      </c>
      <c r="B2505" s="29">
        <v>0.0</v>
      </c>
      <c r="C2505" s="26"/>
      <c r="D2505" s="27">
        <v>0.0</v>
      </c>
      <c r="E2505" s="41"/>
    </row>
    <row r="2506">
      <c r="A2506" s="57" t="s">
        <v>3644</v>
      </c>
      <c r="B2506" s="29">
        <v>1000.0</v>
      </c>
      <c r="C2506" s="26">
        <v>1000.0</v>
      </c>
      <c r="D2506" s="27">
        <v>0.0</v>
      </c>
      <c r="E2506" s="41"/>
    </row>
    <row r="2507">
      <c r="A2507" s="31" t="s">
        <v>3646</v>
      </c>
      <c r="B2507" s="29">
        <v>0.0</v>
      </c>
      <c r="C2507" s="26"/>
      <c r="D2507" s="27">
        <v>0.0</v>
      </c>
      <c r="E2507" s="28"/>
    </row>
    <row r="2508">
      <c r="A2508" s="31" t="s">
        <v>3647</v>
      </c>
      <c r="B2508" s="29">
        <v>0.0</v>
      </c>
      <c r="C2508" s="26"/>
      <c r="D2508" s="27">
        <v>0.0</v>
      </c>
      <c r="E2508" s="40"/>
    </row>
    <row r="2509">
      <c r="A2509" s="31" t="s">
        <v>3649</v>
      </c>
      <c r="B2509" s="29">
        <v>300.0</v>
      </c>
      <c r="C2509" s="26">
        <v>300.0</v>
      </c>
      <c r="D2509" s="27">
        <v>0.0</v>
      </c>
      <c r="E2509" s="28" t="s">
        <v>8616</v>
      </c>
    </row>
    <row r="2510">
      <c r="A2510" s="31" t="s">
        <v>3651</v>
      </c>
      <c r="B2510" s="29">
        <v>240.0</v>
      </c>
      <c r="C2510" s="26">
        <v>240.0</v>
      </c>
      <c r="D2510" s="27">
        <v>0.0</v>
      </c>
      <c r="E2510" s="40"/>
    </row>
    <row r="2511">
      <c r="A2511" s="58" t="s">
        <v>3652</v>
      </c>
      <c r="B2511" s="29">
        <v>11797.0</v>
      </c>
      <c r="C2511" s="29">
        <v>11797.0</v>
      </c>
      <c r="D2511" s="27">
        <v>0.0</v>
      </c>
      <c r="E2511" s="41"/>
    </row>
    <row r="2512">
      <c r="A2512" s="58" t="s">
        <v>3653</v>
      </c>
      <c r="B2512" s="29">
        <v>6561.0</v>
      </c>
      <c r="C2512" s="59">
        <v>6561.0</v>
      </c>
      <c r="D2512" s="27">
        <v>0.0</v>
      </c>
      <c r="E2512" s="41"/>
    </row>
    <row r="2513">
      <c r="A2513" s="58" t="s">
        <v>3654</v>
      </c>
      <c r="B2513" s="29">
        <v>8663.0</v>
      </c>
      <c r="C2513" s="59">
        <v>8663.0</v>
      </c>
      <c r="D2513" s="27">
        <v>0.0</v>
      </c>
      <c r="E2513" s="41"/>
    </row>
    <row r="2514">
      <c r="A2514" s="58" t="s">
        <v>3655</v>
      </c>
      <c r="B2514" s="29">
        <v>6086.0</v>
      </c>
      <c r="C2514" s="59">
        <v>6086.0</v>
      </c>
      <c r="D2514" s="27">
        <v>0.0</v>
      </c>
      <c r="E2514" s="41"/>
    </row>
    <row r="2515">
      <c r="A2515" s="58" t="s">
        <v>3657</v>
      </c>
      <c r="B2515" s="29">
        <v>0.0</v>
      </c>
      <c r="C2515" s="59">
        <v>0.0</v>
      </c>
      <c r="D2515" s="27">
        <v>0.0</v>
      </c>
      <c r="E2515" s="41"/>
    </row>
    <row r="2516">
      <c r="A2516" s="58" t="s">
        <v>3658</v>
      </c>
      <c r="B2516" s="29">
        <v>0.0</v>
      </c>
      <c r="C2516" s="59">
        <v>0.0</v>
      </c>
      <c r="D2516" s="27">
        <v>0.0</v>
      </c>
      <c r="E2516" s="41"/>
    </row>
    <row r="2517">
      <c r="A2517" s="35" t="s">
        <v>3659</v>
      </c>
      <c r="B2517" s="29">
        <v>38056.0</v>
      </c>
      <c r="C2517" s="59">
        <v>38056.0</v>
      </c>
      <c r="D2517" s="27">
        <v>0.0</v>
      </c>
      <c r="E2517" s="41"/>
    </row>
    <row r="2518">
      <c r="A2518" s="36" t="s">
        <v>3660</v>
      </c>
      <c r="B2518" s="42">
        <v>0.0</v>
      </c>
      <c r="C2518" s="65">
        <v>0.0</v>
      </c>
      <c r="D2518" s="66">
        <v>0.0</v>
      </c>
      <c r="E2518" s="45"/>
    </row>
    <row r="2519">
      <c r="A2519" s="39"/>
      <c r="B2519" s="60"/>
      <c r="C2519" s="67"/>
      <c r="D2519" s="61"/>
      <c r="E2519" s="68"/>
    </row>
    <row r="2520">
      <c r="A2520" s="39"/>
      <c r="B2520" s="60"/>
      <c r="C2520" s="67"/>
      <c r="D2520" s="61"/>
      <c r="E2520" s="68"/>
    </row>
    <row r="2521">
      <c r="A2521" s="5" t="s">
        <v>4821</v>
      </c>
      <c r="B2521" s="6"/>
      <c r="C2521" s="6"/>
      <c r="D2521" s="6"/>
      <c r="E2521" s="7"/>
    </row>
    <row r="2522">
      <c r="A2522" s="10"/>
      <c r="B2522" s="11"/>
      <c r="C2522" s="11"/>
      <c r="D2522" s="11"/>
      <c r="E2522" s="12"/>
    </row>
    <row r="2523">
      <c r="A2523" s="5" t="s">
        <v>3634</v>
      </c>
      <c r="B2523" s="6"/>
      <c r="C2523" s="6"/>
      <c r="D2523" s="6"/>
      <c r="E2523" s="7"/>
    </row>
    <row r="2524">
      <c r="A2524" s="10"/>
      <c r="B2524" s="11"/>
      <c r="C2524" s="11"/>
      <c r="D2524" s="11"/>
      <c r="E2524" s="12"/>
    </row>
    <row r="2525">
      <c r="A2525" s="13">
        <v>46055.0</v>
      </c>
      <c r="B2525" s="6"/>
      <c r="C2525" s="54" t="s">
        <v>3635</v>
      </c>
      <c r="D2525" s="15">
        <v>46061.0</v>
      </c>
      <c r="E2525" s="7"/>
    </row>
    <row r="2526">
      <c r="A2526" s="10"/>
      <c r="B2526" s="11"/>
      <c r="C2526" s="16"/>
      <c r="D2526" s="11"/>
      <c r="E2526" s="12"/>
    </row>
    <row r="2527">
      <c r="A2527" s="55" t="s">
        <v>4824</v>
      </c>
      <c r="B2527" s="7"/>
      <c r="C2527" s="16"/>
      <c r="D2527" s="56" t="s">
        <v>4825</v>
      </c>
      <c r="E2527" s="7"/>
    </row>
    <row r="2528">
      <c r="A2528" s="10"/>
      <c r="B2528" s="12"/>
      <c r="C2528" s="16"/>
      <c r="D2528" s="11"/>
      <c r="E2528" s="12"/>
    </row>
    <row r="2529">
      <c r="A2529" s="19" t="s">
        <v>3636</v>
      </c>
      <c r="B2529" s="6"/>
      <c r="C2529" s="6"/>
      <c r="D2529" s="6"/>
      <c r="E2529" s="7"/>
    </row>
    <row r="2530">
      <c r="A2530" s="20" t="s">
        <v>3637</v>
      </c>
      <c r="B2530" s="21" t="s">
        <v>3638</v>
      </c>
      <c r="C2530" s="22" t="s">
        <v>3639</v>
      </c>
      <c r="D2530" s="21" t="s">
        <v>3640</v>
      </c>
      <c r="E2530" s="23" t="s">
        <v>13</v>
      </c>
    </row>
    <row r="2531">
      <c r="A2531" s="57" t="s">
        <v>3641</v>
      </c>
      <c r="B2531" s="25">
        <v>24750.0</v>
      </c>
      <c r="C2531" s="26">
        <v>24750.0</v>
      </c>
      <c r="D2531" s="27">
        <v>0.0</v>
      </c>
      <c r="E2531" s="28"/>
    </row>
    <row r="2532">
      <c r="A2532" s="57" t="s">
        <v>3642</v>
      </c>
      <c r="B2532" s="29">
        <v>23497.0</v>
      </c>
      <c r="C2532" s="26">
        <v>23497.0</v>
      </c>
      <c r="D2532" s="27">
        <v>0.0</v>
      </c>
      <c r="E2532" s="28"/>
    </row>
    <row r="2533">
      <c r="A2533" s="57" t="s">
        <v>3643</v>
      </c>
      <c r="B2533" s="29">
        <v>0.0</v>
      </c>
      <c r="C2533" s="26"/>
      <c r="D2533" s="27">
        <v>0.0</v>
      </c>
      <c r="E2533" s="41"/>
    </row>
    <row r="2534">
      <c r="A2534" s="57" t="s">
        <v>3644</v>
      </c>
      <c r="B2534" s="29">
        <v>4000.0</v>
      </c>
      <c r="C2534" s="26">
        <v>4000.0</v>
      </c>
      <c r="D2534" s="27">
        <v>0.0</v>
      </c>
      <c r="E2534" s="41"/>
    </row>
    <row r="2535">
      <c r="A2535" s="31" t="s">
        <v>3646</v>
      </c>
      <c r="B2535" s="29">
        <v>0.0</v>
      </c>
      <c r="C2535" s="26"/>
      <c r="D2535" s="27">
        <v>0.0</v>
      </c>
      <c r="E2535" s="28"/>
    </row>
    <row r="2536">
      <c r="A2536" s="31" t="s">
        <v>3647</v>
      </c>
      <c r="B2536" s="29">
        <v>0.0</v>
      </c>
      <c r="C2536" s="26"/>
      <c r="D2536" s="27">
        <v>0.0</v>
      </c>
      <c r="E2536" s="40"/>
    </row>
    <row r="2537">
      <c r="A2537" s="31" t="s">
        <v>3649</v>
      </c>
      <c r="B2537" s="29">
        <v>700.0</v>
      </c>
      <c r="C2537" s="26">
        <v>700.0</v>
      </c>
      <c r="D2537" s="27">
        <v>0.0</v>
      </c>
      <c r="E2537" s="28" t="s">
        <v>8617</v>
      </c>
    </row>
    <row r="2538">
      <c r="A2538" s="31" t="s">
        <v>3651</v>
      </c>
      <c r="B2538" s="29">
        <v>800.0</v>
      </c>
      <c r="C2538" s="26">
        <v>800.0</v>
      </c>
      <c r="D2538" s="27">
        <v>0.0</v>
      </c>
      <c r="E2538" s="40"/>
    </row>
    <row r="2539">
      <c r="A2539" s="58" t="s">
        <v>3652</v>
      </c>
      <c r="B2539" s="29">
        <v>101785.0</v>
      </c>
      <c r="C2539" s="29">
        <v>101785.0</v>
      </c>
      <c r="D2539" s="27">
        <v>0.0</v>
      </c>
      <c r="E2539" s="41"/>
    </row>
    <row r="2540">
      <c r="A2540" s="58" t="s">
        <v>3653</v>
      </c>
      <c r="B2540" s="29">
        <v>40574.0</v>
      </c>
      <c r="C2540" s="59">
        <v>40574.0</v>
      </c>
      <c r="D2540" s="27">
        <v>0.0</v>
      </c>
      <c r="E2540" s="41"/>
    </row>
    <row r="2541">
      <c r="A2541" s="58" t="s">
        <v>3654</v>
      </c>
      <c r="B2541" s="29">
        <v>73477.0</v>
      </c>
      <c r="C2541" s="59">
        <v>72299.0</v>
      </c>
      <c r="D2541" s="27">
        <v>-1178.0</v>
      </c>
      <c r="E2541" s="41"/>
    </row>
    <row r="2542">
      <c r="A2542" s="58" t="s">
        <v>3655</v>
      </c>
      <c r="B2542" s="29">
        <v>59825.0</v>
      </c>
      <c r="C2542" s="59">
        <v>59825.0</v>
      </c>
      <c r="D2542" s="27">
        <v>0.0</v>
      </c>
      <c r="E2542" s="41"/>
    </row>
    <row r="2543">
      <c r="A2543" s="58" t="s">
        <v>3657</v>
      </c>
      <c r="B2543" s="29">
        <v>0.0</v>
      </c>
      <c r="C2543" s="59">
        <v>0.0</v>
      </c>
      <c r="D2543" s="27">
        <v>0.0</v>
      </c>
      <c r="E2543" s="41"/>
    </row>
    <row r="2544">
      <c r="A2544" s="58" t="s">
        <v>3658</v>
      </c>
      <c r="B2544" s="29">
        <v>12261.0</v>
      </c>
      <c r="C2544" s="59">
        <v>12261.0</v>
      </c>
      <c r="D2544" s="27">
        <v>0.0</v>
      </c>
      <c r="E2544" s="41"/>
    </row>
    <row r="2545">
      <c r="A2545" s="35" t="s">
        <v>3659</v>
      </c>
      <c r="B2545" s="29">
        <v>329407.4</v>
      </c>
      <c r="C2545" s="59">
        <v>328229.4</v>
      </c>
      <c r="D2545" s="27">
        <v>-1178.0</v>
      </c>
      <c r="E2545" s="41"/>
    </row>
    <row r="2546">
      <c r="A2546" s="36" t="s">
        <v>3660</v>
      </c>
      <c r="B2546" s="42">
        <v>0.6000000000058208</v>
      </c>
      <c r="C2546" s="65">
        <v>0.5999999999767169</v>
      </c>
      <c r="D2546" s="66">
        <v>-2.9103830456733704E-11</v>
      </c>
      <c r="E2546" s="45"/>
    </row>
    <row r="2547">
      <c r="A2547" s="39"/>
      <c r="B2547" s="60"/>
      <c r="C2547" s="67"/>
      <c r="D2547" s="61"/>
      <c r="E2547" s="68"/>
    </row>
    <row r="2548">
      <c r="A2548" s="39"/>
      <c r="B2548" s="60"/>
      <c r="C2548" s="67"/>
      <c r="D2548" s="61"/>
      <c r="E2548" s="68"/>
    </row>
    <row r="2549">
      <c r="A2549" s="5" t="s">
        <v>4821</v>
      </c>
      <c r="B2549" s="6"/>
      <c r="C2549" s="6"/>
      <c r="D2549" s="6"/>
      <c r="E2549" s="7"/>
    </row>
    <row r="2550">
      <c r="A2550" s="10"/>
      <c r="B2550" s="11"/>
      <c r="C2550" s="11"/>
      <c r="D2550" s="11"/>
      <c r="E2550" s="12"/>
    </row>
    <row r="2551">
      <c r="A2551" s="5" t="s">
        <v>3634</v>
      </c>
      <c r="B2551" s="6"/>
      <c r="C2551" s="6"/>
      <c r="D2551" s="6"/>
      <c r="E2551" s="7"/>
    </row>
    <row r="2552">
      <c r="A2552" s="10"/>
      <c r="B2552" s="11"/>
      <c r="C2552" s="11"/>
      <c r="D2552" s="11"/>
      <c r="E2552" s="12"/>
    </row>
    <row r="2553">
      <c r="A2553" s="13">
        <v>46062.0</v>
      </c>
      <c r="B2553" s="6"/>
      <c r="C2553" s="54" t="s">
        <v>3635</v>
      </c>
      <c r="D2553" s="15">
        <v>46068.0</v>
      </c>
      <c r="E2553" s="7"/>
    </row>
    <row r="2554">
      <c r="A2554" s="10"/>
      <c r="B2554" s="11"/>
      <c r="C2554" s="16"/>
      <c r="D2554" s="11"/>
      <c r="E2554" s="12"/>
    </row>
    <row r="2555">
      <c r="A2555" s="55" t="s">
        <v>4824</v>
      </c>
      <c r="B2555" s="7"/>
      <c r="C2555" s="16"/>
      <c r="D2555" s="56" t="s">
        <v>4825</v>
      </c>
      <c r="E2555" s="7"/>
    </row>
    <row r="2556">
      <c r="A2556" s="10"/>
      <c r="B2556" s="12"/>
      <c r="C2556" s="16"/>
      <c r="D2556" s="11"/>
      <c r="E2556" s="12"/>
    </row>
    <row r="2557">
      <c r="A2557" s="19" t="s">
        <v>3636</v>
      </c>
      <c r="B2557" s="6"/>
      <c r="C2557" s="6"/>
      <c r="D2557" s="6"/>
      <c r="E2557" s="7"/>
    </row>
    <row r="2558">
      <c r="A2558" s="20" t="s">
        <v>3637</v>
      </c>
      <c r="B2558" s="21" t="s">
        <v>3638</v>
      </c>
      <c r="C2558" s="22" t="s">
        <v>3639</v>
      </c>
      <c r="D2558" s="21" t="s">
        <v>3640</v>
      </c>
      <c r="E2558" s="23" t="s">
        <v>13</v>
      </c>
    </row>
    <row r="2559">
      <c r="A2559" s="57" t="s">
        <v>3641</v>
      </c>
      <c r="B2559" s="25">
        <v>29426.0</v>
      </c>
      <c r="C2559" s="26">
        <v>29426.0</v>
      </c>
      <c r="D2559" s="27">
        <v>0.0</v>
      </c>
      <c r="E2559" s="28"/>
    </row>
    <row r="2560">
      <c r="A2560" s="57" t="s">
        <v>3642</v>
      </c>
      <c r="B2560" s="29">
        <v>23604.0</v>
      </c>
      <c r="C2560" s="26">
        <v>23604.0</v>
      </c>
      <c r="D2560" s="27">
        <v>0.0</v>
      </c>
      <c r="E2560" s="28"/>
    </row>
    <row r="2561">
      <c r="A2561" s="57" t="s">
        <v>3643</v>
      </c>
      <c r="B2561" s="29">
        <v>0.0</v>
      </c>
      <c r="C2561" s="26"/>
      <c r="D2561" s="27">
        <v>0.0</v>
      </c>
      <c r="E2561" s="41"/>
    </row>
    <row r="2562">
      <c r="A2562" s="57" t="s">
        <v>3644</v>
      </c>
      <c r="B2562" s="29">
        <v>3500.0</v>
      </c>
      <c r="C2562" s="26">
        <v>3500.0</v>
      </c>
      <c r="D2562" s="27">
        <v>0.0</v>
      </c>
      <c r="E2562" s="41"/>
    </row>
    <row r="2563">
      <c r="A2563" s="31" t="s">
        <v>3646</v>
      </c>
      <c r="B2563" s="29">
        <v>0.0</v>
      </c>
      <c r="C2563" s="26">
        <v>449.0</v>
      </c>
      <c r="D2563" s="27">
        <v>449.0</v>
      </c>
      <c r="E2563" s="28" t="s">
        <v>8618</v>
      </c>
    </row>
    <row r="2564">
      <c r="A2564" s="31" t="s">
        <v>3647</v>
      </c>
      <c r="B2564" s="29">
        <v>0.0</v>
      </c>
      <c r="C2564" s="26"/>
      <c r="D2564" s="27">
        <v>0.0</v>
      </c>
      <c r="E2564" s="40"/>
    </row>
    <row r="2565">
      <c r="A2565" s="31" t="s">
        <v>3649</v>
      </c>
      <c r="B2565" s="29">
        <v>727.0</v>
      </c>
      <c r="C2565" s="26">
        <v>228.0</v>
      </c>
      <c r="D2565" s="27">
        <v>-499.0</v>
      </c>
      <c r="E2565" s="28" t="s">
        <v>8619</v>
      </c>
    </row>
    <row r="2566">
      <c r="A2566" s="31" t="s">
        <v>3651</v>
      </c>
      <c r="B2566" s="29">
        <v>1360.0</v>
      </c>
      <c r="C2566" s="26">
        <v>1360.0</v>
      </c>
      <c r="D2566" s="27">
        <v>0.0</v>
      </c>
      <c r="E2566" s="40"/>
    </row>
    <row r="2567">
      <c r="A2567" s="58" t="s">
        <v>3652</v>
      </c>
      <c r="B2567" s="29">
        <v>119021.0</v>
      </c>
      <c r="C2567" s="29">
        <v>119021.0</v>
      </c>
      <c r="D2567" s="27">
        <v>0.0</v>
      </c>
      <c r="E2567" s="41"/>
    </row>
    <row r="2568">
      <c r="A2568" s="58" t="s">
        <v>3653</v>
      </c>
      <c r="B2568" s="29">
        <v>56930.0</v>
      </c>
      <c r="C2568" s="59">
        <v>56930.0</v>
      </c>
      <c r="D2568" s="27">
        <v>0.0</v>
      </c>
      <c r="E2568" s="41"/>
    </row>
    <row r="2569">
      <c r="A2569" s="58" t="s">
        <v>3654</v>
      </c>
      <c r="B2569" s="29">
        <v>72090.0</v>
      </c>
      <c r="C2569" s="59">
        <v>72090.0</v>
      </c>
      <c r="D2569" s="27">
        <v>0.0</v>
      </c>
      <c r="E2569" s="41"/>
    </row>
    <row r="2570">
      <c r="A2570" s="58" t="s">
        <v>3655</v>
      </c>
      <c r="B2570" s="29">
        <v>62866.0</v>
      </c>
      <c r="C2570" s="59">
        <v>62866.0</v>
      </c>
      <c r="D2570" s="27">
        <v>0.0</v>
      </c>
      <c r="E2570" s="41"/>
    </row>
    <row r="2571">
      <c r="A2571" s="58" t="s">
        <v>3657</v>
      </c>
      <c r="B2571" s="29">
        <v>628.0</v>
      </c>
      <c r="C2571" s="59">
        <v>628.0</v>
      </c>
      <c r="D2571" s="27">
        <v>0.0</v>
      </c>
      <c r="E2571" s="41"/>
    </row>
    <row r="2572">
      <c r="A2572" s="58" t="s">
        <v>3658</v>
      </c>
      <c r="B2572" s="29">
        <v>10629.0</v>
      </c>
      <c r="C2572" s="59">
        <v>10629.0</v>
      </c>
      <c r="D2572" s="27">
        <v>0.0</v>
      </c>
      <c r="E2572" s="41"/>
    </row>
    <row r="2573">
      <c r="A2573" s="35" t="s">
        <v>3659</v>
      </c>
      <c r="B2573" s="29">
        <v>370152.0</v>
      </c>
      <c r="C2573" s="59">
        <v>370172.0</v>
      </c>
      <c r="D2573" s="27">
        <v>20.0</v>
      </c>
      <c r="E2573" s="41"/>
    </row>
    <row r="2574">
      <c r="A2574" s="36" t="s">
        <v>3660</v>
      </c>
      <c r="B2574" s="42">
        <v>0.0</v>
      </c>
      <c r="C2574" s="65">
        <v>-70.0</v>
      </c>
      <c r="D2574" s="66">
        <v>-70.0</v>
      </c>
      <c r="E2574" s="45"/>
    </row>
    <row r="2575">
      <c r="A2575" s="39"/>
      <c r="B2575" s="60"/>
      <c r="C2575" s="67"/>
      <c r="D2575" s="61"/>
      <c r="E2575" s="68"/>
    </row>
    <row r="2576">
      <c r="A2576" s="39"/>
      <c r="B2576" s="60"/>
      <c r="C2576" s="67"/>
      <c r="D2576" s="61"/>
      <c r="E2576" s="68"/>
    </row>
    <row r="2577">
      <c r="A2577" s="5" t="s">
        <v>4821</v>
      </c>
      <c r="B2577" s="6"/>
      <c r="C2577" s="6"/>
      <c r="D2577" s="6"/>
      <c r="E2577" s="7"/>
    </row>
    <row r="2578">
      <c r="A2578" s="10"/>
      <c r="B2578" s="11"/>
      <c r="C2578" s="11"/>
      <c r="D2578" s="11"/>
      <c r="E2578" s="12"/>
    </row>
    <row r="2579">
      <c r="A2579" s="5" t="s">
        <v>3634</v>
      </c>
      <c r="B2579" s="6"/>
      <c r="C2579" s="6"/>
      <c r="D2579" s="6"/>
      <c r="E2579" s="7"/>
    </row>
    <row r="2580">
      <c r="A2580" s="10"/>
      <c r="B2580" s="11"/>
      <c r="C2580" s="11"/>
      <c r="D2580" s="11"/>
      <c r="E2580" s="12"/>
    </row>
    <row r="2581">
      <c r="A2581" s="13">
        <v>46069.0</v>
      </c>
      <c r="B2581" s="6"/>
      <c r="C2581" s="54" t="s">
        <v>3635</v>
      </c>
      <c r="D2581" s="15">
        <v>46075.0</v>
      </c>
      <c r="E2581" s="7"/>
    </row>
    <row r="2582">
      <c r="A2582" s="10"/>
      <c r="B2582" s="11"/>
      <c r="C2582" s="16"/>
      <c r="D2582" s="11"/>
      <c r="E2582" s="12"/>
    </row>
    <row r="2583">
      <c r="A2583" s="55" t="s">
        <v>4824</v>
      </c>
      <c r="B2583" s="7"/>
      <c r="C2583" s="16"/>
      <c r="D2583" s="56" t="s">
        <v>4825</v>
      </c>
      <c r="E2583" s="7"/>
    </row>
    <row r="2584">
      <c r="A2584" s="10"/>
      <c r="B2584" s="12"/>
      <c r="C2584" s="16"/>
      <c r="D2584" s="11"/>
      <c r="E2584" s="12"/>
    </row>
    <row r="2585">
      <c r="A2585" s="19" t="s">
        <v>3636</v>
      </c>
      <c r="B2585" s="6"/>
      <c r="C2585" s="6"/>
      <c r="D2585" s="6"/>
      <c r="E2585" s="7"/>
    </row>
    <row r="2586">
      <c r="A2586" s="20" t="s">
        <v>3637</v>
      </c>
      <c r="B2586" s="21" t="s">
        <v>3638</v>
      </c>
      <c r="C2586" s="22" t="s">
        <v>3639</v>
      </c>
      <c r="D2586" s="21" t="s">
        <v>3640</v>
      </c>
      <c r="E2586" s="23" t="s">
        <v>13</v>
      </c>
    </row>
    <row r="2587">
      <c r="A2587" s="57" t="s">
        <v>3641</v>
      </c>
      <c r="B2587" s="25">
        <v>21347.0</v>
      </c>
      <c r="C2587" s="26">
        <v>21350.0</v>
      </c>
      <c r="D2587" s="27">
        <v>3.0</v>
      </c>
      <c r="E2587" s="28"/>
    </row>
    <row r="2588">
      <c r="A2588" s="57" t="s">
        <v>3642</v>
      </c>
      <c r="B2588" s="29">
        <v>24747.0</v>
      </c>
      <c r="C2588" s="26">
        <v>24747.0</v>
      </c>
      <c r="D2588" s="27">
        <v>0.0</v>
      </c>
      <c r="E2588" s="28"/>
    </row>
    <row r="2589">
      <c r="A2589" s="57" t="s">
        <v>3643</v>
      </c>
      <c r="B2589" s="29">
        <v>0.0</v>
      </c>
      <c r="C2589" s="26"/>
      <c r="D2589" s="27">
        <v>0.0</v>
      </c>
      <c r="E2589" s="41"/>
    </row>
    <row r="2590">
      <c r="A2590" s="57" t="s">
        <v>3644</v>
      </c>
      <c r="B2590" s="29">
        <v>2000.0</v>
      </c>
      <c r="C2590" s="26">
        <v>2000.0</v>
      </c>
      <c r="D2590" s="27">
        <v>0.0</v>
      </c>
      <c r="E2590" s="41"/>
    </row>
    <row r="2591">
      <c r="A2591" s="31" t="s">
        <v>3646</v>
      </c>
      <c r="B2591" s="29">
        <v>0.0</v>
      </c>
      <c r="C2591" s="26"/>
      <c r="D2591" s="27">
        <v>0.0</v>
      </c>
      <c r="E2591" s="28"/>
    </row>
    <row r="2592">
      <c r="A2592" s="31" t="s">
        <v>3647</v>
      </c>
      <c r="B2592" s="29">
        <v>0.0</v>
      </c>
      <c r="C2592" s="26"/>
      <c r="D2592" s="27">
        <v>0.0</v>
      </c>
      <c r="E2592" s="40"/>
    </row>
    <row r="2593">
      <c r="A2593" s="31" t="s">
        <v>3649</v>
      </c>
      <c r="B2593" s="29">
        <v>3016.0</v>
      </c>
      <c r="C2593" s="26">
        <v>2976.0</v>
      </c>
      <c r="D2593" s="27">
        <v>-40.0</v>
      </c>
      <c r="E2593" s="28" t="s">
        <v>8620</v>
      </c>
    </row>
    <row r="2594">
      <c r="A2594" s="31" t="s">
        <v>3651</v>
      </c>
      <c r="B2594" s="29">
        <v>1480.0</v>
      </c>
      <c r="C2594" s="26">
        <v>1560.0</v>
      </c>
      <c r="D2594" s="27">
        <v>80.0</v>
      </c>
      <c r="E2594" s="40"/>
    </row>
    <row r="2595">
      <c r="A2595" s="58" t="s">
        <v>3652</v>
      </c>
      <c r="B2595" s="29">
        <v>110395.0</v>
      </c>
      <c r="C2595" s="29">
        <v>110395.0</v>
      </c>
      <c r="D2595" s="27">
        <v>0.0</v>
      </c>
      <c r="E2595" s="41"/>
    </row>
    <row r="2596">
      <c r="A2596" s="58" t="s">
        <v>3653</v>
      </c>
      <c r="B2596" s="29">
        <v>41168.0</v>
      </c>
      <c r="C2596" s="59">
        <v>41168.0</v>
      </c>
      <c r="D2596" s="27">
        <v>0.0</v>
      </c>
      <c r="E2596" s="41"/>
    </row>
    <row r="2597">
      <c r="A2597" s="58" t="s">
        <v>3654</v>
      </c>
      <c r="B2597" s="29">
        <v>71888.0</v>
      </c>
      <c r="C2597" s="59">
        <v>71888.0</v>
      </c>
      <c r="D2597" s="27">
        <v>0.0</v>
      </c>
      <c r="E2597" s="41"/>
    </row>
    <row r="2598">
      <c r="A2598" s="58" t="s">
        <v>3655</v>
      </c>
      <c r="B2598" s="29">
        <v>69766.5</v>
      </c>
      <c r="C2598" s="59">
        <v>69766.5</v>
      </c>
      <c r="D2598" s="27">
        <v>0.0</v>
      </c>
      <c r="E2598" s="41"/>
    </row>
    <row r="2599">
      <c r="A2599" s="58" t="s">
        <v>3657</v>
      </c>
      <c r="B2599" s="29">
        <v>1788.0</v>
      </c>
      <c r="C2599" s="59">
        <v>1788.0</v>
      </c>
      <c r="D2599" s="27">
        <v>0.0</v>
      </c>
      <c r="E2599" s="41"/>
    </row>
    <row r="2600">
      <c r="A2600" s="58" t="s">
        <v>3658</v>
      </c>
      <c r="B2600" s="29">
        <v>8023.0</v>
      </c>
      <c r="C2600" s="59">
        <v>8023.0</v>
      </c>
      <c r="D2600" s="27">
        <v>0.0</v>
      </c>
      <c r="E2600" s="41"/>
    </row>
    <row r="2601">
      <c r="A2601" s="35" t="s">
        <v>3659</v>
      </c>
      <c r="B2601" s="29">
        <v>347593.5</v>
      </c>
      <c r="C2601" s="59">
        <v>347593.5</v>
      </c>
      <c r="D2601" s="27">
        <v>0.0</v>
      </c>
      <c r="E2601" s="41"/>
    </row>
    <row r="2602">
      <c r="A2602" s="36" t="s">
        <v>3660</v>
      </c>
      <c r="B2602" s="42">
        <v>2.0</v>
      </c>
      <c r="C2602" s="65">
        <v>45.0</v>
      </c>
      <c r="D2602" s="66">
        <v>43.0</v>
      </c>
      <c r="E2602" s="45"/>
    </row>
    <row r="2603">
      <c r="A2603" s="39"/>
      <c r="B2603" s="60"/>
      <c r="C2603" s="67"/>
      <c r="D2603" s="61"/>
      <c r="E2603" s="68"/>
    </row>
    <row r="2604">
      <c r="A2604" s="39"/>
      <c r="B2604" s="60"/>
      <c r="C2604" s="67"/>
      <c r="D2604" s="61"/>
      <c r="E2604" s="68"/>
    </row>
    <row r="2605">
      <c r="A2605" s="5" t="s">
        <v>4821</v>
      </c>
      <c r="B2605" s="6"/>
      <c r="C2605" s="6"/>
      <c r="D2605" s="6"/>
      <c r="E2605" s="7"/>
    </row>
    <row r="2606">
      <c r="A2606" s="10"/>
      <c r="B2606" s="11"/>
      <c r="C2606" s="11"/>
      <c r="D2606" s="11"/>
      <c r="E2606" s="12"/>
    </row>
    <row r="2607">
      <c r="A2607" s="5" t="s">
        <v>3634</v>
      </c>
      <c r="B2607" s="6"/>
      <c r="C2607" s="6"/>
      <c r="D2607" s="6"/>
      <c r="E2607" s="7"/>
    </row>
    <row r="2608">
      <c r="A2608" s="10"/>
      <c r="B2608" s="11"/>
      <c r="C2608" s="11"/>
      <c r="D2608" s="11"/>
      <c r="E2608" s="12"/>
    </row>
    <row r="2609">
      <c r="A2609" s="13">
        <v>46076.0</v>
      </c>
      <c r="B2609" s="6"/>
      <c r="C2609" s="54" t="s">
        <v>3635</v>
      </c>
      <c r="D2609" s="48">
        <v>46081.0</v>
      </c>
      <c r="E2609" s="7"/>
    </row>
    <row r="2610">
      <c r="A2610" s="10"/>
      <c r="B2610" s="11"/>
      <c r="C2610" s="16"/>
      <c r="D2610" s="11"/>
      <c r="E2610" s="12"/>
    </row>
    <row r="2611">
      <c r="A2611" s="55" t="s">
        <v>4824</v>
      </c>
      <c r="B2611" s="7"/>
      <c r="C2611" s="16"/>
      <c r="D2611" s="56" t="s">
        <v>4833</v>
      </c>
      <c r="E2611" s="7"/>
    </row>
    <row r="2612">
      <c r="A2612" s="10"/>
      <c r="B2612" s="12"/>
      <c r="C2612" s="16"/>
      <c r="D2612" s="11"/>
      <c r="E2612" s="12"/>
    </row>
    <row r="2613">
      <c r="A2613" s="19" t="s">
        <v>3636</v>
      </c>
      <c r="B2613" s="6"/>
      <c r="C2613" s="6"/>
      <c r="D2613" s="6"/>
      <c r="E2613" s="7"/>
    </row>
    <row r="2614">
      <c r="A2614" s="20" t="s">
        <v>3637</v>
      </c>
      <c r="B2614" s="21" t="s">
        <v>3638</v>
      </c>
      <c r="C2614" s="22" t="s">
        <v>3639</v>
      </c>
      <c r="D2614" s="21" t="s">
        <v>3640</v>
      </c>
      <c r="E2614" s="23" t="s">
        <v>13</v>
      </c>
    </row>
    <row r="2615">
      <c r="A2615" s="57" t="s">
        <v>3641</v>
      </c>
      <c r="B2615" s="25">
        <v>14092.0</v>
      </c>
      <c r="C2615" s="26">
        <v>14092.0</v>
      </c>
      <c r="D2615" s="27">
        <v>0.0</v>
      </c>
      <c r="E2615" s="28"/>
    </row>
    <row r="2616">
      <c r="A2616" s="57" t="s">
        <v>3642</v>
      </c>
      <c r="B2616" s="29">
        <v>21989.0</v>
      </c>
      <c r="C2616" s="26">
        <v>21989.0</v>
      </c>
      <c r="D2616" s="27">
        <v>0.0</v>
      </c>
      <c r="E2616" s="28"/>
    </row>
    <row r="2617">
      <c r="A2617" s="57" t="s">
        <v>3643</v>
      </c>
      <c r="B2617" s="29">
        <v>0.0</v>
      </c>
      <c r="C2617" s="26"/>
      <c r="D2617" s="27">
        <v>0.0</v>
      </c>
      <c r="E2617" s="41"/>
    </row>
    <row r="2618">
      <c r="A2618" s="57" t="s">
        <v>3644</v>
      </c>
      <c r="B2618" s="29">
        <v>3000.0</v>
      </c>
      <c r="C2618" s="26">
        <v>3000.0</v>
      </c>
      <c r="D2618" s="27">
        <v>0.0</v>
      </c>
      <c r="E2618" s="41"/>
    </row>
    <row r="2619">
      <c r="A2619" s="31" t="s">
        <v>3646</v>
      </c>
      <c r="B2619" s="29">
        <v>0.0</v>
      </c>
      <c r="C2619" s="26"/>
      <c r="D2619" s="27">
        <v>0.0</v>
      </c>
      <c r="E2619" s="28"/>
    </row>
    <row r="2620">
      <c r="A2620" s="31" t="s">
        <v>3647</v>
      </c>
      <c r="B2620" s="29">
        <v>0.0</v>
      </c>
      <c r="C2620" s="26"/>
      <c r="D2620" s="27">
        <v>0.0</v>
      </c>
      <c r="E2620" s="40"/>
    </row>
    <row r="2621">
      <c r="A2621" s="31" t="s">
        <v>3649</v>
      </c>
      <c r="B2621" s="29">
        <v>5450.0</v>
      </c>
      <c r="C2621" s="26">
        <v>5450.0</v>
      </c>
      <c r="D2621" s="27">
        <v>0.0</v>
      </c>
      <c r="E2621" s="28" t="s">
        <v>8621</v>
      </c>
    </row>
    <row r="2622">
      <c r="A2622" s="31" t="s">
        <v>3651</v>
      </c>
      <c r="B2622" s="29">
        <v>1600.0</v>
      </c>
      <c r="C2622" s="26">
        <v>1600.0</v>
      </c>
      <c r="D2622" s="27">
        <v>0.0</v>
      </c>
      <c r="E2622" s="40"/>
    </row>
    <row r="2623">
      <c r="A2623" s="58" t="s">
        <v>3652</v>
      </c>
      <c r="B2623" s="29">
        <v>98214.0</v>
      </c>
      <c r="C2623" s="29">
        <v>98214.0</v>
      </c>
      <c r="D2623" s="27">
        <v>0.0</v>
      </c>
      <c r="E2623" s="41"/>
    </row>
    <row r="2624">
      <c r="A2624" s="58" t="s">
        <v>3653</v>
      </c>
      <c r="B2624" s="29">
        <v>22329.0</v>
      </c>
      <c r="C2624" s="59">
        <v>22329.0</v>
      </c>
      <c r="D2624" s="27">
        <v>0.0</v>
      </c>
      <c r="E2624" s="41"/>
    </row>
    <row r="2625">
      <c r="A2625" s="58" t="s">
        <v>3654</v>
      </c>
      <c r="B2625" s="29">
        <v>63234.0</v>
      </c>
      <c r="C2625" s="59">
        <v>63234.0</v>
      </c>
      <c r="D2625" s="27">
        <v>0.0</v>
      </c>
      <c r="E2625" s="41"/>
    </row>
    <row r="2626">
      <c r="A2626" s="58" t="s">
        <v>3655</v>
      </c>
      <c r="B2626" s="29">
        <v>51301.0</v>
      </c>
      <c r="C2626" s="59">
        <v>51301.0</v>
      </c>
      <c r="D2626" s="27">
        <v>0.0</v>
      </c>
      <c r="E2626" s="41"/>
    </row>
    <row r="2627">
      <c r="A2627" s="58" t="s">
        <v>3657</v>
      </c>
      <c r="B2627" s="29">
        <v>537.0</v>
      </c>
      <c r="C2627" s="59">
        <v>537.0</v>
      </c>
      <c r="D2627" s="27">
        <v>0.0</v>
      </c>
      <c r="E2627" s="41"/>
    </row>
    <row r="2628">
      <c r="A2628" s="58" t="s">
        <v>3658</v>
      </c>
      <c r="B2628" s="29">
        <v>8655.0</v>
      </c>
      <c r="C2628" s="59">
        <v>8655.0</v>
      </c>
      <c r="D2628" s="27">
        <v>0.0</v>
      </c>
      <c r="E2628" s="41"/>
    </row>
    <row r="2629">
      <c r="A2629" s="35" t="s">
        <v>3659</v>
      </c>
      <c r="B2629" s="29">
        <v>281745.6</v>
      </c>
      <c r="C2629" s="59">
        <v>281745.6</v>
      </c>
      <c r="D2629" s="27">
        <v>0.0</v>
      </c>
      <c r="E2629" s="41"/>
    </row>
    <row r="2630">
      <c r="A2630" s="36" t="s">
        <v>3660</v>
      </c>
      <c r="B2630" s="42">
        <v>0.39999999999417923</v>
      </c>
      <c r="C2630" s="65">
        <v>0.40000000002328306</v>
      </c>
      <c r="D2630" s="66">
        <v>2.9103830456733704E-11</v>
      </c>
      <c r="E2630" s="45"/>
    </row>
    <row r="2631">
      <c r="A2631" s="39"/>
      <c r="B2631" s="60"/>
      <c r="C2631" s="67"/>
      <c r="D2631" s="61"/>
      <c r="E2631" s="68"/>
    </row>
    <row r="2632">
      <c r="A2632" s="39"/>
      <c r="B2632" s="60"/>
      <c r="C2632" s="67"/>
      <c r="D2632" s="61"/>
      <c r="E2632" s="68"/>
    </row>
    <row r="2633">
      <c r="A2633" s="5" t="s">
        <v>4821</v>
      </c>
      <c r="B2633" s="6"/>
      <c r="C2633" s="6"/>
      <c r="D2633" s="6"/>
      <c r="E2633" s="7"/>
    </row>
    <row r="2634">
      <c r="A2634" s="10"/>
      <c r="B2634" s="11"/>
      <c r="C2634" s="11"/>
      <c r="D2634" s="11"/>
      <c r="E2634" s="12"/>
    </row>
    <row r="2635">
      <c r="A2635" s="5" t="s">
        <v>3634</v>
      </c>
      <c r="B2635" s="6"/>
      <c r="C2635" s="6"/>
      <c r="D2635" s="6"/>
      <c r="E2635" s="7"/>
    </row>
    <row r="2636">
      <c r="A2636" s="10"/>
      <c r="B2636" s="11"/>
      <c r="C2636" s="11"/>
      <c r="D2636" s="11"/>
      <c r="E2636" s="12"/>
    </row>
    <row r="2637">
      <c r="A2637" s="13">
        <v>46082.0</v>
      </c>
      <c r="B2637" s="6"/>
      <c r="C2637" s="54" t="s">
        <v>3635</v>
      </c>
      <c r="D2637" s="48">
        <v>46082.0</v>
      </c>
      <c r="E2637" s="7"/>
    </row>
    <row r="2638">
      <c r="A2638" s="10"/>
      <c r="B2638" s="11"/>
      <c r="C2638" s="16"/>
      <c r="D2638" s="11"/>
      <c r="E2638" s="12"/>
    </row>
    <row r="2639">
      <c r="A2639" s="55" t="s">
        <v>4825</v>
      </c>
      <c r="B2639" s="7"/>
      <c r="C2639" s="16"/>
      <c r="D2639" s="56" t="s">
        <v>4825</v>
      </c>
      <c r="E2639" s="7"/>
    </row>
    <row r="2640">
      <c r="A2640" s="10"/>
      <c r="B2640" s="12"/>
      <c r="C2640" s="16"/>
      <c r="D2640" s="11"/>
      <c r="E2640" s="12"/>
    </row>
    <row r="2641">
      <c r="A2641" s="19" t="s">
        <v>3636</v>
      </c>
      <c r="B2641" s="6"/>
      <c r="C2641" s="6"/>
      <c r="D2641" s="6"/>
      <c r="E2641" s="7"/>
    </row>
    <row r="2642">
      <c r="A2642" s="20" t="s">
        <v>3637</v>
      </c>
      <c r="B2642" s="21" t="s">
        <v>3638</v>
      </c>
      <c r="C2642" s="22" t="s">
        <v>3639</v>
      </c>
      <c r="D2642" s="21" t="s">
        <v>3640</v>
      </c>
      <c r="E2642" s="23" t="s">
        <v>13</v>
      </c>
    </row>
    <row r="2643">
      <c r="A2643" s="57" t="s">
        <v>3641</v>
      </c>
      <c r="B2643" s="25">
        <v>3866.0</v>
      </c>
      <c r="C2643" s="26">
        <v>3866.0</v>
      </c>
      <c r="D2643" s="27">
        <v>0.0</v>
      </c>
      <c r="E2643" s="28"/>
    </row>
    <row r="2644">
      <c r="A2644" s="57" t="s">
        <v>3642</v>
      </c>
      <c r="B2644" s="29">
        <v>1922.0</v>
      </c>
      <c r="C2644" s="26">
        <v>1922.0</v>
      </c>
      <c r="D2644" s="27">
        <v>0.0</v>
      </c>
      <c r="E2644" s="28"/>
    </row>
    <row r="2645">
      <c r="A2645" s="57" t="s">
        <v>3643</v>
      </c>
      <c r="B2645" s="29">
        <v>0.0</v>
      </c>
      <c r="C2645" s="26"/>
      <c r="D2645" s="27">
        <v>0.0</v>
      </c>
      <c r="E2645" s="41"/>
    </row>
    <row r="2646">
      <c r="A2646" s="57" t="s">
        <v>3644</v>
      </c>
      <c r="B2646" s="29">
        <v>500.0</v>
      </c>
      <c r="C2646" s="26">
        <v>500.0</v>
      </c>
      <c r="D2646" s="27">
        <v>0.0</v>
      </c>
      <c r="E2646" s="41"/>
    </row>
    <row r="2647">
      <c r="A2647" s="31" t="s">
        <v>3646</v>
      </c>
      <c r="B2647" s="29">
        <v>0.0</v>
      </c>
      <c r="C2647" s="26"/>
      <c r="D2647" s="27">
        <v>0.0</v>
      </c>
      <c r="E2647" s="28"/>
    </row>
    <row r="2648">
      <c r="A2648" s="31" t="s">
        <v>3647</v>
      </c>
      <c r="B2648" s="29">
        <v>0.0</v>
      </c>
      <c r="C2648" s="26"/>
      <c r="D2648" s="27">
        <v>0.0</v>
      </c>
      <c r="E2648" s="40"/>
    </row>
    <row r="2649">
      <c r="A2649" s="31" t="s">
        <v>3649</v>
      </c>
      <c r="B2649" s="29">
        <v>0.0</v>
      </c>
      <c r="C2649" s="26"/>
      <c r="D2649" s="27">
        <v>0.0</v>
      </c>
      <c r="E2649" s="28"/>
    </row>
    <row r="2650">
      <c r="A2650" s="31" t="s">
        <v>3651</v>
      </c>
      <c r="B2650" s="29">
        <v>480.0</v>
      </c>
      <c r="C2650" s="26">
        <v>480.0</v>
      </c>
      <c r="D2650" s="27">
        <v>0.0</v>
      </c>
      <c r="E2650" s="40"/>
    </row>
    <row r="2651">
      <c r="A2651" s="58" t="s">
        <v>3652</v>
      </c>
      <c r="B2651" s="29">
        <v>9650.0</v>
      </c>
      <c r="C2651" s="29">
        <v>9650.0</v>
      </c>
      <c r="D2651" s="27">
        <v>0.0</v>
      </c>
      <c r="E2651" s="41"/>
    </row>
    <row r="2652">
      <c r="A2652" s="58" t="s">
        <v>3653</v>
      </c>
      <c r="B2652" s="29">
        <v>6908.0</v>
      </c>
      <c r="C2652" s="59">
        <v>6908.0</v>
      </c>
      <c r="D2652" s="27">
        <v>0.0</v>
      </c>
      <c r="E2652" s="41"/>
    </row>
    <row r="2653">
      <c r="A2653" s="58" t="s">
        <v>3654</v>
      </c>
      <c r="B2653" s="29">
        <v>13384.0</v>
      </c>
      <c r="C2653" s="59">
        <v>13384.0</v>
      </c>
      <c r="D2653" s="27">
        <v>0.0</v>
      </c>
      <c r="E2653" s="41"/>
    </row>
    <row r="2654">
      <c r="A2654" s="58" t="s">
        <v>3655</v>
      </c>
      <c r="B2654" s="29">
        <v>11890.0</v>
      </c>
      <c r="C2654" s="59">
        <v>11890.0</v>
      </c>
      <c r="D2654" s="27">
        <v>0.0</v>
      </c>
      <c r="E2654" s="41"/>
    </row>
    <row r="2655">
      <c r="A2655" s="58" t="s">
        <v>3657</v>
      </c>
      <c r="B2655" s="29">
        <v>0.0</v>
      </c>
      <c r="C2655" s="59">
        <v>0.0</v>
      </c>
      <c r="D2655" s="27">
        <v>0.0</v>
      </c>
      <c r="E2655" s="41"/>
    </row>
    <row r="2656">
      <c r="A2656" s="58" t="s">
        <v>3658</v>
      </c>
      <c r="B2656" s="29">
        <v>920.0</v>
      </c>
      <c r="C2656" s="59">
        <v>920.0</v>
      </c>
      <c r="D2656" s="27">
        <v>0.0</v>
      </c>
      <c r="E2656" s="41"/>
    </row>
    <row r="2657">
      <c r="A2657" s="35" t="s">
        <v>3659</v>
      </c>
      <c r="B2657" s="29">
        <v>48600.0</v>
      </c>
      <c r="C2657" s="59">
        <v>48600.0</v>
      </c>
      <c r="D2657" s="27">
        <v>0.0</v>
      </c>
      <c r="E2657" s="41"/>
    </row>
    <row r="2658">
      <c r="A2658" s="36" t="s">
        <v>3660</v>
      </c>
      <c r="B2658" s="42">
        <v>0.0</v>
      </c>
      <c r="C2658" s="65">
        <v>0.0</v>
      </c>
      <c r="D2658" s="66">
        <v>0.0</v>
      </c>
      <c r="E2658" s="45"/>
    </row>
    <row r="2659">
      <c r="A2659" s="39"/>
      <c r="B2659" s="60"/>
      <c r="C2659" s="67"/>
      <c r="D2659" s="61"/>
      <c r="E2659" s="68"/>
    </row>
    <row r="2660">
      <c r="A2660" s="39"/>
      <c r="B2660" s="60"/>
      <c r="C2660" s="67"/>
      <c r="D2660" s="61"/>
      <c r="E2660" s="68"/>
    </row>
    <row r="2661">
      <c r="A2661" s="5" t="s">
        <v>4821</v>
      </c>
      <c r="B2661" s="6"/>
      <c r="C2661" s="6"/>
      <c r="D2661" s="6"/>
      <c r="E2661" s="7"/>
    </row>
    <row r="2662">
      <c r="A2662" s="10"/>
      <c r="B2662" s="11"/>
      <c r="C2662" s="11"/>
      <c r="D2662" s="11"/>
      <c r="E2662" s="12"/>
    </row>
    <row r="2663">
      <c r="A2663" s="5" t="s">
        <v>3634</v>
      </c>
      <c r="B2663" s="6"/>
      <c r="C2663" s="6"/>
      <c r="D2663" s="6"/>
      <c r="E2663" s="7"/>
    </row>
    <row r="2664">
      <c r="A2664" s="10"/>
      <c r="B2664" s="11"/>
      <c r="C2664" s="11"/>
      <c r="D2664" s="11"/>
      <c r="E2664" s="12"/>
    </row>
    <row r="2665">
      <c r="A2665" s="13">
        <v>46083.0</v>
      </c>
      <c r="B2665" s="6"/>
      <c r="C2665" s="54" t="s">
        <v>3635</v>
      </c>
      <c r="D2665" s="48">
        <v>46089.0</v>
      </c>
      <c r="E2665" s="7"/>
    </row>
    <row r="2666">
      <c r="A2666" s="10"/>
      <c r="B2666" s="11"/>
      <c r="C2666" s="16"/>
      <c r="D2666" s="11"/>
      <c r="E2666" s="12"/>
    </row>
    <row r="2667">
      <c r="A2667" s="55" t="s">
        <v>4824</v>
      </c>
      <c r="B2667" s="7"/>
      <c r="C2667" s="16"/>
      <c r="D2667" s="56" t="s">
        <v>4825</v>
      </c>
      <c r="E2667" s="7"/>
    </row>
    <row r="2668">
      <c r="A2668" s="10"/>
      <c r="B2668" s="12"/>
      <c r="C2668" s="16"/>
      <c r="D2668" s="11"/>
      <c r="E2668" s="12"/>
    </row>
    <row r="2669">
      <c r="A2669" s="19" t="s">
        <v>3636</v>
      </c>
      <c r="B2669" s="6"/>
      <c r="C2669" s="6"/>
      <c r="D2669" s="6"/>
      <c r="E2669" s="7"/>
    </row>
    <row r="2670">
      <c r="A2670" s="20" t="s">
        <v>3637</v>
      </c>
      <c r="B2670" s="21" t="s">
        <v>3638</v>
      </c>
      <c r="C2670" s="22" t="s">
        <v>3639</v>
      </c>
      <c r="D2670" s="21" t="s">
        <v>3640</v>
      </c>
      <c r="E2670" s="23" t="s">
        <v>13</v>
      </c>
    </row>
    <row r="2671">
      <c r="A2671" s="57" t="s">
        <v>3641</v>
      </c>
      <c r="B2671" s="25">
        <v>30333.0</v>
      </c>
      <c r="C2671" s="26">
        <v>30333.0</v>
      </c>
      <c r="D2671" s="27">
        <v>0.0</v>
      </c>
      <c r="E2671" s="28"/>
    </row>
    <row r="2672">
      <c r="A2672" s="57" t="s">
        <v>3642</v>
      </c>
      <c r="B2672" s="29">
        <v>22054.0</v>
      </c>
      <c r="C2672" s="26">
        <v>22054.0</v>
      </c>
      <c r="D2672" s="27">
        <v>0.0</v>
      </c>
      <c r="E2672" s="28"/>
    </row>
    <row r="2673">
      <c r="A2673" s="57" t="s">
        <v>3643</v>
      </c>
      <c r="B2673" s="29">
        <v>0.0</v>
      </c>
      <c r="C2673" s="26"/>
      <c r="D2673" s="27">
        <v>0.0</v>
      </c>
      <c r="E2673" s="41"/>
    </row>
    <row r="2674">
      <c r="A2674" s="57" t="s">
        <v>3644</v>
      </c>
      <c r="B2674" s="29">
        <v>2000.0</v>
      </c>
      <c r="C2674" s="26">
        <v>2000.0</v>
      </c>
      <c r="D2674" s="27">
        <v>0.0</v>
      </c>
      <c r="E2674" s="41"/>
    </row>
    <row r="2675">
      <c r="A2675" s="31" t="s">
        <v>3646</v>
      </c>
      <c r="B2675" s="29">
        <v>0.0</v>
      </c>
      <c r="C2675" s="26"/>
      <c r="D2675" s="27">
        <v>0.0</v>
      </c>
      <c r="E2675" s="28"/>
    </row>
    <row r="2676">
      <c r="A2676" s="31" t="s">
        <v>3647</v>
      </c>
      <c r="B2676" s="29">
        <v>0.0</v>
      </c>
      <c r="C2676" s="26">
        <v>120.0</v>
      </c>
      <c r="D2676" s="27">
        <v>120.0</v>
      </c>
      <c r="E2676" s="40" t="s">
        <v>5085</v>
      </c>
    </row>
    <row r="2677">
      <c r="A2677" s="31" t="s">
        <v>3649</v>
      </c>
      <c r="B2677" s="29">
        <v>2943.0</v>
      </c>
      <c r="C2677" s="26">
        <v>2943.0</v>
      </c>
      <c r="D2677" s="27">
        <v>0.0</v>
      </c>
      <c r="E2677" s="28" t="s">
        <v>8622</v>
      </c>
    </row>
    <row r="2678">
      <c r="A2678" s="31" t="s">
        <v>3651</v>
      </c>
      <c r="B2678" s="29">
        <v>2160.0</v>
      </c>
      <c r="C2678" s="26">
        <v>2120.0</v>
      </c>
      <c r="D2678" s="27">
        <v>-40.0</v>
      </c>
      <c r="E2678" s="40"/>
    </row>
    <row r="2679">
      <c r="A2679" s="58" t="s">
        <v>3652</v>
      </c>
      <c r="B2679" s="29">
        <v>99263.0</v>
      </c>
      <c r="C2679" s="29">
        <v>99263.0</v>
      </c>
      <c r="D2679" s="27">
        <v>0.0</v>
      </c>
      <c r="E2679" s="41"/>
    </row>
    <row r="2680">
      <c r="A2680" s="58" t="s">
        <v>3653</v>
      </c>
      <c r="B2680" s="29">
        <v>42338.0</v>
      </c>
      <c r="C2680" s="59">
        <v>42338.0</v>
      </c>
      <c r="D2680" s="27">
        <v>0.0</v>
      </c>
      <c r="E2680" s="41"/>
    </row>
    <row r="2681">
      <c r="A2681" s="58" t="s">
        <v>3654</v>
      </c>
      <c r="B2681" s="29">
        <v>67666.0</v>
      </c>
      <c r="C2681" s="59">
        <v>67345.0</v>
      </c>
      <c r="D2681" s="27">
        <v>-321.0</v>
      </c>
      <c r="E2681" s="41"/>
    </row>
    <row r="2682">
      <c r="A2682" s="58" t="s">
        <v>3655</v>
      </c>
      <c r="B2682" s="29">
        <v>59610.0</v>
      </c>
      <c r="C2682" s="59">
        <v>59610.0</v>
      </c>
      <c r="D2682" s="27">
        <v>0.0</v>
      </c>
      <c r="E2682" s="41"/>
    </row>
    <row r="2683">
      <c r="A2683" s="58" t="s">
        <v>3657</v>
      </c>
      <c r="B2683" s="29">
        <v>583.0</v>
      </c>
      <c r="C2683" s="59">
        <v>583.0</v>
      </c>
      <c r="D2683" s="27">
        <v>0.0</v>
      </c>
      <c r="E2683" s="41"/>
    </row>
    <row r="2684">
      <c r="A2684" s="58" t="s">
        <v>3658</v>
      </c>
      <c r="B2684" s="29">
        <v>9414.0</v>
      </c>
      <c r="C2684" s="59">
        <v>9414.0</v>
      </c>
      <c r="D2684" s="27">
        <v>0.0</v>
      </c>
      <c r="E2684" s="41"/>
    </row>
    <row r="2685">
      <c r="A2685" s="35" t="s">
        <v>3659</v>
      </c>
      <c r="B2685" s="29">
        <v>328949.0</v>
      </c>
      <c r="C2685" s="59">
        <v>328628.0</v>
      </c>
      <c r="D2685" s="27">
        <v>-321.0</v>
      </c>
      <c r="E2685" s="41"/>
    </row>
    <row r="2686">
      <c r="A2686" s="36" t="s">
        <v>3660</v>
      </c>
      <c r="B2686" s="42">
        <v>1.0</v>
      </c>
      <c r="C2686" s="65">
        <v>81.0</v>
      </c>
      <c r="D2686" s="66">
        <v>80.0</v>
      </c>
      <c r="E2686" s="45"/>
    </row>
    <row r="2687">
      <c r="A2687" s="39"/>
      <c r="B2687" s="60"/>
      <c r="C2687" s="67"/>
      <c r="D2687" s="61"/>
      <c r="E2687" s="68"/>
    </row>
    <row r="2688">
      <c r="A2688" s="39"/>
      <c r="B2688" s="60"/>
      <c r="C2688" s="67"/>
      <c r="D2688" s="61"/>
      <c r="E2688" s="68"/>
    </row>
    <row r="2689">
      <c r="A2689" s="5" t="s">
        <v>4821</v>
      </c>
      <c r="B2689" s="6"/>
      <c r="C2689" s="6"/>
      <c r="D2689" s="6"/>
      <c r="E2689" s="7"/>
    </row>
    <row r="2690">
      <c r="A2690" s="10"/>
      <c r="B2690" s="11"/>
      <c r="C2690" s="11"/>
      <c r="D2690" s="11"/>
      <c r="E2690" s="12"/>
    </row>
    <row r="2691">
      <c r="A2691" s="5" t="s">
        <v>3634</v>
      </c>
      <c r="B2691" s="6"/>
      <c r="C2691" s="6"/>
      <c r="D2691" s="6"/>
      <c r="E2691" s="7"/>
    </row>
    <row r="2692">
      <c r="A2692" s="10"/>
      <c r="B2692" s="11"/>
      <c r="C2692" s="11"/>
      <c r="D2692" s="11"/>
      <c r="E2692" s="12"/>
    </row>
    <row r="2693">
      <c r="A2693" s="13">
        <v>46090.0</v>
      </c>
      <c r="B2693" s="6"/>
      <c r="C2693" s="54" t="s">
        <v>3635</v>
      </c>
      <c r="D2693" s="48">
        <v>46096.0</v>
      </c>
      <c r="E2693" s="7"/>
    </row>
    <row r="2694">
      <c r="A2694" s="10"/>
      <c r="B2694" s="11"/>
      <c r="C2694" s="16"/>
      <c r="D2694" s="11"/>
      <c r="E2694" s="12"/>
    </row>
    <row r="2695">
      <c r="A2695" s="55" t="s">
        <v>4824</v>
      </c>
      <c r="B2695" s="7"/>
      <c r="C2695" s="16"/>
      <c r="D2695" s="56" t="s">
        <v>4825</v>
      </c>
      <c r="E2695" s="7"/>
    </row>
    <row r="2696">
      <c r="A2696" s="10"/>
      <c r="B2696" s="12"/>
      <c r="C2696" s="16"/>
      <c r="D2696" s="11"/>
      <c r="E2696" s="12"/>
    </row>
    <row r="2697">
      <c r="A2697" s="19" t="s">
        <v>3636</v>
      </c>
      <c r="B2697" s="6"/>
      <c r="C2697" s="6"/>
      <c r="D2697" s="6"/>
      <c r="E2697" s="7"/>
    </row>
    <row r="2698">
      <c r="A2698" s="20" t="s">
        <v>3637</v>
      </c>
      <c r="B2698" s="21" t="s">
        <v>3638</v>
      </c>
      <c r="C2698" s="22" t="s">
        <v>3639</v>
      </c>
      <c r="D2698" s="21" t="s">
        <v>3640</v>
      </c>
      <c r="E2698" s="23" t="s">
        <v>13</v>
      </c>
    </row>
    <row r="2699">
      <c r="A2699" s="57" t="s">
        <v>3641</v>
      </c>
      <c r="B2699" s="25">
        <v>31133.0</v>
      </c>
      <c r="C2699" s="26">
        <v>31133.0</v>
      </c>
      <c r="D2699" s="27">
        <v>0.0</v>
      </c>
      <c r="E2699" s="28"/>
    </row>
    <row r="2700">
      <c r="A2700" s="57" t="s">
        <v>3642</v>
      </c>
      <c r="B2700" s="29">
        <v>25258.0</v>
      </c>
      <c r="C2700" s="26">
        <v>25258.0</v>
      </c>
      <c r="D2700" s="27">
        <v>0.0</v>
      </c>
      <c r="E2700" s="28"/>
    </row>
    <row r="2701">
      <c r="A2701" s="57" t="s">
        <v>3643</v>
      </c>
      <c r="B2701" s="29">
        <v>0.0</v>
      </c>
      <c r="C2701" s="26"/>
      <c r="D2701" s="27">
        <v>0.0</v>
      </c>
      <c r="E2701" s="41"/>
    </row>
    <row r="2702">
      <c r="A2702" s="57" t="s">
        <v>3644</v>
      </c>
      <c r="B2702" s="29">
        <v>3000.0</v>
      </c>
      <c r="C2702" s="26">
        <v>3000.0</v>
      </c>
      <c r="D2702" s="27">
        <v>0.0</v>
      </c>
      <c r="E2702" s="41"/>
    </row>
    <row r="2703">
      <c r="A2703" s="31" t="s">
        <v>3646</v>
      </c>
      <c r="B2703" s="29">
        <v>0.0</v>
      </c>
      <c r="C2703" s="26"/>
      <c r="D2703" s="27">
        <v>0.0</v>
      </c>
      <c r="E2703" s="28"/>
    </row>
    <row r="2704">
      <c r="A2704" s="31" t="s">
        <v>3647</v>
      </c>
      <c r="B2704" s="29">
        <v>0.0</v>
      </c>
      <c r="C2704" s="26"/>
      <c r="D2704" s="27">
        <v>0.0</v>
      </c>
      <c r="E2704" s="40"/>
    </row>
    <row r="2705">
      <c r="A2705" s="31" t="s">
        <v>3649</v>
      </c>
      <c r="B2705" s="29">
        <v>0.0</v>
      </c>
      <c r="C2705" s="26"/>
      <c r="D2705" s="27">
        <v>0.0</v>
      </c>
      <c r="E2705" s="28"/>
    </row>
    <row r="2706">
      <c r="A2706" s="31" t="s">
        <v>3651</v>
      </c>
      <c r="B2706" s="29">
        <v>1280.0</v>
      </c>
      <c r="C2706" s="26">
        <v>1280.0</v>
      </c>
      <c r="D2706" s="27">
        <v>0.0</v>
      </c>
      <c r="E2706" s="40"/>
    </row>
    <row r="2707">
      <c r="A2707" s="58" t="s">
        <v>3652</v>
      </c>
      <c r="B2707" s="29">
        <v>107535.0</v>
      </c>
      <c r="C2707" s="29">
        <v>107535.0</v>
      </c>
      <c r="D2707" s="27">
        <v>0.0</v>
      </c>
      <c r="E2707" s="41"/>
    </row>
    <row r="2708">
      <c r="A2708" s="58" t="s">
        <v>3653</v>
      </c>
      <c r="B2708" s="29">
        <v>52485.0</v>
      </c>
      <c r="C2708" s="59">
        <v>52485.0</v>
      </c>
      <c r="D2708" s="27">
        <v>0.0</v>
      </c>
      <c r="E2708" s="41"/>
    </row>
    <row r="2709">
      <c r="A2709" s="58" t="s">
        <v>3654</v>
      </c>
      <c r="B2709" s="29">
        <v>57640.0</v>
      </c>
      <c r="C2709" s="59">
        <v>57640.0</v>
      </c>
      <c r="D2709" s="27">
        <v>0.0</v>
      </c>
      <c r="E2709" s="41"/>
    </row>
    <row r="2710">
      <c r="A2710" s="58" t="s">
        <v>3655</v>
      </c>
      <c r="B2710" s="29">
        <v>70206.0</v>
      </c>
      <c r="C2710" s="59">
        <v>70206.0</v>
      </c>
      <c r="D2710" s="27">
        <v>0.0</v>
      </c>
      <c r="E2710" s="41"/>
    </row>
    <row r="2711">
      <c r="A2711" s="58" t="s">
        <v>3657</v>
      </c>
      <c r="B2711" s="29">
        <v>875.0</v>
      </c>
      <c r="C2711" s="59">
        <v>875.0</v>
      </c>
      <c r="D2711" s="27">
        <v>0.0</v>
      </c>
      <c r="E2711" s="41"/>
    </row>
    <row r="2712">
      <c r="A2712" s="58" t="s">
        <v>3658</v>
      </c>
      <c r="B2712" s="29">
        <v>8408.0</v>
      </c>
      <c r="C2712" s="59">
        <v>8408.0</v>
      </c>
      <c r="D2712" s="27">
        <v>0.0</v>
      </c>
      <c r="E2712" s="41"/>
    </row>
    <row r="2713">
      <c r="A2713" s="35" t="s">
        <v>3659</v>
      </c>
      <c r="B2713" s="29">
        <v>349411.0</v>
      </c>
      <c r="C2713" s="59">
        <v>349411.0</v>
      </c>
      <c r="D2713" s="27">
        <v>0.0</v>
      </c>
      <c r="E2713" s="41"/>
    </row>
    <row r="2714">
      <c r="A2714" s="36" t="s">
        <v>3660</v>
      </c>
      <c r="B2714" s="42">
        <v>1.0</v>
      </c>
      <c r="C2714" s="65">
        <v>1.0</v>
      </c>
      <c r="D2714" s="66">
        <v>0.0</v>
      </c>
      <c r="E2714" s="45"/>
    </row>
    <row r="2715">
      <c r="A2715" s="39"/>
      <c r="B2715" s="60"/>
      <c r="C2715" s="67"/>
      <c r="D2715" s="61"/>
      <c r="E2715" s="68"/>
    </row>
    <row r="2716">
      <c r="A2716" s="39"/>
      <c r="B2716" s="60"/>
      <c r="C2716" s="67"/>
      <c r="D2716" s="61"/>
      <c r="E2716" s="68"/>
    </row>
    <row r="2717">
      <c r="A2717" s="5" t="s">
        <v>4821</v>
      </c>
      <c r="B2717" s="6"/>
      <c r="C2717" s="6"/>
      <c r="D2717" s="6"/>
      <c r="E2717" s="7"/>
    </row>
    <row r="2718">
      <c r="A2718" s="10"/>
      <c r="B2718" s="11"/>
      <c r="C2718" s="11"/>
      <c r="D2718" s="11"/>
      <c r="E2718" s="12"/>
    </row>
    <row r="2719">
      <c r="A2719" s="5" t="s">
        <v>3634</v>
      </c>
      <c r="B2719" s="6"/>
      <c r="C2719" s="6"/>
      <c r="D2719" s="6"/>
      <c r="E2719" s="7"/>
    </row>
    <row r="2720">
      <c r="A2720" s="10"/>
      <c r="B2720" s="11"/>
      <c r="C2720" s="11"/>
      <c r="D2720" s="11"/>
      <c r="E2720" s="12"/>
    </row>
    <row r="2721">
      <c r="A2721" s="13">
        <v>46097.0</v>
      </c>
      <c r="B2721" s="6"/>
      <c r="C2721" s="54" t="s">
        <v>3635</v>
      </c>
      <c r="D2721" s="48">
        <v>46103.0</v>
      </c>
      <c r="E2721" s="7"/>
    </row>
    <row r="2722">
      <c r="A2722" s="10"/>
      <c r="B2722" s="11"/>
      <c r="C2722" s="16"/>
      <c r="D2722" s="11"/>
      <c r="E2722" s="12"/>
    </row>
    <row r="2723">
      <c r="A2723" s="55" t="s">
        <v>4824</v>
      </c>
      <c r="B2723" s="7"/>
      <c r="C2723" s="16"/>
      <c r="D2723" s="56" t="s">
        <v>4825</v>
      </c>
      <c r="E2723" s="7"/>
    </row>
    <row r="2724">
      <c r="A2724" s="10"/>
      <c r="B2724" s="12"/>
      <c r="C2724" s="16"/>
      <c r="D2724" s="11"/>
      <c r="E2724" s="12"/>
    </row>
    <row r="2725">
      <c r="A2725" s="19" t="s">
        <v>3636</v>
      </c>
      <c r="B2725" s="6"/>
      <c r="C2725" s="6"/>
      <c r="D2725" s="6"/>
      <c r="E2725" s="7"/>
    </row>
    <row r="2726">
      <c r="A2726" s="20" t="s">
        <v>3637</v>
      </c>
      <c r="B2726" s="21" t="s">
        <v>3638</v>
      </c>
      <c r="C2726" s="22" t="s">
        <v>3639</v>
      </c>
      <c r="D2726" s="21" t="s">
        <v>3640</v>
      </c>
      <c r="E2726" s="23" t="s">
        <v>13</v>
      </c>
    </row>
    <row r="2727">
      <c r="A2727" s="57" t="s">
        <v>3641</v>
      </c>
      <c r="B2727" s="25">
        <v>23798.0</v>
      </c>
      <c r="C2727" s="26">
        <v>23798.0</v>
      </c>
      <c r="D2727" s="27">
        <v>0.0</v>
      </c>
      <c r="E2727" s="28"/>
    </row>
    <row r="2728">
      <c r="A2728" s="57" t="s">
        <v>3642</v>
      </c>
      <c r="B2728" s="29">
        <v>17065.0</v>
      </c>
      <c r="C2728" s="26">
        <v>17065.0</v>
      </c>
      <c r="D2728" s="27">
        <v>0.0</v>
      </c>
      <c r="E2728" s="28"/>
    </row>
    <row r="2729">
      <c r="A2729" s="57" t="s">
        <v>3643</v>
      </c>
      <c r="B2729" s="29">
        <v>0.0</v>
      </c>
      <c r="C2729" s="26"/>
      <c r="D2729" s="27">
        <v>0.0</v>
      </c>
      <c r="E2729" s="41"/>
    </row>
    <row r="2730">
      <c r="A2730" s="57" t="s">
        <v>3644</v>
      </c>
      <c r="B2730" s="29">
        <v>4500.0</v>
      </c>
      <c r="C2730" s="26">
        <v>4500.0</v>
      </c>
      <c r="D2730" s="27">
        <v>0.0</v>
      </c>
      <c r="E2730" s="41"/>
    </row>
    <row r="2731">
      <c r="A2731" s="31" t="s">
        <v>3646</v>
      </c>
      <c r="B2731" s="29">
        <v>0.0</v>
      </c>
      <c r="C2731" s="26"/>
      <c r="D2731" s="27">
        <v>0.0</v>
      </c>
      <c r="E2731" s="28"/>
    </row>
    <row r="2732">
      <c r="A2732" s="31" t="s">
        <v>3647</v>
      </c>
      <c r="B2732" s="29">
        <v>0.0</v>
      </c>
      <c r="C2732" s="26"/>
      <c r="D2732" s="27">
        <v>0.0</v>
      </c>
      <c r="E2732" s="40"/>
    </row>
    <row r="2733">
      <c r="A2733" s="31" t="s">
        <v>3649</v>
      </c>
      <c r="B2733" s="29">
        <v>3861.0</v>
      </c>
      <c r="C2733" s="26">
        <v>3861.0</v>
      </c>
      <c r="D2733" s="27">
        <v>0.0</v>
      </c>
      <c r="E2733" s="28" t="s">
        <v>8623</v>
      </c>
    </row>
    <row r="2734">
      <c r="A2734" s="31" t="s">
        <v>3651</v>
      </c>
      <c r="B2734" s="29">
        <v>520.0</v>
      </c>
      <c r="C2734" s="26">
        <v>520.0</v>
      </c>
      <c r="D2734" s="27">
        <v>0.0</v>
      </c>
      <c r="E2734" s="40"/>
    </row>
    <row r="2735">
      <c r="A2735" s="58" t="s">
        <v>3652</v>
      </c>
      <c r="B2735" s="29">
        <v>102767.0</v>
      </c>
      <c r="C2735" s="29">
        <v>102767.0</v>
      </c>
      <c r="D2735" s="27">
        <v>0.0</v>
      </c>
      <c r="E2735" s="41"/>
    </row>
    <row r="2736">
      <c r="A2736" s="58" t="s">
        <v>3653</v>
      </c>
      <c r="B2736" s="29">
        <v>41355.0</v>
      </c>
      <c r="C2736" s="59">
        <v>41355.0</v>
      </c>
      <c r="D2736" s="27">
        <v>0.0</v>
      </c>
      <c r="E2736" s="41"/>
    </row>
    <row r="2737">
      <c r="A2737" s="58" t="s">
        <v>3654</v>
      </c>
      <c r="B2737" s="29">
        <v>59325.0</v>
      </c>
      <c r="C2737" s="59">
        <v>59325.0</v>
      </c>
      <c r="D2737" s="27">
        <v>0.0</v>
      </c>
      <c r="E2737" s="41"/>
    </row>
    <row r="2738">
      <c r="A2738" s="58" t="s">
        <v>3655</v>
      </c>
      <c r="B2738" s="29">
        <v>63237.0</v>
      </c>
      <c r="C2738" s="59">
        <v>63237.0</v>
      </c>
      <c r="D2738" s="27">
        <v>0.0</v>
      </c>
      <c r="E2738" s="41"/>
    </row>
    <row r="2739">
      <c r="A2739" s="58" t="s">
        <v>3657</v>
      </c>
      <c r="B2739" s="29">
        <v>1128.0</v>
      </c>
      <c r="C2739" s="59">
        <v>1128.0</v>
      </c>
      <c r="D2739" s="27">
        <v>0.0</v>
      </c>
      <c r="E2739" s="41"/>
    </row>
    <row r="2740">
      <c r="A2740" s="58" t="s">
        <v>3658</v>
      </c>
      <c r="B2740" s="29">
        <v>8229.0</v>
      </c>
      <c r="C2740" s="59">
        <v>8229.0</v>
      </c>
      <c r="D2740" s="27">
        <v>0.0</v>
      </c>
      <c r="E2740" s="41"/>
    </row>
    <row r="2741">
      <c r="A2741" s="35" t="s">
        <v>3659</v>
      </c>
      <c r="B2741" s="29">
        <v>317543.5</v>
      </c>
      <c r="C2741" s="59">
        <v>317543.5</v>
      </c>
      <c r="D2741" s="27">
        <v>0.0</v>
      </c>
      <c r="E2741" s="41"/>
    </row>
    <row r="2742">
      <c r="A2742" s="36" t="s">
        <v>3660</v>
      </c>
      <c r="B2742" s="42">
        <v>12.5</v>
      </c>
      <c r="C2742" s="65">
        <v>12.5</v>
      </c>
      <c r="D2742" s="66">
        <v>0.0</v>
      </c>
      <c r="E2742" s="45"/>
    </row>
    <row r="2743">
      <c r="A2743" s="39"/>
      <c r="B2743" s="60"/>
      <c r="C2743" s="67"/>
      <c r="D2743" s="61"/>
      <c r="E2743" s="68"/>
    </row>
    <row r="2744">
      <c r="A2744" s="39"/>
      <c r="B2744" s="60"/>
      <c r="C2744" s="67"/>
      <c r="D2744" s="61"/>
      <c r="E2744" s="68"/>
    </row>
    <row r="2745">
      <c r="A2745" s="5" t="s">
        <v>4821</v>
      </c>
      <c r="B2745" s="6"/>
      <c r="C2745" s="6"/>
      <c r="D2745" s="6"/>
      <c r="E2745" s="7"/>
    </row>
    <row r="2746">
      <c r="A2746" s="10"/>
      <c r="B2746" s="11"/>
      <c r="C2746" s="11"/>
      <c r="D2746" s="11"/>
      <c r="E2746" s="12"/>
    </row>
    <row r="2747">
      <c r="A2747" s="5" t="s">
        <v>3634</v>
      </c>
      <c r="B2747" s="6"/>
      <c r="C2747" s="6"/>
      <c r="D2747" s="6"/>
      <c r="E2747" s="7"/>
    </row>
    <row r="2748">
      <c r="A2748" s="10"/>
      <c r="B2748" s="11"/>
      <c r="C2748" s="11"/>
      <c r="D2748" s="11"/>
      <c r="E2748" s="12"/>
    </row>
    <row r="2749">
      <c r="A2749" s="13">
        <v>46104.0</v>
      </c>
      <c r="B2749" s="6"/>
      <c r="C2749" s="54" t="s">
        <v>3635</v>
      </c>
      <c r="D2749" s="48">
        <v>46110.0</v>
      </c>
      <c r="E2749" s="7"/>
    </row>
    <row r="2750">
      <c r="A2750" s="10"/>
      <c r="B2750" s="11"/>
      <c r="C2750" s="16"/>
      <c r="D2750" s="11"/>
      <c r="E2750" s="12"/>
    </row>
    <row r="2751">
      <c r="A2751" s="55" t="s">
        <v>4824</v>
      </c>
      <c r="B2751" s="7"/>
      <c r="C2751" s="16"/>
      <c r="D2751" s="56" t="s">
        <v>4825</v>
      </c>
      <c r="E2751" s="7"/>
    </row>
    <row r="2752">
      <c r="A2752" s="10"/>
      <c r="B2752" s="12"/>
      <c r="C2752" s="16"/>
      <c r="D2752" s="11"/>
      <c r="E2752" s="12"/>
    </row>
    <row r="2753">
      <c r="A2753" s="19" t="s">
        <v>3636</v>
      </c>
      <c r="B2753" s="6"/>
      <c r="C2753" s="6"/>
      <c r="D2753" s="6"/>
      <c r="E2753" s="7"/>
    </row>
    <row r="2754">
      <c r="A2754" s="20" t="s">
        <v>3637</v>
      </c>
      <c r="B2754" s="21" t="s">
        <v>3638</v>
      </c>
      <c r="C2754" s="22" t="s">
        <v>3639</v>
      </c>
      <c r="D2754" s="21" t="s">
        <v>3640</v>
      </c>
      <c r="E2754" s="23" t="s">
        <v>13</v>
      </c>
    </row>
    <row r="2755">
      <c r="A2755" s="57" t="s">
        <v>3641</v>
      </c>
      <c r="B2755" s="25">
        <v>32751.0</v>
      </c>
      <c r="C2755" s="26">
        <v>32751.0</v>
      </c>
      <c r="D2755" s="27">
        <v>0.0</v>
      </c>
      <c r="E2755" s="28"/>
    </row>
    <row r="2756">
      <c r="A2756" s="57" t="s">
        <v>3642</v>
      </c>
      <c r="B2756" s="29">
        <v>20279.0</v>
      </c>
      <c r="C2756" s="26">
        <v>20279.0</v>
      </c>
      <c r="D2756" s="27">
        <v>0.0</v>
      </c>
      <c r="E2756" s="28"/>
    </row>
    <row r="2757">
      <c r="A2757" s="57" t="s">
        <v>3643</v>
      </c>
      <c r="B2757" s="29">
        <v>0.0</v>
      </c>
      <c r="C2757" s="26"/>
      <c r="D2757" s="27">
        <v>0.0</v>
      </c>
      <c r="E2757" s="41"/>
    </row>
    <row r="2758">
      <c r="A2758" s="57" t="s">
        <v>3644</v>
      </c>
      <c r="B2758" s="29">
        <v>4000.0</v>
      </c>
      <c r="C2758" s="26">
        <v>4000.0</v>
      </c>
      <c r="D2758" s="27">
        <v>0.0</v>
      </c>
      <c r="E2758" s="41"/>
    </row>
    <row r="2759">
      <c r="A2759" s="31" t="s">
        <v>3646</v>
      </c>
      <c r="B2759" s="29">
        <v>0.0</v>
      </c>
      <c r="C2759" s="26"/>
      <c r="D2759" s="27">
        <v>0.0</v>
      </c>
      <c r="E2759" s="28"/>
    </row>
    <row r="2760">
      <c r="A2760" s="31" t="s">
        <v>3647</v>
      </c>
      <c r="B2760" s="29">
        <v>0.0</v>
      </c>
      <c r="C2760" s="26"/>
      <c r="D2760" s="27">
        <v>0.0</v>
      </c>
      <c r="E2760" s="40"/>
    </row>
    <row r="2761">
      <c r="A2761" s="31" t="s">
        <v>3649</v>
      </c>
      <c r="B2761" s="29">
        <v>2529.0</v>
      </c>
      <c r="C2761" s="26">
        <v>2529.0</v>
      </c>
      <c r="D2761" s="27">
        <v>0.0</v>
      </c>
      <c r="E2761" s="28" t="s">
        <v>8624</v>
      </c>
    </row>
    <row r="2762">
      <c r="A2762" s="31" t="s">
        <v>3651</v>
      </c>
      <c r="B2762" s="29">
        <v>920.0</v>
      </c>
      <c r="C2762" s="26">
        <v>920.0</v>
      </c>
      <c r="D2762" s="27">
        <v>0.0</v>
      </c>
      <c r="E2762" s="40"/>
    </row>
    <row r="2763">
      <c r="A2763" s="58" t="s">
        <v>3652</v>
      </c>
      <c r="B2763" s="29">
        <v>100318.0</v>
      </c>
      <c r="C2763" s="29">
        <v>100054.0</v>
      </c>
      <c r="D2763" s="27">
        <v>-264.0</v>
      </c>
      <c r="E2763" s="41"/>
    </row>
    <row r="2764">
      <c r="A2764" s="58" t="s">
        <v>3653</v>
      </c>
      <c r="B2764" s="29">
        <v>39568.0</v>
      </c>
      <c r="C2764" s="59">
        <v>39568.0</v>
      </c>
      <c r="D2764" s="27">
        <v>0.0</v>
      </c>
      <c r="E2764" s="41"/>
    </row>
    <row r="2765">
      <c r="A2765" s="58" t="s">
        <v>3654</v>
      </c>
      <c r="B2765" s="29">
        <v>70686.23999999999</v>
      </c>
      <c r="C2765" s="59">
        <v>70686.24000000003</v>
      </c>
      <c r="D2765" s="27">
        <v>4.3655745685100555E-11</v>
      </c>
      <c r="E2765" s="41"/>
    </row>
    <row r="2766">
      <c r="A2766" s="58" t="s">
        <v>3655</v>
      </c>
      <c r="B2766" s="29">
        <v>64910.0</v>
      </c>
      <c r="C2766" s="59">
        <v>64509.0</v>
      </c>
      <c r="D2766" s="27">
        <v>-401.0</v>
      </c>
      <c r="E2766" s="41"/>
    </row>
    <row r="2767">
      <c r="A2767" s="58" t="s">
        <v>3657</v>
      </c>
      <c r="B2767" s="29">
        <v>2405.0</v>
      </c>
      <c r="C2767" s="59">
        <v>2405.0</v>
      </c>
      <c r="D2767" s="27">
        <v>0.0</v>
      </c>
      <c r="E2767" s="41"/>
    </row>
    <row r="2768">
      <c r="A2768" s="58" t="s">
        <v>3658</v>
      </c>
      <c r="B2768" s="29">
        <v>10035.010000000002</v>
      </c>
      <c r="C2768" s="59">
        <v>9641.01</v>
      </c>
      <c r="D2768" s="27">
        <v>-394.0000000000018</v>
      </c>
      <c r="E2768" s="41"/>
    </row>
    <row r="2769">
      <c r="A2769" s="35" t="s">
        <v>3659</v>
      </c>
      <c r="B2769" s="29">
        <v>338366.45</v>
      </c>
      <c r="C2769" s="59">
        <v>336196.45</v>
      </c>
      <c r="D2769" s="27">
        <v>-2170.0</v>
      </c>
      <c r="E2769" s="41"/>
    </row>
    <row r="2770">
      <c r="A2770" s="36" t="s">
        <v>3660</v>
      </c>
      <c r="B2770" s="42">
        <v>-0.21000000002095476</v>
      </c>
      <c r="C2770" s="65">
        <v>1504.7900000000373</v>
      </c>
      <c r="D2770" s="66">
        <v>1505.0000000000582</v>
      </c>
      <c r="E2770" s="45"/>
    </row>
    <row r="2771">
      <c r="A2771" s="39"/>
      <c r="B2771" s="60"/>
      <c r="C2771" s="67"/>
      <c r="D2771" s="61"/>
      <c r="E2771" s="68"/>
    </row>
    <row r="2772">
      <c r="A2772" s="39"/>
      <c r="B2772" s="60"/>
      <c r="C2772" s="67"/>
      <c r="D2772" s="61"/>
      <c r="E2772" s="68"/>
    </row>
    <row r="2773">
      <c r="A2773" s="5" t="s">
        <v>4821</v>
      </c>
      <c r="B2773" s="6"/>
      <c r="C2773" s="6"/>
      <c r="D2773" s="6"/>
      <c r="E2773" s="7"/>
    </row>
    <row r="2774">
      <c r="A2774" s="10"/>
      <c r="B2774" s="11"/>
      <c r="C2774" s="11"/>
      <c r="D2774" s="11"/>
      <c r="E2774" s="12"/>
    </row>
    <row r="2775">
      <c r="A2775" s="5" t="s">
        <v>3634</v>
      </c>
      <c r="B2775" s="6"/>
      <c r="C2775" s="6"/>
      <c r="D2775" s="6"/>
      <c r="E2775" s="7"/>
    </row>
    <row r="2776">
      <c r="A2776" s="10"/>
      <c r="B2776" s="11"/>
      <c r="C2776" s="11"/>
      <c r="D2776" s="11"/>
      <c r="E2776" s="12"/>
    </row>
    <row r="2777">
      <c r="A2777" s="13">
        <v>46104.0</v>
      </c>
      <c r="B2777" s="6"/>
      <c r="C2777" s="54" t="s">
        <v>3635</v>
      </c>
      <c r="D2777" s="48">
        <v>46110.0</v>
      </c>
      <c r="E2777" s="7"/>
    </row>
    <row r="2778">
      <c r="A2778" s="10"/>
      <c r="B2778" s="11"/>
      <c r="C2778" s="16"/>
      <c r="D2778" s="11"/>
      <c r="E2778" s="12"/>
    </row>
    <row r="2779">
      <c r="A2779" s="55" t="s">
        <v>4824</v>
      </c>
      <c r="B2779" s="7"/>
      <c r="C2779" s="16"/>
      <c r="D2779" s="56" t="s">
        <v>4825</v>
      </c>
      <c r="E2779" s="7"/>
    </row>
    <row r="2780">
      <c r="A2780" s="10"/>
      <c r="B2780" s="12"/>
      <c r="C2780" s="16"/>
      <c r="D2780" s="11"/>
      <c r="E2780" s="12"/>
    </row>
    <row r="2781">
      <c r="A2781" s="19" t="s">
        <v>3636</v>
      </c>
      <c r="B2781" s="6"/>
      <c r="C2781" s="6"/>
      <c r="D2781" s="6"/>
      <c r="E2781" s="7"/>
    </row>
    <row r="2782">
      <c r="A2782" s="20" t="s">
        <v>3637</v>
      </c>
      <c r="B2782" s="21" t="s">
        <v>3638</v>
      </c>
      <c r="C2782" s="22" t="s">
        <v>3639</v>
      </c>
      <c r="D2782" s="21" t="s">
        <v>3640</v>
      </c>
      <c r="E2782" s="23" t="s">
        <v>13</v>
      </c>
    </row>
    <row r="2783">
      <c r="A2783" s="57" t="s">
        <v>3641</v>
      </c>
      <c r="B2783" s="25">
        <v>32751.0</v>
      </c>
      <c r="C2783" s="26">
        <v>32751.0</v>
      </c>
      <c r="D2783" s="27">
        <v>0.0</v>
      </c>
      <c r="E2783" s="28"/>
    </row>
    <row r="2784">
      <c r="A2784" s="57" t="s">
        <v>3642</v>
      </c>
      <c r="B2784" s="29">
        <v>20279.0</v>
      </c>
      <c r="C2784" s="26">
        <v>20279.0</v>
      </c>
      <c r="D2784" s="27">
        <v>0.0</v>
      </c>
      <c r="E2784" s="28"/>
    </row>
    <row r="2785">
      <c r="A2785" s="57" t="s">
        <v>3643</v>
      </c>
      <c r="B2785" s="29">
        <v>0.0</v>
      </c>
      <c r="C2785" s="26"/>
      <c r="D2785" s="27">
        <v>0.0</v>
      </c>
      <c r="E2785" s="41"/>
    </row>
    <row r="2786">
      <c r="A2786" s="57" t="s">
        <v>3644</v>
      </c>
      <c r="B2786" s="29">
        <v>4000.0</v>
      </c>
      <c r="C2786" s="26">
        <v>4000.0</v>
      </c>
      <c r="D2786" s="27">
        <v>0.0</v>
      </c>
      <c r="E2786" s="41"/>
    </row>
    <row r="2787">
      <c r="A2787" s="31" t="s">
        <v>3646</v>
      </c>
      <c r="B2787" s="29">
        <v>0.0</v>
      </c>
      <c r="C2787" s="26"/>
      <c r="D2787" s="27">
        <v>0.0</v>
      </c>
      <c r="E2787" s="28"/>
    </row>
    <row r="2788">
      <c r="A2788" s="31" t="s">
        <v>3647</v>
      </c>
      <c r="B2788" s="29">
        <v>0.0</v>
      </c>
      <c r="C2788" s="26"/>
      <c r="D2788" s="27">
        <v>0.0</v>
      </c>
      <c r="E2788" s="40"/>
    </row>
    <row r="2789">
      <c r="A2789" s="31" t="s">
        <v>3649</v>
      </c>
      <c r="B2789" s="29">
        <v>2529.0</v>
      </c>
      <c r="C2789" s="26">
        <v>2529.0</v>
      </c>
      <c r="D2789" s="27">
        <v>0.0</v>
      </c>
      <c r="E2789" s="28" t="s">
        <v>8624</v>
      </c>
    </row>
    <row r="2790">
      <c r="A2790" s="31" t="s">
        <v>3651</v>
      </c>
      <c r="B2790" s="29">
        <v>920.0</v>
      </c>
      <c r="C2790" s="26">
        <v>920.0</v>
      </c>
      <c r="D2790" s="27">
        <v>0.0</v>
      </c>
      <c r="E2790" s="40"/>
    </row>
    <row r="2791">
      <c r="A2791" s="58" t="s">
        <v>3652</v>
      </c>
      <c r="B2791" s="29">
        <v>100318.0</v>
      </c>
      <c r="C2791" s="29">
        <v>100054.0</v>
      </c>
      <c r="D2791" s="27">
        <v>-264.0</v>
      </c>
      <c r="E2791" s="41"/>
    </row>
    <row r="2792">
      <c r="A2792" s="58" t="s">
        <v>3653</v>
      </c>
      <c r="B2792" s="29">
        <v>39568.0</v>
      </c>
      <c r="C2792" s="59">
        <v>39568.0</v>
      </c>
      <c r="D2792" s="27">
        <v>0.0</v>
      </c>
      <c r="E2792" s="41"/>
    </row>
    <row r="2793">
      <c r="A2793" s="58" t="s">
        <v>3654</v>
      </c>
      <c r="B2793" s="29">
        <v>70686.23999999999</v>
      </c>
      <c r="C2793" s="59">
        <v>70686.24000000003</v>
      </c>
      <c r="D2793" s="27">
        <v>4.3655745685100555E-11</v>
      </c>
      <c r="E2793" s="41"/>
    </row>
    <row r="2794">
      <c r="A2794" s="58" t="s">
        <v>3655</v>
      </c>
      <c r="B2794" s="29">
        <v>64910.0</v>
      </c>
      <c r="C2794" s="59">
        <v>64509.0</v>
      </c>
      <c r="D2794" s="27">
        <v>-401.0</v>
      </c>
      <c r="E2794" s="41"/>
    </row>
    <row r="2795">
      <c r="A2795" s="58" t="s">
        <v>3657</v>
      </c>
      <c r="B2795" s="29">
        <v>2405.0</v>
      </c>
      <c r="C2795" s="59">
        <v>2405.0</v>
      </c>
      <c r="D2795" s="27">
        <v>0.0</v>
      </c>
      <c r="E2795" s="41"/>
    </row>
    <row r="2796">
      <c r="A2796" s="58" t="s">
        <v>3658</v>
      </c>
      <c r="B2796" s="29">
        <v>10035.010000000002</v>
      </c>
      <c r="C2796" s="59">
        <v>9641.01</v>
      </c>
      <c r="D2796" s="27">
        <v>-394.0000000000018</v>
      </c>
      <c r="E2796" s="41"/>
    </row>
    <row r="2797">
      <c r="A2797" s="35" t="s">
        <v>3659</v>
      </c>
      <c r="B2797" s="29">
        <v>338366.45</v>
      </c>
      <c r="C2797" s="59">
        <v>336196.45</v>
      </c>
      <c r="D2797" s="27">
        <v>-2170.0</v>
      </c>
      <c r="E2797" s="41"/>
    </row>
    <row r="2798">
      <c r="A2798" s="36" t="s">
        <v>3660</v>
      </c>
      <c r="B2798" s="42">
        <v>-0.21000000002095476</v>
      </c>
      <c r="C2798" s="65">
        <v>1504.7900000000373</v>
      </c>
      <c r="D2798" s="66">
        <v>1505.0000000000582</v>
      </c>
      <c r="E2798" s="45"/>
    </row>
    <row r="2799">
      <c r="A2799" s="39"/>
      <c r="B2799" s="60"/>
      <c r="C2799" s="67"/>
      <c r="D2799" s="61"/>
      <c r="E2799" s="68"/>
    </row>
    <row r="2800">
      <c r="A2800" s="39"/>
      <c r="B2800" s="60"/>
      <c r="C2800" s="67"/>
      <c r="D2800" s="61"/>
      <c r="E2800" s="68"/>
    </row>
    <row r="2801">
      <c r="A2801" s="5" t="s">
        <v>4821</v>
      </c>
      <c r="B2801" s="6"/>
      <c r="C2801" s="6"/>
      <c r="D2801" s="6"/>
      <c r="E2801" s="7"/>
    </row>
    <row r="2802">
      <c r="A2802" s="10"/>
      <c r="B2802" s="11"/>
      <c r="C2802" s="11"/>
      <c r="D2802" s="11"/>
      <c r="E2802" s="12"/>
    </row>
    <row r="2803">
      <c r="A2803" s="5" t="s">
        <v>3634</v>
      </c>
      <c r="B2803" s="6"/>
      <c r="C2803" s="6"/>
      <c r="D2803" s="6"/>
      <c r="E2803" s="7"/>
    </row>
    <row r="2804">
      <c r="A2804" s="10"/>
      <c r="B2804" s="11"/>
      <c r="C2804" s="11"/>
      <c r="D2804" s="11"/>
      <c r="E2804" s="12"/>
    </row>
    <row r="2805">
      <c r="A2805" s="13">
        <v>46111.0</v>
      </c>
      <c r="B2805" s="6"/>
      <c r="C2805" s="54" t="s">
        <v>3635</v>
      </c>
      <c r="D2805" s="48">
        <v>46112.0</v>
      </c>
      <c r="E2805" s="7"/>
    </row>
    <row r="2806">
      <c r="A2806" s="10"/>
      <c r="B2806" s="11"/>
      <c r="C2806" s="16"/>
      <c r="D2806" s="11"/>
      <c r="E2806" s="12"/>
    </row>
    <row r="2807">
      <c r="A2807" s="55" t="s">
        <v>4824</v>
      </c>
      <c r="B2807" s="7"/>
      <c r="C2807" s="16"/>
      <c r="D2807" s="56" t="s">
        <v>4826</v>
      </c>
      <c r="E2807" s="7"/>
    </row>
    <row r="2808">
      <c r="A2808" s="10"/>
      <c r="B2808" s="12"/>
      <c r="C2808" s="16"/>
      <c r="D2808" s="11"/>
      <c r="E2808" s="12"/>
    </row>
    <row r="2809">
      <c r="A2809" s="19" t="s">
        <v>3636</v>
      </c>
      <c r="B2809" s="6"/>
      <c r="C2809" s="6"/>
      <c r="D2809" s="6"/>
      <c r="E2809" s="7"/>
    </row>
    <row r="2810">
      <c r="A2810" s="20" t="s">
        <v>3637</v>
      </c>
      <c r="B2810" s="21" t="s">
        <v>3638</v>
      </c>
      <c r="C2810" s="22" t="s">
        <v>3639</v>
      </c>
      <c r="D2810" s="21" t="s">
        <v>3640</v>
      </c>
      <c r="E2810" s="23" t="s">
        <v>13</v>
      </c>
    </row>
    <row r="2811">
      <c r="A2811" s="57" t="s">
        <v>3641</v>
      </c>
      <c r="B2811" s="25">
        <v>5272.0</v>
      </c>
      <c r="C2811" s="26">
        <v>5275.0</v>
      </c>
      <c r="D2811" s="27">
        <v>3.0</v>
      </c>
      <c r="E2811" s="28"/>
    </row>
    <row r="2812">
      <c r="A2812" s="57" t="s">
        <v>3642</v>
      </c>
      <c r="B2812" s="29">
        <v>3593.0</v>
      </c>
      <c r="C2812" s="26">
        <v>3593.0</v>
      </c>
      <c r="D2812" s="27">
        <v>0.0</v>
      </c>
      <c r="E2812" s="28"/>
    </row>
    <row r="2813">
      <c r="A2813" s="57" t="s">
        <v>3643</v>
      </c>
      <c r="B2813" s="29">
        <v>0.0</v>
      </c>
      <c r="C2813" s="26"/>
      <c r="D2813" s="27">
        <v>0.0</v>
      </c>
      <c r="E2813" s="41"/>
    </row>
    <row r="2814">
      <c r="A2814" s="57" t="s">
        <v>3644</v>
      </c>
      <c r="B2814" s="29">
        <v>0.0</v>
      </c>
      <c r="C2814" s="26"/>
      <c r="D2814" s="27">
        <v>0.0</v>
      </c>
      <c r="E2814" s="41"/>
    </row>
    <row r="2815">
      <c r="A2815" s="31" t="s">
        <v>3646</v>
      </c>
      <c r="B2815" s="29">
        <v>0.0</v>
      </c>
      <c r="C2815" s="26"/>
      <c r="D2815" s="27">
        <v>0.0</v>
      </c>
      <c r="E2815" s="28"/>
    </row>
    <row r="2816">
      <c r="A2816" s="31" t="s">
        <v>3647</v>
      </c>
      <c r="B2816" s="29">
        <v>0.0</v>
      </c>
      <c r="C2816" s="26"/>
      <c r="D2816" s="27">
        <v>0.0</v>
      </c>
      <c r="E2816" s="40"/>
    </row>
    <row r="2817">
      <c r="A2817" s="31" t="s">
        <v>3649</v>
      </c>
      <c r="B2817" s="29">
        <v>114.0</v>
      </c>
      <c r="C2817" s="26">
        <v>114.0</v>
      </c>
      <c r="D2817" s="27">
        <v>0.0</v>
      </c>
      <c r="E2817" s="28" t="s">
        <v>8625</v>
      </c>
    </row>
    <row r="2818">
      <c r="A2818" s="31" t="s">
        <v>3651</v>
      </c>
      <c r="B2818" s="29">
        <v>810.0</v>
      </c>
      <c r="C2818" s="26">
        <v>810.0</v>
      </c>
      <c r="D2818" s="27">
        <v>0.0</v>
      </c>
      <c r="E2818" s="40"/>
    </row>
    <row r="2819">
      <c r="A2819" s="58" t="s">
        <v>3652</v>
      </c>
      <c r="B2819" s="29">
        <v>30657.0</v>
      </c>
      <c r="C2819" s="29">
        <v>30657.0</v>
      </c>
      <c r="D2819" s="27">
        <v>0.0</v>
      </c>
      <c r="E2819" s="41"/>
    </row>
    <row r="2820">
      <c r="A2820" s="58" t="s">
        <v>3653</v>
      </c>
      <c r="B2820" s="29">
        <v>11356.0</v>
      </c>
      <c r="C2820" s="59">
        <v>11356.0</v>
      </c>
      <c r="D2820" s="27">
        <v>0.0</v>
      </c>
      <c r="E2820" s="41"/>
    </row>
    <row r="2821">
      <c r="A2821" s="58" t="s">
        <v>3654</v>
      </c>
      <c r="B2821" s="29">
        <v>17684.599999999995</v>
      </c>
      <c r="C2821" s="59">
        <v>17684.6</v>
      </c>
      <c r="D2821" s="27">
        <v>3.637978807091713E-12</v>
      </c>
      <c r="E2821" s="41"/>
    </row>
    <row r="2822">
      <c r="A2822" s="58" t="s">
        <v>3655</v>
      </c>
      <c r="B2822" s="29">
        <v>11660.0</v>
      </c>
      <c r="C2822" s="59">
        <v>11660.0</v>
      </c>
      <c r="D2822" s="27">
        <v>0.0</v>
      </c>
      <c r="E2822" s="41"/>
    </row>
    <row r="2823">
      <c r="A2823" s="58" t="s">
        <v>3657</v>
      </c>
      <c r="B2823" s="29">
        <v>588.0</v>
      </c>
      <c r="C2823" s="59">
        <v>588.0</v>
      </c>
      <c r="D2823" s="27">
        <v>0.0</v>
      </c>
      <c r="E2823" s="41"/>
    </row>
    <row r="2824">
      <c r="A2824" s="58" t="s">
        <v>3658</v>
      </c>
      <c r="B2824" s="29">
        <v>3150.8</v>
      </c>
      <c r="C2824" s="59">
        <v>3150.7999999999997</v>
      </c>
      <c r="D2824" s="27">
        <v>-4.547473508864641E-13</v>
      </c>
      <c r="E2824" s="41"/>
    </row>
    <row r="2825">
      <c r="A2825" s="35" t="s">
        <v>3659</v>
      </c>
      <c r="B2825" s="29">
        <v>81734.90000000002</v>
      </c>
      <c r="C2825" s="59">
        <v>81734.9</v>
      </c>
      <c r="D2825" s="27">
        <v>-2.9103830456733704E-11</v>
      </c>
      <c r="E2825" s="41"/>
    </row>
    <row r="2826">
      <c r="A2826" s="36" t="s">
        <v>3660</v>
      </c>
      <c r="B2826" s="42">
        <v>-0.3000000000174623</v>
      </c>
      <c r="C2826" s="65">
        <v>2.7000000000116415</v>
      </c>
      <c r="D2826" s="66">
        <v>3.000000000029104</v>
      </c>
      <c r="E2826" s="45"/>
    </row>
  </sheetData>
  <mergeCells count="80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D2805:E2806"/>
    <mergeCell ref="D2807:E2808"/>
    <mergeCell ref="A2809:E2809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6 C2807:D2808 B2810:D2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4823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3634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3635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3636</v>
      </c>
      <c r="B9" s="6"/>
      <c r="C9" s="6"/>
      <c r="D9" s="6"/>
      <c r="E9" s="7"/>
    </row>
    <row r="10" hidden="1">
      <c r="A10" s="20" t="s">
        <v>3637</v>
      </c>
      <c r="B10" s="21" t="s">
        <v>3638</v>
      </c>
      <c r="C10" s="22" t="s">
        <v>3639</v>
      </c>
      <c r="D10" s="21" t="s">
        <v>3640</v>
      </c>
      <c r="E10" s="23" t="s">
        <v>13</v>
      </c>
    </row>
    <row r="11" hidden="1">
      <c r="A11" s="24" t="s">
        <v>3641</v>
      </c>
      <c r="B11" s="25">
        <v>0.0</v>
      </c>
      <c r="C11" s="26">
        <v>837.0</v>
      </c>
      <c r="D11" s="27">
        <f t="shared" ref="D11:D26" si="1">C11-B11</f>
        <v>837</v>
      </c>
      <c r="E11" s="41"/>
    </row>
    <row r="12" hidden="1">
      <c r="A12" s="24" t="s">
        <v>3642</v>
      </c>
      <c r="B12" s="29">
        <v>872.0</v>
      </c>
      <c r="C12" s="26">
        <v>872.0</v>
      </c>
      <c r="D12" s="27">
        <f t="shared" si="1"/>
        <v>0</v>
      </c>
      <c r="E12" s="41"/>
    </row>
    <row r="13" hidden="1">
      <c r="A13" s="24" t="s">
        <v>3643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3644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3646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3647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3649</v>
      </c>
      <c r="B17" s="29">
        <v>0.0</v>
      </c>
      <c r="C17" s="63"/>
      <c r="D17" s="27">
        <f t="shared" si="1"/>
        <v>0</v>
      </c>
      <c r="E17" s="41"/>
    </row>
    <row r="18" hidden="1">
      <c r="A18" s="31" t="s">
        <v>3651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3652</v>
      </c>
      <c r="B19" s="29">
        <v>4111.0</v>
      </c>
      <c r="C19" s="33">
        <f t="array" ref="C19">SUMIFS(INDIRECT(A1 &amp; " Restia!C:C"), INDIRECT(A1 &amp; " Restia!A:A"), A19, INDIRECT(A1 &amp; " Restia!B:B"), "&lt;&gt;canceled")</f>
        <v>83568.4</v>
      </c>
      <c r="D19" s="27">
        <f t="shared" si="1"/>
        <v>79457.4</v>
      </c>
      <c r="E19" s="41"/>
    </row>
    <row r="20" hidden="1">
      <c r="A20" s="32" t="s">
        <v>3653</v>
      </c>
      <c r="B20" s="29">
        <v>2460.0</v>
      </c>
      <c r="C20" s="9">
        <f t="array" ref="C20">SUMIFS( INDIRECT(A1 &amp; " Restia!C:C"), INDIRECT(A1 &amp; " Restia!A:A"), A20, INDIRECT(A1 &amp; " Restia!B:B"), "&lt;&gt;canceled" )</f>
        <v>43574</v>
      </c>
      <c r="D20" s="27">
        <f t="shared" si="1"/>
        <v>41114</v>
      </c>
      <c r="E20" s="41"/>
    </row>
    <row r="21" hidden="1">
      <c r="A21" s="32" t="s">
        <v>3654</v>
      </c>
      <c r="B21" s="29">
        <v>7640.5</v>
      </c>
      <c r="C21" s="9">
        <f t="array" ref="C21">SUMIFS( INDIRECT(A1 &amp; " Restia!C:C"), INDIRECT(A1 &amp; " Restia!A:A"), "damejidlo", INDIRECT(A1 &amp; " Restia!G:G"), "online", INDIRECT(A1 &amp; " Restia!B:B"), "&lt;&gt;canceled" )</f>
        <v>44152</v>
      </c>
      <c r="D21" s="27">
        <f t="shared" si="1"/>
        <v>36511.5</v>
      </c>
      <c r="E21" s="41"/>
    </row>
    <row r="22" hidden="1">
      <c r="A22" s="32" t="s">
        <v>3655</v>
      </c>
      <c r="B22" s="29">
        <v>4057.0</v>
      </c>
      <c r="C22" s="9">
        <f t="array" ref="C22">SUMIFS( INDIRECT(A1 &amp; " Restia!C:C"), INDIRECT(A1 &amp; " Restia!A:A"), "generic", INDIRECT(A1 &amp; " Restia!G:G"), "online", INDIRECT(A1 &amp; " Restia!B:B"), "&lt;&gt;canceled" )</f>
        <v>37566.9</v>
      </c>
      <c r="D22" s="27">
        <f t="shared" si="1"/>
        <v>33509.9</v>
      </c>
      <c r="E22" s="41"/>
    </row>
    <row r="23" hidden="1">
      <c r="A23" s="32" t="s">
        <v>3657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3017</v>
      </c>
      <c r="D23" s="27">
        <f t="shared" si="1"/>
        <v>3017</v>
      </c>
      <c r="E23" s="41"/>
    </row>
    <row r="24" hidden="1">
      <c r="A24" s="32" t="s">
        <v>3658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</row>
    <row r="25" hidden="1">
      <c r="A25" s="35" t="s">
        <v>3659</v>
      </c>
      <c r="B25" s="29">
        <v>19977.0</v>
      </c>
      <c r="C25" s="9">
        <f t="array" ref="C25">SUM(INDIRECT(A1 &amp; " Restia!C:C")) - SUMIFS(INDIRECT(A1 &amp; " Restia!C:C"), INDIRECT(A1 &amp; " Restia!B:B"), "canceled")</f>
        <v>241514.8</v>
      </c>
      <c r="D25" s="27">
        <f t="shared" si="1"/>
        <v>221537.8</v>
      </c>
      <c r="E25" s="41"/>
    </row>
    <row r="26" hidden="1">
      <c r="A26" s="36" t="s">
        <v>3660</v>
      </c>
      <c r="B26" s="42">
        <v>-836.5</v>
      </c>
      <c r="C26" s="43">
        <f>sum(C11:C23)-C25</f>
        <v>-27927.5</v>
      </c>
      <c r="D26" s="44">
        <f t="shared" si="1"/>
        <v>-27091</v>
      </c>
      <c r="E26" s="45"/>
    </row>
    <row r="27" hidden="1"/>
    <row r="28" hidden="1"/>
    <row r="29" hidden="1">
      <c r="A29" s="5" t="s">
        <v>4823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3634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3635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3636</v>
      </c>
      <c r="B37" s="6"/>
      <c r="C37" s="6"/>
      <c r="D37" s="6"/>
      <c r="E37" s="7"/>
    </row>
    <row r="38" hidden="1">
      <c r="A38" s="20" t="s">
        <v>3637</v>
      </c>
      <c r="B38" s="21" t="s">
        <v>3638</v>
      </c>
      <c r="C38" s="22" t="s">
        <v>3639</v>
      </c>
      <c r="D38" s="21" t="s">
        <v>3640</v>
      </c>
      <c r="E38" s="23" t="s">
        <v>13</v>
      </c>
    </row>
    <row r="39" hidden="1">
      <c r="A39" s="24" t="s">
        <v>3641</v>
      </c>
      <c r="B39" s="25">
        <v>2048.0</v>
      </c>
      <c r="C39" s="26">
        <f>(2000*2)+(20*3)+(10*1)+(1*1)</f>
        <v>4071</v>
      </c>
      <c r="D39" s="27">
        <f t="shared" ref="D39:D54" si="2">C39-B39</f>
        <v>2023</v>
      </c>
      <c r="E39" s="41"/>
    </row>
    <row r="40" hidden="1">
      <c r="A40" s="24" t="s">
        <v>3642</v>
      </c>
      <c r="B40" s="29">
        <v>12841.0</v>
      </c>
      <c r="C40" s="26">
        <f>1394+2029+2318+764+906+1810</f>
        <v>9221</v>
      </c>
      <c r="D40" s="27">
        <f t="shared" si="2"/>
        <v>-3620</v>
      </c>
      <c r="E40" s="40" t="s">
        <v>8626</v>
      </c>
    </row>
    <row r="41" hidden="1">
      <c r="A41" s="24" t="s">
        <v>3643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3644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3646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3647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3649</v>
      </c>
      <c r="B45" s="29">
        <v>0.0</v>
      </c>
      <c r="C45" s="63"/>
      <c r="D45" s="27">
        <f t="shared" si="2"/>
        <v>0</v>
      </c>
      <c r="E45" s="41"/>
    </row>
    <row r="46" hidden="1">
      <c r="A46" s="31" t="s">
        <v>3651</v>
      </c>
      <c r="B46" s="29">
        <v>0.0</v>
      </c>
      <c r="C46" s="26"/>
      <c r="D46" s="27">
        <f t="shared" si="2"/>
        <v>0</v>
      </c>
      <c r="E46" s="41"/>
    </row>
    <row r="47" hidden="1">
      <c r="A47" s="32" t="s">
        <v>3652</v>
      </c>
      <c r="B47" s="29">
        <v>32077.0</v>
      </c>
      <c r="C47" s="33">
        <f t="array" ref="C47">SUMIFS(INDIRECT(A29 &amp; " Restia!C:C"), INDIRECT(A29 &amp; " Restia!A:A"), A47, INDIRECT(A29 &amp; " Restia!B:B"), "&lt;&gt;canceled")</f>
        <v>83568.4</v>
      </c>
      <c r="D47" s="27">
        <f t="shared" si="2"/>
        <v>51491.4</v>
      </c>
      <c r="E47" s="41"/>
    </row>
    <row r="48" hidden="1">
      <c r="A48" s="32" t="s">
        <v>3653</v>
      </c>
      <c r="B48" s="29">
        <v>14532.0</v>
      </c>
      <c r="C48" s="9">
        <f t="array" ref="C48">SUMIFS( INDIRECT(A29 &amp; " Restia!C:C"), INDIRECT(A29 &amp; " Restia!A:A"), A48, INDIRECT(A29 &amp; " Restia!B:B"), "&lt;&gt;canceled" )</f>
        <v>43574</v>
      </c>
      <c r="D48" s="27">
        <f t="shared" si="2"/>
        <v>29042</v>
      </c>
      <c r="E48" s="41"/>
    </row>
    <row r="49" hidden="1">
      <c r="A49" s="32" t="s">
        <v>3654</v>
      </c>
      <c r="B49" s="29">
        <v>46598.5</v>
      </c>
      <c r="C49" s="9">
        <f t="array" ref="C49">SUMIFS( INDIRECT(A29 &amp; " Restia!C:C"), INDIRECT(A29 &amp; " Restia!A:A"), "damejidlo", INDIRECT(A29 &amp; " Restia!G:G"), "online", INDIRECT(A29 &amp; " Restia!B:B"), "&lt;&gt;canceled" )</f>
        <v>44152</v>
      </c>
      <c r="D49" s="27">
        <f t="shared" si="2"/>
        <v>-2446.5</v>
      </c>
      <c r="E49" s="41"/>
    </row>
    <row r="50" hidden="1">
      <c r="A50" s="32" t="s">
        <v>3655</v>
      </c>
      <c r="B50" s="29">
        <v>12925.0</v>
      </c>
      <c r="C50" s="9">
        <f t="array" ref="C50">SUMIFS( INDIRECT(A29 &amp; " Restia!C:C"), INDIRECT(A29 &amp; " Restia!A:A"), "generic", INDIRECT(A29 &amp; " Restia!G:G"), "online", INDIRECT(A29 &amp; " Restia!B:B"), "&lt;&gt;canceled" )</f>
        <v>37566.9</v>
      </c>
      <c r="D50" s="27">
        <f t="shared" si="2"/>
        <v>24641.9</v>
      </c>
      <c r="E50" s="41"/>
    </row>
    <row r="51" hidden="1">
      <c r="A51" s="32" t="s">
        <v>3657</v>
      </c>
      <c r="B51" s="29">
        <v>3285.0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3017</v>
      </c>
      <c r="D51" s="27">
        <f t="shared" si="2"/>
        <v>-268</v>
      </c>
      <c r="E51" s="41"/>
    </row>
    <row r="52" hidden="1">
      <c r="A52" s="32" t="s">
        <v>3658</v>
      </c>
      <c r="B52" s="29">
        <v>0.0</v>
      </c>
      <c r="C52" s="9">
        <f t="array" ref="C52">SUMIFS( INDIRECT(A29 &amp; " Restia!C:C"), INDIRECT(A29 &amp; " Restia!A:A"), "damejidlo", INDIRECT(A29 &amp; " Restia!G:G"), "cash", INDIRECT(A29 &amp; " Restia!B:B"), "&lt;&gt;canceled")</f>
        <v>0</v>
      </c>
      <c r="D52" s="27">
        <f t="shared" si="2"/>
        <v>0</v>
      </c>
      <c r="E52" s="41"/>
    </row>
    <row r="53" hidden="1">
      <c r="A53" s="35" t="s">
        <v>3659</v>
      </c>
      <c r="B53" s="29">
        <v>126329.5</v>
      </c>
      <c r="C53" s="9">
        <f t="array" ref="C53">SUM(INDIRECT(A29 &amp; " Restia!C:C")) - SUMIFS(INDIRECT(A29 &amp; " Restia!C:C"), INDIRECT(A29 &amp; " Restia!B:B"), "canceled")</f>
        <v>241514.8</v>
      </c>
      <c r="D53" s="27">
        <f t="shared" si="2"/>
        <v>115185.3</v>
      </c>
      <c r="E53" s="41"/>
    </row>
    <row r="54" hidden="1">
      <c r="A54" s="36" t="s">
        <v>3660</v>
      </c>
      <c r="B54" s="42">
        <v>-2023.0</v>
      </c>
      <c r="C54" s="43">
        <f>sum(C39:C51)-C53</f>
        <v>-16344.5</v>
      </c>
      <c r="D54" s="44">
        <f t="shared" si="2"/>
        <v>-14321.5</v>
      </c>
      <c r="E54" s="45"/>
    </row>
    <row r="55" hidden="1"/>
    <row r="56" hidden="1"/>
    <row r="57" hidden="1">
      <c r="A57" s="5" t="s">
        <v>4823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3634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3635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3636</v>
      </c>
      <c r="B65" s="6"/>
      <c r="C65" s="6"/>
      <c r="D65" s="6"/>
      <c r="E65" s="7"/>
    </row>
    <row r="66" hidden="1">
      <c r="A66" s="20" t="s">
        <v>3637</v>
      </c>
      <c r="B66" s="21" t="s">
        <v>3638</v>
      </c>
      <c r="C66" s="22" t="s">
        <v>3639</v>
      </c>
      <c r="D66" s="21" t="s">
        <v>3640</v>
      </c>
      <c r="E66" s="23" t="s">
        <v>13</v>
      </c>
    </row>
    <row r="67" hidden="1">
      <c r="A67" s="24" t="s">
        <v>3641</v>
      </c>
      <c r="B67" s="25">
        <v>2529.0</v>
      </c>
      <c r="C67" s="26">
        <f>(2000*1)+(500*1)+(10*2)+(5*1)+(2*2)</f>
        <v>2529</v>
      </c>
      <c r="D67" s="27">
        <f t="shared" ref="D67:D82" si="3">C67-B67</f>
        <v>0</v>
      </c>
      <c r="E67" s="41"/>
    </row>
    <row r="68" hidden="1">
      <c r="A68" s="24" t="s">
        <v>3642</v>
      </c>
      <c r="B68" s="29">
        <v>11809.0</v>
      </c>
      <c r="C68" s="26">
        <f>805+1654+2586+249+3694+1869+952</f>
        <v>11809</v>
      </c>
      <c r="D68" s="27">
        <f t="shared" si="3"/>
        <v>0</v>
      </c>
      <c r="E68" s="40" t="s">
        <v>8627</v>
      </c>
    </row>
    <row r="69" hidden="1">
      <c r="A69" s="24" t="s">
        <v>3643</v>
      </c>
      <c r="B69" s="29">
        <v>0.0</v>
      </c>
      <c r="C69" s="26"/>
      <c r="D69" s="27">
        <f t="shared" si="3"/>
        <v>0</v>
      </c>
      <c r="E69" s="41"/>
    </row>
    <row r="70" hidden="1">
      <c r="A70" s="24" t="s">
        <v>3644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3646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3647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3649</v>
      </c>
      <c r="B73" s="29">
        <v>0.0</v>
      </c>
      <c r="C73" s="63"/>
      <c r="D73" s="27">
        <f t="shared" si="3"/>
        <v>0</v>
      </c>
      <c r="E73" s="41"/>
    </row>
    <row r="74" hidden="1">
      <c r="A74" s="31" t="s">
        <v>3651</v>
      </c>
      <c r="B74" s="29">
        <v>0.0</v>
      </c>
      <c r="C74" s="26"/>
      <c r="D74" s="27">
        <f t="shared" si="3"/>
        <v>0</v>
      </c>
      <c r="E74" s="41"/>
    </row>
    <row r="75" hidden="1">
      <c r="A75" s="32" t="s">
        <v>3652</v>
      </c>
      <c r="B75" s="29">
        <v>46505.0</v>
      </c>
      <c r="C75" s="33">
        <f t="array" ref="C75">SUMIFS(INDIRECT(A57 &amp; " Restia!C:C"), INDIRECT(A57 &amp; " Restia!A:A"), A75, INDIRECT(A57 &amp; " Restia!B:B"), "&lt;&gt;canceled")</f>
        <v>83568.4</v>
      </c>
      <c r="D75" s="27">
        <f t="shared" si="3"/>
        <v>37063.4</v>
      </c>
      <c r="E75" s="41"/>
    </row>
    <row r="76" hidden="1">
      <c r="A76" s="32" t="s">
        <v>3653</v>
      </c>
      <c r="B76" s="29">
        <v>16692.0</v>
      </c>
      <c r="C76" s="9">
        <f t="array" ref="C76">SUMIFS( INDIRECT(A57 &amp; " Restia!C:C"), INDIRECT(A57 &amp; " Restia!A:A"), A76, INDIRECT(A57 &amp; " Restia!B:B"), "&lt;&gt;canceled" )</f>
        <v>43574</v>
      </c>
      <c r="D76" s="27">
        <f t="shared" si="3"/>
        <v>26882</v>
      </c>
      <c r="E76" s="41"/>
    </row>
    <row r="77" hidden="1">
      <c r="A77" s="32" t="s">
        <v>3654</v>
      </c>
      <c r="B77" s="29">
        <v>57015.0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44152</v>
      </c>
      <c r="D77" s="27">
        <f t="shared" si="3"/>
        <v>-12863</v>
      </c>
      <c r="E77" s="41"/>
    </row>
    <row r="78" hidden="1">
      <c r="A78" s="32" t="s">
        <v>3655</v>
      </c>
      <c r="B78" s="29">
        <v>19456.0</v>
      </c>
      <c r="C78" s="9">
        <f t="array" ref="C78">SUMIFS( INDIRECT(A57 &amp; " Restia!C:C"), INDIRECT(A57 &amp; " Restia!A:A"), "generic", INDIRECT(A57 &amp; " Restia!G:G"), "online", INDIRECT(A57 &amp; " Restia!B:B"), "&lt;&gt;canceled" )</f>
        <v>37566.9</v>
      </c>
      <c r="D78" s="27">
        <f t="shared" si="3"/>
        <v>18110.9</v>
      </c>
      <c r="E78" s="41"/>
    </row>
    <row r="79" hidden="1">
      <c r="A79" s="32" t="s">
        <v>3657</v>
      </c>
      <c r="B79" s="29">
        <v>6390.0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3017</v>
      </c>
      <c r="D79" s="27">
        <f t="shared" si="3"/>
        <v>-3373</v>
      </c>
      <c r="E79" s="41"/>
    </row>
    <row r="80" hidden="1">
      <c r="A80" s="32" t="s">
        <v>3658</v>
      </c>
      <c r="B80" s="29">
        <v>0.0</v>
      </c>
      <c r="C80" s="9">
        <f t="array" ref="C80">SUMIFS( INDIRECT(A57 &amp; " Restia!C:C"), INDIRECT(A57 &amp; " Restia!A:A"), "damejidlo", INDIRECT(A57 &amp; " Restia!G:G"), "cash", INDIRECT(A57 &amp; " Restia!B:B"), "&lt;&gt;canceled")</f>
        <v>0</v>
      </c>
      <c r="D80" s="27">
        <f t="shared" si="3"/>
        <v>0</v>
      </c>
      <c r="E80" s="41"/>
    </row>
    <row r="81" hidden="1">
      <c r="A81" s="35" t="s">
        <v>3659</v>
      </c>
      <c r="B81" s="29">
        <v>160391.5</v>
      </c>
      <c r="C81" s="9">
        <f t="array" ref="C81">SUM(INDIRECT(A57 &amp; " Restia!C:C")) - SUMIFS(INDIRECT(A57 &amp; " Restia!C:C"), INDIRECT(A57 &amp; " Restia!B:B"), "canceled")</f>
        <v>241514.8</v>
      </c>
      <c r="D81" s="27">
        <f t="shared" si="3"/>
        <v>81123.3</v>
      </c>
      <c r="E81" s="41"/>
    </row>
    <row r="82" hidden="1">
      <c r="A82" s="36" t="s">
        <v>3660</v>
      </c>
      <c r="B82" s="42">
        <v>4.5</v>
      </c>
      <c r="C82" s="70">
        <f>sum(C67:C79)-C81</f>
        <v>-15298.5</v>
      </c>
      <c r="D82" s="44">
        <f t="shared" si="3"/>
        <v>-15303</v>
      </c>
      <c r="E82" s="45"/>
    </row>
    <row r="83" hidden="1"/>
    <row r="84" hidden="1"/>
    <row r="85" hidden="1">
      <c r="A85" s="5" t="s">
        <v>4823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3634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3635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3636</v>
      </c>
      <c r="B93" s="6"/>
      <c r="C93" s="6"/>
      <c r="D93" s="6"/>
      <c r="E93" s="7"/>
    </row>
    <row r="94" hidden="1">
      <c r="A94" s="20" t="s">
        <v>3637</v>
      </c>
      <c r="B94" s="21" t="s">
        <v>3638</v>
      </c>
      <c r="C94" s="22" t="s">
        <v>3639</v>
      </c>
      <c r="D94" s="21" t="s">
        <v>3640</v>
      </c>
      <c r="E94" s="23" t="s">
        <v>13</v>
      </c>
    </row>
    <row r="95" hidden="1">
      <c r="A95" s="24" t="s">
        <v>3641</v>
      </c>
      <c r="B95" s="25">
        <v>3855.0</v>
      </c>
      <c r="C95" s="26">
        <f>(2000*1)+(1000*1)+(500*1)+(200*1)+(100*1)+(10*5)+(5*1)+(2*0)</f>
        <v>3855</v>
      </c>
      <c r="D95" s="27">
        <f t="shared" ref="D95:D110" si="4">C95-B95</f>
        <v>0</v>
      </c>
      <c r="E95" s="41"/>
    </row>
    <row r="96" hidden="1">
      <c r="A96" s="24" t="s">
        <v>3642</v>
      </c>
      <c r="B96" s="29">
        <v>15440.0</v>
      </c>
      <c r="C96" s="26">
        <f>1943+2493+2493+1367+1490+3891+1763</f>
        <v>15440</v>
      </c>
      <c r="D96" s="27">
        <f t="shared" si="4"/>
        <v>0</v>
      </c>
      <c r="E96" s="40"/>
    </row>
    <row r="97" hidden="1">
      <c r="A97" s="24" t="s">
        <v>3643</v>
      </c>
      <c r="B97" s="29">
        <v>0.0</v>
      </c>
      <c r="C97" s="26"/>
      <c r="D97" s="27">
        <f t="shared" si="4"/>
        <v>0</v>
      </c>
      <c r="E97" s="41"/>
    </row>
    <row r="98" hidden="1">
      <c r="A98" s="24" t="s">
        <v>3644</v>
      </c>
      <c r="B98" s="29">
        <v>0.0</v>
      </c>
      <c r="C98" s="26"/>
      <c r="D98" s="27">
        <f t="shared" si="4"/>
        <v>0</v>
      </c>
      <c r="E98" s="41"/>
    </row>
    <row r="99" hidden="1">
      <c r="A99" s="30" t="s">
        <v>3646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3647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3649</v>
      </c>
      <c r="B101" s="29">
        <v>0.0</v>
      </c>
      <c r="C101" s="63"/>
      <c r="D101" s="27">
        <f t="shared" si="4"/>
        <v>0</v>
      </c>
      <c r="E101" s="41"/>
    </row>
    <row r="102" hidden="1">
      <c r="A102" s="31" t="s">
        <v>3651</v>
      </c>
      <c r="B102" s="29">
        <v>0.0</v>
      </c>
      <c r="C102" s="26"/>
      <c r="D102" s="27">
        <f t="shared" si="4"/>
        <v>0</v>
      </c>
      <c r="E102" s="41"/>
    </row>
    <row r="103" hidden="1">
      <c r="A103" s="32" t="s">
        <v>3652</v>
      </c>
      <c r="B103" s="29">
        <v>36048.0</v>
      </c>
      <c r="C103" s="33">
        <f t="array" ref="C103">SUMIFS(INDIRECT(A85 &amp; " Restia!C:C"), INDIRECT(A85 &amp; " Restia!A:A"), A103, INDIRECT(A85 &amp; " Restia!B:B"), "&lt;&gt;canceled")</f>
        <v>83568.4</v>
      </c>
      <c r="D103" s="27">
        <f t="shared" si="4"/>
        <v>47520.4</v>
      </c>
      <c r="E103" s="41"/>
    </row>
    <row r="104" hidden="1">
      <c r="A104" s="32" t="s">
        <v>3653</v>
      </c>
      <c r="B104" s="29">
        <v>19014.0</v>
      </c>
      <c r="C104" s="9">
        <f t="array" ref="C104">SUMIFS( INDIRECT(A85 &amp; " Restia!C:C"), INDIRECT(A85 &amp; " Restia!A:A"), A104, INDIRECT(A85 &amp; " Restia!B:B"), "&lt;&gt;canceled" )</f>
        <v>43574</v>
      </c>
      <c r="D104" s="27">
        <f t="shared" si="4"/>
        <v>24560</v>
      </c>
      <c r="E104" s="41"/>
    </row>
    <row r="105" hidden="1">
      <c r="A105" s="32" t="s">
        <v>3654</v>
      </c>
      <c r="B105" s="29">
        <v>51442.5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44152</v>
      </c>
      <c r="D105" s="27">
        <f t="shared" si="4"/>
        <v>-7290.5</v>
      </c>
      <c r="E105" s="41"/>
    </row>
    <row r="106" hidden="1">
      <c r="A106" s="32" t="s">
        <v>3655</v>
      </c>
      <c r="B106" s="29">
        <v>13159.0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37566.9</v>
      </c>
      <c r="D106" s="27">
        <f t="shared" si="4"/>
        <v>24407.9</v>
      </c>
      <c r="E106" s="41"/>
    </row>
    <row r="107" hidden="1">
      <c r="A107" s="32" t="s">
        <v>3657</v>
      </c>
      <c r="B107" s="29">
        <v>6664.0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3017</v>
      </c>
      <c r="D107" s="27">
        <f t="shared" si="4"/>
        <v>-3647</v>
      </c>
      <c r="E107" s="41"/>
    </row>
    <row r="108" hidden="1">
      <c r="A108" s="32" t="s">
        <v>3658</v>
      </c>
      <c r="B108" s="29">
        <v>0.0</v>
      </c>
      <c r="C108" s="9">
        <f t="array" ref="C108">SUMIFS( INDIRECT(A85 &amp; " Restia!C:C"), INDIRECT(A85 &amp; " Restia!A:A"), "damejidlo", INDIRECT(A85 &amp; " Restia!G:G"), "cash", INDIRECT(A85 &amp; " Restia!B:B"), "&lt;&gt;canceled")</f>
        <v>0</v>
      </c>
      <c r="D108" s="27">
        <f t="shared" si="4"/>
        <v>0</v>
      </c>
      <c r="E108" s="41"/>
    </row>
    <row r="109" hidden="1">
      <c r="A109" s="35" t="s">
        <v>3659</v>
      </c>
      <c r="B109" s="29">
        <v>145622.0</v>
      </c>
      <c r="C109" s="9">
        <f t="array" ref="C109">SUM(INDIRECT(A85 &amp; " Restia!C:C")) - SUMIFS(INDIRECT(A85 &amp; " Restia!C:C"), INDIRECT(A85 &amp; " Restia!B:B"), "canceled")</f>
        <v>241514.8</v>
      </c>
      <c r="D109" s="27">
        <f t="shared" si="4"/>
        <v>95892.8</v>
      </c>
      <c r="E109" s="41"/>
    </row>
    <row r="110" hidden="1">
      <c r="A110" s="36" t="s">
        <v>3660</v>
      </c>
      <c r="B110" s="42">
        <v>0.5</v>
      </c>
      <c r="C110" s="70">
        <f>sum(C95:C107)-C109</f>
        <v>-10341.5</v>
      </c>
      <c r="D110" s="44">
        <f t="shared" si="4"/>
        <v>-10342</v>
      </c>
      <c r="E110" s="45"/>
    </row>
    <row r="111" hidden="1"/>
    <row r="112" hidden="1"/>
    <row r="113" hidden="1">
      <c r="A113" s="5" t="s">
        <v>4823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3634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45551.0</v>
      </c>
      <c r="B117" s="6"/>
      <c r="C117" s="14" t="s">
        <v>3635</v>
      </c>
      <c r="D117" s="15">
        <v>45557.0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3636</v>
      </c>
      <c r="B121" s="6"/>
      <c r="C121" s="6"/>
      <c r="D121" s="6"/>
      <c r="E121" s="7"/>
    </row>
    <row r="122" hidden="1">
      <c r="A122" s="20" t="s">
        <v>3637</v>
      </c>
      <c r="B122" s="21" t="s">
        <v>3638</v>
      </c>
      <c r="C122" s="22" t="s">
        <v>3639</v>
      </c>
      <c r="D122" s="21" t="s">
        <v>3640</v>
      </c>
      <c r="E122" s="23" t="s">
        <v>13</v>
      </c>
    </row>
    <row r="123" hidden="1">
      <c r="A123" s="24" t="s">
        <v>3641</v>
      </c>
      <c r="B123" s="25">
        <v>3855.0</v>
      </c>
      <c r="C123" s="26">
        <f>(2000*1)+(1000*1)+(500*1)+(200*1)+(100*1)+(10*5)+(5*1)+(2*0)</f>
        <v>3855</v>
      </c>
      <c r="D123" s="27">
        <f t="shared" ref="D123:D138" si="5">C123-B123</f>
        <v>0</v>
      </c>
      <c r="E123" s="41"/>
    </row>
    <row r="124" hidden="1">
      <c r="A124" s="24" t="s">
        <v>3642</v>
      </c>
      <c r="B124" s="29">
        <v>15440.0</v>
      </c>
      <c r="C124" s="26">
        <f>1943+2493+2493+1367+1490+3891+1763</f>
        <v>15440</v>
      </c>
      <c r="D124" s="27">
        <f t="shared" si="5"/>
        <v>0</v>
      </c>
      <c r="E124" s="40"/>
    </row>
    <row r="125" hidden="1">
      <c r="A125" s="24" t="s">
        <v>3643</v>
      </c>
      <c r="B125" s="29">
        <v>0.0</v>
      </c>
      <c r="C125" s="26"/>
      <c r="D125" s="27">
        <f t="shared" si="5"/>
        <v>0</v>
      </c>
      <c r="E125" s="41"/>
    </row>
    <row r="126" hidden="1">
      <c r="A126" s="24" t="s">
        <v>3644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3646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3647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3649</v>
      </c>
      <c r="B129" s="29">
        <v>0.0</v>
      </c>
      <c r="C129" s="63"/>
      <c r="D129" s="27">
        <f t="shared" si="5"/>
        <v>0</v>
      </c>
      <c r="E129" s="41"/>
    </row>
    <row r="130" hidden="1">
      <c r="A130" s="31" t="s">
        <v>3651</v>
      </c>
      <c r="B130" s="29">
        <v>0.0</v>
      </c>
      <c r="C130" s="26"/>
      <c r="D130" s="27">
        <f t="shared" si="5"/>
        <v>0</v>
      </c>
      <c r="E130" s="41"/>
    </row>
    <row r="131" hidden="1">
      <c r="A131" s="32" t="s">
        <v>3652</v>
      </c>
      <c r="B131" s="29">
        <v>36048.0</v>
      </c>
      <c r="C131" s="33">
        <f t="array" ref="C131">SUMIFS(INDIRECT(A113 &amp; " Restia!C:C"), INDIRECT(A113 &amp; " Restia!A:A"), A131, INDIRECT(A113 &amp; " Restia!B:B"), "&lt;&gt;canceled")</f>
        <v>83568.4</v>
      </c>
      <c r="D131" s="27">
        <f t="shared" si="5"/>
        <v>47520.4</v>
      </c>
      <c r="E131" s="41"/>
    </row>
    <row r="132" hidden="1">
      <c r="A132" s="32" t="s">
        <v>3653</v>
      </c>
      <c r="B132" s="29">
        <v>19014.0</v>
      </c>
      <c r="C132" s="9">
        <f t="array" ref="C132">SUMIFS( INDIRECT(A113 &amp; " Restia!C:C"), INDIRECT(A113 &amp; " Restia!A:A"), A132, INDIRECT(A113 &amp; " Restia!B:B"), "&lt;&gt;canceled" )</f>
        <v>43574</v>
      </c>
      <c r="D132" s="27">
        <f t="shared" si="5"/>
        <v>24560</v>
      </c>
      <c r="E132" s="41"/>
    </row>
    <row r="133" hidden="1">
      <c r="A133" s="32" t="s">
        <v>3654</v>
      </c>
      <c r="B133" s="29">
        <v>51442.5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44152</v>
      </c>
      <c r="D133" s="27">
        <f t="shared" si="5"/>
        <v>-7290.5</v>
      </c>
      <c r="E133" s="41"/>
    </row>
    <row r="134" hidden="1">
      <c r="A134" s="32" t="s">
        <v>3655</v>
      </c>
      <c r="B134" s="29">
        <v>13159.0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37566.9</v>
      </c>
      <c r="D134" s="27">
        <f t="shared" si="5"/>
        <v>24407.9</v>
      </c>
      <c r="E134" s="41"/>
    </row>
    <row r="135" hidden="1">
      <c r="A135" s="32" t="s">
        <v>3657</v>
      </c>
      <c r="B135" s="29">
        <v>6664.0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3017</v>
      </c>
      <c r="D135" s="27">
        <f t="shared" si="5"/>
        <v>-3647</v>
      </c>
      <c r="E135" s="41"/>
    </row>
    <row r="136" hidden="1">
      <c r="A136" s="32" t="s">
        <v>3658</v>
      </c>
      <c r="B136" s="29">
        <v>0.0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7">
        <f t="shared" si="5"/>
        <v>0</v>
      </c>
      <c r="E136" s="41"/>
    </row>
    <row r="137" hidden="1">
      <c r="A137" s="35" t="s">
        <v>3659</v>
      </c>
      <c r="B137" s="29">
        <v>145622.0</v>
      </c>
      <c r="C137" s="9">
        <f t="array" ref="C137">SUM(INDIRECT(A113 &amp; " Restia!C:C")) - SUMIFS(INDIRECT(A113 &amp; " Restia!C:C"), INDIRECT(A113 &amp; " Restia!B:B"), "canceled")</f>
        <v>241514.8</v>
      </c>
      <c r="D137" s="27">
        <f t="shared" si="5"/>
        <v>95892.8</v>
      </c>
      <c r="E137" s="41"/>
    </row>
    <row r="138" hidden="1">
      <c r="A138" s="36" t="s">
        <v>3660</v>
      </c>
      <c r="B138" s="42">
        <v>0.5</v>
      </c>
      <c r="C138" s="70">
        <f>sum(C123:C135)-C137</f>
        <v>-10341.5</v>
      </c>
      <c r="D138" s="44">
        <f t="shared" si="5"/>
        <v>-10342</v>
      </c>
      <c r="E138" s="45"/>
    </row>
    <row r="139" hidden="1"/>
    <row r="140" hidden="1"/>
    <row r="141" hidden="1">
      <c r="A141" s="5" t="s">
        <v>4823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3634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45558.0</v>
      </c>
      <c r="B145" s="6"/>
      <c r="C145" s="14" t="s">
        <v>3635</v>
      </c>
      <c r="D145" s="15">
        <v>45564.0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Neděle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3636</v>
      </c>
      <c r="B149" s="6"/>
      <c r="C149" s="6"/>
      <c r="D149" s="6"/>
      <c r="E149" s="7"/>
    </row>
    <row r="150" hidden="1">
      <c r="A150" s="20" t="s">
        <v>3637</v>
      </c>
      <c r="B150" s="21" t="s">
        <v>3638</v>
      </c>
      <c r="C150" s="22" t="s">
        <v>3639</v>
      </c>
      <c r="D150" s="21" t="s">
        <v>3640</v>
      </c>
      <c r="E150" s="23" t="s">
        <v>13</v>
      </c>
    </row>
    <row r="151" hidden="1">
      <c r="A151" s="24" t="s">
        <v>3641</v>
      </c>
      <c r="B151" s="25">
        <v>5351.0</v>
      </c>
      <c r="C151" s="26">
        <f>(2000*2)+(1000*1)+(500*0)+(200*1)+(100*1)+(50*1)+(10*0)+(5*0)+(2*0)+(1*1)</f>
        <v>5351</v>
      </c>
      <c r="D151" s="27">
        <f t="shared" ref="D151:D166" si="6">C151-B151</f>
        <v>0</v>
      </c>
      <c r="E151" s="41"/>
    </row>
    <row r="152" hidden="1">
      <c r="A152" s="24" t="s">
        <v>3642</v>
      </c>
      <c r="B152" s="29">
        <v>10799.0</v>
      </c>
      <c r="C152" s="26">
        <f>1542+1768+1401+565+2344+1508</f>
        <v>9128</v>
      </c>
      <c r="D152" s="27">
        <f t="shared" si="6"/>
        <v>-1671</v>
      </c>
      <c r="E152" s="40" t="s">
        <v>8628</v>
      </c>
    </row>
    <row r="153" hidden="1">
      <c r="A153" s="24" t="s">
        <v>3643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3644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3646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3647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3649</v>
      </c>
      <c r="B157" s="29">
        <v>0.0</v>
      </c>
      <c r="C157" s="63"/>
      <c r="D157" s="27">
        <f t="shared" si="6"/>
        <v>0</v>
      </c>
      <c r="E157" s="41"/>
    </row>
    <row r="158" hidden="1">
      <c r="A158" s="31" t="s">
        <v>3651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3652</v>
      </c>
      <c r="B159" s="29">
        <v>37582.0</v>
      </c>
      <c r="C159" s="33">
        <f t="array" ref="C159">SUMIFS(INDIRECT(A141 &amp; " Restia!C:C"), INDIRECT(A141 &amp; " Restia!A:A"), A159, INDIRECT(A141 &amp; " Restia!B:B"), "&lt;&gt;canceled")</f>
        <v>83568.4</v>
      </c>
      <c r="D159" s="27">
        <f t="shared" si="6"/>
        <v>45986.4</v>
      </c>
      <c r="E159" s="41"/>
    </row>
    <row r="160" hidden="1">
      <c r="A160" s="32" t="s">
        <v>3653</v>
      </c>
      <c r="B160" s="29">
        <v>19559.0</v>
      </c>
      <c r="C160" s="9">
        <f t="array" ref="C160">SUMIFS( INDIRECT(A141 &amp; " Restia!C:C"), INDIRECT(A141 &amp; " Restia!A:A"), A160, INDIRECT(A141 &amp; " Restia!B:B"), "&lt;&gt;canceled" )</f>
        <v>43574</v>
      </c>
      <c r="D160" s="27">
        <f t="shared" si="6"/>
        <v>24015</v>
      </c>
      <c r="E160" s="41"/>
    </row>
    <row r="161" hidden="1">
      <c r="A161" s="32" t="s">
        <v>3654</v>
      </c>
      <c r="B161" s="29">
        <v>55315.5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44152</v>
      </c>
      <c r="D161" s="27">
        <f t="shared" si="6"/>
        <v>-11163.5</v>
      </c>
      <c r="E161" s="41"/>
    </row>
    <row r="162" hidden="1">
      <c r="A162" s="32" t="s">
        <v>3655</v>
      </c>
      <c r="B162" s="29">
        <v>16877.0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37566.9</v>
      </c>
      <c r="D162" s="27">
        <f t="shared" si="6"/>
        <v>20689.9</v>
      </c>
      <c r="E162" s="41"/>
    </row>
    <row r="163" hidden="1">
      <c r="A163" s="32" t="s">
        <v>3657</v>
      </c>
      <c r="B163" s="29">
        <v>1473.0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3017</v>
      </c>
      <c r="D163" s="27">
        <f t="shared" si="6"/>
        <v>1544</v>
      </c>
      <c r="E163" s="41"/>
    </row>
    <row r="164" hidden="1">
      <c r="A164" s="32" t="s">
        <v>3658</v>
      </c>
      <c r="B164" s="29">
        <v>0.0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7">
        <f t="shared" si="6"/>
        <v>0</v>
      </c>
      <c r="E164" s="41"/>
    </row>
    <row r="165" hidden="1">
      <c r="A165" s="35" t="s">
        <v>3659</v>
      </c>
      <c r="B165" s="29">
        <v>146950.9</v>
      </c>
      <c r="C165" s="9">
        <f t="array" ref="C165">SUM(INDIRECT(A141 &amp; " Restia!C:C")) - SUMIFS(INDIRECT(A141 &amp; " Restia!C:C"), INDIRECT(A141 &amp; " Restia!B:B"), "canceled")</f>
        <v>241514.8</v>
      </c>
      <c r="D165" s="27">
        <f t="shared" si="6"/>
        <v>94563.9</v>
      </c>
      <c r="E165" s="41"/>
    </row>
    <row r="166" hidden="1">
      <c r="A166" s="36" t="s">
        <v>3660</v>
      </c>
      <c r="B166" s="42">
        <v>5.599999999998545</v>
      </c>
      <c r="C166" s="70">
        <f>sum(C151:C163)-C165</f>
        <v>-15157.5</v>
      </c>
      <c r="D166" s="44">
        <f t="shared" si="6"/>
        <v>-15163.1</v>
      </c>
      <c r="E166" s="45"/>
    </row>
    <row r="167" hidden="1"/>
    <row r="168" hidden="1"/>
    <row r="169" hidden="1">
      <c r="A169" s="5" t="s">
        <v>4823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3634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45565.0</v>
      </c>
      <c r="B173" s="6"/>
      <c r="C173" s="14" t="s">
        <v>3635</v>
      </c>
      <c r="D173" s="15">
        <v>45565.0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Pondělí</v>
      </c>
      <c r="B175" s="7"/>
      <c r="C175" s="16"/>
      <c r="D175" s="18" t="str">
        <f>CHOOSE(WEEKDAY(D173), "Neděle", "Pondělí", "Úterý", "Středa", "Čtvrtek", "Pátek", "Sobota")</f>
        <v>Pondělí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3636</v>
      </c>
      <c r="B177" s="6"/>
      <c r="C177" s="6"/>
      <c r="D177" s="6"/>
      <c r="E177" s="7"/>
    </row>
    <row r="178" hidden="1">
      <c r="A178" s="20" t="s">
        <v>3637</v>
      </c>
      <c r="B178" s="21" t="s">
        <v>3638</v>
      </c>
      <c r="C178" s="22" t="s">
        <v>3639</v>
      </c>
      <c r="D178" s="21" t="s">
        <v>3640</v>
      </c>
      <c r="E178" s="23" t="s">
        <v>13</v>
      </c>
    </row>
    <row r="179" hidden="1">
      <c r="A179" s="24" t="s">
        <v>3641</v>
      </c>
      <c r="B179" s="25">
        <v>0.0</v>
      </c>
      <c r="C179" s="26">
        <f>(2000*0)+(1000*0)+(500*0)+(200*0)+(100*0)+(50*0)+(10*0)+(5*0)+(2*0)+(1*0)</f>
        <v>0</v>
      </c>
      <c r="D179" s="27">
        <f t="shared" ref="D179:D194" si="7">C179-B179</f>
        <v>0</v>
      </c>
      <c r="E179" s="41"/>
    </row>
    <row r="180" hidden="1">
      <c r="A180" s="24" t="s">
        <v>3642</v>
      </c>
      <c r="B180" s="29">
        <v>1331.0</v>
      </c>
      <c r="C180" s="26">
        <v>1331.0</v>
      </c>
      <c r="D180" s="27">
        <f t="shared" si="7"/>
        <v>0</v>
      </c>
      <c r="E180" s="40"/>
    </row>
    <row r="181" hidden="1">
      <c r="A181" s="24" t="s">
        <v>3643</v>
      </c>
      <c r="B181" s="29">
        <v>0.0</v>
      </c>
      <c r="C181" s="26"/>
      <c r="D181" s="27">
        <f t="shared" si="7"/>
        <v>0</v>
      </c>
      <c r="E181" s="41"/>
    </row>
    <row r="182" hidden="1">
      <c r="A182" s="24" t="s">
        <v>3644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3646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3647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3649</v>
      </c>
      <c r="B185" s="29">
        <v>0.0</v>
      </c>
      <c r="C185" s="63"/>
      <c r="D185" s="27">
        <f t="shared" si="7"/>
        <v>0</v>
      </c>
      <c r="E185" s="40" t="s">
        <v>8629</v>
      </c>
    </row>
    <row r="186" hidden="1">
      <c r="A186" s="31" t="s">
        <v>3651</v>
      </c>
      <c r="B186" s="29">
        <v>0.0</v>
      </c>
      <c r="C186" s="26"/>
      <c r="D186" s="27">
        <f t="shared" si="7"/>
        <v>0</v>
      </c>
      <c r="E186" s="41"/>
    </row>
    <row r="187" hidden="1">
      <c r="A187" s="32" t="s">
        <v>3652</v>
      </c>
      <c r="B187" s="29">
        <v>2429.0</v>
      </c>
      <c r="C187" s="33">
        <f t="array" ref="C187">SUMIFS(INDIRECT(A169 &amp; " Restia!C:C"), INDIRECT(A169 &amp; " Restia!A:A"), A187, INDIRECT(A169 &amp; " Restia!B:B"), "&lt;&gt;canceled")</f>
        <v>83568.4</v>
      </c>
      <c r="D187" s="27">
        <f t="shared" si="7"/>
        <v>81139.4</v>
      </c>
      <c r="E187" s="41"/>
    </row>
    <row r="188" hidden="1">
      <c r="A188" s="32" t="s">
        <v>3653</v>
      </c>
      <c r="B188" s="29">
        <v>1828.0</v>
      </c>
      <c r="C188" s="9">
        <f t="array" ref="C188">SUMIFS( INDIRECT(A169 &amp; " Restia!C:C"), INDIRECT(A169 &amp; " Restia!A:A"), A188, INDIRECT(A169 &amp; " Restia!B:B"), "&lt;&gt;canceled" )</f>
        <v>43574</v>
      </c>
      <c r="D188" s="27">
        <f t="shared" si="7"/>
        <v>41746</v>
      </c>
      <c r="E188" s="41"/>
    </row>
    <row r="189" hidden="1">
      <c r="A189" s="32" t="s">
        <v>3654</v>
      </c>
      <c r="B189" s="29">
        <v>4618.5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44152</v>
      </c>
      <c r="D189" s="27">
        <f t="shared" si="7"/>
        <v>39533.5</v>
      </c>
      <c r="E189" s="41"/>
    </row>
    <row r="190" hidden="1">
      <c r="A190" s="32" t="s">
        <v>3655</v>
      </c>
      <c r="B190" s="29">
        <v>1190.0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37566.9</v>
      </c>
      <c r="D190" s="27">
        <f t="shared" si="7"/>
        <v>36376.9</v>
      </c>
      <c r="E190" s="41"/>
    </row>
    <row r="191" hidden="1">
      <c r="A191" s="32" t="s">
        <v>3657</v>
      </c>
      <c r="B191" s="29">
        <v>7644.0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3017</v>
      </c>
      <c r="D191" s="27">
        <f t="shared" si="7"/>
        <v>-4627</v>
      </c>
      <c r="E191" s="41"/>
    </row>
    <row r="192" hidden="1">
      <c r="A192" s="32" t="s">
        <v>3658</v>
      </c>
      <c r="B192" s="29">
        <v>0.0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7">
        <f t="shared" si="7"/>
        <v>0</v>
      </c>
      <c r="E192" s="41"/>
    </row>
    <row r="193" hidden="1">
      <c r="A193" s="35" t="s">
        <v>3659</v>
      </c>
      <c r="B193" s="29">
        <v>19040.5</v>
      </c>
      <c r="C193" s="9">
        <f t="array" ref="C193">SUM(INDIRECT(A169 &amp; " Restia!C:C")) - SUMIFS(INDIRECT(A169 &amp; " Restia!C:C"), INDIRECT(A169 &amp; " Restia!B:B"), "canceled")</f>
        <v>241514.8</v>
      </c>
      <c r="D193" s="27">
        <f t="shared" si="7"/>
        <v>222474.3</v>
      </c>
      <c r="E193" s="41"/>
    </row>
    <row r="194" hidden="1">
      <c r="A194" s="36" t="s">
        <v>3660</v>
      </c>
      <c r="B194" s="42">
        <v>0.0</v>
      </c>
      <c r="C194" s="70">
        <f>sum(C179:C191)-C193</f>
        <v>-28305.5</v>
      </c>
      <c r="D194" s="44">
        <f t="shared" si="7"/>
        <v>-28305.5</v>
      </c>
      <c r="E194" s="45"/>
    </row>
    <row r="195" hidden="1"/>
    <row r="196" hidden="1"/>
    <row r="197" hidden="1">
      <c r="A197" s="5" t="s">
        <v>4823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3634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45566.0</v>
      </c>
      <c r="B201" s="6"/>
      <c r="C201" s="14" t="s">
        <v>3635</v>
      </c>
      <c r="D201" s="15">
        <v>45571.0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Úterý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3636</v>
      </c>
      <c r="B205" s="6"/>
      <c r="C205" s="6"/>
      <c r="D205" s="6"/>
      <c r="E205" s="7"/>
    </row>
    <row r="206" hidden="1">
      <c r="A206" s="20" t="s">
        <v>3637</v>
      </c>
      <c r="B206" s="21" t="s">
        <v>3638</v>
      </c>
      <c r="C206" s="22" t="s">
        <v>3639</v>
      </c>
      <c r="D206" s="21" t="s">
        <v>3640</v>
      </c>
      <c r="E206" s="23" t="s">
        <v>13</v>
      </c>
    </row>
    <row r="207" hidden="1">
      <c r="A207" s="24" t="s">
        <v>3641</v>
      </c>
      <c r="B207" s="25">
        <v>2886.0</v>
      </c>
      <c r="C207" s="26">
        <v>2886.0</v>
      </c>
      <c r="D207" s="27">
        <f t="shared" ref="D207:D222" si="8">C207-B207</f>
        <v>0</v>
      </c>
      <c r="E207" s="41"/>
    </row>
    <row r="208" hidden="1">
      <c r="A208" s="24" t="s">
        <v>3642</v>
      </c>
      <c r="B208" s="29">
        <v>14886.0</v>
      </c>
      <c r="C208" s="26">
        <f>458+3649+2889</f>
        <v>6996</v>
      </c>
      <c r="D208" s="27">
        <f t="shared" si="8"/>
        <v>-7890</v>
      </c>
      <c r="E208" s="40" t="s">
        <v>8630</v>
      </c>
    </row>
    <row r="209" hidden="1">
      <c r="A209" s="24" t="s">
        <v>3643</v>
      </c>
      <c r="B209" s="29">
        <v>0.0</v>
      </c>
      <c r="C209" s="26"/>
      <c r="D209" s="27">
        <f t="shared" si="8"/>
        <v>0</v>
      </c>
      <c r="E209" s="41"/>
    </row>
    <row r="210" hidden="1">
      <c r="A210" s="24" t="s">
        <v>3644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3646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3647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3649</v>
      </c>
      <c r="B213" s="29">
        <v>0.0</v>
      </c>
      <c r="C213" s="63"/>
      <c r="D213" s="27">
        <f t="shared" si="8"/>
        <v>0</v>
      </c>
      <c r="E213" s="40"/>
    </row>
    <row r="214" hidden="1">
      <c r="A214" s="31" t="s">
        <v>3651</v>
      </c>
      <c r="B214" s="29">
        <v>0.0</v>
      </c>
      <c r="C214" s="26"/>
      <c r="D214" s="27">
        <f t="shared" si="8"/>
        <v>0</v>
      </c>
      <c r="E214" s="41"/>
    </row>
    <row r="215" hidden="1">
      <c r="A215" s="32" t="s">
        <v>3652</v>
      </c>
      <c r="B215" s="29">
        <v>35227.0</v>
      </c>
      <c r="C215" s="33">
        <f t="array" ref="C215">SUMIFS(INDIRECT(A197 &amp; " Restia!C:C"), INDIRECT(A197 &amp; " Restia!A:A"), A215, INDIRECT(A197 &amp; " Restia!B:B"), "&lt;&gt;canceled")</f>
        <v>83568.4</v>
      </c>
      <c r="D215" s="27">
        <f t="shared" si="8"/>
        <v>48341.4</v>
      </c>
      <c r="E215" s="41"/>
    </row>
    <row r="216" hidden="1">
      <c r="A216" s="32" t="s">
        <v>3653</v>
      </c>
      <c r="B216" s="29">
        <v>15431.0</v>
      </c>
      <c r="C216" s="9">
        <f t="array" ref="C216">SUMIFS( INDIRECT(A197 &amp; " Restia!C:C"), INDIRECT(A197 &amp; " Restia!A:A"), A216, INDIRECT(A197 &amp; " Restia!B:B"), "&lt;&gt;canceled" )</f>
        <v>43574</v>
      </c>
      <c r="D216" s="27">
        <f t="shared" si="8"/>
        <v>28143</v>
      </c>
      <c r="E216" s="41"/>
    </row>
    <row r="217" hidden="1">
      <c r="A217" s="32" t="s">
        <v>3654</v>
      </c>
      <c r="B217" s="29">
        <v>45173.0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44152</v>
      </c>
      <c r="D217" s="27">
        <f t="shared" si="8"/>
        <v>-1021</v>
      </c>
      <c r="E217" s="41"/>
    </row>
    <row r="218" hidden="1">
      <c r="A218" s="32" t="s">
        <v>3655</v>
      </c>
      <c r="B218" s="29">
        <v>13589.0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37566.9</v>
      </c>
      <c r="D218" s="27">
        <f t="shared" si="8"/>
        <v>23977.9</v>
      </c>
      <c r="E218" s="41"/>
    </row>
    <row r="219" hidden="1">
      <c r="A219" s="32" t="s">
        <v>3657</v>
      </c>
      <c r="B219" s="29">
        <v>3219.0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3017</v>
      </c>
      <c r="D219" s="27">
        <f t="shared" si="8"/>
        <v>-202</v>
      </c>
      <c r="E219" s="41"/>
    </row>
    <row r="220" hidden="1">
      <c r="A220" s="32" t="s">
        <v>3658</v>
      </c>
      <c r="B220" s="29">
        <v>0.0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7">
        <f t="shared" si="8"/>
        <v>0</v>
      </c>
      <c r="E220" s="41"/>
    </row>
    <row r="221" hidden="1">
      <c r="A221" s="35" t="s">
        <v>3659</v>
      </c>
      <c r="B221" s="29">
        <v>130411.0</v>
      </c>
      <c r="C221" s="9">
        <f t="array" ref="C221">SUM(INDIRECT(A197 &amp; " Restia!C:C")) - SUMIFS(INDIRECT(A197 &amp; " Restia!C:C"), INDIRECT(A197 &amp; " Restia!B:B"), "canceled")</f>
        <v>241514.8</v>
      </c>
      <c r="D221" s="27">
        <f t="shared" si="8"/>
        <v>111103.8</v>
      </c>
      <c r="E221" s="41"/>
    </row>
    <row r="222" hidden="1">
      <c r="A222" s="36" t="s">
        <v>3660</v>
      </c>
      <c r="B222" s="42">
        <v>0.0</v>
      </c>
      <c r="C222" s="70">
        <f>sum(C207:C219)-C221</f>
        <v>-19754.5</v>
      </c>
      <c r="D222" s="44">
        <f t="shared" si="8"/>
        <v>-19754.5</v>
      </c>
      <c r="E222" s="45"/>
    </row>
    <row r="223" hidden="1"/>
    <row r="224" hidden="1"/>
    <row r="225" hidden="1">
      <c r="A225" s="5" t="s">
        <v>4823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3634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45572.0</v>
      </c>
      <c r="B229" s="6"/>
      <c r="C229" s="14" t="s">
        <v>3635</v>
      </c>
      <c r="D229" s="15">
        <v>45578.0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3636</v>
      </c>
      <c r="B233" s="6"/>
      <c r="C233" s="6"/>
      <c r="D233" s="6"/>
      <c r="E233" s="7"/>
    </row>
    <row r="234" hidden="1">
      <c r="A234" s="20" t="s">
        <v>3637</v>
      </c>
      <c r="B234" s="21" t="s">
        <v>3638</v>
      </c>
      <c r="C234" s="22" t="s">
        <v>3639</v>
      </c>
      <c r="D234" s="21" t="s">
        <v>3640</v>
      </c>
      <c r="E234" s="23" t="s">
        <v>13</v>
      </c>
    </row>
    <row r="235" hidden="1">
      <c r="A235" s="24" t="s">
        <v>3641</v>
      </c>
      <c r="B235" s="25">
        <v>4375.0</v>
      </c>
      <c r="C235" s="26">
        <f>4375</f>
        <v>4375</v>
      </c>
      <c r="D235" s="27">
        <f t="shared" ref="D235:D250" si="9">C235-B235</f>
        <v>0</v>
      </c>
      <c r="E235" s="41"/>
    </row>
    <row r="236" hidden="1">
      <c r="A236" s="24" t="s">
        <v>3642</v>
      </c>
      <c r="B236" s="29">
        <v>7643.0</v>
      </c>
      <c r="C236" s="26">
        <v>7643.0</v>
      </c>
      <c r="D236" s="27">
        <f t="shared" si="9"/>
        <v>0</v>
      </c>
      <c r="E236" s="40"/>
    </row>
    <row r="237" hidden="1">
      <c r="A237" s="24" t="s">
        <v>3643</v>
      </c>
      <c r="B237" s="29">
        <v>0.0</v>
      </c>
      <c r="C237" s="26"/>
      <c r="D237" s="27">
        <f t="shared" si="9"/>
        <v>0</v>
      </c>
      <c r="E237" s="41"/>
    </row>
    <row r="238" hidden="1">
      <c r="A238" s="24" t="s">
        <v>3644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3646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3647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3649</v>
      </c>
      <c r="B241" s="29">
        <v>0.0</v>
      </c>
      <c r="C241" s="63"/>
      <c r="D241" s="27">
        <f t="shared" si="9"/>
        <v>0</v>
      </c>
      <c r="E241" s="40"/>
    </row>
    <row r="242" hidden="1">
      <c r="A242" s="31" t="s">
        <v>3651</v>
      </c>
      <c r="B242" s="29">
        <v>0.0</v>
      </c>
      <c r="C242" s="26"/>
      <c r="D242" s="27">
        <f t="shared" si="9"/>
        <v>0</v>
      </c>
      <c r="E242" s="41"/>
    </row>
    <row r="243" hidden="1">
      <c r="A243" s="32" t="s">
        <v>3652</v>
      </c>
      <c r="B243" s="29">
        <v>43929.0</v>
      </c>
      <c r="C243" s="33">
        <f t="array" ref="C243">SUMIFS(INDIRECT(A225 &amp; " Restia!C:C"), INDIRECT(A225 &amp; " Restia!A:A"), A243, INDIRECT(A225 &amp; " Restia!B:B"), "&lt;&gt;canceled")</f>
        <v>83568.4</v>
      </c>
      <c r="D243" s="27">
        <f t="shared" si="9"/>
        <v>39639.4</v>
      </c>
      <c r="E243" s="41"/>
    </row>
    <row r="244" hidden="1">
      <c r="A244" s="32" t="s">
        <v>3653</v>
      </c>
      <c r="B244" s="29">
        <v>15827.0</v>
      </c>
      <c r="C244" s="9">
        <f t="array" ref="C244">SUMIFS( INDIRECT(A225 &amp; " Restia!C:C"), INDIRECT(A225 &amp; " Restia!A:A"), A244, INDIRECT(A225 &amp; " Restia!B:B"), "&lt;&gt;canceled" )</f>
        <v>43574</v>
      </c>
      <c r="D244" s="27">
        <f t="shared" si="9"/>
        <v>27747</v>
      </c>
      <c r="E244" s="41"/>
    </row>
    <row r="245" hidden="1">
      <c r="A245" s="32" t="s">
        <v>3654</v>
      </c>
      <c r="B245" s="29">
        <v>43467.0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44152</v>
      </c>
      <c r="D245" s="27">
        <f t="shared" si="9"/>
        <v>685</v>
      </c>
      <c r="E245" s="41"/>
    </row>
    <row r="246" hidden="1">
      <c r="A246" s="32" t="s">
        <v>3655</v>
      </c>
      <c r="B246" s="29">
        <v>14986.0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37566.9</v>
      </c>
      <c r="D246" s="27">
        <f t="shared" si="9"/>
        <v>22580.9</v>
      </c>
      <c r="E246" s="41"/>
    </row>
    <row r="247" hidden="1">
      <c r="A247" s="32" t="s">
        <v>3657</v>
      </c>
      <c r="B247" s="29">
        <v>3812.0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3017</v>
      </c>
      <c r="D247" s="27">
        <f t="shared" si="9"/>
        <v>-795</v>
      </c>
      <c r="E247" s="41"/>
    </row>
    <row r="248" hidden="1">
      <c r="A248" s="32" t="s">
        <v>3658</v>
      </c>
      <c r="B248" s="29">
        <v>0.0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7">
        <f t="shared" si="9"/>
        <v>0</v>
      </c>
      <c r="E248" s="41"/>
    </row>
    <row r="249" hidden="1">
      <c r="A249" s="35" t="s">
        <v>3659</v>
      </c>
      <c r="B249" s="29">
        <v>134034.5</v>
      </c>
      <c r="C249" s="9">
        <f t="array" ref="C249">SUM(INDIRECT(A225 &amp; " Restia!C:C")) - SUMIFS(INDIRECT(A225 &amp; " Restia!C:C"), INDIRECT(A225 &amp; " Restia!B:B"), "canceled")</f>
        <v>241514.8</v>
      </c>
      <c r="D249" s="27">
        <f t="shared" si="9"/>
        <v>107480.3</v>
      </c>
      <c r="E249" s="41"/>
    </row>
    <row r="250" hidden="1">
      <c r="A250" s="36" t="s">
        <v>3660</v>
      </c>
      <c r="B250" s="42">
        <v>4.5</v>
      </c>
      <c r="C250" s="70">
        <f>sum(C235:C247)-C249</f>
        <v>-17618.5</v>
      </c>
      <c r="D250" s="44">
        <f t="shared" si="9"/>
        <v>-17623</v>
      </c>
      <c r="E250" s="45"/>
    </row>
    <row r="251" hidden="1"/>
    <row r="252" hidden="1"/>
    <row r="253" hidden="1">
      <c r="A253" s="5" t="s">
        <v>4823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3634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45579.0</v>
      </c>
      <c r="B257" s="6"/>
      <c r="C257" s="14" t="s">
        <v>3635</v>
      </c>
      <c r="D257" s="15">
        <v>45585.0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3636</v>
      </c>
      <c r="B261" s="6"/>
      <c r="C261" s="6"/>
      <c r="D261" s="6"/>
      <c r="E261" s="7"/>
    </row>
    <row r="262" hidden="1">
      <c r="A262" s="20" t="s">
        <v>3637</v>
      </c>
      <c r="B262" s="21" t="s">
        <v>3638</v>
      </c>
      <c r="C262" s="22" t="s">
        <v>3639</v>
      </c>
      <c r="D262" s="21" t="s">
        <v>3640</v>
      </c>
      <c r="E262" s="23" t="s">
        <v>13</v>
      </c>
    </row>
    <row r="263" hidden="1">
      <c r="A263" s="24" t="s">
        <v>3641</v>
      </c>
      <c r="B263" s="25">
        <v>5304.0</v>
      </c>
      <c r="C263" s="26">
        <f>4+800+500+4000</f>
        <v>5304</v>
      </c>
      <c r="D263" s="27">
        <f t="shared" ref="D263:D278" si="10">C263-B263</f>
        <v>0</v>
      </c>
      <c r="E263" s="41"/>
    </row>
    <row r="264" hidden="1">
      <c r="A264" s="24" t="s">
        <v>3642</v>
      </c>
      <c r="B264" s="29">
        <v>12633.0</v>
      </c>
      <c r="C264" s="26">
        <f>1465+2602+2316+2246+1277+1552+1175</f>
        <v>12633</v>
      </c>
      <c r="D264" s="27">
        <f t="shared" si="10"/>
        <v>0</v>
      </c>
      <c r="E264" s="40"/>
    </row>
    <row r="265" hidden="1">
      <c r="A265" s="24" t="s">
        <v>3643</v>
      </c>
      <c r="B265" s="29">
        <v>0.0</v>
      </c>
      <c r="C265" s="26"/>
      <c r="D265" s="27">
        <f t="shared" si="10"/>
        <v>0</v>
      </c>
      <c r="E265" s="41"/>
    </row>
    <row r="266" hidden="1">
      <c r="A266" s="24" t="s">
        <v>3644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3646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3647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3649</v>
      </c>
      <c r="B269" s="29">
        <v>0.0</v>
      </c>
      <c r="C269" s="63"/>
      <c r="D269" s="27">
        <f t="shared" si="10"/>
        <v>0</v>
      </c>
      <c r="E269" s="40"/>
    </row>
    <row r="270" hidden="1">
      <c r="A270" s="31" t="s">
        <v>3651</v>
      </c>
      <c r="B270" s="29">
        <v>80.0</v>
      </c>
      <c r="C270" s="26"/>
      <c r="D270" s="27">
        <f t="shared" si="10"/>
        <v>-80</v>
      </c>
      <c r="E270" s="41"/>
    </row>
    <row r="271" hidden="1">
      <c r="A271" s="32" t="s">
        <v>3652</v>
      </c>
      <c r="B271" s="29">
        <v>40833.0</v>
      </c>
      <c r="C271" s="33">
        <f t="array" ref="C271">SUMIFS(INDIRECT(A253 &amp; " Restia!C:C"), INDIRECT(A253 &amp; " Restia!A:A"), A271, INDIRECT(A253 &amp; " Restia!B:B"), "&lt;&gt;canceled")</f>
        <v>83568.4</v>
      </c>
      <c r="D271" s="27">
        <f t="shared" si="10"/>
        <v>42735.4</v>
      </c>
      <c r="E271" s="41"/>
    </row>
    <row r="272" hidden="1">
      <c r="A272" s="32" t="s">
        <v>3653</v>
      </c>
      <c r="B272" s="29">
        <v>21058.0</v>
      </c>
      <c r="C272" s="9">
        <f t="array" ref="C272">SUMIFS( INDIRECT(A253 &amp; " Restia!C:C"), INDIRECT(A253 &amp; " Restia!A:A"), A272, INDIRECT(A253 &amp; " Restia!B:B"), "&lt;&gt;canceled" )</f>
        <v>43574</v>
      </c>
      <c r="D272" s="27">
        <f t="shared" si="10"/>
        <v>22516</v>
      </c>
      <c r="E272" s="41"/>
    </row>
    <row r="273" hidden="1">
      <c r="A273" s="32" t="s">
        <v>3654</v>
      </c>
      <c r="B273" s="29">
        <v>51842.0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44152</v>
      </c>
      <c r="D273" s="27">
        <f t="shared" si="10"/>
        <v>-7690</v>
      </c>
      <c r="E273" s="41"/>
    </row>
    <row r="274" hidden="1">
      <c r="A274" s="32" t="s">
        <v>3655</v>
      </c>
      <c r="B274" s="29">
        <v>12837.0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37566.9</v>
      </c>
      <c r="D274" s="27">
        <f t="shared" si="10"/>
        <v>24729.9</v>
      </c>
      <c r="E274" s="41"/>
    </row>
    <row r="275" hidden="1">
      <c r="A275" s="32" t="s">
        <v>3657</v>
      </c>
      <c r="B275" s="29">
        <v>2403.0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3017</v>
      </c>
      <c r="D275" s="27">
        <f t="shared" si="10"/>
        <v>614</v>
      </c>
      <c r="E275" s="41"/>
    </row>
    <row r="276" hidden="1">
      <c r="A276" s="32" t="s">
        <v>3658</v>
      </c>
      <c r="B276" s="29">
        <v>0.0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7">
        <f t="shared" si="10"/>
        <v>0</v>
      </c>
      <c r="E276" s="41"/>
    </row>
    <row r="277" hidden="1">
      <c r="A277" s="35" t="s">
        <v>3659</v>
      </c>
      <c r="B277" s="29">
        <v>146981.5</v>
      </c>
      <c r="C277" s="9">
        <f t="array" ref="C277">SUM(INDIRECT(A253 &amp; " Restia!C:C")) - SUMIFS(INDIRECT(A253 &amp; " Restia!C:C"), INDIRECT(A253 &amp; " Restia!B:B"), "canceled")</f>
        <v>241514.8</v>
      </c>
      <c r="D277" s="27">
        <f t="shared" si="10"/>
        <v>94533.3</v>
      </c>
      <c r="E277" s="41"/>
    </row>
    <row r="278" hidden="1">
      <c r="A278" s="36" t="s">
        <v>3660</v>
      </c>
      <c r="B278" s="42">
        <v>8.5</v>
      </c>
      <c r="C278" s="70">
        <f>sum(C263:C275)-C277</f>
        <v>-11699.5</v>
      </c>
      <c r="D278" s="44">
        <f t="shared" si="10"/>
        <v>-11708</v>
      </c>
      <c r="E278" s="45"/>
    </row>
    <row r="279" hidden="1"/>
    <row r="280" hidden="1"/>
    <row r="281" hidden="1">
      <c r="A281" s="5" t="s">
        <v>4823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3634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45586.0</v>
      </c>
      <c r="B285" s="6"/>
      <c r="C285" s="14" t="s">
        <v>3635</v>
      </c>
      <c r="D285" s="15">
        <v>45592.0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17" t="str">
        <f>CHOOSE(WEEKDAY(A285), "Neděle", "Pondělí", "Úterý", "Středa", "Čtvrtek", "Pátek", "Sobota")</f>
        <v>Pondělí</v>
      </c>
      <c r="B287" s="7"/>
      <c r="C287" s="16"/>
      <c r="D287" s="18" t="str">
        <f>CHOOSE(WEEKDAY(D285), "Neděle", "Pondělí", "Úterý", "Středa", "Čtvrtek", "Pátek", "Sobota")</f>
        <v>Neděle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3636</v>
      </c>
      <c r="B289" s="6"/>
      <c r="C289" s="6"/>
      <c r="D289" s="6"/>
      <c r="E289" s="7"/>
    </row>
    <row r="290" hidden="1">
      <c r="A290" s="20" t="s">
        <v>3637</v>
      </c>
      <c r="B290" s="21" t="s">
        <v>3638</v>
      </c>
      <c r="C290" s="22" t="s">
        <v>3639</v>
      </c>
      <c r="D290" s="21" t="s">
        <v>3640</v>
      </c>
      <c r="E290" s="23" t="s">
        <v>13</v>
      </c>
    </row>
    <row r="291" hidden="1">
      <c r="A291" s="24" t="s">
        <v>3641</v>
      </c>
      <c r="B291" s="25">
        <v>11708.0</v>
      </c>
      <c r="C291" s="26">
        <f>8+200+500+1000+10000</f>
        <v>11708</v>
      </c>
      <c r="D291" s="27">
        <f t="shared" ref="D291:D306" si="11">C291-B291</f>
        <v>0</v>
      </c>
      <c r="E291" s="41"/>
    </row>
    <row r="292" hidden="1">
      <c r="A292" s="24" t="s">
        <v>3642</v>
      </c>
      <c r="B292" s="29">
        <v>9361.0</v>
      </c>
      <c r="C292" s="26">
        <v>9361.0</v>
      </c>
      <c r="D292" s="27">
        <f t="shared" si="11"/>
        <v>0</v>
      </c>
      <c r="E292" s="40"/>
    </row>
    <row r="293" hidden="1">
      <c r="A293" s="24" t="s">
        <v>3643</v>
      </c>
      <c r="B293" s="29">
        <v>0.0</v>
      </c>
      <c r="C293" s="26"/>
      <c r="D293" s="27">
        <f t="shared" si="11"/>
        <v>0</v>
      </c>
      <c r="E293" s="41"/>
    </row>
    <row r="294" hidden="1">
      <c r="A294" s="24" t="s">
        <v>3644</v>
      </c>
      <c r="B294" s="29">
        <v>200.0</v>
      </c>
      <c r="C294" s="26"/>
      <c r="D294" s="27">
        <f t="shared" si="11"/>
        <v>-200</v>
      </c>
      <c r="E294" s="41"/>
    </row>
    <row r="295" hidden="1">
      <c r="A295" s="30" t="s">
        <v>3646</v>
      </c>
      <c r="B295" s="29">
        <v>0.0</v>
      </c>
      <c r="C295" s="26"/>
      <c r="D295" s="27">
        <f t="shared" si="11"/>
        <v>0</v>
      </c>
      <c r="E295" s="41"/>
    </row>
    <row r="296" hidden="1">
      <c r="A296" s="30" t="s">
        <v>3647</v>
      </c>
      <c r="B296" s="29">
        <v>0.0</v>
      </c>
      <c r="C296" s="26"/>
      <c r="D296" s="27">
        <f t="shared" si="11"/>
        <v>0</v>
      </c>
      <c r="E296" s="41"/>
    </row>
    <row r="297" hidden="1">
      <c r="A297" s="30" t="s">
        <v>3649</v>
      </c>
      <c r="B297" s="29">
        <v>350.0</v>
      </c>
      <c r="C297" s="26">
        <v>350.0</v>
      </c>
      <c r="D297" s="27">
        <f t="shared" si="11"/>
        <v>0</v>
      </c>
      <c r="E297" s="40"/>
    </row>
    <row r="298" hidden="1">
      <c r="A298" s="31" t="s">
        <v>3651</v>
      </c>
      <c r="B298" s="29">
        <v>480.0</v>
      </c>
      <c r="C298" s="26">
        <f>40+80+320+120</f>
        <v>560</v>
      </c>
      <c r="D298" s="27">
        <f t="shared" si="11"/>
        <v>80</v>
      </c>
      <c r="E298" s="41"/>
    </row>
    <row r="299" hidden="1">
      <c r="A299" s="32" t="s">
        <v>3652</v>
      </c>
      <c r="B299" s="29">
        <v>45242.0</v>
      </c>
      <c r="C299" s="33">
        <f t="array" ref="C299">SUMIFS(INDIRECT(A281 &amp; " Restia!C:C"), INDIRECT(A281 &amp; " Restia!A:A"), A299, INDIRECT(A281 &amp; " Restia!B:B"), "&lt;&gt;canceled")</f>
        <v>83568.4</v>
      </c>
      <c r="D299" s="27">
        <f t="shared" si="11"/>
        <v>38326.4</v>
      </c>
      <c r="E299" s="41"/>
    </row>
    <row r="300" hidden="1">
      <c r="A300" s="32" t="s">
        <v>3653</v>
      </c>
      <c r="B300" s="29">
        <v>30720.0</v>
      </c>
      <c r="C300" s="9">
        <f t="array" ref="C300">SUMIFS( INDIRECT(A281 &amp; " Restia!C:C"), INDIRECT(A281 &amp; " Restia!A:A"), A300, INDIRECT(A281 &amp; " Restia!B:B"), "&lt;&gt;canceled" )</f>
        <v>43574</v>
      </c>
      <c r="D300" s="27">
        <f t="shared" si="11"/>
        <v>12854</v>
      </c>
      <c r="E300" s="41"/>
    </row>
    <row r="301" hidden="1">
      <c r="A301" s="32" t="s">
        <v>3654</v>
      </c>
      <c r="B301" s="29">
        <v>49461.0</v>
      </c>
      <c r="C301" s="9">
        <f t="array" ref="C301">SUMIFS( INDIRECT(A281 &amp; " Restia!C:C"), INDIRECT(A281 &amp; " Restia!A:A"), "damejidlo", INDIRECT(A281 &amp; " Restia!G:G"), "online", INDIRECT(A281 &amp; " Restia!B:B"), "&lt;&gt;canceled" )</f>
        <v>44152</v>
      </c>
      <c r="D301" s="27">
        <f t="shared" si="11"/>
        <v>-5309</v>
      </c>
      <c r="E301" s="41"/>
    </row>
    <row r="302" hidden="1">
      <c r="A302" s="32" t="s">
        <v>3655</v>
      </c>
      <c r="B302" s="29">
        <v>11765.0</v>
      </c>
      <c r="C302" s="9">
        <f t="array" ref="C302">SUMIFS( INDIRECT(A281 &amp; " Restia!C:C"), INDIRECT(A281 &amp; " Restia!A:A"), "generic", INDIRECT(A281 &amp; " Restia!G:G"), "online", INDIRECT(A281 &amp; " Restia!B:B"), "&lt;&gt;canceled" )</f>
        <v>37566.9</v>
      </c>
      <c r="D302" s="27">
        <f t="shared" si="11"/>
        <v>25801.9</v>
      </c>
      <c r="E302" s="41"/>
    </row>
    <row r="303" hidden="1">
      <c r="A303" s="32" t="s">
        <v>3657</v>
      </c>
      <c r="B303" s="29">
        <v>2088.0</v>
      </c>
      <c r="C303" s="9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3017</v>
      </c>
      <c r="D303" s="27">
        <f t="shared" si="11"/>
        <v>929</v>
      </c>
      <c r="E303" s="41"/>
    </row>
    <row r="304" hidden="1">
      <c r="A304" s="32" t="s">
        <v>3658</v>
      </c>
      <c r="B304" s="29">
        <v>0.0</v>
      </c>
      <c r="C304" s="9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7">
        <f t="shared" si="11"/>
        <v>0</v>
      </c>
      <c r="E304" s="41"/>
    </row>
    <row r="305" hidden="1">
      <c r="A305" s="35" t="s">
        <v>3659</v>
      </c>
      <c r="B305" s="29">
        <v>161374.5</v>
      </c>
      <c r="C305" s="9">
        <f t="array" ref="C305">SUM(INDIRECT(A281 &amp; " Restia!C:C")) - SUMIFS(INDIRECT(A281 &amp; " Restia!C:C"), INDIRECT(A281 &amp; " Restia!B:B"), "canceled")</f>
        <v>241514.8</v>
      </c>
      <c r="D305" s="27">
        <f t="shared" si="11"/>
        <v>80140.3</v>
      </c>
      <c r="E305" s="41"/>
    </row>
    <row r="306" hidden="1">
      <c r="A306" s="36" t="s">
        <v>3660</v>
      </c>
      <c r="B306" s="42">
        <v>0.5</v>
      </c>
      <c r="C306" s="70">
        <f>sum(C291:C303)-C305</f>
        <v>-7657.5</v>
      </c>
      <c r="D306" s="44">
        <f t="shared" si="11"/>
        <v>-7658</v>
      </c>
      <c r="E306" s="45"/>
    </row>
    <row r="307" hidden="1"/>
    <row r="308" hidden="1"/>
    <row r="309" hidden="1">
      <c r="A309" s="5" t="s">
        <v>4823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3634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45593.0</v>
      </c>
      <c r="B313" s="6"/>
      <c r="C313" s="14" t="s">
        <v>3635</v>
      </c>
      <c r="D313" s="15">
        <v>45596.0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17" t="str">
        <f>CHOOSE(WEEKDAY(A313), "Neděle", "Pondělí", "Úterý", "Středa", "Čtvrtek", "Pátek", "Sobota")</f>
        <v>Pondělí</v>
      </c>
      <c r="B315" s="7"/>
      <c r="C315" s="16"/>
      <c r="D315" s="18" t="str">
        <f>CHOOSE(WEEKDAY(D313), "Neděle", "Pondělí", "Úterý", "Středa", "Čtvrtek", "Pátek", "Sobota")</f>
        <v>Čtvrtek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3636</v>
      </c>
      <c r="B317" s="6"/>
      <c r="C317" s="6"/>
      <c r="D317" s="6"/>
      <c r="E317" s="7"/>
    </row>
    <row r="318" hidden="1">
      <c r="A318" s="20" t="s">
        <v>3637</v>
      </c>
      <c r="B318" s="21" t="s">
        <v>3638</v>
      </c>
      <c r="C318" s="22" t="s">
        <v>3639</v>
      </c>
      <c r="D318" s="21" t="s">
        <v>3640</v>
      </c>
      <c r="E318" s="23" t="s">
        <v>13</v>
      </c>
    </row>
    <row r="319" hidden="1">
      <c r="A319" s="24" t="s">
        <v>3641</v>
      </c>
      <c r="B319" s="25">
        <v>3170.0</v>
      </c>
      <c r="C319" s="26">
        <v>3170.0</v>
      </c>
      <c r="D319" s="27">
        <f t="shared" ref="D319:D334" si="12">C319-B319</f>
        <v>0</v>
      </c>
      <c r="E319" s="41"/>
    </row>
    <row r="320" hidden="1">
      <c r="A320" s="24" t="s">
        <v>3642</v>
      </c>
      <c r="B320" s="29">
        <v>6014.0</v>
      </c>
      <c r="C320" s="26">
        <f>1542+537+2200+1735</f>
        <v>6014</v>
      </c>
      <c r="D320" s="27">
        <f t="shared" si="12"/>
        <v>0</v>
      </c>
      <c r="E320" s="40"/>
    </row>
    <row r="321" hidden="1">
      <c r="A321" s="24" t="s">
        <v>3643</v>
      </c>
      <c r="B321" s="29">
        <v>0.0</v>
      </c>
      <c r="C321" s="26"/>
      <c r="D321" s="27">
        <f t="shared" si="12"/>
        <v>0</v>
      </c>
      <c r="E321" s="41"/>
    </row>
    <row r="322" hidden="1">
      <c r="A322" s="24" t="s">
        <v>3644</v>
      </c>
      <c r="B322" s="29">
        <v>0.0</v>
      </c>
      <c r="C322" s="26"/>
      <c r="D322" s="27">
        <f t="shared" si="12"/>
        <v>0</v>
      </c>
      <c r="E322" s="41"/>
    </row>
    <row r="323" hidden="1">
      <c r="A323" s="30" t="s">
        <v>3646</v>
      </c>
      <c r="B323" s="29">
        <v>80.0</v>
      </c>
      <c r="C323" s="26"/>
      <c r="D323" s="27">
        <f t="shared" si="12"/>
        <v>-80</v>
      </c>
      <c r="E323" s="41"/>
    </row>
    <row r="324" hidden="1">
      <c r="A324" s="30" t="s">
        <v>3647</v>
      </c>
      <c r="B324" s="29">
        <v>0.0</v>
      </c>
      <c r="C324" s="26"/>
      <c r="D324" s="27">
        <f t="shared" si="12"/>
        <v>0</v>
      </c>
      <c r="E324" s="41"/>
    </row>
    <row r="325" hidden="1">
      <c r="A325" s="30" t="s">
        <v>3649</v>
      </c>
      <c r="B325" s="29">
        <v>0.0</v>
      </c>
      <c r="C325" s="26"/>
      <c r="D325" s="27">
        <f t="shared" si="12"/>
        <v>0</v>
      </c>
      <c r="E325" s="40"/>
    </row>
    <row r="326" hidden="1">
      <c r="A326" s="31" t="s">
        <v>3651</v>
      </c>
      <c r="B326" s="29">
        <v>360.0</v>
      </c>
      <c r="C326" s="26">
        <f>40+40+80+80</f>
        <v>240</v>
      </c>
      <c r="D326" s="27">
        <f t="shared" si="12"/>
        <v>-120</v>
      </c>
      <c r="E326" s="41"/>
    </row>
    <row r="327" hidden="1">
      <c r="A327" s="32" t="s">
        <v>3652</v>
      </c>
      <c r="B327" s="29">
        <v>27932.0</v>
      </c>
      <c r="C327" s="33">
        <f t="array" ref="C327">SUMIFS(INDIRECT(A309 &amp; " Restia!C:C"), INDIRECT(A309 &amp; " Restia!A:A"), A327, INDIRECT(A309 &amp; " Restia!B:B"), "&lt;&gt;canceled")</f>
        <v>83568.4</v>
      </c>
      <c r="D327" s="27">
        <f t="shared" si="12"/>
        <v>55636.4</v>
      </c>
      <c r="E327" s="41"/>
    </row>
    <row r="328" hidden="1">
      <c r="A328" s="32" t="s">
        <v>3653</v>
      </c>
      <c r="B328" s="29">
        <v>6695.0</v>
      </c>
      <c r="C328" s="9">
        <f t="array" ref="C328">SUMIFS( INDIRECT(A309 &amp; " Restia!C:C"), INDIRECT(A309 &amp; " Restia!A:A"), A328, INDIRECT(A309 &amp; " Restia!B:B"), "&lt;&gt;canceled" )</f>
        <v>43574</v>
      </c>
      <c r="D328" s="27">
        <f t="shared" si="12"/>
        <v>36879</v>
      </c>
      <c r="E328" s="41"/>
    </row>
    <row r="329" hidden="1">
      <c r="A329" s="32" t="s">
        <v>3654</v>
      </c>
      <c r="B329" s="29">
        <v>22944.0</v>
      </c>
      <c r="C329" s="9">
        <f t="array" ref="C329">SUMIFS( INDIRECT(A309 &amp; " Restia!C:C"), INDIRECT(A309 &amp; " Restia!A:A"), "damejidlo", INDIRECT(A309 &amp; " Restia!G:G"), "online", INDIRECT(A309 &amp; " Restia!B:B"), "&lt;&gt;canceled" )</f>
        <v>44152</v>
      </c>
      <c r="D329" s="27">
        <f t="shared" si="12"/>
        <v>21208</v>
      </c>
      <c r="E329" s="41"/>
    </row>
    <row r="330" hidden="1">
      <c r="A330" s="32" t="s">
        <v>3655</v>
      </c>
      <c r="B330" s="29">
        <v>5138.0</v>
      </c>
      <c r="C330" s="9">
        <f t="array" ref="C330">SUMIFS( INDIRECT(A309 &amp; " Restia!C:C"), INDIRECT(A309 &amp; " Restia!A:A"), "generic", INDIRECT(A309 &amp; " Restia!G:G"), "online", INDIRECT(A309 &amp; " Restia!B:B"), "&lt;&gt;canceled" )</f>
        <v>37566.9</v>
      </c>
      <c r="D330" s="27">
        <f t="shared" si="12"/>
        <v>32428.9</v>
      </c>
      <c r="E330" s="41"/>
    </row>
    <row r="331" hidden="1">
      <c r="A331" s="32" t="s">
        <v>3657</v>
      </c>
      <c r="B331" s="29">
        <v>0.0</v>
      </c>
      <c r="C331" s="9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3017</v>
      </c>
      <c r="D331" s="27">
        <f t="shared" si="12"/>
        <v>3017</v>
      </c>
      <c r="E331" s="41"/>
    </row>
    <row r="332" hidden="1">
      <c r="A332" s="32" t="s">
        <v>3658</v>
      </c>
      <c r="B332" s="29">
        <v>0.0</v>
      </c>
      <c r="C332" s="9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7">
        <f t="shared" si="12"/>
        <v>0</v>
      </c>
      <c r="E332" s="41"/>
    </row>
    <row r="333" hidden="1">
      <c r="A333" s="35" t="s">
        <v>3659</v>
      </c>
      <c r="B333" s="29">
        <v>72333.0</v>
      </c>
      <c r="C333" s="9">
        <f t="array" ref="C333">SUM(INDIRECT(A309 &amp; " Restia!C:C")) - SUMIFS(INDIRECT(A309 &amp; " Restia!C:C"), INDIRECT(A309 &amp; " Restia!B:B"), "canceled")</f>
        <v>241514.8</v>
      </c>
      <c r="D333" s="27">
        <f t="shared" si="12"/>
        <v>169181.8</v>
      </c>
      <c r="E333" s="41"/>
    </row>
    <row r="334" hidden="1">
      <c r="A334" s="36" t="s">
        <v>3660</v>
      </c>
      <c r="B334" s="42">
        <v>0.0</v>
      </c>
      <c r="C334" s="70">
        <f>sum(C319:C331)-C333</f>
        <v>-20212.5</v>
      </c>
      <c r="D334" s="44">
        <f t="shared" si="12"/>
        <v>-20212.5</v>
      </c>
      <c r="E334" s="45"/>
    </row>
    <row r="335" hidden="1"/>
    <row r="336" hidden="1"/>
    <row r="337" hidden="1">
      <c r="A337" s="5" t="s">
        <v>4823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3634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45597.0</v>
      </c>
      <c r="B341" s="6"/>
      <c r="C341" s="54" t="s">
        <v>3635</v>
      </c>
      <c r="D341" s="15">
        <v>45599.0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4831</v>
      </c>
      <c r="B343" s="7"/>
      <c r="C343" s="16"/>
      <c r="D343" s="56" t="s">
        <v>4825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3636</v>
      </c>
      <c r="B345" s="6"/>
      <c r="C345" s="6"/>
      <c r="D345" s="6"/>
      <c r="E345" s="7"/>
    </row>
    <row r="346" hidden="1">
      <c r="A346" s="20" t="s">
        <v>3637</v>
      </c>
      <c r="B346" s="21" t="s">
        <v>3638</v>
      </c>
      <c r="C346" s="22" t="s">
        <v>3639</v>
      </c>
      <c r="D346" s="21" t="s">
        <v>3640</v>
      </c>
      <c r="E346" s="23" t="s">
        <v>13</v>
      </c>
    </row>
    <row r="347" hidden="1">
      <c r="A347" s="57" t="s">
        <v>3641</v>
      </c>
      <c r="B347" s="25">
        <v>9552.0</v>
      </c>
      <c r="C347" s="26">
        <v>9552.0</v>
      </c>
      <c r="D347" s="27">
        <v>0.0</v>
      </c>
      <c r="E347" s="41"/>
    </row>
    <row r="348" hidden="1">
      <c r="A348" s="57" t="s">
        <v>3642</v>
      </c>
      <c r="B348" s="29">
        <v>2356.0</v>
      </c>
      <c r="C348" s="26">
        <v>2356.0</v>
      </c>
      <c r="D348" s="27">
        <v>0.0</v>
      </c>
      <c r="E348" s="40"/>
    </row>
    <row r="349" hidden="1">
      <c r="A349" s="57" t="s">
        <v>3643</v>
      </c>
      <c r="B349" s="29">
        <v>0.0</v>
      </c>
      <c r="C349" s="26"/>
      <c r="D349" s="27">
        <v>0.0</v>
      </c>
      <c r="E349" s="41"/>
    </row>
    <row r="350" hidden="1">
      <c r="A350" s="57" t="s">
        <v>3644</v>
      </c>
      <c r="B350" s="29">
        <v>0.0</v>
      </c>
      <c r="C350" s="26"/>
      <c r="D350" s="27">
        <v>0.0</v>
      </c>
      <c r="E350" s="41"/>
    </row>
    <row r="351" hidden="1">
      <c r="A351" s="31" t="s">
        <v>3646</v>
      </c>
      <c r="B351" s="29">
        <v>0.0</v>
      </c>
      <c r="C351" s="26"/>
      <c r="D351" s="27">
        <v>0.0</v>
      </c>
      <c r="E351" s="41"/>
    </row>
    <row r="352" hidden="1">
      <c r="A352" s="31" t="s">
        <v>3647</v>
      </c>
      <c r="B352" s="29">
        <v>0.0</v>
      </c>
      <c r="C352" s="26"/>
      <c r="D352" s="27">
        <v>0.0</v>
      </c>
      <c r="E352" s="41"/>
    </row>
    <row r="353" hidden="1">
      <c r="A353" s="31" t="s">
        <v>3649</v>
      </c>
      <c r="B353" s="29">
        <v>0.0</v>
      </c>
      <c r="C353" s="26"/>
      <c r="D353" s="27">
        <v>0.0</v>
      </c>
      <c r="E353" s="40"/>
    </row>
    <row r="354" hidden="1">
      <c r="A354" s="31" t="s">
        <v>3651</v>
      </c>
      <c r="B354" s="29">
        <v>960.0</v>
      </c>
      <c r="C354" s="26">
        <v>960.0</v>
      </c>
      <c r="D354" s="27">
        <v>0.0</v>
      </c>
      <c r="E354" s="41"/>
    </row>
    <row r="355" hidden="1">
      <c r="A355" s="58" t="s">
        <v>3652</v>
      </c>
      <c r="B355" s="29">
        <v>20931.0</v>
      </c>
      <c r="C355" s="29">
        <v>20931.0</v>
      </c>
      <c r="D355" s="27">
        <v>0.0</v>
      </c>
      <c r="E355" s="41"/>
    </row>
    <row r="356" hidden="1">
      <c r="A356" s="58" t="s">
        <v>3653</v>
      </c>
      <c r="B356" s="29">
        <v>19687.0</v>
      </c>
      <c r="C356" s="59">
        <v>19687.0</v>
      </c>
      <c r="D356" s="27">
        <v>0.0</v>
      </c>
      <c r="E356" s="41"/>
    </row>
    <row r="357" hidden="1">
      <c r="A357" s="58" t="s">
        <v>3654</v>
      </c>
      <c r="B357" s="29">
        <v>19149.0</v>
      </c>
      <c r="C357" s="59">
        <v>19149.0</v>
      </c>
      <c r="D357" s="27">
        <v>0.0</v>
      </c>
      <c r="E357" s="41"/>
    </row>
    <row r="358" hidden="1">
      <c r="A358" s="58" t="s">
        <v>3655</v>
      </c>
      <c r="B358" s="29">
        <v>12006.0</v>
      </c>
      <c r="C358" s="59">
        <v>12006.0</v>
      </c>
      <c r="D358" s="27">
        <v>0.0</v>
      </c>
      <c r="E358" s="41"/>
    </row>
    <row r="359" hidden="1">
      <c r="A359" s="58" t="s">
        <v>3657</v>
      </c>
      <c r="B359" s="29">
        <v>0.0</v>
      </c>
      <c r="C359" s="59">
        <v>0.0</v>
      </c>
      <c r="D359" s="27">
        <v>0.0</v>
      </c>
      <c r="E359" s="41"/>
    </row>
    <row r="360" hidden="1">
      <c r="A360" s="58" t="s">
        <v>3658</v>
      </c>
      <c r="B360" s="29">
        <v>0.0</v>
      </c>
      <c r="C360" s="59">
        <v>0.0</v>
      </c>
      <c r="D360" s="27">
        <v>0.0</v>
      </c>
      <c r="E360" s="41"/>
    </row>
    <row r="361" hidden="1">
      <c r="A361" s="35" t="s">
        <v>3659</v>
      </c>
      <c r="B361" s="29">
        <v>84641.0</v>
      </c>
      <c r="C361" s="59">
        <v>84641.0</v>
      </c>
      <c r="D361" s="27">
        <v>0.0</v>
      </c>
      <c r="E361" s="41"/>
    </row>
    <row r="362" hidden="1">
      <c r="A362" s="36" t="s">
        <v>3660</v>
      </c>
      <c r="B362" s="42">
        <v>0.0</v>
      </c>
      <c r="C362" s="71">
        <v>0.0</v>
      </c>
      <c r="D362" s="66">
        <v>0.0</v>
      </c>
      <c r="E362" s="45"/>
    </row>
    <row r="363" hidden="1"/>
    <row r="364" hidden="1"/>
    <row r="365" hidden="1">
      <c r="A365" s="5" t="s">
        <v>4823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3634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45600.0</v>
      </c>
      <c r="B369" s="6"/>
      <c r="C369" s="54" t="s">
        <v>3635</v>
      </c>
      <c r="D369" s="15">
        <v>45606.0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4824</v>
      </c>
      <c r="B371" s="7"/>
      <c r="C371" s="16"/>
      <c r="D371" s="56" t="s">
        <v>4825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3636</v>
      </c>
      <c r="B373" s="6"/>
      <c r="C373" s="6"/>
      <c r="D373" s="6"/>
      <c r="E373" s="7"/>
    </row>
    <row r="374" hidden="1">
      <c r="A374" s="20" t="s">
        <v>3637</v>
      </c>
      <c r="B374" s="21" t="s">
        <v>3638</v>
      </c>
      <c r="C374" s="22" t="s">
        <v>3639</v>
      </c>
      <c r="D374" s="21" t="s">
        <v>3640</v>
      </c>
      <c r="E374" s="23" t="s">
        <v>13</v>
      </c>
    </row>
    <row r="375" hidden="1">
      <c r="A375" s="57" t="s">
        <v>3641</v>
      </c>
      <c r="B375" s="25">
        <v>11587.0</v>
      </c>
      <c r="C375" s="26">
        <v>11587.0</v>
      </c>
      <c r="D375" s="27">
        <v>0.0</v>
      </c>
      <c r="E375" s="41"/>
    </row>
    <row r="376" hidden="1">
      <c r="A376" s="57" t="s">
        <v>3642</v>
      </c>
      <c r="B376" s="29">
        <v>9810.0</v>
      </c>
      <c r="C376" s="26">
        <v>9810.0</v>
      </c>
      <c r="D376" s="27">
        <v>0.0</v>
      </c>
      <c r="E376" s="40"/>
    </row>
    <row r="377" hidden="1">
      <c r="A377" s="57" t="s">
        <v>3643</v>
      </c>
      <c r="B377" s="29">
        <v>0.0</v>
      </c>
      <c r="C377" s="26"/>
      <c r="D377" s="27">
        <v>0.0</v>
      </c>
      <c r="E377" s="41"/>
    </row>
    <row r="378" hidden="1">
      <c r="A378" s="57" t="s">
        <v>3644</v>
      </c>
      <c r="B378" s="29">
        <v>0.0</v>
      </c>
      <c r="C378" s="26"/>
      <c r="D378" s="27">
        <v>0.0</v>
      </c>
      <c r="E378" s="41"/>
    </row>
    <row r="379" hidden="1">
      <c r="A379" s="31" t="s">
        <v>3646</v>
      </c>
      <c r="B379" s="29">
        <v>0.0</v>
      </c>
      <c r="C379" s="26"/>
      <c r="D379" s="27">
        <v>0.0</v>
      </c>
      <c r="E379" s="41"/>
    </row>
    <row r="380" hidden="1">
      <c r="A380" s="31" t="s">
        <v>3647</v>
      </c>
      <c r="B380" s="29">
        <v>0.0</v>
      </c>
      <c r="C380" s="26"/>
      <c r="D380" s="27">
        <v>0.0</v>
      </c>
      <c r="E380" s="41"/>
    </row>
    <row r="381" hidden="1">
      <c r="A381" s="31" t="s">
        <v>3649</v>
      </c>
      <c r="B381" s="29">
        <v>0.0</v>
      </c>
      <c r="C381" s="26"/>
      <c r="D381" s="27">
        <v>0.0</v>
      </c>
      <c r="E381" s="40"/>
    </row>
    <row r="382" hidden="1">
      <c r="A382" s="31" t="s">
        <v>3651</v>
      </c>
      <c r="B382" s="29">
        <v>1480.0</v>
      </c>
      <c r="C382" s="26">
        <v>1480.0</v>
      </c>
      <c r="D382" s="27">
        <v>0.0</v>
      </c>
      <c r="E382" s="41"/>
    </row>
    <row r="383" hidden="1">
      <c r="A383" s="58" t="s">
        <v>3652</v>
      </c>
      <c r="B383" s="29">
        <v>44112.0</v>
      </c>
      <c r="C383" s="29">
        <v>44112.0</v>
      </c>
      <c r="D383" s="27">
        <v>0.0</v>
      </c>
      <c r="E383" s="41"/>
    </row>
    <row r="384" hidden="1">
      <c r="A384" s="58" t="s">
        <v>3653</v>
      </c>
      <c r="B384" s="29">
        <v>29025.0</v>
      </c>
      <c r="C384" s="59">
        <v>29025.0</v>
      </c>
      <c r="D384" s="27">
        <v>0.0</v>
      </c>
      <c r="E384" s="41"/>
    </row>
    <row r="385" hidden="1">
      <c r="A385" s="58" t="s">
        <v>3654</v>
      </c>
      <c r="B385" s="29">
        <v>51329.0</v>
      </c>
      <c r="C385" s="59">
        <v>51329.0</v>
      </c>
      <c r="D385" s="27">
        <v>0.0</v>
      </c>
      <c r="E385" s="41"/>
    </row>
    <row r="386" hidden="1">
      <c r="A386" s="58" t="s">
        <v>3655</v>
      </c>
      <c r="B386" s="29">
        <v>17519.0</v>
      </c>
      <c r="C386" s="59">
        <v>17519.0</v>
      </c>
      <c r="D386" s="27">
        <v>0.0</v>
      </c>
      <c r="E386" s="41"/>
    </row>
    <row r="387" hidden="1">
      <c r="A387" s="58" t="s">
        <v>3657</v>
      </c>
      <c r="B387" s="29">
        <v>0.0</v>
      </c>
      <c r="C387" s="59">
        <v>0.0</v>
      </c>
      <c r="D387" s="27">
        <v>0.0</v>
      </c>
      <c r="E387" s="41"/>
    </row>
    <row r="388" hidden="1">
      <c r="A388" s="58" t="s">
        <v>3658</v>
      </c>
      <c r="B388" s="29">
        <v>0.0</v>
      </c>
      <c r="C388" s="59">
        <v>0.0</v>
      </c>
      <c r="D388" s="27">
        <v>0.0</v>
      </c>
      <c r="E388" s="41"/>
    </row>
    <row r="389" hidden="1">
      <c r="A389" s="35" t="s">
        <v>3659</v>
      </c>
      <c r="B389" s="29">
        <v>164861.5</v>
      </c>
      <c r="C389" s="59">
        <v>164861.5</v>
      </c>
      <c r="D389" s="27">
        <v>0.0</v>
      </c>
      <c r="E389" s="41"/>
    </row>
    <row r="390" hidden="1">
      <c r="A390" s="36" t="s">
        <v>3660</v>
      </c>
      <c r="B390" s="42">
        <v>0.5</v>
      </c>
      <c r="C390" s="71">
        <v>0.5</v>
      </c>
      <c r="D390" s="66">
        <v>0.0</v>
      </c>
      <c r="E390" s="45"/>
    </row>
    <row r="391" hidden="1"/>
    <row r="392" hidden="1"/>
    <row r="393" hidden="1">
      <c r="A393" s="5" t="s">
        <v>4823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3634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4" t="s">
        <v>3635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4824</v>
      </c>
      <c r="B399" s="7"/>
      <c r="C399" s="16"/>
      <c r="D399" s="56" t="s">
        <v>4825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3636</v>
      </c>
      <c r="B401" s="6"/>
      <c r="C401" s="6"/>
      <c r="D401" s="6"/>
      <c r="E401" s="7"/>
    </row>
    <row r="402" hidden="1">
      <c r="A402" s="20" t="s">
        <v>3637</v>
      </c>
      <c r="B402" s="21" t="s">
        <v>3638</v>
      </c>
      <c r="C402" s="22" t="s">
        <v>3639</v>
      </c>
      <c r="D402" s="21" t="s">
        <v>3640</v>
      </c>
      <c r="E402" s="23" t="s">
        <v>13</v>
      </c>
    </row>
    <row r="403" hidden="1">
      <c r="A403" s="57" t="s">
        <v>3641</v>
      </c>
      <c r="B403" s="25">
        <v>9826.0</v>
      </c>
      <c r="C403" s="26">
        <v>9826.0</v>
      </c>
      <c r="D403" s="27">
        <v>0.0</v>
      </c>
      <c r="E403" s="41"/>
    </row>
    <row r="404" hidden="1">
      <c r="A404" s="57" t="s">
        <v>3642</v>
      </c>
      <c r="B404" s="29">
        <v>8226.0</v>
      </c>
      <c r="C404" s="26">
        <v>6126.0</v>
      </c>
      <c r="D404" s="27">
        <v>-2100.0</v>
      </c>
      <c r="E404" s="40" t="s">
        <v>8631</v>
      </c>
    </row>
    <row r="405" hidden="1">
      <c r="A405" s="57" t="s">
        <v>3643</v>
      </c>
      <c r="B405" s="29">
        <v>0.0</v>
      </c>
      <c r="C405" s="26"/>
      <c r="D405" s="27">
        <v>0.0</v>
      </c>
      <c r="E405" s="41"/>
    </row>
    <row r="406" hidden="1">
      <c r="A406" s="57" t="s">
        <v>3644</v>
      </c>
      <c r="B406" s="29">
        <v>0.0</v>
      </c>
      <c r="C406" s="26"/>
      <c r="D406" s="27">
        <v>0.0</v>
      </c>
      <c r="E406" s="41"/>
    </row>
    <row r="407" hidden="1">
      <c r="A407" s="31" t="s">
        <v>3646</v>
      </c>
      <c r="B407" s="29">
        <v>0.0</v>
      </c>
      <c r="C407" s="26"/>
      <c r="D407" s="27">
        <v>0.0</v>
      </c>
      <c r="E407" s="41"/>
    </row>
    <row r="408" hidden="1">
      <c r="A408" s="31" t="s">
        <v>3647</v>
      </c>
      <c r="B408" s="29">
        <v>0.0</v>
      </c>
      <c r="C408" s="26"/>
      <c r="D408" s="27">
        <v>0.0</v>
      </c>
      <c r="E408" s="41"/>
    </row>
    <row r="409" hidden="1">
      <c r="A409" s="31" t="s">
        <v>3649</v>
      </c>
      <c r="B409" s="29">
        <v>0.0</v>
      </c>
      <c r="C409" s="26"/>
      <c r="D409" s="27">
        <v>0.0</v>
      </c>
      <c r="E409" s="40"/>
    </row>
    <row r="410" hidden="1">
      <c r="A410" s="31" t="s">
        <v>3651</v>
      </c>
      <c r="B410" s="29">
        <v>1520.0</v>
      </c>
      <c r="C410" s="26">
        <v>1400.0</v>
      </c>
      <c r="D410" s="27">
        <v>-120.0</v>
      </c>
      <c r="E410" s="41"/>
    </row>
    <row r="411" hidden="1">
      <c r="A411" s="58" t="s">
        <v>3652</v>
      </c>
      <c r="B411" s="29">
        <v>49183.0</v>
      </c>
      <c r="C411" s="29">
        <v>49183.0</v>
      </c>
      <c r="D411" s="27">
        <v>0.0</v>
      </c>
      <c r="E411" s="41"/>
    </row>
    <row r="412" hidden="1">
      <c r="A412" s="58" t="s">
        <v>3653</v>
      </c>
      <c r="B412" s="29">
        <v>29769.0</v>
      </c>
      <c r="C412" s="59">
        <v>29769.0</v>
      </c>
      <c r="D412" s="27">
        <v>0.0</v>
      </c>
      <c r="E412" s="41"/>
    </row>
    <row r="413" hidden="1">
      <c r="A413" s="58" t="s">
        <v>3654</v>
      </c>
      <c r="B413" s="29">
        <v>54409.0</v>
      </c>
      <c r="C413" s="59">
        <v>54409.0</v>
      </c>
      <c r="D413" s="27">
        <v>0.0</v>
      </c>
      <c r="E413" s="41"/>
    </row>
    <row r="414" hidden="1">
      <c r="A414" s="58" t="s">
        <v>3655</v>
      </c>
      <c r="B414" s="29">
        <v>20774.8</v>
      </c>
      <c r="C414" s="59">
        <v>20774.800000000003</v>
      </c>
      <c r="D414" s="27">
        <v>3.637978807091713E-12</v>
      </c>
      <c r="E414" s="41"/>
    </row>
    <row r="415" hidden="1">
      <c r="A415" s="58" t="s">
        <v>3657</v>
      </c>
      <c r="B415" s="29">
        <v>306.0</v>
      </c>
      <c r="C415" s="59">
        <v>306.0</v>
      </c>
      <c r="D415" s="27">
        <v>0.0</v>
      </c>
      <c r="E415" s="41"/>
    </row>
    <row r="416" hidden="1">
      <c r="A416" s="58" t="s">
        <v>3658</v>
      </c>
      <c r="B416" s="29">
        <v>0.0</v>
      </c>
      <c r="C416" s="59">
        <v>0.0</v>
      </c>
      <c r="D416" s="27">
        <v>0.0</v>
      </c>
      <c r="E416" s="41"/>
    </row>
    <row r="417" hidden="1">
      <c r="A417" s="35" t="s">
        <v>3659</v>
      </c>
      <c r="B417" s="29">
        <v>174008.10000000003</v>
      </c>
      <c r="C417" s="59">
        <v>174008.1</v>
      </c>
      <c r="D417" s="27">
        <v>-2.9103830456733704E-11</v>
      </c>
      <c r="E417" s="41"/>
    </row>
    <row r="418" hidden="1">
      <c r="A418" s="36" t="s">
        <v>3660</v>
      </c>
      <c r="B418" s="42">
        <v>5.700000000000728</v>
      </c>
      <c r="C418" s="71">
        <v>-2214.3000000000175</v>
      </c>
      <c r="D418" s="66">
        <v>-2220.000000000018</v>
      </c>
      <c r="E418" s="45"/>
    </row>
    <row r="419" hidden="1"/>
    <row r="420" hidden="1"/>
    <row r="421" hidden="1">
      <c r="A421" s="5" t="s">
        <v>4823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3634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4" t="s">
        <v>3635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4824</v>
      </c>
      <c r="B427" s="7"/>
      <c r="C427" s="16"/>
      <c r="D427" s="56" t="s">
        <v>4825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3636</v>
      </c>
      <c r="B429" s="6"/>
      <c r="C429" s="6"/>
      <c r="D429" s="6"/>
      <c r="E429" s="7"/>
    </row>
    <row r="430" hidden="1">
      <c r="A430" s="20" t="s">
        <v>3637</v>
      </c>
      <c r="B430" s="21" t="s">
        <v>3638</v>
      </c>
      <c r="C430" s="22" t="s">
        <v>3639</v>
      </c>
      <c r="D430" s="21" t="s">
        <v>3640</v>
      </c>
      <c r="E430" s="23" t="s">
        <v>13</v>
      </c>
    </row>
    <row r="431" hidden="1">
      <c r="A431" s="57" t="s">
        <v>3641</v>
      </c>
      <c r="B431" s="25">
        <v>6134.0</v>
      </c>
      <c r="C431" s="26">
        <v>6134.0</v>
      </c>
      <c r="D431" s="27">
        <v>0.0</v>
      </c>
      <c r="E431" s="41"/>
    </row>
    <row r="432" hidden="1">
      <c r="A432" s="57" t="s">
        <v>3642</v>
      </c>
      <c r="B432" s="29">
        <v>9524.0</v>
      </c>
      <c r="C432" s="26">
        <v>9524.0</v>
      </c>
      <c r="D432" s="27">
        <v>0.0</v>
      </c>
      <c r="E432" s="40"/>
    </row>
    <row r="433" hidden="1">
      <c r="A433" s="57" t="s">
        <v>3643</v>
      </c>
      <c r="B433" s="29">
        <v>140.0</v>
      </c>
      <c r="C433" s="26">
        <v>140.0</v>
      </c>
      <c r="D433" s="27">
        <v>0.0</v>
      </c>
      <c r="E433" s="41"/>
    </row>
    <row r="434" hidden="1">
      <c r="A434" s="57" t="s">
        <v>3644</v>
      </c>
      <c r="B434" s="29">
        <v>0.0</v>
      </c>
      <c r="C434" s="26"/>
      <c r="D434" s="27">
        <v>0.0</v>
      </c>
      <c r="E434" s="41"/>
    </row>
    <row r="435" hidden="1">
      <c r="A435" s="31" t="s">
        <v>3646</v>
      </c>
      <c r="B435" s="29">
        <v>0.0</v>
      </c>
      <c r="C435" s="26"/>
      <c r="D435" s="27">
        <v>0.0</v>
      </c>
      <c r="E435" s="41"/>
    </row>
    <row r="436" hidden="1">
      <c r="A436" s="31" t="s">
        <v>3647</v>
      </c>
      <c r="B436" s="29">
        <v>0.0</v>
      </c>
      <c r="C436" s="26"/>
      <c r="D436" s="27">
        <v>0.0</v>
      </c>
      <c r="E436" s="41"/>
    </row>
    <row r="437" hidden="1">
      <c r="A437" s="31" t="s">
        <v>3649</v>
      </c>
      <c r="B437" s="29">
        <v>0.0</v>
      </c>
      <c r="C437" s="26"/>
      <c r="D437" s="27">
        <v>0.0</v>
      </c>
      <c r="E437" s="40"/>
    </row>
    <row r="438" hidden="1">
      <c r="A438" s="31" t="s">
        <v>3651</v>
      </c>
      <c r="B438" s="29">
        <v>1520.0</v>
      </c>
      <c r="C438" s="26">
        <v>1541.0</v>
      </c>
      <c r="D438" s="27">
        <v>21.0</v>
      </c>
      <c r="E438" s="40" t="s">
        <v>8632</v>
      </c>
    </row>
    <row r="439" hidden="1">
      <c r="A439" s="58" t="s">
        <v>3652</v>
      </c>
      <c r="B439" s="29">
        <v>50646.0</v>
      </c>
      <c r="C439" s="29">
        <v>50646.0</v>
      </c>
      <c r="D439" s="27">
        <v>0.0</v>
      </c>
      <c r="E439" s="41"/>
    </row>
    <row r="440" hidden="1">
      <c r="A440" s="58" t="s">
        <v>3653</v>
      </c>
      <c r="B440" s="29">
        <v>23016.0</v>
      </c>
      <c r="C440" s="59">
        <v>23016.0</v>
      </c>
      <c r="D440" s="27">
        <v>0.0</v>
      </c>
      <c r="E440" s="41"/>
    </row>
    <row r="441" hidden="1">
      <c r="A441" s="58" t="s">
        <v>3654</v>
      </c>
      <c r="B441" s="29">
        <v>57532.0</v>
      </c>
      <c r="C441" s="59">
        <v>57532.0</v>
      </c>
      <c r="D441" s="27">
        <v>0.0</v>
      </c>
      <c r="E441" s="41"/>
    </row>
    <row r="442" hidden="1">
      <c r="A442" s="58" t="s">
        <v>3655</v>
      </c>
      <c r="B442" s="29">
        <v>18287.6</v>
      </c>
      <c r="C442" s="59">
        <v>18287.6</v>
      </c>
      <c r="D442" s="27">
        <v>0.0</v>
      </c>
      <c r="E442" s="41"/>
    </row>
    <row r="443" hidden="1">
      <c r="A443" s="58" t="s">
        <v>3657</v>
      </c>
      <c r="B443" s="29">
        <v>0.0</v>
      </c>
      <c r="C443" s="59">
        <v>0.0</v>
      </c>
      <c r="D443" s="27">
        <v>0.0</v>
      </c>
      <c r="E443" s="41"/>
    </row>
    <row r="444" hidden="1">
      <c r="A444" s="58" t="s">
        <v>3658</v>
      </c>
      <c r="B444" s="29">
        <v>0.0</v>
      </c>
      <c r="C444" s="59">
        <v>0.0</v>
      </c>
      <c r="D444" s="27">
        <v>0.0</v>
      </c>
      <c r="E444" s="41"/>
    </row>
    <row r="445" hidden="1">
      <c r="A445" s="35" t="s">
        <v>3659</v>
      </c>
      <c r="B445" s="29">
        <v>166743.09999999998</v>
      </c>
      <c r="C445" s="59">
        <v>166743.09999999998</v>
      </c>
      <c r="D445" s="27">
        <v>0.0</v>
      </c>
      <c r="E445" s="41"/>
    </row>
    <row r="446" hidden="1">
      <c r="A446" s="36" t="s">
        <v>3660</v>
      </c>
      <c r="B446" s="42">
        <v>56.50000000000364</v>
      </c>
      <c r="C446" s="71">
        <v>77.5000000000291</v>
      </c>
      <c r="D446" s="66">
        <v>21.000000000025466</v>
      </c>
      <c r="E446" s="45"/>
    </row>
    <row r="447" hidden="1"/>
    <row r="448" hidden="1"/>
    <row r="449" hidden="1">
      <c r="A449" s="5" t="s">
        <v>4823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3634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4" t="s">
        <v>3635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4824</v>
      </c>
      <c r="B455" s="7"/>
      <c r="C455" s="16"/>
      <c r="D455" s="56" t="s">
        <v>4833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3636</v>
      </c>
      <c r="B457" s="6"/>
      <c r="C457" s="6"/>
      <c r="D457" s="6"/>
      <c r="E457" s="7"/>
    </row>
    <row r="458" hidden="1">
      <c r="A458" s="20" t="s">
        <v>3637</v>
      </c>
      <c r="B458" s="21" t="s">
        <v>3638</v>
      </c>
      <c r="C458" s="22" t="s">
        <v>3639</v>
      </c>
      <c r="D458" s="21" t="s">
        <v>3640</v>
      </c>
      <c r="E458" s="23" t="s">
        <v>13</v>
      </c>
    </row>
    <row r="459" hidden="1">
      <c r="A459" s="57" t="s">
        <v>3641</v>
      </c>
      <c r="B459" s="25">
        <v>5218.0</v>
      </c>
      <c r="C459" s="26">
        <v>5218.0</v>
      </c>
      <c r="D459" s="27">
        <v>0.0</v>
      </c>
      <c r="E459" s="41"/>
    </row>
    <row r="460" hidden="1">
      <c r="A460" s="57" t="s">
        <v>3642</v>
      </c>
      <c r="B460" s="29">
        <v>7534.0</v>
      </c>
      <c r="C460" s="26">
        <v>7534.0</v>
      </c>
      <c r="D460" s="27">
        <v>0.0</v>
      </c>
      <c r="E460" s="40"/>
    </row>
    <row r="461" hidden="1">
      <c r="A461" s="57" t="s">
        <v>3643</v>
      </c>
      <c r="B461" s="29">
        <v>0.0</v>
      </c>
      <c r="C461" s="26"/>
      <c r="D461" s="27">
        <v>0.0</v>
      </c>
      <c r="E461" s="41"/>
    </row>
    <row r="462" hidden="1">
      <c r="A462" s="57" t="s">
        <v>3644</v>
      </c>
      <c r="B462" s="29">
        <v>0.0</v>
      </c>
      <c r="C462" s="26"/>
      <c r="D462" s="27">
        <v>0.0</v>
      </c>
      <c r="E462" s="41"/>
    </row>
    <row r="463" hidden="1">
      <c r="A463" s="31" t="s">
        <v>3646</v>
      </c>
      <c r="B463" s="29">
        <v>0.0</v>
      </c>
      <c r="C463" s="26"/>
      <c r="D463" s="27">
        <v>0.0</v>
      </c>
      <c r="E463" s="41"/>
    </row>
    <row r="464" hidden="1">
      <c r="A464" s="31" t="s">
        <v>3647</v>
      </c>
      <c r="B464" s="29">
        <v>0.0</v>
      </c>
      <c r="C464" s="26"/>
      <c r="D464" s="27">
        <v>0.0</v>
      </c>
      <c r="E464" s="41"/>
    </row>
    <row r="465" hidden="1">
      <c r="A465" s="31" t="s">
        <v>3649</v>
      </c>
      <c r="B465" s="29">
        <v>1843.0</v>
      </c>
      <c r="C465" s="26">
        <v>1843.0</v>
      </c>
      <c r="D465" s="27">
        <v>0.0</v>
      </c>
      <c r="E465" s="40"/>
    </row>
    <row r="466" hidden="1">
      <c r="A466" s="31" t="s">
        <v>3651</v>
      </c>
      <c r="B466" s="29">
        <v>1560.0</v>
      </c>
      <c r="C466" s="26">
        <v>2134.0</v>
      </c>
      <c r="D466" s="27">
        <v>574.0</v>
      </c>
      <c r="E466" s="28" t="s">
        <v>8633</v>
      </c>
    </row>
    <row r="467" hidden="1">
      <c r="A467" s="58" t="s">
        <v>3652</v>
      </c>
      <c r="B467" s="29">
        <v>53796.0</v>
      </c>
      <c r="C467" s="29">
        <v>53796.0</v>
      </c>
      <c r="D467" s="27">
        <v>0.0</v>
      </c>
      <c r="E467" s="41"/>
    </row>
    <row r="468" hidden="1">
      <c r="A468" s="58" t="s">
        <v>3653</v>
      </c>
      <c r="B468" s="29">
        <v>17815.0</v>
      </c>
      <c r="C468" s="59">
        <v>17815.0</v>
      </c>
      <c r="D468" s="27">
        <v>0.0</v>
      </c>
      <c r="E468" s="41"/>
    </row>
    <row r="469" hidden="1">
      <c r="A469" s="58" t="s">
        <v>3654</v>
      </c>
      <c r="B469" s="29">
        <v>49552.0</v>
      </c>
      <c r="C469" s="59">
        <v>49552.0</v>
      </c>
      <c r="D469" s="27">
        <v>0.0</v>
      </c>
      <c r="E469" s="41"/>
    </row>
    <row r="470" hidden="1">
      <c r="A470" s="58" t="s">
        <v>3655</v>
      </c>
      <c r="B470" s="29">
        <v>20890.0</v>
      </c>
      <c r="C470" s="59">
        <v>20890.0</v>
      </c>
      <c r="D470" s="27">
        <v>0.0</v>
      </c>
      <c r="E470" s="41"/>
    </row>
    <row r="471" hidden="1">
      <c r="A471" s="58" t="s">
        <v>3657</v>
      </c>
      <c r="B471" s="29">
        <v>0.0</v>
      </c>
      <c r="C471" s="59">
        <v>0.0</v>
      </c>
      <c r="D471" s="27">
        <v>0.0</v>
      </c>
      <c r="E471" s="41"/>
    </row>
    <row r="472" hidden="1">
      <c r="A472" s="58" t="s">
        <v>3658</v>
      </c>
      <c r="B472" s="29">
        <v>0.0</v>
      </c>
      <c r="C472" s="59">
        <v>0.0</v>
      </c>
      <c r="D472" s="27">
        <v>0.0</v>
      </c>
      <c r="E472" s="41"/>
    </row>
    <row r="473" hidden="1">
      <c r="A473" s="35" t="s">
        <v>3659</v>
      </c>
      <c r="B473" s="29">
        <v>158166.5</v>
      </c>
      <c r="C473" s="59">
        <v>158166.5</v>
      </c>
      <c r="D473" s="27">
        <v>0.0</v>
      </c>
      <c r="E473" s="41"/>
    </row>
    <row r="474" hidden="1">
      <c r="A474" s="36" t="s">
        <v>3660</v>
      </c>
      <c r="B474" s="42">
        <v>41.5</v>
      </c>
      <c r="C474" s="71">
        <v>615.5</v>
      </c>
      <c r="D474" s="66">
        <v>574.0</v>
      </c>
      <c r="E474" s="45"/>
    </row>
    <row r="475" hidden="1"/>
    <row r="476" hidden="1"/>
    <row r="477" hidden="1">
      <c r="A477" s="5" t="s">
        <v>4823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3634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4" t="s">
        <v>3635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4825</v>
      </c>
      <c r="B483" s="7"/>
      <c r="C483" s="16"/>
      <c r="D483" s="56" t="s">
        <v>4825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3636</v>
      </c>
      <c r="B485" s="6"/>
      <c r="C485" s="6"/>
      <c r="D485" s="6"/>
      <c r="E485" s="7"/>
    </row>
    <row r="486" hidden="1">
      <c r="A486" s="20" t="s">
        <v>3637</v>
      </c>
      <c r="B486" s="21" t="s">
        <v>3638</v>
      </c>
      <c r="C486" s="22" t="s">
        <v>3639</v>
      </c>
      <c r="D486" s="21" t="s">
        <v>3640</v>
      </c>
      <c r="E486" s="23" t="s">
        <v>13</v>
      </c>
    </row>
    <row r="487" hidden="1">
      <c r="A487" s="57" t="s">
        <v>3641</v>
      </c>
      <c r="B487" s="25">
        <v>0.0</v>
      </c>
      <c r="C487" s="26"/>
      <c r="D487" s="27">
        <v>0.0</v>
      </c>
      <c r="E487" s="41"/>
    </row>
    <row r="488" hidden="1">
      <c r="A488" s="57" t="s">
        <v>3642</v>
      </c>
      <c r="B488" s="29">
        <v>1631.0</v>
      </c>
      <c r="C488" s="26">
        <v>1631.0</v>
      </c>
      <c r="D488" s="27">
        <v>0.0</v>
      </c>
      <c r="E488" s="40"/>
    </row>
    <row r="489" hidden="1">
      <c r="A489" s="57" t="s">
        <v>3643</v>
      </c>
      <c r="B489" s="29">
        <v>0.0</v>
      </c>
      <c r="C489" s="26"/>
      <c r="D489" s="27">
        <v>0.0</v>
      </c>
      <c r="E489" s="41"/>
    </row>
    <row r="490" hidden="1">
      <c r="A490" s="57" t="s">
        <v>3644</v>
      </c>
      <c r="B490" s="29">
        <v>0.0</v>
      </c>
      <c r="C490" s="26"/>
      <c r="D490" s="27">
        <v>0.0</v>
      </c>
      <c r="E490" s="41"/>
    </row>
    <row r="491" hidden="1">
      <c r="A491" s="31" t="s">
        <v>3646</v>
      </c>
      <c r="B491" s="29">
        <v>0.0</v>
      </c>
      <c r="C491" s="26"/>
      <c r="D491" s="27">
        <v>0.0</v>
      </c>
      <c r="E491" s="41"/>
    </row>
    <row r="492" hidden="1">
      <c r="A492" s="31" t="s">
        <v>3647</v>
      </c>
      <c r="B492" s="29">
        <v>0.0</v>
      </c>
      <c r="C492" s="26"/>
      <c r="D492" s="27">
        <v>0.0</v>
      </c>
      <c r="E492" s="41"/>
    </row>
    <row r="493" hidden="1">
      <c r="A493" s="31" t="s">
        <v>3649</v>
      </c>
      <c r="B493" s="29">
        <v>0.0</v>
      </c>
      <c r="C493" s="26"/>
      <c r="D493" s="27">
        <v>0.0</v>
      </c>
      <c r="E493" s="40"/>
    </row>
    <row r="494" hidden="1">
      <c r="A494" s="31" t="s">
        <v>3651</v>
      </c>
      <c r="B494" s="29">
        <v>200.0</v>
      </c>
      <c r="C494" s="26">
        <v>200.0</v>
      </c>
      <c r="D494" s="27">
        <v>0.0</v>
      </c>
      <c r="E494" s="28"/>
    </row>
    <row r="495" hidden="1">
      <c r="A495" s="58" t="s">
        <v>3652</v>
      </c>
      <c r="B495" s="29">
        <v>15454.0</v>
      </c>
      <c r="C495" s="29">
        <v>15454.0</v>
      </c>
      <c r="D495" s="27">
        <v>0.0</v>
      </c>
      <c r="E495" s="41"/>
    </row>
    <row r="496" hidden="1">
      <c r="A496" s="58" t="s">
        <v>3653</v>
      </c>
      <c r="B496" s="29">
        <v>2834.0</v>
      </c>
      <c r="C496" s="59">
        <v>2834.0</v>
      </c>
      <c r="D496" s="27">
        <v>0.0</v>
      </c>
      <c r="E496" s="41"/>
    </row>
    <row r="497" hidden="1">
      <c r="A497" s="58" t="s">
        <v>3654</v>
      </c>
      <c r="B497" s="29">
        <v>14198.0</v>
      </c>
      <c r="C497" s="59">
        <v>14198.0</v>
      </c>
      <c r="D497" s="27">
        <v>0.0</v>
      </c>
      <c r="E497" s="41"/>
    </row>
    <row r="498" hidden="1">
      <c r="A498" s="58" t="s">
        <v>3655</v>
      </c>
      <c r="B498" s="29">
        <v>2391.0</v>
      </c>
      <c r="C498" s="59">
        <v>2391.0</v>
      </c>
      <c r="D498" s="27">
        <v>0.0</v>
      </c>
      <c r="E498" s="41"/>
    </row>
    <row r="499" hidden="1">
      <c r="A499" s="58" t="s">
        <v>3657</v>
      </c>
      <c r="B499" s="29">
        <v>0.0</v>
      </c>
      <c r="C499" s="59">
        <v>0.0</v>
      </c>
      <c r="D499" s="27">
        <v>0.0</v>
      </c>
      <c r="E499" s="41"/>
    </row>
    <row r="500" hidden="1">
      <c r="A500" s="58" t="s">
        <v>3658</v>
      </c>
      <c r="B500" s="29">
        <v>0.0</v>
      </c>
      <c r="C500" s="59">
        <v>0.0</v>
      </c>
      <c r="D500" s="27">
        <v>0.0</v>
      </c>
      <c r="E500" s="41"/>
    </row>
    <row r="501" hidden="1">
      <c r="A501" s="35" t="s">
        <v>3659</v>
      </c>
      <c r="B501" s="29">
        <v>36707.0</v>
      </c>
      <c r="C501" s="59">
        <v>36707.0</v>
      </c>
      <c r="D501" s="27">
        <v>0.0</v>
      </c>
      <c r="E501" s="41"/>
    </row>
    <row r="502" hidden="1">
      <c r="A502" s="36" t="s">
        <v>3660</v>
      </c>
      <c r="B502" s="42">
        <v>1.0</v>
      </c>
      <c r="C502" s="71">
        <v>1.0</v>
      </c>
      <c r="D502" s="66">
        <v>0.0</v>
      </c>
      <c r="E502" s="45"/>
    </row>
    <row r="503" hidden="1"/>
    <row r="504" hidden="1"/>
    <row r="505" hidden="1">
      <c r="A505" s="5" t="s">
        <v>4823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3634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45627.0</v>
      </c>
      <c r="B509" s="6"/>
      <c r="C509" s="54" t="s">
        <v>3635</v>
      </c>
      <c r="D509" s="15">
        <v>45627.0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4825</v>
      </c>
      <c r="B511" s="7"/>
      <c r="C511" s="16"/>
      <c r="D511" s="56" t="s">
        <v>4825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3636</v>
      </c>
      <c r="B513" s="6"/>
      <c r="C513" s="6"/>
      <c r="D513" s="6"/>
      <c r="E513" s="7"/>
    </row>
    <row r="514" hidden="1">
      <c r="A514" s="20" t="s">
        <v>3637</v>
      </c>
      <c r="B514" s="21" t="s">
        <v>3638</v>
      </c>
      <c r="C514" s="22" t="s">
        <v>3639</v>
      </c>
      <c r="D514" s="21" t="s">
        <v>3640</v>
      </c>
      <c r="E514" s="23" t="s">
        <v>13</v>
      </c>
    </row>
    <row r="515" hidden="1">
      <c r="A515" s="57" t="s">
        <v>3641</v>
      </c>
      <c r="B515" s="25">
        <v>0.0</v>
      </c>
      <c r="C515" s="26"/>
      <c r="D515" s="27">
        <v>0.0</v>
      </c>
      <c r="E515" s="41"/>
    </row>
    <row r="516" hidden="1">
      <c r="A516" s="57" t="s">
        <v>3642</v>
      </c>
      <c r="B516" s="29">
        <v>1631.0</v>
      </c>
      <c r="C516" s="26">
        <v>1631.0</v>
      </c>
      <c r="D516" s="27">
        <v>0.0</v>
      </c>
      <c r="E516" s="40"/>
    </row>
    <row r="517" hidden="1">
      <c r="A517" s="57" t="s">
        <v>3643</v>
      </c>
      <c r="B517" s="29">
        <v>0.0</v>
      </c>
      <c r="C517" s="26"/>
      <c r="D517" s="27">
        <v>0.0</v>
      </c>
      <c r="E517" s="41"/>
    </row>
    <row r="518" hidden="1">
      <c r="A518" s="57" t="s">
        <v>3644</v>
      </c>
      <c r="B518" s="29">
        <v>0.0</v>
      </c>
      <c r="C518" s="26"/>
      <c r="D518" s="27">
        <v>0.0</v>
      </c>
      <c r="E518" s="41"/>
    </row>
    <row r="519" hidden="1">
      <c r="A519" s="31" t="s">
        <v>3646</v>
      </c>
      <c r="B519" s="29">
        <v>0.0</v>
      </c>
      <c r="C519" s="26"/>
      <c r="D519" s="27">
        <v>0.0</v>
      </c>
      <c r="E519" s="41"/>
    </row>
    <row r="520" hidden="1">
      <c r="A520" s="31" t="s">
        <v>3647</v>
      </c>
      <c r="B520" s="29">
        <v>0.0</v>
      </c>
      <c r="C520" s="26"/>
      <c r="D520" s="27">
        <v>0.0</v>
      </c>
      <c r="E520" s="41"/>
    </row>
    <row r="521" hidden="1">
      <c r="A521" s="31" t="s">
        <v>3649</v>
      </c>
      <c r="B521" s="29">
        <v>0.0</v>
      </c>
      <c r="C521" s="26"/>
      <c r="D521" s="27">
        <v>0.0</v>
      </c>
      <c r="E521" s="40"/>
    </row>
    <row r="522" hidden="1">
      <c r="A522" s="31" t="s">
        <v>3651</v>
      </c>
      <c r="B522" s="29">
        <v>200.0</v>
      </c>
      <c r="C522" s="26">
        <v>200.0</v>
      </c>
      <c r="D522" s="27">
        <v>0.0</v>
      </c>
      <c r="E522" s="28"/>
    </row>
    <row r="523" hidden="1">
      <c r="A523" s="58" t="s">
        <v>3652</v>
      </c>
      <c r="B523" s="29">
        <v>15454.0</v>
      </c>
      <c r="C523" s="29">
        <v>15454.0</v>
      </c>
      <c r="D523" s="27">
        <v>0.0</v>
      </c>
      <c r="E523" s="41"/>
    </row>
    <row r="524" hidden="1">
      <c r="A524" s="58" t="s">
        <v>3653</v>
      </c>
      <c r="B524" s="29">
        <v>2834.0</v>
      </c>
      <c r="C524" s="59">
        <v>2834.0</v>
      </c>
      <c r="D524" s="27">
        <v>0.0</v>
      </c>
      <c r="E524" s="41"/>
    </row>
    <row r="525" hidden="1">
      <c r="A525" s="58" t="s">
        <v>3654</v>
      </c>
      <c r="B525" s="29">
        <v>14198.0</v>
      </c>
      <c r="C525" s="59">
        <v>14198.0</v>
      </c>
      <c r="D525" s="27">
        <v>0.0</v>
      </c>
      <c r="E525" s="41"/>
    </row>
    <row r="526" hidden="1">
      <c r="A526" s="58" t="s">
        <v>3655</v>
      </c>
      <c r="B526" s="29">
        <v>2391.0</v>
      </c>
      <c r="C526" s="59">
        <v>2391.0</v>
      </c>
      <c r="D526" s="27">
        <v>0.0</v>
      </c>
      <c r="E526" s="41"/>
    </row>
    <row r="527" hidden="1">
      <c r="A527" s="58" t="s">
        <v>3657</v>
      </c>
      <c r="B527" s="29">
        <v>0.0</v>
      </c>
      <c r="C527" s="59">
        <v>0.0</v>
      </c>
      <c r="D527" s="27">
        <v>0.0</v>
      </c>
      <c r="E527" s="41"/>
    </row>
    <row r="528" hidden="1">
      <c r="A528" s="58" t="s">
        <v>3658</v>
      </c>
      <c r="B528" s="29">
        <v>0.0</v>
      </c>
      <c r="C528" s="59">
        <v>0.0</v>
      </c>
      <c r="D528" s="27">
        <v>0.0</v>
      </c>
      <c r="E528" s="41"/>
    </row>
    <row r="529" hidden="1">
      <c r="A529" s="35" t="s">
        <v>3659</v>
      </c>
      <c r="B529" s="29">
        <v>36707.0</v>
      </c>
      <c r="C529" s="59">
        <v>36707.0</v>
      </c>
      <c r="D529" s="27">
        <v>0.0</v>
      </c>
      <c r="E529" s="41"/>
    </row>
    <row r="530" hidden="1">
      <c r="A530" s="36" t="s">
        <v>3660</v>
      </c>
      <c r="B530" s="42">
        <v>1.0</v>
      </c>
      <c r="C530" s="71">
        <v>1.0</v>
      </c>
      <c r="D530" s="66">
        <v>0.0</v>
      </c>
      <c r="E530" s="45"/>
    </row>
    <row r="531" hidden="1"/>
    <row r="532" hidden="1"/>
    <row r="533" hidden="1">
      <c r="A533" s="5" t="s">
        <v>4823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3634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45628.0</v>
      </c>
      <c r="B537" s="6"/>
      <c r="C537" s="54" t="s">
        <v>3635</v>
      </c>
      <c r="D537" s="15">
        <v>45634.0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4824</v>
      </c>
      <c r="B539" s="7"/>
      <c r="C539" s="16"/>
      <c r="D539" s="56" t="s">
        <v>4825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3636</v>
      </c>
      <c r="B541" s="6"/>
      <c r="C541" s="6"/>
      <c r="D541" s="6"/>
      <c r="E541" s="7"/>
    </row>
    <row r="542" hidden="1">
      <c r="A542" s="20" t="s">
        <v>3637</v>
      </c>
      <c r="B542" s="21" t="s">
        <v>3638</v>
      </c>
      <c r="C542" s="22" t="s">
        <v>3639</v>
      </c>
      <c r="D542" s="21" t="s">
        <v>3640</v>
      </c>
      <c r="E542" s="23" t="s">
        <v>13</v>
      </c>
    </row>
    <row r="543" hidden="1">
      <c r="A543" s="57" t="s">
        <v>3641</v>
      </c>
      <c r="B543" s="25">
        <v>8420.0</v>
      </c>
      <c r="C543" s="26">
        <v>8420.0</v>
      </c>
      <c r="D543" s="27">
        <v>0.0</v>
      </c>
      <c r="E543" s="41"/>
    </row>
    <row r="544" hidden="1">
      <c r="A544" s="57" t="s">
        <v>3642</v>
      </c>
      <c r="B544" s="29">
        <v>7940.0</v>
      </c>
      <c r="C544" s="26">
        <v>7940.0</v>
      </c>
      <c r="D544" s="27">
        <v>0.0</v>
      </c>
      <c r="E544" s="40"/>
    </row>
    <row r="545" hidden="1">
      <c r="A545" s="57" t="s">
        <v>3643</v>
      </c>
      <c r="B545" s="29">
        <v>260.0</v>
      </c>
      <c r="C545" s="26">
        <v>260.0</v>
      </c>
      <c r="D545" s="27">
        <v>0.0</v>
      </c>
      <c r="E545" s="41"/>
    </row>
    <row r="546" hidden="1">
      <c r="A546" s="57" t="s">
        <v>3644</v>
      </c>
      <c r="B546" s="29">
        <v>0.0</v>
      </c>
      <c r="C546" s="26"/>
      <c r="D546" s="27">
        <v>0.0</v>
      </c>
      <c r="E546" s="41"/>
    </row>
    <row r="547" hidden="1">
      <c r="A547" s="31" t="s">
        <v>3646</v>
      </c>
      <c r="B547" s="29">
        <v>0.0</v>
      </c>
      <c r="C547" s="26"/>
      <c r="D547" s="27">
        <v>0.0</v>
      </c>
      <c r="E547" s="41"/>
    </row>
    <row r="548" hidden="1">
      <c r="A548" s="31" t="s">
        <v>3647</v>
      </c>
      <c r="B548" s="29">
        <v>0.0</v>
      </c>
      <c r="C548" s="26"/>
      <c r="D548" s="27">
        <v>0.0</v>
      </c>
      <c r="E548" s="41"/>
    </row>
    <row r="549" hidden="1">
      <c r="A549" s="31" t="s">
        <v>3649</v>
      </c>
      <c r="B549" s="29">
        <v>0.0</v>
      </c>
      <c r="C549" s="26"/>
      <c r="D549" s="27">
        <v>0.0</v>
      </c>
      <c r="E549" s="40"/>
    </row>
    <row r="550" hidden="1">
      <c r="A550" s="31" t="s">
        <v>3651</v>
      </c>
      <c r="B550" s="29">
        <v>1200.0</v>
      </c>
      <c r="C550" s="26">
        <v>840.0</v>
      </c>
      <c r="D550" s="27">
        <v>-360.0</v>
      </c>
      <c r="E550" s="28"/>
    </row>
    <row r="551" hidden="1">
      <c r="A551" s="58" t="s">
        <v>3652</v>
      </c>
      <c r="B551" s="29">
        <v>51474.0</v>
      </c>
      <c r="C551" s="29">
        <v>51474.0</v>
      </c>
      <c r="D551" s="27">
        <v>0.0</v>
      </c>
      <c r="E551" s="41"/>
    </row>
    <row r="552" hidden="1">
      <c r="A552" s="58" t="s">
        <v>3653</v>
      </c>
      <c r="B552" s="29">
        <v>34193.0</v>
      </c>
      <c r="C552" s="59">
        <v>34193.0</v>
      </c>
      <c r="D552" s="27">
        <v>0.0</v>
      </c>
      <c r="E552" s="41"/>
    </row>
    <row r="553" hidden="1">
      <c r="A553" s="58" t="s">
        <v>3654</v>
      </c>
      <c r="B553" s="29">
        <v>60075.0</v>
      </c>
      <c r="C553" s="59">
        <v>60075.0</v>
      </c>
      <c r="D553" s="27">
        <v>0.0</v>
      </c>
      <c r="E553" s="41"/>
    </row>
    <row r="554" hidden="1">
      <c r="A554" s="58" t="s">
        <v>3655</v>
      </c>
      <c r="B554" s="29">
        <v>18453.0</v>
      </c>
      <c r="C554" s="59">
        <v>18453.0</v>
      </c>
      <c r="D554" s="27">
        <v>0.0</v>
      </c>
      <c r="E554" s="41"/>
    </row>
    <row r="555" hidden="1">
      <c r="A555" s="58" t="s">
        <v>3657</v>
      </c>
      <c r="B555" s="29">
        <v>2386.0</v>
      </c>
      <c r="C555" s="59">
        <v>2386.0</v>
      </c>
      <c r="D555" s="27">
        <v>0.0</v>
      </c>
      <c r="E555" s="41"/>
    </row>
    <row r="556" hidden="1">
      <c r="A556" s="58" t="s">
        <v>3658</v>
      </c>
      <c r="B556" s="29">
        <v>0.0</v>
      </c>
      <c r="C556" s="59">
        <v>0.0</v>
      </c>
      <c r="D556" s="27">
        <v>0.0</v>
      </c>
      <c r="E556" s="41"/>
    </row>
    <row r="557" hidden="1">
      <c r="A557" s="35" t="s">
        <v>3659</v>
      </c>
      <c r="B557" s="29">
        <v>183707.0</v>
      </c>
      <c r="C557" s="59">
        <v>183707.0</v>
      </c>
      <c r="D557" s="27">
        <v>0.0</v>
      </c>
      <c r="E557" s="41"/>
    </row>
    <row r="558" hidden="1">
      <c r="A558" s="36" t="s">
        <v>3660</v>
      </c>
      <c r="B558" s="42">
        <v>121.5</v>
      </c>
      <c r="C558" s="71">
        <v>334.0</v>
      </c>
      <c r="D558" s="66">
        <v>212.5</v>
      </c>
      <c r="E558" s="45"/>
    </row>
    <row r="559" hidden="1"/>
    <row r="560" hidden="1"/>
    <row r="561" hidden="1">
      <c r="A561" s="5" t="s">
        <v>4823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3634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45635.0</v>
      </c>
      <c r="B565" s="6"/>
      <c r="C565" s="54" t="s">
        <v>3635</v>
      </c>
      <c r="D565" s="15">
        <v>45641.0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4824</v>
      </c>
      <c r="B567" s="7"/>
      <c r="C567" s="16"/>
      <c r="D567" s="56" t="s">
        <v>4825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3636</v>
      </c>
      <c r="B569" s="6"/>
      <c r="C569" s="6"/>
      <c r="D569" s="6"/>
      <c r="E569" s="7"/>
    </row>
    <row r="570" hidden="1">
      <c r="A570" s="20" t="s">
        <v>3637</v>
      </c>
      <c r="B570" s="21" t="s">
        <v>3638</v>
      </c>
      <c r="C570" s="22" t="s">
        <v>3639</v>
      </c>
      <c r="D570" s="21" t="s">
        <v>3640</v>
      </c>
      <c r="E570" s="23" t="s">
        <v>13</v>
      </c>
    </row>
    <row r="571" hidden="1">
      <c r="A571" s="57" t="s">
        <v>3641</v>
      </c>
      <c r="B571" s="25">
        <v>8060.0</v>
      </c>
      <c r="C571" s="26">
        <v>8060.0</v>
      </c>
      <c r="D571" s="27">
        <v>0.0</v>
      </c>
      <c r="E571" s="41"/>
    </row>
    <row r="572" hidden="1">
      <c r="A572" s="57" t="s">
        <v>3642</v>
      </c>
      <c r="B572" s="29">
        <v>16444.0</v>
      </c>
      <c r="C572" s="26">
        <v>16444.0</v>
      </c>
      <c r="D572" s="27">
        <v>0.0</v>
      </c>
      <c r="E572" s="40"/>
    </row>
    <row r="573" hidden="1">
      <c r="A573" s="57" t="s">
        <v>3643</v>
      </c>
      <c r="B573" s="29">
        <v>350.0</v>
      </c>
      <c r="C573" s="26">
        <v>350.0</v>
      </c>
      <c r="D573" s="27">
        <v>0.0</v>
      </c>
      <c r="E573" s="41"/>
    </row>
    <row r="574" hidden="1">
      <c r="A574" s="57" t="s">
        <v>3644</v>
      </c>
      <c r="B574" s="29">
        <v>0.0</v>
      </c>
      <c r="C574" s="26"/>
      <c r="D574" s="27">
        <v>0.0</v>
      </c>
      <c r="E574" s="41"/>
    </row>
    <row r="575" hidden="1">
      <c r="A575" s="31" t="s">
        <v>3646</v>
      </c>
      <c r="B575" s="29">
        <v>0.0</v>
      </c>
      <c r="C575" s="26"/>
      <c r="D575" s="27">
        <v>0.0</v>
      </c>
      <c r="E575" s="41"/>
    </row>
    <row r="576" hidden="1">
      <c r="A576" s="31" t="s">
        <v>3647</v>
      </c>
      <c r="B576" s="29">
        <v>0.0</v>
      </c>
      <c r="C576" s="26"/>
      <c r="D576" s="27">
        <v>0.0</v>
      </c>
      <c r="E576" s="41"/>
    </row>
    <row r="577" hidden="1">
      <c r="A577" s="31" t="s">
        <v>3649</v>
      </c>
      <c r="B577" s="29">
        <v>0.0</v>
      </c>
      <c r="C577" s="26"/>
      <c r="D577" s="27">
        <v>0.0</v>
      </c>
      <c r="E577" s="40"/>
    </row>
    <row r="578" hidden="1">
      <c r="A578" s="31" t="s">
        <v>3651</v>
      </c>
      <c r="B578" s="29">
        <v>1800.0</v>
      </c>
      <c r="C578" s="26">
        <v>1687.0</v>
      </c>
      <c r="D578" s="27">
        <v>-113.0</v>
      </c>
      <c r="E578" s="28" t="s">
        <v>8634</v>
      </c>
    </row>
    <row r="579" hidden="1">
      <c r="A579" s="58" t="s">
        <v>3652</v>
      </c>
      <c r="B579" s="29">
        <v>90785.0</v>
      </c>
      <c r="C579" s="29">
        <v>90785.0</v>
      </c>
      <c r="D579" s="27">
        <v>0.0</v>
      </c>
      <c r="E579" s="41"/>
    </row>
    <row r="580" hidden="1">
      <c r="A580" s="58" t="s">
        <v>3653</v>
      </c>
      <c r="B580" s="29">
        <v>33441.0</v>
      </c>
      <c r="C580" s="59">
        <v>33052.0</v>
      </c>
      <c r="D580" s="27">
        <v>-389.0</v>
      </c>
      <c r="E580" s="41"/>
    </row>
    <row r="581" hidden="1">
      <c r="A581" s="58" t="s">
        <v>3654</v>
      </c>
      <c r="B581" s="29">
        <v>60994.0</v>
      </c>
      <c r="C581" s="59">
        <v>60994.0</v>
      </c>
      <c r="D581" s="27">
        <v>0.0</v>
      </c>
      <c r="E581" s="41"/>
    </row>
    <row r="582" hidden="1">
      <c r="A582" s="58" t="s">
        <v>3655</v>
      </c>
      <c r="B582" s="29">
        <v>26959.0</v>
      </c>
      <c r="C582" s="59">
        <v>26959.0</v>
      </c>
      <c r="D582" s="27">
        <v>0.0</v>
      </c>
      <c r="E582" s="41"/>
    </row>
    <row r="583" hidden="1">
      <c r="A583" s="58" t="s">
        <v>3657</v>
      </c>
      <c r="B583" s="29">
        <v>718.0</v>
      </c>
      <c r="C583" s="59">
        <v>718.0</v>
      </c>
      <c r="D583" s="27">
        <v>0.0</v>
      </c>
      <c r="E583" s="41"/>
    </row>
    <row r="584" hidden="1">
      <c r="A584" s="58" t="s">
        <v>3658</v>
      </c>
      <c r="B584" s="29">
        <v>0.0</v>
      </c>
      <c r="C584" s="59">
        <v>0.0</v>
      </c>
      <c r="D584" s="27">
        <v>0.0</v>
      </c>
      <c r="E584" s="41"/>
    </row>
    <row r="585" hidden="1">
      <c r="A585" s="35" t="s">
        <v>3659</v>
      </c>
      <c r="B585" s="29">
        <v>239424.8</v>
      </c>
      <c r="C585" s="59">
        <v>239035.80000000002</v>
      </c>
      <c r="D585" s="27">
        <v>-388.9999999999709</v>
      </c>
      <c r="E585" s="41"/>
    </row>
    <row r="586" hidden="1">
      <c r="A586" s="36" t="s">
        <v>3660</v>
      </c>
      <c r="B586" s="42">
        <v>126.20000000000437</v>
      </c>
      <c r="C586" s="71">
        <v>13.199999999982538</v>
      </c>
      <c r="D586" s="66">
        <v>-113.00000000002183</v>
      </c>
      <c r="E586" s="45"/>
    </row>
    <row r="587" hidden="1"/>
    <row r="588" hidden="1"/>
    <row r="589" hidden="1">
      <c r="A589" s="5" t="s">
        <v>4823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3634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45642.0</v>
      </c>
      <c r="B593" s="6"/>
      <c r="C593" s="54" t="s">
        <v>3635</v>
      </c>
      <c r="D593" s="15">
        <v>45648.0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4824</v>
      </c>
      <c r="B595" s="7"/>
      <c r="C595" s="16"/>
      <c r="D595" s="56" t="s">
        <v>4825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3636</v>
      </c>
      <c r="B597" s="6"/>
      <c r="C597" s="6"/>
      <c r="D597" s="6"/>
      <c r="E597" s="7"/>
    </row>
    <row r="598" hidden="1">
      <c r="A598" s="20" t="s">
        <v>3637</v>
      </c>
      <c r="B598" s="21" t="s">
        <v>3638</v>
      </c>
      <c r="C598" s="22" t="s">
        <v>3639</v>
      </c>
      <c r="D598" s="21" t="s">
        <v>3640</v>
      </c>
      <c r="E598" s="23" t="s">
        <v>13</v>
      </c>
    </row>
    <row r="599" hidden="1">
      <c r="A599" s="57" t="s">
        <v>3641</v>
      </c>
      <c r="B599" s="25">
        <v>10006.0</v>
      </c>
      <c r="C599" s="26">
        <v>10010.0</v>
      </c>
      <c r="D599" s="27">
        <v>4.0</v>
      </c>
      <c r="E599" s="41"/>
    </row>
    <row r="600" hidden="1">
      <c r="A600" s="57" t="s">
        <v>3642</v>
      </c>
      <c r="B600" s="29">
        <v>18973.0</v>
      </c>
      <c r="C600" s="26">
        <v>18973.0</v>
      </c>
      <c r="D600" s="27">
        <v>0.0</v>
      </c>
      <c r="E600" s="40"/>
    </row>
    <row r="601" hidden="1">
      <c r="A601" s="57" t="s">
        <v>3643</v>
      </c>
      <c r="B601" s="29">
        <v>0.0</v>
      </c>
      <c r="C601" s="26"/>
      <c r="D601" s="27">
        <v>0.0</v>
      </c>
      <c r="E601" s="41"/>
    </row>
    <row r="602" hidden="1">
      <c r="A602" s="57" t="s">
        <v>3644</v>
      </c>
      <c r="B602" s="29">
        <v>200.0</v>
      </c>
      <c r="C602" s="26"/>
      <c r="D602" s="27">
        <v>-200.0</v>
      </c>
      <c r="E602" s="41"/>
    </row>
    <row r="603" hidden="1">
      <c r="A603" s="31" t="s">
        <v>3646</v>
      </c>
      <c r="B603" s="29">
        <v>0.0</v>
      </c>
      <c r="C603" s="26"/>
      <c r="D603" s="27">
        <v>0.0</v>
      </c>
      <c r="E603" s="41"/>
    </row>
    <row r="604" hidden="1">
      <c r="A604" s="31" t="s">
        <v>3647</v>
      </c>
      <c r="B604" s="29">
        <v>0.0</v>
      </c>
      <c r="C604" s="26"/>
      <c r="D604" s="27">
        <v>0.0</v>
      </c>
      <c r="E604" s="41"/>
    </row>
    <row r="605" hidden="1">
      <c r="A605" s="31" t="s">
        <v>3649</v>
      </c>
      <c r="B605" s="29">
        <v>0.0</v>
      </c>
      <c r="C605" s="26"/>
      <c r="D605" s="27">
        <v>0.0</v>
      </c>
      <c r="E605" s="40"/>
    </row>
    <row r="606" hidden="1">
      <c r="A606" s="31" t="s">
        <v>3651</v>
      </c>
      <c r="B606" s="29">
        <v>1400.0</v>
      </c>
      <c r="C606" s="26">
        <v>1247.0</v>
      </c>
      <c r="D606" s="27">
        <v>-153.0</v>
      </c>
      <c r="E606" s="28" t="s">
        <v>8635</v>
      </c>
    </row>
    <row r="607" hidden="1">
      <c r="A607" s="58" t="s">
        <v>3652</v>
      </c>
      <c r="B607" s="29">
        <v>89630.0</v>
      </c>
      <c r="C607" s="29">
        <v>89077.0</v>
      </c>
      <c r="D607" s="27">
        <v>-553.0</v>
      </c>
      <c r="E607" s="41"/>
    </row>
    <row r="608" hidden="1">
      <c r="A608" s="58" t="s">
        <v>3653</v>
      </c>
      <c r="B608" s="29">
        <v>40622.0</v>
      </c>
      <c r="C608" s="59">
        <v>40622.0</v>
      </c>
      <c r="D608" s="27">
        <v>0.0</v>
      </c>
      <c r="E608" s="41"/>
    </row>
    <row r="609" hidden="1">
      <c r="A609" s="58" t="s">
        <v>3654</v>
      </c>
      <c r="B609" s="29">
        <v>58063.0</v>
      </c>
      <c r="C609" s="59">
        <v>57799.0</v>
      </c>
      <c r="D609" s="27">
        <v>-264.0</v>
      </c>
      <c r="E609" s="41"/>
    </row>
    <row r="610" hidden="1">
      <c r="A610" s="58" t="s">
        <v>3655</v>
      </c>
      <c r="B610" s="29">
        <v>18846.0</v>
      </c>
      <c r="C610" s="59">
        <v>18846.0</v>
      </c>
      <c r="D610" s="27">
        <v>0.0</v>
      </c>
      <c r="E610" s="41"/>
    </row>
    <row r="611" hidden="1">
      <c r="A611" s="58" t="s">
        <v>3657</v>
      </c>
      <c r="B611" s="29">
        <v>1968.0</v>
      </c>
      <c r="C611" s="59">
        <v>1968.0</v>
      </c>
      <c r="D611" s="27">
        <v>0.0</v>
      </c>
      <c r="E611" s="41"/>
    </row>
    <row r="612" hidden="1">
      <c r="A612" s="58" t="s">
        <v>3658</v>
      </c>
      <c r="B612" s="29">
        <v>0.0</v>
      </c>
      <c r="C612" s="59">
        <v>0.0</v>
      </c>
      <c r="D612" s="27">
        <v>0.0</v>
      </c>
      <c r="E612" s="41"/>
    </row>
    <row r="613" hidden="1">
      <c r="A613" s="35" t="s">
        <v>3659</v>
      </c>
      <c r="B613" s="29">
        <v>239688.5</v>
      </c>
      <c r="C613" s="59">
        <v>238871.5</v>
      </c>
      <c r="D613" s="27">
        <v>-817.0</v>
      </c>
      <c r="E613" s="41"/>
    </row>
    <row r="614" hidden="1">
      <c r="A614" s="36" t="s">
        <v>3660</v>
      </c>
      <c r="B614" s="42">
        <v>19.5</v>
      </c>
      <c r="C614" s="71">
        <v>-329.5</v>
      </c>
      <c r="D614" s="66">
        <v>-349.0</v>
      </c>
      <c r="E614" s="45"/>
    </row>
    <row r="615" hidden="1"/>
    <row r="616" hidden="1"/>
    <row r="617" hidden="1">
      <c r="A617" s="5" t="s">
        <v>4823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3634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45649.0</v>
      </c>
      <c r="B621" s="6"/>
      <c r="C621" s="54" t="s">
        <v>3635</v>
      </c>
      <c r="D621" s="15">
        <v>45655.0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4824</v>
      </c>
      <c r="B623" s="7"/>
      <c r="C623" s="16"/>
      <c r="D623" s="56" t="s">
        <v>4825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3636</v>
      </c>
      <c r="B625" s="6"/>
      <c r="C625" s="6"/>
      <c r="D625" s="6"/>
      <c r="E625" s="7"/>
    </row>
    <row r="626" hidden="1">
      <c r="A626" s="20" t="s">
        <v>3637</v>
      </c>
      <c r="B626" s="21" t="s">
        <v>3638</v>
      </c>
      <c r="C626" s="22" t="s">
        <v>3639</v>
      </c>
      <c r="D626" s="21" t="s">
        <v>3640</v>
      </c>
      <c r="E626" s="23" t="s">
        <v>13</v>
      </c>
    </row>
    <row r="627" hidden="1">
      <c r="A627" s="57" t="s">
        <v>3641</v>
      </c>
      <c r="B627" s="25">
        <v>3647.0</v>
      </c>
      <c r="C627" s="26">
        <v>3647.0</v>
      </c>
      <c r="D627" s="27">
        <v>0.0</v>
      </c>
      <c r="E627" s="40" t="s">
        <v>8636</v>
      </c>
    </row>
    <row r="628" hidden="1">
      <c r="A628" s="57" t="s">
        <v>3642</v>
      </c>
      <c r="B628" s="29">
        <v>6742.0</v>
      </c>
      <c r="C628" s="26">
        <v>6742.0</v>
      </c>
      <c r="D628" s="27">
        <v>0.0</v>
      </c>
      <c r="E628" s="40"/>
    </row>
    <row r="629" hidden="1">
      <c r="A629" s="57" t="s">
        <v>3643</v>
      </c>
      <c r="B629" s="29">
        <v>0.0</v>
      </c>
      <c r="C629" s="26"/>
      <c r="D629" s="27">
        <v>0.0</v>
      </c>
      <c r="E629" s="41"/>
    </row>
    <row r="630" hidden="1">
      <c r="A630" s="57" t="s">
        <v>3644</v>
      </c>
      <c r="B630" s="29">
        <v>0.0</v>
      </c>
      <c r="C630" s="26"/>
      <c r="D630" s="27">
        <v>0.0</v>
      </c>
      <c r="E630" s="41"/>
    </row>
    <row r="631" hidden="1">
      <c r="A631" s="31" t="s">
        <v>3646</v>
      </c>
      <c r="B631" s="29">
        <v>0.0</v>
      </c>
      <c r="C631" s="26"/>
      <c r="D631" s="27">
        <v>0.0</v>
      </c>
      <c r="E631" s="41"/>
    </row>
    <row r="632" hidden="1">
      <c r="A632" s="31" t="s">
        <v>3647</v>
      </c>
      <c r="B632" s="29">
        <v>0.0</v>
      </c>
      <c r="C632" s="26"/>
      <c r="D632" s="27">
        <v>0.0</v>
      </c>
      <c r="E632" s="41"/>
    </row>
    <row r="633" hidden="1">
      <c r="A633" s="31" t="s">
        <v>3649</v>
      </c>
      <c r="B633" s="29">
        <v>0.0</v>
      </c>
      <c r="C633" s="26"/>
      <c r="D633" s="27">
        <v>0.0</v>
      </c>
      <c r="E633" s="40"/>
    </row>
    <row r="634" hidden="1">
      <c r="A634" s="31" t="s">
        <v>3651</v>
      </c>
      <c r="B634" s="29">
        <v>440.0</v>
      </c>
      <c r="C634" s="26">
        <v>449.0</v>
      </c>
      <c r="D634" s="27">
        <v>9.0</v>
      </c>
      <c r="E634" s="28"/>
    </row>
    <row r="635" hidden="1">
      <c r="A635" s="58" t="s">
        <v>3652</v>
      </c>
      <c r="B635" s="29">
        <v>72142.0</v>
      </c>
      <c r="C635" s="29">
        <v>72142.0</v>
      </c>
      <c r="D635" s="27">
        <v>0.0</v>
      </c>
      <c r="E635" s="41"/>
    </row>
    <row r="636" hidden="1">
      <c r="A636" s="58" t="s">
        <v>3653</v>
      </c>
      <c r="B636" s="29">
        <v>19302.0</v>
      </c>
      <c r="C636" s="59">
        <v>18948.0</v>
      </c>
      <c r="D636" s="27">
        <v>-354.0</v>
      </c>
      <c r="E636" s="41"/>
    </row>
    <row r="637" hidden="1">
      <c r="A637" s="58" t="s">
        <v>3654</v>
      </c>
      <c r="B637" s="29">
        <v>27445.0</v>
      </c>
      <c r="C637" s="59">
        <v>27445.0</v>
      </c>
      <c r="D637" s="27">
        <v>0.0</v>
      </c>
      <c r="E637" s="41"/>
    </row>
    <row r="638" hidden="1">
      <c r="A638" s="58" t="s">
        <v>3655</v>
      </c>
      <c r="B638" s="29">
        <v>11701.0</v>
      </c>
      <c r="C638" s="59">
        <v>11701.0</v>
      </c>
      <c r="D638" s="27">
        <v>0.0</v>
      </c>
      <c r="E638" s="41"/>
    </row>
    <row r="639" hidden="1">
      <c r="A639" s="58" t="s">
        <v>3657</v>
      </c>
      <c r="B639" s="29">
        <v>1913.0</v>
      </c>
      <c r="C639" s="59">
        <v>1913.0</v>
      </c>
      <c r="D639" s="27">
        <v>0.0</v>
      </c>
      <c r="E639" s="41"/>
    </row>
    <row r="640" hidden="1">
      <c r="A640" s="58" t="s">
        <v>3658</v>
      </c>
      <c r="B640" s="29">
        <v>0.0</v>
      </c>
      <c r="C640" s="59">
        <v>0.0</v>
      </c>
      <c r="D640" s="27">
        <v>0.0</v>
      </c>
      <c r="E640" s="41"/>
    </row>
    <row r="641" hidden="1">
      <c r="A641" s="35" t="s">
        <v>3659</v>
      </c>
      <c r="B641" s="29">
        <v>143266.5</v>
      </c>
      <c r="C641" s="59">
        <v>142912.5</v>
      </c>
      <c r="D641" s="27">
        <v>-354.0</v>
      </c>
      <c r="E641" s="41"/>
    </row>
    <row r="642" hidden="1">
      <c r="A642" s="36" t="s">
        <v>3660</v>
      </c>
      <c r="B642" s="42">
        <v>65.5</v>
      </c>
      <c r="C642" s="71">
        <v>74.5</v>
      </c>
      <c r="D642" s="66">
        <v>9.0</v>
      </c>
      <c r="E642" s="45"/>
    </row>
    <row r="643" hidden="1"/>
    <row r="644" hidden="1"/>
    <row r="645" hidden="1">
      <c r="A645" s="5" t="s">
        <v>4823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3634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4" t="s">
        <v>3635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4824</v>
      </c>
      <c r="B651" s="7"/>
      <c r="C651" s="16"/>
      <c r="D651" s="56" t="s">
        <v>4826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3636</v>
      </c>
      <c r="B653" s="6"/>
      <c r="C653" s="6"/>
      <c r="D653" s="6"/>
      <c r="E653" s="7"/>
    </row>
    <row r="654" hidden="1">
      <c r="A654" s="20" t="s">
        <v>3637</v>
      </c>
      <c r="B654" s="21" t="s">
        <v>3638</v>
      </c>
      <c r="C654" s="22" t="s">
        <v>3639</v>
      </c>
      <c r="D654" s="21" t="s">
        <v>3640</v>
      </c>
      <c r="E654" s="23" t="s">
        <v>13</v>
      </c>
    </row>
    <row r="655" hidden="1">
      <c r="A655" s="57" t="s">
        <v>3641</v>
      </c>
      <c r="B655" s="25">
        <v>482.0</v>
      </c>
      <c r="C655" s="26">
        <v>2380.0</v>
      </c>
      <c r="D655" s="27">
        <v>1898.0</v>
      </c>
      <c r="E655" s="40"/>
    </row>
    <row r="656" hidden="1">
      <c r="A656" s="57" t="s">
        <v>3642</v>
      </c>
      <c r="B656" s="29">
        <v>3143.0</v>
      </c>
      <c r="C656" s="26">
        <v>3143.0</v>
      </c>
      <c r="D656" s="27">
        <v>0.0</v>
      </c>
      <c r="E656" s="40"/>
    </row>
    <row r="657" hidden="1">
      <c r="A657" s="57" t="s">
        <v>3643</v>
      </c>
      <c r="B657" s="29">
        <v>0.0</v>
      </c>
      <c r="C657" s="26"/>
      <c r="D657" s="27">
        <v>0.0</v>
      </c>
      <c r="E657" s="41"/>
    </row>
    <row r="658" hidden="1">
      <c r="A658" s="57" t="s">
        <v>3644</v>
      </c>
      <c r="B658" s="29">
        <v>0.0</v>
      </c>
      <c r="C658" s="26"/>
      <c r="D658" s="27">
        <v>0.0</v>
      </c>
      <c r="E658" s="41"/>
    </row>
    <row r="659" hidden="1">
      <c r="A659" s="31" t="s">
        <v>3646</v>
      </c>
      <c r="B659" s="29">
        <v>0.0</v>
      </c>
      <c r="C659" s="26"/>
      <c r="D659" s="27">
        <v>0.0</v>
      </c>
      <c r="E659" s="41"/>
    </row>
    <row r="660" hidden="1">
      <c r="A660" s="31" t="s">
        <v>3647</v>
      </c>
      <c r="B660" s="29">
        <v>0.0</v>
      </c>
      <c r="C660" s="26"/>
      <c r="D660" s="27">
        <v>0.0</v>
      </c>
      <c r="E660" s="41"/>
    </row>
    <row r="661" hidden="1">
      <c r="A661" s="31" t="s">
        <v>3649</v>
      </c>
      <c r="B661" s="29">
        <v>0.0</v>
      </c>
      <c r="C661" s="26"/>
      <c r="D661" s="27">
        <v>0.0</v>
      </c>
      <c r="E661" s="40"/>
    </row>
    <row r="662" hidden="1">
      <c r="A662" s="31" t="s">
        <v>3651</v>
      </c>
      <c r="B662" s="29">
        <v>440.0</v>
      </c>
      <c r="C662" s="26">
        <v>440.0</v>
      </c>
      <c r="D662" s="27">
        <v>0.0</v>
      </c>
      <c r="E662" s="28"/>
    </row>
    <row r="663" hidden="1">
      <c r="A663" s="58" t="s">
        <v>3652</v>
      </c>
      <c r="B663" s="29">
        <v>29433.0</v>
      </c>
      <c r="C663" s="29">
        <v>0.0</v>
      </c>
      <c r="D663" s="27">
        <v>-29433.0</v>
      </c>
      <c r="E663" s="41"/>
    </row>
    <row r="664" hidden="1">
      <c r="A664" s="58" t="s">
        <v>3653</v>
      </c>
      <c r="B664" s="29">
        <v>11170.0</v>
      </c>
      <c r="C664" s="59">
        <v>0.0</v>
      </c>
      <c r="D664" s="27">
        <v>-11170.0</v>
      </c>
      <c r="E664" s="41"/>
    </row>
    <row r="665" hidden="1">
      <c r="A665" s="58" t="s">
        <v>3654</v>
      </c>
      <c r="B665" s="29">
        <v>11565.0</v>
      </c>
      <c r="C665" s="59">
        <v>0.0</v>
      </c>
      <c r="D665" s="27">
        <v>-11565.0</v>
      </c>
      <c r="E665" s="41"/>
    </row>
    <row r="666" hidden="1">
      <c r="A666" s="58" t="s">
        <v>3655</v>
      </c>
      <c r="B666" s="29">
        <v>3931.0</v>
      </c>
      <c r="C666" s="59">
        <v>0.0</v>
      </c>
      <c r="D666" s="27">
        <v>-3931.0</v>
      </c>
      <c r="E666" s="41"/>
    </row>
    <row r="667" hidden="1">
      <c r="A667" s="58" t="s">
        <v>3657</v>
      </c>
      <c r="B667" s="29">
        <v>0.0</v>
      </c>
      <c r="C667" s="59">
        <v>0.0</v>
      </c>
      <c r="D667" s="27">
        <v>0.0</v>
      </c>
      <c r="E667" s="41"/>
    </row>
    <row r="668" hidden="1">
      <c r="A668" s="58" t="s">
        <v>3658</v>
      </c>
      <c r="B668" s="29">
        <v>0.0</v>
      </c>
      <c r="C668" s="59">
        <v>0.0</v>
      </c>
      <c r="D668" s="27">
        <v>0.0</v>
      </c>
      <c r="E668" s="41"/>
    </row>
    <row r="669" hidden="1">
      <c r="A669" s="35" t="s">
        <v>3659</v>
      </c>
      <c r="B669" s="29">
        <v>62162.0</v>
      </c>
      <c r="C669" s="59">
        <v>0.0</v>
      </c>
      <c r="D669" s="27">
        <v>-62162.0</v>
      </c>
      <c r="E669" s="41"/>
    </row>
    <row r="670" hidden="1">
      <c r="A670" s="36" t="s">
        <v>3660</v>
      </c>
      <c r="B670" s="42">
        <v>-1998.0</v>
      </c>
      <c r="C670" s="71">
        <v>5963.0</v>
      </c>
      <c r="D670" s="66">
        <v>7961.0</v>
      </c>
      <c r="E670" s="45"/>
    </row>
    <row r="671" hidden="1"/>
    <row r="672" hidden="1"/>
    <row r="673" hidden="1">
      <c r="A673" s="5" t="s">
        <v>4823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3634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4" t="s">
        <v>3635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4827</v>
      </c>
      <c r="B679" s="7"/>
      <c r="C679" s="16"/>
      <c r="D679" s="56" t="s">
        <v>4825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3636</v>
      </c>
      <c r="B681" s="6"/>
      <c r="C681" s="6"/>
      <c r="D681" s="6"/>
      <c r="E681" s="7"/>
    </row>
    <row r="682" hidden="1">
      <c r="A682" s="20" t="s">
        <v>3637</v>
      </c>
      <c r="B682" s="21" t="s">
        <v>3638</v>
      </c>
      <c r="C682" s="22" t="s">
        <v>3639</v>
      </c>
      <c r="D682" s="21" t="s">
        <v>3640</v>
      </c>
      <c r="E682" s="23" t="s">
        <v>13</v>
      </c>
    </row>
    <row r="683" hidden="1">
      <c r="A683" s="57" t="s">
        <v>3641</v>
      </c>
      <c r="B683" s="25">
        <v>9900.0</v>
      </c>
      <c r="C683" s="26">
        <v>9900.0</v>
      </c>
      <c r="D683" s="27">
        <v>0.0</v>
      </c>
      <c r="E683" s="40"/>
    </row>
    <row r="684" hidden="1">
      <c r="A684" s="57" t="s">
        <v>3642</v>
      </c>
      <c r="B684" s="29">
        <v>8306.0</v>
      </c>
      <c r="C684" s="26">
        <v>6239.0</v>
      </c>
      <c r="D684" s="27">
        <v>-2067.0</v>
      </c>
      <c r="E684" s="40" t="s">
        <v>8637</v>
      </c>
    </row>
    <row r="685" hidden="1">
      <c r="A685" s="57" t="s">
        <v>3643</v>
      </c>
      <c r="B685" s="29">
        <v>150.0</v>
      </c>
      <c r="C685" s="26">
        <v>150.0</v>
      </c>
      <c r="D685" s="27">
        <v>0.0</v>
      </c>
      <c r="E685" s="41"/>
    </row>
    <row r="686" hidden="1">
      <c r="A686" s="57" t="s">
        <v>3644</v>
      </c>
      <c r="B686" s="29">
        <v>0.0</v>
      </c>
      <c r="C686" s="26"/>
      <c r="D686" s="27">
        <v>0.0</v>
      </c>
      <c r="E686" s="41"/>
    </row>
    <row r="687" hidden="1">
      <c r="A687" s="31" t="s">
        <v>3646</v>
      </c>
      <c r="B687" s="29">
        <v>0.0</v>
      </c>
      <c r="C687" s="26"/>
      <c r="D687" s="27">
        <v>0.0</v>
      </c>
      <c r="E687" s="41"/>
    </row>
    <row r="688" hidden="1">
      <c r="A688" s="31" t="s">
        <v>3647</v>
      </c>
      <c r="B688" s="29">
        <v>0.0</v>
      </c>
      <c r="C688" s="26"/>
      <c r="D688" s="27">
        <v>0.0</v>
      </c>
      <c r="E688" s="41"/>
    </row>
    <row r="689" hidden="1">
      <c r="A689" s="31" t="s">
        <v>3649</v>
      </c>
      <c r="B689" s="29">
        <v>0.0</v>
      </c>
      <c r="C689" s="26"/>
      <c r="D689" s="27">
        <v>0.0</v>
      </c>
      <c r="E689" s="40"/>
    </row>
    <row r="690" hidden="1">
      <c r="A690" s="31" t="s">
        <v>3651</v>
      </c>
      <c r="B690" s="29">
        <v>1600.0</v>
      </c>
      <c r="C690" s="26">
        <v>2870.0</v>
      </c>
      <c r="D690" s="27">
        <v>1270.0</v>
      </c>
      <c r="E690" s="28" t="s">
        <v>8638</v>
      </c>
    </row>
    <row r="691" hidden="1">
      <c r="A691" s="58" t="s">
        <v>3652</v>
      </c>
      <c r="B691" s="29">
        <v>100211.0</v>
      </c>
      <c r="C691" s="29">
        <v>99882.0</v>
      </c>
      <c r="D691" s="27">
        <v>-329.0</v>
      </c>
      <c r="E691" s="41"/>
    </row>
    <row r="692" hidden="1">
      <c r="A692" s="58" t="s">
        <v>3653</v>
      </c>
      <c r="B692" s="29">
        <v>18677.0</v>
      </c>
      <c r="C692" s="59">
        <v>18677.0</v>
      </c>
      <c r="D692" s="27">
        <v>0.0</v>
      </c>
      <c r="E692" s="41"/>
    </row>
    <row r="693" hidden="1">
      <c r="A693" s="58" t="s">
        <v>3654</v>
      </c>
      <c r="B693" s="29">
        <v>24285.0</v>
      </c>
      <c r="C693" s="59">
        <v>24285.0</v>
      </c>
      <c r="D693" s="27">
        <v>0.0</v>
      </c>
      <c r="E693" s="41"/>
    </row>
    <row r="694" hidden="1">
      <c r="A694" s="58" t="s">
        <v>3655</v>
      </c>
      <c r="B694" s="29">
        <v>21584.0</v>
      </c>
      <c r="C694" s="59">
        <v>21584.0</v>
      </c>
      <c r="D694" s="27">
        <v>0.0</v>
      </c>
      <c r="E694" s="41"/>
    </row>
    <row r="695" hidden="1">
      <c r="A695" s="58" t="s">
        <v>3657</v>
      </c>
      <c r="B695" s="29">
        <v>1801.0</v>
      </c>
      <c r="C695" s="59">
        <v>1801.0</v>
      </c>
      <c r="D695" s="27">
        <v>0.0</v>
      </c>
      <c r="E695" s="41"/>
    </row>
    <row r="696" hidden="1">
      <c r="A696" s="58" t="s">
        <v>3658</v>
      </c>
      <c r="B696" s="29">
        <v>0.0</v>
      </c>
      <c r="C696" s="59">
        <v>0.0</v>
      </c>
      <c r="D696" s="27">
        <v>0.0</v>
      </c>
      <c r="E696" s="41"/>
    </row>
    <row r="697" hidden="1">
      <c r="A697" s="35" t="s">
        <v>3659</v>
      </c>
      <c r="B697" s="29">
        <v>186513.5</v>
      </c>
      <c r="C697" s="59">
        <v>186184.5</v>
      </c>
      <c r="D697" s="27">
        <v>-329.0</v>
      </c>
      <c r="E697" s="41"/>
    </row>
    <row r="698" hidden="1">
      <c r="A698" s="36" t="s">
        <v>3660</v>
      </c>
      <c r="B698" s="42">
        <v>0.5</v>
      </c>
      <c r="C698" s="71">
        <v>-796.5</v>
      </c>
      <c r="D698" s="66">
        <v>-797.0</v>
      </c>
      <c r="E698" s="45"/>
    </row>
    <row r="699" hidden="1"/>
    <row r="700" hidden="1"/>
    <row r="701" hidden="1">
      <c r="A701" s="5" t="s">
        <v>4823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3634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3635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4824</v>
      </c>
      <c r="B707" s="7"/>
      <c r="C707" s="16"/>
      <c r="D707" s="56" t="s">
        <v>4825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3636</v>
      </c>
      <c r="B709" s="6"/>
      <c r="C709" s="6"/>
      <c r="D709" s="6"/>
      <c r="E709" s="7"/>
    </row>
    <row r="710" hidden="1">
      <c r="A710" s="20" t="s">
        <v>3637</v>
      </c>
      <c r="B710" s="21" t="s">
        <v>3638</v>
      </c>
      <c r="C710" s="22" t="s">
        <v>3639</v>
      </c>
      <c r="D710" s="21" t="s">
        <v>3640</v>
      </c>
      <c r="E710" s="23" t="s">
        <v>13</v>
      </c>
    </row>
    <row r="711" hidden="1">
      <c r="A711" s="57" t="s">
        <v>3641</v>
      </c>
      <c r="B711" s="25">
        <v>8391.0</v>
      </c>
      <c r="C711" s="26">
        <v>8391.0</v>
      </c>
      <c r="D711" s="27">
        <v>0.0</v>
      </c>
      <c r="E711" s="40"/>
    </row>
    <row r="712" hidden="1">
      <c r="A712" s="57" t="s">
        <v>3642</v>
      </c>
      <c r="B712" s="29">
        <v>10185.0</v>
      </c>
      <c r="C712" s="26">
        <v>10185.0</v>
      </c>
      <c r="D712" s="27">
        <v>0.0</v>
      </c>
      <c r="E712" s="40"/>
    </row>
    <row r="713" hidden="1">
      <c r="A713" s="57" t="s">
        <v>3643</v>
      </c>
      <c r="B713" s="29">
        <v>0.0</v>
      </c>
      <c r="C713" s="26"/>
      <c r="D713" s="27">
        <v>0.0</v>
      </c>
      <c r="E713" s="41"/>
    </row>
    <row r="714" hidden="1">
      <c r="A714" s="57" t="s">
        <v>3644</v>
      </c>
      <c r="B714" s="29">
        <v>0.0</v>
      </c>
      <c r="C714" s="26"/>
      <c r="D714" s="27">
        <v>0.0</v>
      </c>
      <c r="E714" s="41"/>
    </row>
    <row r="715" hidden="1">
      <c r="A715" s="31" t="s">
        <v>3646</v>
      </c>
      <c r="B715" s="29">
        <v>0.0</v>
      </c>
      <c r="C715" s="26"/>
      <c r="D715" s="27">
        <v>0.0</v>
      </c>
      <c r="E715" s="41"/>
    </row>
    <row r="716" hidden="1">
      <c r="A716" s="31" t="s">
        <v>3647</v>
      </c>
      <c r="B716" s="29">
        <v>0.0</v>
      </c>
      <c r="C716" s="26"/>
      <c r="D716" s="27">
        <v>0.0</v>
      </c>
      <c r="E716" s="41"/>
    </row>
    <row r="717" hidden="1">
      <c r="A717" s="31" t="s">
        <v>3649</v>
      </c>
      <c r="B717" s="29">
        <v>0.0</v>
      </c>
      <c r="C717" s="26"/>
      <c r="D717" s="27">
        <v>0.0</v>
      </c>
      <c r="E717" s="40"/>
    </row>
    <row r="718" hidden="1">
      <c r="A718" s="31" t="s">
        <v>3651</v>
      </c>
      <c r="B718" s="29">
        <v>2320.0</v>
      </c>
      <c r="C718" s="26">
        <v>2320.0</v>
      </c>
      <c r="D718" s="27">
        <v>0.0</v>
      </c>
      <c r="E718" s="28"/>
    </row>
    <row r="719" hidden="1">
      <c r="A719" s="58" t="s">
        <v>3652</v>
      </c>
      <c r="B719" s="29">
        <v>75406.0</v>
      </c>
      <c r="C719" s="29">
        <v>75406.0</v>
      </c>
      <c r="D719" s="27">
        <v>0.0</v>
      </c>
      <c r="E719" s="41"/>
    </row>
    <row r="720" hidden="1">
      <c r="A720" s="58" t="s">
        <v>3653</v>
      </c>
      <c r="B720" s="29">
        <v>30150.0</v>
      </c>
      <c r="C720" s="59">
        <v>29821.0</v>
      </c>
      <c r="D720" s="27">
        <v>-329.0</v>
      </c>
      <c r="E720" s="41"/>
    </row>
    <row r="721" hidden="1">
      <c r="A721" s="58" t="s">
        <v>3654</v>
      </c>
      <c r="B721" s="29">
        <v>49611.0</v>
      </c>
      <c r="C721" s="59">
        <v>49611.0</v>
      </c>
      <c r="D721" s="27">
        <v>0.0</v>
      </c>
      <c r="E721" s="41"/>
    </row>
    <row r="722" hidden="1">
      <c r="A722" s="58" t="s">
        <v>3655</v>
      </c>
      <c r="B722" s="29">
        <v>22966.0</v>
      </c>
      <c r="C722" s="59">
        <v>22966.0</v>
      </c>
      <c r="D722" s="27">
        <v>0.0</v>
      </c>
      <c r="E722" s="41"/>
    </row>
    <row r="723" hidden="1">
      <c r="A723" s="58" t="s">
        <v>3657</v>
      </c>
      <c r="B723" s="29">
        <v>1140.0</v>
      </c>
      <c r="C723" s="59">
        <v>1140.0</v>
      </c>
      <c r="D723" s="27">
        <v>0.0</v>
      </c>
      <c r="E723" s="41"/>
    </row>
    <row r="724" hidden="1">
      <c r="A724" s="58" t="s">
        <v>3658</v>
      </c>
      <c r="B724" s="29">
        <v>0.0</v>
      </c>
      <c r="C724" s="59">
        <v>0.0</v>
      </c>
      <c r="D724" s="27">
        <v>0.0</v>
      </c>
      <c r="E724" s="41"/>
    </row>
    <row r="725" hidden="1">
      <c r="A725" s="35" t="s">
        <v>3659</v>
      </c>
      <c r="B725" s="29">
        <v>199937.0</v>
      </c>
      <c r="C725" s="59">
        <v>199608.0</v>
      </c>
      <c r="D725" s="27">
        <v>-329.0</v>
      </c>
      <c r="E725" s="41"/>
    </row>
    <row r="726" hidden="1">
      <c r="A726" s="36" t="s">
        <v>3660</v>
      </c>
      <c r="B726" s="42">
        <v>232.0</v>
      </c>
      <c r="C726" s="71">
        <v>232.0</v>
      </c>
      <c r="D726" s="66">
        <v>0.0</v>
      </c>
      <c r="E726" s="45"/>
    </row>
    <row r="727" hidden="1"/>
    <row r="728" hidden="1"/>
    <row r="729" hidden="1">
      <c r="A729" s="5" t="s">
        <v>4823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3634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3635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4824</v>
      </c>
      <c r="B735" s="7"/>
      <c r="C735" s="16"/>
      <c r="D735" s="56" t="s">
        <v>4825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3636</v>
      </c>
      <c r="B737" s="6"/>
      <c r="C737" s="6"/>
      <c r="D737" s="6"/>
      <c r="E737" s="7"/>
    </row>
    <row r="738" hidden="1">
      <c r="A738" s="20" t="s">
        <v>3637</v>
      </c>
      <c r="B738" s="21" t="s">
        <v>3638</v>
      </c>
      <c r="C738" s="22" t="s">
        <v>3639</v>
      </c>
      <c r="D738" s="21" t="s">
        <v>3640</v>
      </c>
      <c r="E738" s="23" t="s">
        <v>13</v>
      </c>
    </row>
    <row r="739" hidden="1">
      <c r="A739" s="57" t="s">
        <v>3641</v>
      </c>
      <c r="B739" s="25">
        <v>10849.0</v>
      </c>
      <c r="C739" s="26">
        <v>11356.0</v>
      </c>
      <c r="D739" s="27">
        <v>507.0</v>
      </c>
      <c r="E739" s="40"/>
    </row>
    <row r="740" hidden="1">
      <c r="A740" s="57" t="s">
        <v>3642</v>
      </c>
      <c r="B740" s="29">
        <v>14868.0</v>
      </c>
      <c r="C740" s="26">
        <v>12121.0</v>
      </c>
      <c r="D740" s="27">
        <v>-2747.0</v>
      </c>
      <c r="E740" s="40" t="s">
        <v>8639</v>
      </c>
    </row>
    <row r="741" hidden="1">
      <c r="A741" s="57" t="s">
        <v>3643</v>
      </c>
      <c r="B741" s="29">
        <v>0.0</v>
      </c>
      <c r="C741" s="26"/>
      <c r="D741" s="27">
        <v>0.0</v>
      </c>
      <c r="E741" s="41"/>
    </row>
    <row r="742" hidden="1">
      <c r="A742" s="57" t="s">
        <v>3644</v>
      </c>
      <c r="B742" s="29">
        <v>200.0</v>
      </c>
      <c r="C742" s="26"/>
      <c r="D742" s="27">
        <v>-200.0</v>
      </c>
      <c r="E742" s="40" t="s">
        <v>8640</v>
      </c>
    </row>
    <row r="743" hidden="1">
      <c r="A743" s="31" t="s">
        <v>3646</v>
      </c>
      <c r="B743" s="29">
        <v>0.0</v>
      </c>
      <c r="C743" s="26"/>
      <c r="D743" s="27">
        <v>0.0</v>
      </c>
      <c r="E743" s="41"/>
    </row>
    <row r="744" hidden="1">
      <c r="A744" s="31" t="s">
        <v>3647</v>
      </c>
      <c r="B744" s="29">
        <v>0.0</v>
      </c>
      <c r="C744" s="26"/>
      <c r="D744" s="27">
        <v>0.0</v>
      </c>
      <c r="E744" s="41"/>
    </row>
    <row r="745" hidden="1">
      <c r="A745" s="31" t="s">
        <v>3649</v>
      </c>
      <c r="B745" s="29">
        <v>0.0</v>
      </c>
      <c r="C745" s="26"/>
      <c r="D745" s="27">
        <v>0.0</v>
      </c>
      <c r="E745" s="40"/>
    </row>
    <row r="746" hidden="1">
      <c r="A746" s="31" t="s">
        <v>3651</v>
      </c>
      <c r="B746" s="29">
        <v>2440.0</v>
      </c>
      <c r="C746" s="26">
        <v>2440.0</v>
      </c>
      <c r="D746" s="27">
        <v>0.0</v>
      </c>
      <c r="E746" s="28"/>
    </row>
    <row r="747" hidden="1">
      <c r="A747" s="58" t="s">
        <v>3652</v>
      </c>
      <c r="B747" s="29">
        <v>76988.0</v>
      </c>
      <c r="C747" s="29">
        <v>76988.0</v>
      </c>
      <c r="D747" s="27">
        <v>0.0</v>
      </c>
      <c r="E747" s="41"/>
    </row>
    <row r="748" hidden="1">
      <c r="A748" s="58" t="s">
        <v>3653</v>
      </c>
      <c r="B748" s="29">
        <v>33392.0</v>
      </c>
      <c r="C748" s="59">
        <v>32525.0</v>
      </c>
      <c r="D748" s="27">
        <v>-867.0</v>
      </c>
      <c r="E748" s="41"/>
    </row>
    <row r="749" hidden="1">
      <c r="A749" s="58" t="s">
        <v>3654</v>
      </c>
      <c r="B749" s="29">
        <v>52148.0</v>
      </c>
      <c r="C749" s="59">
        <v>51934.0</v>
      </c>
      <c r="D749" s="27">
        <v>-214.0</v>
      </c>
      <c r="E749" s="41"/>
    </row>
    <row r="750" hidden="1">
      <c r="A750" s="58" t="s">
        <v>3655</v>
      </c>
      <c r="B750" s="29">
        <v>25202.0</v>
      </c>
      <c r="C750" s="59">
        <v>25202.0</v>
      </c>
      <c r="D750" s="27">
        <v>0.0</v>
      </c>
      <c r="E750" s="41"/>
    </row>
    <row r="751" hidden="1">
      <c r="A751" s="58" t="s">
        <v>3657</v>
      </c>
      <c r="B751" s="29">
        <v>661.0</v>
      </c>
      <c r="C751" s="59">
        <v>661.0</v>
      </c>
      <c r="D751" s="27">
        <v>0.0</v>
      </c>
      <c r="E751" s="41"/>
    </row>
    <row r="752" hidden="1">
      <c r="A752" s="58" t="s">
        <v>3658</v>
      </c>
      <c r="B752" s="29">
        <v>0.0</v>
      </c>
      <c r="C752" s="59">
        <v>0.0</v>
      </c>
      <c r="D752" s="27">
        <v>0.0</v>
      </c>
      <c r="E752" s="41"/>
    </row>
    <row r="753" hidden="1">
      <c r="A753" s="35" t="s">
        <v>3659</v>
      </c>
      <c r="B753" s="29">
        <v>217254.5</v>
      </c>
      <c r="C753" s="59">
        <v>216173.5</v>
      </c>
      <c r="D753" s="27">
        <v>-1081.0</v>
      </c>
      <c r="E753" s="41"/>
    </row>
    <row r="754" hidden="1">
      <c r="A754" s="36" t="s">
        <v>3660</v>
      </c>
      <c r="B754" s="42">
        <v>-506.5</v>
      </c>
      <c r="C754" s="71">
        <v>-2946.5</v>
      </c>
      <c r="D754" s="66">
        <v>-2440.0</v>
      </c>
      <c r="E754" s="45"/>
    </row>
    <row r="755" hidden="1"/>
    <row r="756" hidden="1"/>
    <row r="757" hidden="1">
      <c r="A757" s="5" t="s">
        <v>4823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3634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3635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4824</v>
      </c>
      <c r="B763" s="7"/>
      <c r="C763" s="16"/>
      <c r="D763" s="56" t="s">
        <v>4825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3636</v>
      </c>
      <c r="B765" s="6"/>
      <c r="C765" s="6"/>
      <c r="D765" s="6"/>
      <c r="E765" s="7"/>
    </row>
    <row r="766" hidden="1">
      <c r="A766" s="20" t="s">
        <v>3637</v>
      </c>
      <c r="B766" s="21" t="s">
        <v>3638</v>
      </c>
      <c r="C766" s="22" t="s">
        <v>3639</v>
      </c>
      <c r="D766" s="21" t="s">
        <v>3640</v>
      </c>
      <c r="E766" s="23" t="s">
        <v>13</v>
      </c>
    </row>
    <row r="767" hidden="1">
      <c r="A767" s="57" t="s">
        <v>3641</v>
      </c>
      <c r="B767" s="25">
        <v>7087.0</v>
      </c>
      <c r="C767" s="26">
        <v>7087.0</v>
      </c>
      <c r="D767" s="27">
        <v>0.0</v>
      </c>
      <c r="E767" s="40"/>
    </row>
    <row r="768" hidden="1">
      <c r="A768" s="57" t="s">
        <v>3642</v>
      </c>
      <c r="B768" s="29">
        <v>12136.0</v>
      </c>
      <c r="C768" s="26">
        <v>12136.0</v>
      </c>
      <c r="D768" s="27">
        <v>0.0</v>
      </c>
      <c r="E768" s="40"/>
    </row>
    <row r="769" hidden="1">
      <c r="A769" s="57" t="s">
        <v>3643</v>
      </c>
      <c r="B769" s="29">
        <v>0.0</v>
      </c>
      <c r="C769" s="26"/>
      <c r="D769" s="27">
        <v>0.0</v>
      </c>
      <c r="E769" s="41"/>
    </row>
    <row r="770" hidden="1">
      <c r="A770" s="57" t="s">
        <v>3644</v>
      </c>
      <c r="B770" s="29">
        <v>0.0</v>
      </c>
      <c r="C770" s="26"/>
      <c r="D770" s="27">
        <v>0.0</v>
      </c>
      <c r="E770" s="40"/>
    </row>
    <row r="771" hidden="1">
      <c r="A771" s="31" t="s">
        <v>3646</v>
      </c>
      <c r="B771" s="29">
        <v>0.0</v>
      </c>
      <c r="C771" s="26"/>
      <c r="D771" s="27">
        <v>0.0</v>
      </c>
      <c r="E771" s="41"/>
    </row>
    <row r="772" hidden="1">
      <c r="A772" s="31" t="s">
        <v>3647</v>
      </c>
      <c r="B772" s="29">
        <v>0.0</v>
      </c>
      <c r="C772" s="26"/>
      <c r="D772" s="27">
        <v>0.0</v>
      </c>
      <c r="E772" s="41"/>
    </row>
    <row r="773" hidden="1">
      <c r="A773" s="31" t="s">
        <v>3649</v>
      </c>
      <c r="B773" s="29">
        <v>0.0</v>
      </c>
      <c r="C773" s="26"/>
      <c r="D773" s="27">
        <v>0.0</v>
      </c>
      <c r="E773" s="40"/>
    </row>
    <row r="774" hidden="1">
      <c r="A774" s="31" t="s">
        <v>3651</v>
      </c>
      <c r="B774" s="29">
        <v>1280.0</v>
      </c>
      <c r="C774" s="26">
        <v>1400.0</v>
      </c>
      <c r="D774" s="27">
        <v>120.0</v>
      </c>
      <c r="E774" s="28"/>
    </row>
    <row r="775" hidden="1">
      <c r="A775" s="58" t="s">
        <v>3652</v>
      </c>
      <c r="B775" s="29">
        <v>65046.0</v>
      </c>
      <c r="C775" s="29">
        <v>65046.0</v>
      </c>
      <c r="D775" s="27">
        <v>0.0</v>
      </c>
      <c r="E775" s="41"/>
    </row>
    <row r="776" hidden="1">
      <c r="A776" s="58" t="s">
        <v>3653</v>
      </c>
      <c r="B776" s="29">
        <v>29125.0</v>
      </c>
      <c r="C776" s="59">
        <v>29125.0</v>
      </c>
      <c r="D776" s="27">
        <v>0.0</v>
      </c>
      <c r="E776" s="41"/>
    </row>
    <row r="777" hidden="1">
      <c r="A777" s="58" t="s">
        <v>3654</v>
      </c>
      <c r="B777" s="29">
        <v>47093.0</v>
      </c>
      <c r="C777" s="59">
        <v>47093.0</v>
      </c>
      <c r="D777" s="27">
        <v>0.0</v>
      </c>
      <c r="E777" s="41"/>
    </row>
    <row r="778" hidden="1">
      <c r="A778" s="58" t="s">
        <v>3655</v>
      </c>
      <c r="B778" s="29">
        <v>18926.0</v>
      </c>
      <c r="C778" s="59">
        <v>18926.0</v>
      </c>
      <c r="D778" s="27">
        <v>0.0</v>
      </c>
      <c r="E778" s="41"/>
    </row>
    <row r="779" hidden="1">
      <c r="A779" s="58" t="s">
        <v>3657</v>
      </c>
      <c r="B779" s="29">
        <v>0.0</v>
      </c>
      <c r="C779" s="59">
        <v>0.0</v>
      </c>
      <c r="D779" s="27">
        <v>0.0</v>
      </c>
      <c r="E779" s="41"/>
    </row>
    <row r="780" hidden="1">
      <c r="A780" s="58" t="s">
        <v>3658</v>
      </c>
      <c r="B780" s="29">
        <v>0.0</v>
      </c>
      <c r="C780" s="59">
        <v>0.0</v>
      </c>
      <c r="D780" s="27">
        <v>0.0</v>
      </c>
      <c r="E780" s="41"/>
    </row>
    <row r="781" hidden="1">
      <c r="A781" s="35" t="s">
        <v>3659</v>
      </c>
      <c r="B781" s="29">
        <v>180692.5</v>
      </c>
      <c r="C781" s="59">
        <v>180692.5</v>
      </c>
      <c r="D781" s="27">
        <v>0.0</v>
      </c>
      <c r="E781" s="41"/>
    </row>
    <row r="782" hidden="1">
      <c r="A782" s="36" t="s">
        <v>3660</v>
      </c>
      <c r="B782" s="42">
        <v>0.5</v>
      </c>
      <c r="C782" s="71">
        <v>120.5</v>
      </c>
      <c r="D782" s="66">
        <v>120.0</v>
      </c>
      <c r="E782" s="45"/>
    </row>
    <row r="783" hidden="1"/>
    <row r="784" hidden="1"/>
    <row r="785" hidden="1">
      <c r="A785" s="5" t="s">
        <v>4823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3634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3635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4824</v>
      </c>
      <c r="B791" s="7"/>
      <c r="C791" s="16"/>
      <c r="D791" s="56" t="s">
        <v>4831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3636</v>
      </c>
      <c r="B793" s="6"/>
      <c r="C793" s="6"/>
      <c r="D793" s="6"/>
      <c r="E793" s="7"/>
    </row>
    <row r="794" hidden="1">
      <c r="A794" s="20" t="s">
        <v>3637</v>
      </c>
      <c r="B794" s="21" t="s">
        <v>3638</v>
      </c>
      <c r="C794" s="22" t="s">
        <v>3639</v>
      </c>
      <c r="D794" s="21" t="s">
        <v>3640</v>
      </c>
      <c r="E794" s="23" t="s">
        <v>13</v>
      </c>
    </row>
    <row r="795" hidden="1">
      <c r="A795" s="57" t="s">
        <v>3641</v>
      </c>
      <c r="B795" s="25">
        <v>6482.0</v>
      </c>
      <c r="C795" s="26">
        <v>3425.0</v>
      </c>
      <c r="D795" s="27">
        <v>-3057.0</v>
      </c>
      <c r="E795" s="40"/>
    </row>
    <row r="796" hidden="1">
      <c r="A796" s="57" t="s">
        <v>3642</v>
      </c>
      <c r="B796" s="29">
        <v>5670.0</v>
      </c>
      <c r="C796" s="26">
        <v>5670.0</v>
      </c>
      <c r="D796" s="27">
        <v>0.0</v>
      </c>
      <c r="E796" s="40"/>
    </row>
    <row r="797" hidden="1">
      <c r="A797" s="57" t="s">
        <v>3643</v>
      </c>
      <c r="B797" s="29">
        <v>0.0</v>
      </c>
      <c r="C797" s="26"/>
      <c r="D797" s="27">
        <v>0.0</v>
      </c>
      <c r="E797" s="41"/>
    </row>
    <row r="798" hidden="1">
      <c r="A798" s="57" t="s">
        <v>3644</v>
      </c>
      <c r="B798" s="25">
        <v>0.0</v>
      </c>
      <c r="C798" s="26"/>
      <c r="D798" s="27">
        <v>0.0</v>
      </c>
      <c r="E798" s="40"/>
    </row>
    <row r="799" hidden="1">
      <c r="A799" s="31" t="s">
        <v>3646</v>
      </c>
      <c r="B799" s="29">
        <v>0.0</v>
      </c>
      <c r="C799" s="26"/>
      <c r="D799" s="27">
        <v>0.0</v>
      </c>
      <c r="E799" s="41"/>
    </row>
    <row r="800" hidden="1">
      <c r="A800" s="31" t="s">
        <v>3647</v>
      </c>
      <c r="B800" s="29">
        <v>0.0</v>
      </c>
      <c r="C800" s="26"/>
      <c r="D800" s="27">
        <v>0.0</v>
      </c>
      <c r="E800" s="41"/>
    </row>
    <row r="801" hidden="1">
      <c r="A801" s="31" t="s">
        <v>3649</v>
      </c>
      <c r="B801" s="29">
        <v>0.0</v>
      </c>
      <c r="C801" s="26">
        <v>3000.0</v>
      </c>
      <c r="D801" s="27">
        <v>3000.0</v>
      </c>
      <c r="E801" s="28" t="s">
        <v>8641</v>
      </c>
    </row>
    <row r="802" hidden="1">
      <c r="A802" s="31" t="s">
        <v>3651</v>
      </c>
      <c r="B802" s="29">
        <v>800.0</v>
      </c>
      <c r="C802" s="26">
        <v>800.0</v>
      </c>
      <c r="D802" s="27">
        <v>0.0</v>
      </c>
      <c r="E802" s="28"/>
    </row>
    <row r="803" hidden="1">
      <c r="A803" s="58" t="s">
        <v>3652</v>
      </c>
      <c r="B803" s="29">
        <v>47517.0</v>
      </c>
      <c r="C803" s="29">
        <v>47253.0</v>
      </c>
      <c r="D803" s="27">
        <v>-264.0</v>
      </c>
      <c r="E803" s="41"/>
    </row>
    <row r="804" hidden="1">
      <c r="A804" s="58" t="s">
        <v>3653</v>
      </c>
      <c r="B804" s="29">
        <v>17196.0</v>
      </c>
      <c r="C804" s="59">
        <v>17196.0</v>
      </c>
      <c r="D804" s="27">
        <v>0.0</v>
      </c>
      <c r="E804" s="41"/>
    </row>
    <row r="805" hidden="1">
      <c r="A805" s="58" t="s">
        <v>3654</v>
      </c>
      <c r="B805" s="29">
        <v>39877.0</v>
      </c>
      <c r="C805" s="59">
        <v>39521.0</v>
      </c>
      <c r="D805" s="27">
        <v>-356.0</v>
      </c>
      <c r="E805" s="41"/>
    </row>
    <row r="806" hidden="1">
      <c r="A806" s="58" t="s">
        <v>3655</v>
      </c>
      <c r="B806" s="29">
        <v>11974.0</v>
      </c>
      <c r="C806" s="59">
        <v>11974.0</v>
      </c>
      <c r="D806" s="27">
        <v>0.0</v>
      </c>
      <c r="E806" s="41"/>
    </row>
    <row r="807" hidden="1">
      <c r="A807" s="58" t="s">
        <v>3657</v>
      </c>
      <c r="B807" s="29">
        <v>1201.0</v>
      </c>
      <c r="C807" s="59">
        <v>1201.0</v>
      </c>
      <c r="D807" s="27">
        <v>0.0</v>
      </c>
      <c r="E807" s="41"/>
    </row>
    <row r="808" hidden="1">
      <c r="A808" s="58" t="s">
        <v>3658</v>
      </c>
      <c r="B808" s="29">
        <v>0.0</v>
      </c>
      <c r="C808" s="59">
        <v>0.0</v>
      </c>
      <c r="D808" s="27">
        <v>0.0</v>
      </c>
      <c r="E808" s="41"/>
    </row>
    <row r="809" hidden="1">
      <c r="A809" s="35" t="s">
        <v>3659</v>
      </c>
      <c r="B809" s="29">
        <v>130717.0</v>
      </c>
      <c r="C809" s="59">
        <v>130097.0</v>
      </c>
      <c r="D809" s="27">
        <v>-620.0</v>
      </c>
      <c r="E809" s="41"/>
    </row>
    <row r="810" hidden="1">
      <c r="A810" s="36" t="s">
        <v>3660</v>
      </c>
      <c r="B810" s="42" t="s">
        <v>8642</v>
      </c>
      <c r="C810" s="71">
        <v>-57.0</v>
      </c>
      <c r="D810" s="66" t="e">
        <v>#VALUE!</v>
      </c>
      <c r="E810" s="45"/>
    </row>
    <row r="811" hidden="1"/>
    <row r="812" hidden="1"/>
    <row r="813" hidden="1">
      <c r="A813" s="5" t="s">
        <v>4823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3634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45691.0</v>
      </c>
      <c r="B817" s="6"/>
      <c r="C817" s="54" t="s">
        <v>3635</v>
      </c>
      <c r="D817" s="15">
        <v>45697.0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4824</v>
      </c>
      <c r="B819" s="7"/>
      <c r="C819" s="16"/>
      <c r="D819" s="56" t="s">
        <v>4825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3636</v>
      </c>
      <c r="B821" s="6"/>
      <c r="C821" s="6"/>
      <c r="D821" s="6"/>
      <c r="E821" s="7"/>
    </row>
    <row r="822" hidden="1">
      <c r="A822" s="20" t="s">
        <v>3637</v>
      </c>
      <c r="B822" s="21" t="s">
        <v>3638</v>
      </c>
      <c r="C822" s="22" t="s">
        <v>3639</v>
      </c>
      <c r="D822" s="21" t="s">
        <v>3640</v>
      </c>
      <c r="E822" s="23" t="s">
        <v>13</v>
      </c>
    </row>
    <row r="823" hidden="1">
      <c r="A823" s="57" t="s">
        <v>3641</v>
      </c>
      <c r="B823" s="25">
        <v>6720.0</v>
      </c>
      <c r="C823" s="26">
        <v>6720.0</v>
      </c>
      <c r="D823" s="27">
        <v>0.0</v>
      </c>
      <c r="E823" s="40"/>
    </row>
    <row r="824" hidden="1">
      <c r="A824" s="57" t="s">
        <v>3642</v>
      </c>
      <c r="B824" s="29">
        <v>8963.0</v>
      </c>
      <c r="C824" s="26">
        <v>8241.0</v>
      </c>
      <c r="D824" s="27">
        <v>-722.0</v>
      </c>
      <c r="E824" s="40" t="s">
        <v>8643</v>
      </c>
    </row>
    <row r="825" hidden="1">
      <c r="A825" s="57" t="s">
        <v>3643</v>
      </c>
      <c r="B825" s="29">
        <v>560.0</v>
      </c>
      <c r="C825" s="26">
        <v>560.0</v>
      </c>
      <c r="D825" s="27">
        <v>0.0</v>
      </c>
      <c r="E825" s="41"/>
    </row>
    <row r="826" hidden="1">
      <c r="A826" s="57" t="s">
        <v>3644</v>
      </c>
      <c r="B826" s="25">
        <v>0.0</v>
      </c>
      <c r="C826" s="26"/>
      <c r="D826" s="27">
        <v>0.0</v>
      </c>
      <c r="E826" s="40"/>
    </row>
    <row r="827" hidden="1">
      <c r="A827" s="31" t="s">
        <v>3646</v>
      </c>
      <c r="B827" s="29">
        <v>0.0</v>
      </c>
      <c r="C827" s="26"/>
      <c r="D827" s="27">
        <v>0.0</v>
      </c>
      <c r="E827" s="41"/>
    </row>
    <row r="828" hidden="1">
      <c r="A828" s="31" t="s">
        <v>3647</v>
      </c>
      <c r="B828" s="29">
        <v>0.0</v>
      </c>
      <c r="C828" s="26"/>
      <c r="D828" s="27">
        <v>0.0</v>
      </c>
      <c r="E828" s="41"/>
    </row>
    <row r="829" hidden="1">
      <c r="A829" s="31" t="s">
        <v>3649</v>
      </c>
      <c r="B829" s="29">
        <v>0.0</v>
      </c>
      <c r="C829" s="26"/>
      <c r="D829" s="27">
        <v>0.0</v>
      </c>
      <c r="E829" s="28"/>
    </row>
    <row r="830" hidden="1">
      <c r="A830" s="31" t="s">
        <v>3651</v>
      </c>
      <c r="B830" s="29">
        <v>1560.0</v>
      </c>
      <c r="C830" s="26">
        <v>1574.0</v>
      </c>
      <c r="D830" s="27">
        <v>14.0</v>
      </c>
      <c r="E830" s="28"/>
    </row>
    <row r="831" hidden="1">
      <c r="A831" s="58" t="s">
        <v>3652</v>
      </c>
      <c r="B831" s="29">
        <v>63473.0</v>
      </c>
      <c r="C831" s="29">
        <v>63473.0</v>
      </c>
      <c r="D831" s="27">
        <v>0.0</v>
      </c>
      <c r="E831" s="41"/>
    </row>
    <row r="832" hidden="1">
      <c r="A832" s="58" t="s">
        <v>3653</v>
      </c>
      <c r="B832" s="29">
        <v>36172.0</v>
      </c>
      <c r="C832" s="59">
        <v>36172.0</v>
      </c>
      <c r="D832" s="27">
        <v>0.0</v>
      </c>
      <c r="E832" s="41"/>
    </row>
    <row r="833" hidden="1">
      <c r="A833" s="58" t="s">
        <v>3654</v>
      </c>
      <c r="B833" s="29">
        <v>40663.0</v>
      </c>
      <c r="C833" s="59">
        <v>40663.0</v>
      </c>
      <c r="D833" s="27">
        <v>0.0</v>
      </c>
      <c r="E833" s="41"/>
    </row>
    <row r="834" hidden="1">
      <c r="A834" s="58" t="s">
        <v>3655</v>
      </c>
      <c r="B834" s="29">
        <v>19618.0</v>
      </c>
      <c r="C834" s="59">
        <v>19618.0</v>
      </c>
      <c r="D834" s="27">
        <v>0.0</v>
      </c>
      <c r="E834" s="41"/>
    </row>
    <row r="835" hidden="1">
      <c r="A835" s="58" t="s">
        <v>3657</v>
      </c>
      <c r="B835" s="29">
        <v>987.0</v>
      </c>
      <c r="C835" s="59">
        <v>987.0</v>
      </c>
      <c r="D835" s="27">
        <v>0.0</v>
      </c>
      <c r="E835" s="41"/>
    </row>
    <row r="836" hidden="1">
      <c r="A836" s="58" t="s">
        <v>3658</v>
      </c>
      <c r="B836" s="29">
        <v>0.0</v>
      </c>
      <c r="C836" s="59">
        <v>0.0</v>
      </c>
      <c r="D836" s="27">
        <v>0.0</v>
      </c>
      <c r="E836" s="41"/>
    </row>
    <row r="837" hidden="1">
      <c r="A837" s="35" t="s">
        <v>3659</v>
      </c>
      <c r="B837" s="29">
        <v>177874.5</v>
      </c>
      <c r="C837" s="59">
        <v>177874.5</v>
      </c>
      <c r="D837" s="27">
        <v>0.0</v>
      </c>
      <c r="E837" s="41"/>
    </row>
    <row r="838" hidden="1">
      <c r="A838" s="36" t="s">
        <v>3660</v>
      </c>
      <c r="B838" s="42">
        <v>841.5</v>
      </c>
      <c r="C838" s="71">
        <v>133.5</v>
      </c>
      <c r="D838" s="66">
        <v>-708.0</v>
      </c>
      <c r="E838" s="45"/>
    </row>
    <row r="839" hidden="1"/>
    <row r="840" hidden="1"/>
    <row r="841" hidden="1">
      <c r="A841" s="5" t="s">
        <v>4823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3634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45698.0</v>
      </c>
      <c r="B845" s="6"/>
      <c r="C845" s="54" t="s">
        <v>3635</v>
      </c>
      <c r="D845" s="15">
        <v>45704.0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4824</v>
      </c>
      <c r="B847" s="7"/>
      <c r="C847" s="16"/>
      <c r="D847" s="56" t="s">
        <v>4825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3636</v>
      </c>
      <c r="B849" s="6"/>
      <c r="C849" s="6"/>
      <c r="D849" s="6"/>
      <c r="E849" s="7"/>
    </row>
    <row r="850" hidden="1">
      <c r="A850" s="20" t="s">
        <v>3637</v>
      </c>
      <c r="B850" s="21" t="s">
        <v>3638</v>
      </c>
      <c r="C850" s="22" t="s">
        <v>3639</v>
      </c>
      <c r="D850" s="21" t="s">
        <v>3640</v>
      </c>
      <c r="E850" s="23" t="s">
        <v>13</v>
      </c>
    </row>
    <row r="851" hidden="1">
      <c r="A851" s="57" t="s">
        <v>3641</v>
      </c>
      <c r="B851" s="25">
        <v>7897.0</v>
      </c>
      <c r="C851" s="26">
        <v>7897.0</v>
      </c>
      <c r="D851" s="27">
        <v>0.0</v>
      </c>
      <c r="E851" s="40"/>
    </row>
    <row r="852" hidden="1">
      <c r="A852" s="57" t="s">
        <v>3642</v>
      </c>
      <c r="B852" s="29">
        <v>12168.0</v>
      </c>
      <c r="C852" s="26">
        <v>12168.0</v>
      </c>
      <c r="D852" s="27">
        <v>0.0</v>
      </c>
      <c r="E852" s="40"/>
    </row>
    <row r="853" hidden="1">
      <c r="A853" s="57" t="s">
        <v>3643</v>
      </c>
      <c r="B853" s="29">
        <v>0.0</v>
      </c>
      <c r="C853" s="26"/>
      <c r="D853" s="27">
        <v>0.0</v>
      </c>
      <c r="E853" s="41"/>
    </row>
    <row r="854" hidden="1">
      <c r="A854" s="57" t="s">
        <v>3644</v>
      </c>
      <c r="B854" s="25">
        <v>0.0</v>
      </c>
      <c r="C854" s="26"/>
      <c r="D854" s="27">
        <v>0.0</v>
      </c>
      <c r="E854" s="40"/>
    </row>
    <row r="855" hidden="1">
      <c r="A855" s="31" t="s">
        <v>3646</v>
      </c>
      <c r="B855" s="29">
        <v>0.0</v>
      </c>
      <c r="C855" s="26"/>
      <c r="D855" s="27">
        <v>0.0</v>
      </c>
      <c r="E855" s="41"/>
    </row>
    <row r="856" hidden="1">
      <c r="A856" s="31" t="s">
        <v>3647</v>
      </c>
      <c r="B856" s="29">
        <v>0.0</v>
      </c>
      <c r="C856" s="26"/>
      <c r="D856" s="27">
        <v>0.0</v>
      </c>
      <c r="E856" s="41"/>
    </row>
    <row r="857" hidden="1">
      <c r="A857" s="31" t="s">
        <v>3649</v>
      </c>
      <c r="B857" s="29">
        <v>0.0</v>
      </c>
      <c r="C857" s="26"/>
      <c r="D857" s="27">
        <v>0.0</v>
      </c>
      <c r="E857" s="28"/>
    </row>
    <row r="858" hidden="1">
      <c r="A858" s="31" t="s">
        <v>3651</v>
      </c>
      <c r="B858" s="29">
        <v>1520.0</v>
      </c>
      <c r="C858" s="26">
        <v>1520.0</v>
      </c>
      <c r="D858" s="27">
        <v>0.0</v>
      </c>
      <c r="E858" s="28"/>
    </row>
    <row r="859" hidden="1">
      <c r="A859" s="58" t="s">
        <v>3652</v>
      </c>
      <c r="B859" s="29">
        <v>86856.0</v>
      </c>
      <c r="C859" s="29">
        <v>87385.0</v>
      </c>
      <c r="D859" s="27">
        <v>529.0</v>
      </c>
      <c r="E859" s="41"/>
    </row>
    <row r="860" hidden="1">
      <c r="A860" s="58" t="s">
        <v>3653</v>
      </c>
      <c r="B860" s="29">
        <v>58429.0</v>
      </c>
      <c r="C860" s="59">
        <v>58429.0</v>
      </c>
      <c r="D860" s="27">
        <v>0.0</v>
      </c>
      <c r="E860" s="41"/>
    </row>
    <row r="861" hidden="1">
      <c r="A861" s="58" t="s">
        <v>3654</v>
      </c>
      <c r="B861" s="29">
        <v>35168.0</v>
      </c>
      <c r="C861" s="59">
        <v>35168.0</v>
      </c>
      <c r="D861" s="27">
        <v>0.0</v>
      </c>
      <c r="E861" s="41"/>
    </row>
    <row r="862" hidden="1">
      <c r="A862" s="58" t="s">
        <v>3655</v>
      </c>
      <c r="B862" s="29">
        <v>22343.0</v>
      </c>
      <c r="C862" s="59">
        <v>22343.0</v>
      </c>
      <c r="D862" s="27">
        <v>0.0</v>
      </c>
      <c r="E862" s="41"/>
    </row>
    <row r="863" hidden="1">
      <c r="A863" s="58" t="s">
        <v>3657</v>
      </c>
      <c r="B863" s="29">
        <v>1572.0</v>
      </c>
      <c r="C863" s="59">
        <v>1572.0</v>
      </c>
      <c r="D863" s="27">
        <v>0.0</v>
      </c>
      <c r="E863" s="41"/>
    </row>
    <row r="864" hidden="1">
      <c r="A864" s="58" t="s">
        <v>3658</v>
      </c>
      <c r="B864" s="29">
        <v>0.0</v>
      </c>
      <c r="C864" s="59">
        <v>0.0</v>
      </c>
      <c r="D864" s="27">
        <v>0.0</v>
      </c>
      <c r="E864" s="41"/>
    </row>
    <row r="865" hidden="1">
      <c r="A865" s="35" t="s">
        <v>3659</v>
      </c>
      <c r="B865" s="29">
        <v>225903.5</v>
      </c>
      <c r="C865" s="59">
        <v>226432.5</v>
      </c>
      <c r="D865" s="27">
        <v>529.0</v>
      </c>
      <c r="E865" s="41"/>
    </row>
    <row r="866" hidden="1">
      <c r="A866" s="36" t="s">
        <v>3660</v>
      </c>
      <c r="B866" s="42">
        <v>49.5</v>
      </c>
      <c r="C866" s="71">
        <v>49.5</v>
      </c>
      <c r="D866" s="66">
        <v>0.0</v>
      </c>
      <c r="E866" s="45"/>
    </row>
    <row r="867" hidden="1"/>
    <row r="868" hidden="1"/>
    <row r="869" hidden="1">
      <c r="A869" s="5" t="s">
        <v>4823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3634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45712.0</v>
      </c>
      <c r="B873" s="6"/>
      <c r="C873" s="54" t="s">
        <v>3635</v>
      </c>
      <c r="D873" s="15">
        <v>45716.0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4824</v>
      </c>
      <c r="B875" s="7"/>
      <c r="C875" s="16"/>
      <c r="D875" s="56" t="s">
        <v>4831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3636</v>
      </c>
      <c r="B877" s="6"/>
      <c r="C877" s="6"/>
      <c r="D877" s="6"/>
      <c r="E877" s="7"/>
    </row>
    <row r="878" hidden="1">
      <c r="A878" s="20" t="s">
        <v>3637</v>
      </c>
      <c r="B878" s="21" t="s">
        <v>3638</v>
      </c>
      <c r="C878" s="22" t="s">
        <v>3639</v>
      </c>
      <c r="D878" s="21" t="s">
        <v>3640</v>
      </c>
      <c r="E878" s="23" t="s">
        <v>13</v>
      </c>
    </row>
    <row r="879" hidden="1">
      <c r="A879" s="57" t="s">
        <v>3641</v>
      </c>
      <c r="B879" s="25">
        <v>3081.0</v>
      </c>
      <c r="C879" s="26">
        <v>3081.0</v>
      </c>
      <c r="D879" s="27">
        <v>0.0</v>
      </c>
      <c r="E879" s="40"/>
    </row>
    <row r="880" hidden="1">
      <c r="A880" s="57" t="s">
        <v>3642</v>
      </c>
      <c r="B880" s="29">
        <v>7254.5</v>
      </c>
      <c r="C880" s="26">
        <v>7254.5</v>
      </c>
      <c r="D880" s="27">
        <v>0.0</v>
      </c>
      <c r="E880" s="40" t="s">
        <v>8644</v>
      </c>
    </row>
    <row r="881" hidden="1">
      <c r="A881" s="57" t="s">
        <v>3643</v>
      </c>
      <c r="B881" s="29">
        <v>200.0</v>
      </c>
      <c r="C881" s="26">
        <v>200.0</v>
      </c>
      <c r="D881" s="27">
        <v>0.0</v>
      </c>
      <c r="E881" s="41"/>
    </row>
    <row r="882" hidden="1">
      <c r="A882" s="57" t="s">
        <v>3644</v>
      </c>
      <c r="B882" s="25">
        <v>0.0</v>
      </c>
      <c r="C882" s="26"/>
      <c r="D882" s="27">
        <v>0.0</v>
      </c>
      <c r="E882" s="40"/>
    </row>
    <row r="883" hidden="1">
      <c r="A883" s="31" t="s">
        <v>3646</v>
      </c>
      <c r="B883" s="29">
        <v>0.0</v>
      </c>
      <c r="C883" s="26"/>
      <c r="D883" s="27">
        <v>0.0</v>
      </c>
      <c r="E883" s="41"/>
    </row>
    <row r="884" hidden="1">
      <c r="A884" s="31" t="s">
        <v>3647</v>
      </c>
      <c r="B884" s="29">
        <v>0.0</v>
      </c>
      <c r="C884" s="26"/>
      <c r="D884" s="27">
        <v>0.0</v>
      </c>
      <c r="E884" s="41"/>
    </row>
    <row r="885" hidden="1">
      <c r="A885" s="31" t="s">
        <v>3649</v>
      </c>
      <c r="B885" s="29">
        <v>0.0</v>
      </c>
      <c r="C885" s="26"/>
      <c r="D885" s="27">
        <v>0.0</v>
      </c>
      <c r="E885" s="28"/>
    </row>
    <row r="886" hidden="1">
      <c r="A886" s="31" t="s">
        <v>3651</v>
      </c>
      <c r="B886" s="29">
        <v>960.0</v>
      </c>
      <c r="C886" s="26">
        <v>960.0</v>
      </c>
      <c r="D886" s="27">
        <v>0.0</v>
      </c>
      <c r="E886" s="28"/>
    </row>
    <row r="887" hidden="1">
      <c r="A887" s="58" t="s">
        <v>3652</v>
      </c>
      <c r="B887" s="29">
        <v>46669.0</v>
      </c>
      <c r="C887" s="29">
        <v>46669.0</v>
      </c>
      <c r="D887" s="27">
        <v>0.0</v>
      </c>
      <c r="E887" s="41"/>
    </row>
    <row r="888" hidden="1">
      <c r="A888" s="58" t="s">
        <v>3653</v>
      </c>
      <c r="B888" s="29">
        <v>18379.0</v>
      </c>
      <c r="C888" s="59">
        <v>18379.0</v>
      </c>
      <c r="D888" s="27">
        <v>0.0</v>
      </c>
      <c r="E888" s="41"/>
    </row>
    <row r="889" hidden="1">
      <c r="A889" s="58" t="s">
        <v>3654</v>
      </c>
      <c r="B889" s="29">
        <v>25440.0</v>
      </c>
      <c r="C889" s="59">
        <v>25440.0</v>
      </c>
      <c r="D889" s="27">
        <v>0.0</v>
      </c>
      <c r="E889" s="41"/>
    </row>
    <row r="890" hidden="1">
      <c r="A890" s="58" t="s">
        <v>3655</v>
      </c>
      <c r="B890" s="29">
        <v>12619.4</v>
      </c>
      <c r="C890" s="59">
        <v>12619.4</v>
      </c>
      <c r="D890" s="27">
        <v>0.0</v>
      </c>
      <c r="E890" s="41"/>
    </row>
    <row r="891" hidden="1">
      <c r="A891" s="58" t="s">
        <v>3657</v>
      </c>
      <c r="B891" s="29">
        <v>866.0</v>
      </c>
      <c r="C891" s="59">
        <v>866.0</v>
      </c>
      <c r="D891" s="27">
        <v>0.0</v>
      </c>
      <c r="E891" s="41"/>
    </row>
    <row r="892" hidden="1">
      <c r="A892" s="58" t="s">
        <v>3658</v>
      </c>
      <c r="B892" s="29">
        <v>0.0</v>
      </c>
      <c r="C892" s="59">
        <v>0.0</v>
      </c>
      <c r="D892" s="27">
        <v>0.0</v>
      </c>
      <c r="E892" s="41"/>
    </row>
    <row r="893" hidden="1">
      <c r="A893" s="35" t="s">
        <v>3659</v>
      </c>
      <c r="B893" s="29">
        <v>115206.70000000001</v>
      </c>
      <c r="C893" s="59">
        <v>115206.70000000001</v>
      </c>
      <c r="D893" s="27">
        <v>0.0</v>
      </c>
      <c r="E893" s="41"/>
    </row>
    <row r="894" hidden="1">
      <c r="A894" s="36" t="s">
        <v>3660</v>
      </c>
      <c r="B894" s="42">
        <v>262.1999999999898</v>
      </c>
      <c r="C894" s="71">
        <v>262.19999999998254</v>
      </c>
      <c r="D894" s="66">
        <v>-7.275957614183426E-12</v>
      </c>
      <c r="E894" s="45"/>
    </row>
    <row r="895" hidden="1"/>
    <row r="896" hidden="1"/>
    <row r="897" hidden="1">
      <c r="A897" s="5" t="s">
        <v>4823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3634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45712.0</v>
      </c>
      <c r="B901" s="6"/>
      <c r="C901" s="54" t="s">
        <v>3635</v>
      </c>
      <c r="D901" s="15">
        <v>45716.0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4824</v>
      </c>
      <c r="B903" s="7"/>
      <c r="C903" s="16"/>
      <c r="D903" s="56" t="s">
        <v>4831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3636</v>
      </c>
      <c r="B905" s="6"/>
      <c r="C905" s="6"/>
      <c r="D905" s="6"/>
      <c r="E905" s="7"/>
    </row>
    <row r="906" hidden="1">
      <c r="A906" s="20" t="s">
        <v>3637</v>
      </c>
      <c r="B906" s="21" t="s">
        <v>3638</v>
      </c>
      <c r="C906" s="22" t="s">
        <v>3639</v>
      </c>
      <c r="D906" s="21" t="s">
        <v>3640</v>
      </c>
      <c r="E906" s="23" t="s">
        <v>13</v>
      </c>
    </row>
    <row r="907" hidden="1">
      <c r="A907" s="57" t="s">
        <v>3641</v>
      </c>
      <c r="B907" s="25">
        <v>3081.0</v>
      </c>
      <c r="C907" s="26">
        <v>3081.0</v>
      </c>
      <c r="D907" s="27">
        <v>0.0</v>
      </c>
      <c r="E907" s="40"/>
    </row>
    <row r="908" hidden="1">
      <c r="A908" s="57" t="s">
        <v>3642</v>
      </c>
      <c r="B908" s="29">
        <v>7254.5</v>
      </c>
      <c r="C908" s="26">
        <v>7254.5</v>
      </c>
      <c r="D908" s="27">
        <v>0.0</v>
      </c>
      <c r="E908" s="40"/>
    </row>
    <row r="909" hidden="1">
      <c r="A909" s="57" t="s">
        <v>3643</v>
      </c>
      <c r="B909" s="29">
        <v>200.0</v>
      </c>
      <c r="C909" s="26">
        <v>200.0</v>
      </c>
      <c r="D909" s="27">
        <v>0.0</v>
      </c>
      <c r="E909" s="41"/>
    </row>
    <row r="910" hidden="1">
      <c r="A910" s="57" t="s">
        <v>3644</v>
      </c>
      <c r="B910" s="25">
        <v>0.0</v>
      </c>
      <c r="C910" s="26"/>
      <c r="D910" s="27">
        <v>0.0</v>
      </c>
      <c r="E910" s="40"/>
    </row>
    <row r="911" hidden="1">
      <c r="A911" s="31" t="s">
        <v>3646</v>
      </c>
      <c r="B911" s="29">
        <v>0.0</v>
      </c>
      <c r="C911" s="26"/>
      <c r="D911" s="27">
        <v>0.0</v>
      </c>
      <c r="E911" s="41"/>
    </row>
    <row r="912" hidden="1">
      <c r="A912" s="31" t="s">
        <v>3647</v>
      </c>
      <c r="B912" s="29">
        <v>0.0</v>
      </c>
      <c r="C912" s="26"/>
      <c r="D912" s="27">
        <v>0.0</v>
      </c>
      <c r="E912" s="41"/>
    </row>
    <row r="913" hidden="1">
      <c r="A913" s="31" t="s">
        <v>3649</v>
      </c>
      <c r="B913" s="29">
        <v>0.0</v>
      </c>
      <c r="C913" s="26"/>
      <c r="D913" s="27">
        <v>0.0</v>
      </c>
      <c r="E913" s="28"/>
    </row>
    <row r="914" hidden="1">
      <c r="A914" s="31" t="s">
        <v>3651</v>
      </c>
      <c r="B914" s="29">
        <v>960.0</v>
      </c>
      <c r="C914" s="26">
        <v>960.0</v>
      </c>
      <c r="D914" s="27">
        <v>0.0</v>
      </c>
      <c r="E914" s="28"/>
    </row>
    <row r="915" hidden="1">
      <c r="A915" s="58" t="s">
        <v>3652</v>
      </c>
      <c r="B915" s="29">
        <v>46669.0</v>
      </c>
      <c r="C915" s="29">
        <v>46669.0</v>
      </c>
      <c r="D915" s="27">
        <v>0.0</v>
      </c>
      <c r="E915" s="41"/>
    </row>
    <row r="916" hidden="1">
      <c r="A916" s="58" t="s">
        <v>3653</v>
      </c>
      <c r="B916" s="29">
        <v>18379.0</v>
      </c>
      <c r="C916" s="59">
        <v>18379.0</v>
      </c>
      <c r="D916" s="27">
        <v>0.0</v>
      </c>
      <c r="E916" s="41"/>
    </row>
    <row r="917" hidden="1">
      <c r="A917" s="58" t="s">
        <v>3654</v>
      </c>
      <c r="B917" s="29">
        <v>25440.0</v>
      </c>
      <c r="C917" s="59">
        <v>25440.0</v>
      </c>
      <c r="D917" s="27">
        <v>0.0</v>
      </c>
      <c r="E917" s="41"/>
    </row>
    <row r="918" hidden="1">
      <c r="A918" s="58" t="s">
        <v>3655</v>
      </c>
      <c r="B918" s="29">
        <v>12619.4</v>
      </c>
      <c r="C918" s="59">
        <v>12619.4</v>
      </c>
      <c r="D918" s="27">
        <v>0.0</v>
      </c>
      <c r="E918" s="41"/>
    </row>
    <row r="919" hidden="1">
      <c r="A919" s="58" t="s">
        <v>3657</v>
      </c>
      <c r="B919" s="29">
        <v>866.0</v>
      </c>
      <c r="C919" s="59">
        <v>866.0</v>
      </c>
      <c r="D919" s="27">
        <v>0.0</v>
      </c>
      <c r="E919" s="41"/>
    </row>
    <row r="920" hidden="1">
      <c r="A920" s="58" t="s">
        <v>3658</v>
      </c>
      <c r="B920" s="29">
        <v>0.0</v>
      </c>
      <c r="C920" s="59">
        <v>0.0</v>
      </c>
      <c r="D920" s="27">
        <v>0.0</v>
      </c>
      <c r="E920" s="41"/>
    </row>
    <row r="921" hidden="1">
      <c r="A921" s="35" t="s">
        <v>3659</v>
      </c>
      <c r="B921" s="29">
        <v>115206.70000000001</v>
      </c>
      <c r="C921" s="59">
        <v>115206.70000000001</v>
      </c>
      <c r="D921" s="27">
        <v>0.0</v>
      </c>
      <c r="E921" s="41"/>
    </row>
    <row r="922" hidden="1">
      <c r="A922" s="36" t="s">
        <v>3660</v>
      </c>
      <c r="B922" s="42">
        <v>262.1999999999898</v>
      </c>
      <c r="C922" s="71">
        <v>262.19999999998254</v>
      </c>
      <c r="D922" s="66">
        <v>-7.275957614183426E-12</v>
      </c>
      <c r="E922" s="45"/>
    </row>
    <row r="923" hidden="1"/>
    <row r="924" hidden="1"/>
    <row r="925" hidden="1">
      <c r="A925" s="5" t="s">
        <v>4823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3634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45717.0</v>
      </c>
      <c r="B929" s="6"/>
      <c r="C929" s="54" t="s">
        <v>3635</v>
      </c>
      <c r="D929" s="15">
        <v>45718.0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4833</v>
      </c>
      <c r="B931" s="7"/>
      <c r="C931" s="16"/>
      <c r="D931" s="56" t="s">
        <v>4825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3636</v>
      </c>
      <c r="B933" s="6"/>
      <c r="C933" s="6"/>
      <c r="D933" s="6"/>
      <c r="E933" s="7"/>
    </row>
    <row r="934" hidden="1">
      <c r="A934" s="20" t="s">
        <v>3637</v>
      </c>
      <c r="B934" s="21" t="s">
        <v>3638</v>
      </c>
      <c r="C934" s="22" t="s">
        <v>3639</v>
      </c>
      <c r="D934" s="21" t="s">
        <v>3640</v>
      </c>
      <c r="E934" s="23" t="s">
        <v>13</v>
      </c>
    </row>
    <row r="935" hidden="1">
      <c r="A935" s="57" t="s">
        <v>3641</v>
      </c>
      <c r="B935" s="25">
        <v>4705.0</v>
      </c>
      <c r="C935" s="26">
        <v>4705.0</v>
      </c>
      <c r="D935" s="27">
        <v>0.0</v>
      </c>
      <c r="E935" s="40"/>
    </row>
    <row r="936" hidden="1">
      <c r="A936" s="57" t="s">
        <v>3642</v>
      </c>
      <c r="B936" s="29">
        <v>3732.0</v>
      </c>
      <c r="C936" s="26">
        <v>3732.0</v>
      </c>
      <c r="D936" s="27">
        <v>0.0</v>
      </c>
      <c r="E936" s="40"/>
    </row>
    <row r="937" hidden="1">
      <c r="A937" s="57" t="s">
        <v>3643</v>
      </c>
      <c r="B937" s="29">
        <v>150.0</v>
      </c>
      <c r="C937" s="26">
        <v>150.0</v>
      </c>
      <c r="D937" s="27">
        <v>0.0</v>
      </c>
      <c r="E937" s="41"/>
    </row>
    <row r="938" hidden="1">
      <c r="A938" s="57" t="s">
        <v>3644</v>
      </c>
      <c r="B938" s="25">
        <v>0.0</v>
      </c>
      <c r="C938" s="26"/>
      <c r="D938" s="27">
        <v>0.0</v>
      </c>
      <c r="E938" s="40"/>
    </row>
    <row r="939" hidden="1">
      <c r="A939" s="31" t="s">
        <v>3646</v>
      </c>
      <c r="B939" s="29">
        <v>0.0</v>
      </c>
      <c r="C939" s="26"/>
      <c r="D939" s="27">
        <v>0.0</v>
      </c>
      <c r="E939" s="41"/>
    </row>
    <row r="940" hidden="1">
      <c r="A940" s="31" t="s">
        <v>3647</v>
      </c>
      <c r="B940" s="29">
        <v>0.0</v>
      </c>
      <c r="C940" s="26"/>
      <c r="D940" s="27">
        <v>0.0</v>
      </c>
      <c r="E940" s="41"/>
    </row>
    <row r="941" hidden="1">
      <c r="A941" s="31" t="s">
        <v>3649</v>
      </c>
      <c r="B941" s="29">
        <v>0.0</v>
      </c>
      <c r="C941" s="26"/>
      <c r="D941" s="27">
        <v>0.0</v>
      </c>
      <c r="E941" s="28"/>
    </row>
    <row r="942" hidden="1">
      <c r="A942" s="31" t="s">
        <v>3651</v>
      </c>
      <c r="B942" s="29">
        <v>680.0</v>
      </c>
      <c r="C942" s="26">
        <v>680.0</v>
      </c>
      <c r="D942" s="27">
        <v>0.0</v>
      </c>
      <c r="E942" s="28"/>
    </row>
    <row r="943" hidden="1">
      <c r="A943" s="58" t="s">
        <v>3652</v>
      </c>
      <c r="B943" s="29">
        <v>22231.0</v>
      </c>
      <c r="C943" s="29">
        <v>22231.0</v>
      </c>
      <c r="D943" s="27">
        <v>0.0</v>
      </c>
      <c r="E943" s="41"/>
    </row>
    <row r="944" hidden="1">
      <c r="A944" s="58" t="s">
        <v>3653</v>
      </c>
      <c r="B944" s="29">
        <v>13199.0</v>
      </c>
      <c r="C944" s="59">
        <v>13199.0</v>
      </c>
      <c r="D944" s="27">
        <v>0.0</v>
      </c>
      <c r="E944" s="41"/>
    </row>
    <row r="945" hidden="1">
      <c r="A945" s="58" t="s">
        <v>3654</v>
      </c>
      <c r="B945" s="29">
        <v>6032.0</v>
      </c>
      <c r="C945" s="59">
        <v>6032.0</v>
      </c>
      <c r="D945" s="27">
        <v>0.0</v>
      </c>
      <c r="E945" s="41"/>
    </row>
    <row r="946" hidden="1">
      <c r="A946" s="58" t="s">
        <v>3655</v>
      </c>
      <c r="B946" s="29">
        <v>7428.0</v>
      </c>
      <c r="C946" s="59">
        <v>7428.0</v>
      </c>
      <c r="D946" s="27">
        <v>0.0</v>
      </c>
      <c r="E946" s="41"/>
    </row>
    <row r="947" hidden="1">
      <c r="A947" s="58" t="s">
        <v>3657</v>
      </c>
      <c r="B947" s="29">
        <v>0.0</v>
      </c>
      <c r="C947" s="59">
        <v>0.0</v>
      </c>
      <c r="D947" s="27">
        <v>0.0</v>
      </c>
      <c r="E947" s="41"/>
    </row>
    <row r="948" hidden="1">
      <c r="A948" s="58" t="s">
        <v>3658</v>
      </c>
      <c r="B948" s="29">
        <v>0.0</v>
      </c>
      <c r="C948" s="59">
        <v>0.0</v>
      </c>
      <c r="D948" s="27">
        <v>0.0</v>
      </c>
      <c r="E948" s="41"/>
    </row>
    <row r="949" hidden="1">
      <c r="A949" s="35" t="s">
        <v>3659</v>
      </c>
      <c r="B949" s="29">
        <v>58156.7</v>
      </c>
      <c r="C949" s="59">
        <v>58156.70000000001</v>
      </c>
      <c r="D949" s="27">
        <v>1.4551915228366852E-11</v>
      </c>
      <c r="E949" s="41"/>
    </row>
    <row r="950" hidden="1">
      <c r="A950" s="36" t="s">
        <v>3660</v>
      </c>
      <c r="B950" s="42">
        <v>0.2999999999992724</v>
      </c>
      <c r="C950" s="71">
        <v>0.29999999998835847</v>
      </c>
      <c r="D950" s="66">
        <v>-1.0913936421275139E-11</v>
      </c>
      <c r="E950" s="45"/>
    </row>
    <row r="951" hidden="1"/>
    <row r="952" hidden="1"/>
    <row r="953" hidden="1">
      <c r="A953" s="5" t="s">
        <v>4823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3634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45719.0</v>
      </c>
      <c r="B957" s="6"/>
      <c r="C957" s="54" t="s">
        <v>3635</v>
      </c>
      <c r="D957" s="15">
        <v>45725.0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4824</v>
      </c>
      <c r="B959" s="7"/>
      <c r="C959" s="16"/>
      <c r="D959" s="56" t="s">
        <v>4825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3636</v>
      </c>
      <c r="B961" s="6"/>
      <c r="C961" s="6"/>
      <c r="D961" s="6"/>
      <c r="E961" s="7"/>
    </row>
    <row r="962" hidden="1">
      <c r="A962" s="20" t="s">
        <v>3637</v>
      </c>
      <c r="B962" s="21" t="s">
        <v>3638</v>
      </c>
      <c r="C962" s="22" t="s">
        <v>3639</v>
      </c>
      <c r="D962" s="21" t="s">
        <v>3640</v>
      </c>
      <c r="E962" s="23" t="s">
        <v>13</v>
      </c>
    </row>
    <row r="963" hidden="1">
      <c r="A963" s="57" t="s">
        <v>3641</v>
      </c>
      <c r="B963" s="25">
        <v>8150.0</v>
      </c>
      <c r="C963" s="26">
        <v>8150.0</v>
      </c>
      <c r="D963" s="27">
        <v>0.0</v>
      </c>
      <c r="E963" s="40"/>
    </row>
    <row r="964" hidden="1">
      <c r="A964" s="57" t="s">
        <v>3642</v>
      </c>
      <c r="B964" s="29">
        <v>10988.0</v>
      </c>
      <c r="C964" s="26">
        <v>10988.0</v>
      </c>
      <c r="D964" s="27">
        <v>0.0</v>
      </c>
      <c r="E964" s="40"/>
    </row>
    <row r="965" hidden="1">
      <c r="A965" s="57" t="s">
        <v>3643</v>
      </c>
      <c r="B965" s="29">
        <v>200.0</v>
      </c>
      <c r="C965" s="26">
        <v>200.0</v>
      </c>
      <c r="D965" s="27">
        <v>0.0</v>
      </c>
      <c r="E965" s="41"/>
    </row>
    <row r="966" hidden="1">
      <c r="A966" s="57" t="s">
        <v>3644</v>
      </c>
      <c r="B966" s="25">
        <v>0.0</v>
      </c>
      <c r="C966" s="26"/>
      <c r="D966" s="27">
        <v>0.0</v>
      </c>
      <c r="E966" s="40"/>
    </row>
    <row r="967" hidden="1">
      <c r="A967" s="31" t="s">
        <v>3646</v>
      </c>
      <c r="B967" s="29">
        <v>0.0</v>
      </c>
      <c r="C967" s="26"/>
      <c r="D967" s="27">
        <v>0.0</v>
      </c>
      <c r="E967" s="41"/>
    </row>
    <row r="968" hidden="1">
      <c r="A968" s="31" t="s">
        <v>3647</v>
      </c>
      <c r="B968" s="29">
        <v>0.0</v>
      </c>
      <c r="C968" s="26"/>
      <c r="D968" s="27">
        <v>0.0</v>
      </c>
      <c r="E968" s="41"/>
    </row>
    <row r="969" hidden="1">
      <c r="A969" s="31" t="s">
        <v>3649</v>
      </c>
      <c r="B969" s="29">
        <v>0.0</v>
      </c>
      <c r="C969" s="26"/>
      <c r="D969" s="27">
        <v>0.0</v>
      </c>
      <c r="E969" s="28"/>
    </row>
    <row r="970" hidden="1">
      <c r="A970" s="31" t="s">
        <v>3651</v>
      </c>
      <c r="B970" s="29">
        <v>1960.0</v>
      </c>
      <c r="C970" s="26">
        <v>1960.0</v>
      </c>
      <c r="D970" s="27">
        <v>0.0</v>
      </c>
      <c r="E970" s="28"/>
    </row>
    <row r="971" hidden="1">
      <c r="A971" s="58" t="s">
        <v>3652</v>
      </c>
      <c r="B971" s="29">
        <v>75149.0</v>
      </c>
      <c r="C971" s="29">
        <v>75505.0</v>
      </c>
      <c r="D971" s="27">
        <v>356.0</v>
      </c>
      <c r="E971" s="41"/>
    </row>
    <row r="972" hidden="1">
      <c r="A972" s="58" t="s">
        <v>3653</v>
      </c>
      <c r="B972" s="29">
        <v>52919.0</v>
      </c>
      <c r="C972" s="59">
        <v>52919.0</v>
      </c>
      <c r="D972" s="27">
        <v>0.0</v>
      </c>
      <c r="E972" s="41"/>
    </row>
    <row r="973" hidden="1">
      <c r="A973" s="58" t="s">
        <v>3654</v>
      </c>
      <c r="B973" s="29">
        <v>35395.0</v>
      </c>
      <c r="C973" s="59">
        <v>35395.0</v>
      </c>
      <c r="D973" s="27">
        <v>0.0</v>
      </c>
      <c r="E973" s="41"/>
    </row>
    <row r="974" hidden="1">
      <c r="A974" s="58" t="s">
        <v>3655</v>
      </c>
      <c r="B974" s="29">
        <v>24333.0</v>
      </c>
      <c r="C974" s="59">
        <v>24333.000000000004</v>
      </c>
      <c r="D974" s="27">
        <v>3.637978807091713E-12</v>
      </c>
      <c r="E974" s="41"/>
    </row>
    <row r="975" hidden="1">
      <c r="A975" s="58" t="s">
        <v>3657</v>
      </c>
      <c r="B975" s="29">
        <v>980.0</v>
      </c>
      <c r="C975" s="59">
        <v>980.0</v>
      </c>
      <c r="D975" s="27">
        <v>0.0</v>
      </c>
      <c r="E975" s="41"/>
    </row>
    <row r="976" hidden="1">
      <c r="A976" s="58" t="s">
        <v>3658</v>
      </c>
      <c r="B976" s="29">
        <v>0.0</v>
      </c>
      <c r="C976" s="59">
        <v>0.0</v>
      </c>
      <c r="D976" s="27">
        <v>0.0</v>
      </c>
      <c r="E976" s="41"/>
    </row>
    <row r="977" hidden="1">
      <c r="A977" s="35" t="s">
        <v>3659</v>
      </c>
      <c r="B977" s="29">
        <v>210074.2</v>
      </c>
      <c r="C977" s="59">
        <v>210430.2</v>
      </c>
      <c r="D977" s="27">
        <v>356.0</v>
      </c>
      <c r="E977" s="41"/>
    </row>
    <row r="978" hidden="1">
      <c r="A978" s="36" t="s">
        <v>3660</v>
      </c>
      <c r="B978" s="42">
        <v>-0.19999999999345164</v>
      </c>
      <c r="C978" s="71">
        <v>-0.20000000001164153</v>
      </c>
      <c r="D978" s="66">
        <v>-1.8189894035458565E-11</v>
      </c>
      <c r="E978" s="45"/>
    </row>
    <row r="979" hidden="1"/>
    <row r="980" hidden="1"/>
    <row r="981" hidden="1">
      <c r="A981" s="5" t="s">
        <v>4823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3634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3635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4824</v>
      </c>
      <c r="B987" s="7"/>
      <c r="C987" s="16"/>
      <c r="D987" s="56" t="s">
        <v>4825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3636</v>
      </c>
      <c r="B989" s="6"/>
      <c r="C989" s="6"/>
      <c r="D989" s="6"/>
      <c r="E989" s="7"/>
    </row>
    <row r="990" hidden="1">
      <c r="A990" s="20" t="s">
        <v>3637</v>
      </c>
      <c r="B990" s="21" t="s">
        <v>3638</v>
      </c>
      <c r="C990" s="22" t="s">
        <v>3639</v>
      </c>
      <c r="D990" s="21" t="s">
        <v>3640</v>
      </c>
      <c r="E990" s="23" t="s">
        <v>13</v>
      </c>
    </row>
    <row r="991" hidden="1">
      <c r="A991" s="57" t="s">
        <v>3641</v>
      </c>
      <c r="B991" s="25">
        <v>8150.0</v>
      </c>
      <c r="C991" s="26">
        <v>8150.0</v>
      </c>
      <c r="D991" s="27">
        <v>0.0</v>
      </c>
      <c r="E991" s="40"/>
    </row>
    <row r="992" hidden="1">
      <c r="A992" s="57" t="s">
        <v>3642</v>
      </c>
      <c r="B992" s="29">
        <v>10988.0</v>
      </c>
      <c r="C992" s="26">
        <v>10988.0</v>
      </c>
      <c r="D992" s="27">
        <v>0.0</v>
      </c>
      <c r="E992" s="40"/>
    </row>
    <row r="993" hidden="1">
      <c r="A993" s="57" t="s">
        <v>3643</v>
      </c>
      <c r="B993" s="29">
        <v>200.0</v>
      </c>
      <c r="C993" s="26">
        <v>200.0</v>
      </c>
      <c r="D993" s="27">
        <v>0.0</v>
      </c>
      <c r="E993" s="41"/>
    </row>
    <row r="994" hidden="1">
      <c r="A994" s="57" t="s">
        <v>3644</v>
      </c>
      <c r="B994" s="25">
        <v>0.0</v>
      </c>
      <c r="C994" s="26"/>
      <c r="D994" s="27">
        <v>0.0</v>
      </c>
      <c r="E994" s="40"/>
    </row>
    <row r="995" hidden="1">
      <c r="A995" s="31" t="s">
        <v>3646</v>
      </c>
      <c r="B995" s="29">
        <v>0.0</v>
      </c>
      <c r="C995" s="26"/>
      <c r="D995" s="27">
        <v>0.0</v>
      </c>
      <c r="E995" s="41"/>
    </row>
    <row r="996" hidden="1">
      <c r="A996" s="31" t="s">
        <v>3647</v>
      </c>
      <c r="B996" s="29">
        <v>0.0</v>
      </c>
      <c r="C996" s="26"/>
      <c r="D996" s="27">
        <v>0.0</v>
      </c>
      <c r="E996" s="41"/>
    </row>
    <row r="997" hidden="1">
      <c r="A997" s="31" t="s">
        <v>3649</v>
      </c>
      <c r="B997" s="29">
        <v>0.0</v>
      </c>
      <c r="C997" s="26"/>
      <c r="D997" s="27">
        <v>0.0</v>
      </c>
      <c r="E997" s="28"/>
    </row>
    <row r="998" hidden="1">
      <c r="A998" s="31" t="s">
        <v>3651</v>
      </c>
      <c r="B998" s="29">
        <v>1960.0</v>
      </c>
      <c r="C998" s="26">
        <v>1960.0</v>
      </c>
      <c r="D998" s="27">
        <v>0.0</v>
      </c>
      <c r="E998" s="28"/>
    </row>
    <row r="999" hidden="1">
      <c r="A999" s="58" t="s">
        <v>3652</v>
      </c>
      <c r="B999" s="29">
        <v>75149.0</v>
      </c>
      <c r="C999" s="29">
        <v>75505.0</v>
      </c>
      <c r="D999" s="27">
        <v>356.0</v>
      </c>
      <c r="E999" s="41"/>
    </row>
    <row r="1000" hidden="1">
      <c r="A1000" s="58" t="s">
        <v>3653</v>
      </c>
      <c r="B1000" s="29">
        <v>52919.0</v>
      </c>
      <c r="C1000" s="59">
        <v>52919.0</v>
      </c>
      <c r="D1000" s="27">
        <v>0.0</v>
      </c>
      <c r="E1000" s="41"/>
    </row>
    <row r="1001" hidden="1">
      <c r="A1001" s="58" t="s">
        <v>3654</v>
      </c>
      <c r="B1001" s="29">
        <v>35395.0</v>
      </c>
      <c r="C1001" s="59">
        <v>35395.0</v>
      </c>
      <c r="D1001" s="27">
        <v>0.0</v>
      </c>
      <c r="E1001" s="41"/>
    </row>
    <row r="1002" hidden="1">
      <c r="A1002" s="58" t="s">
        <v>3655</v>
      </c>
      <c r="B1002" s="29">
        <v>24333.0</v>
      </c>
      <c r="C1002" s="59">
        <v>24333.000000000004</v>
      </c>
      <c r="D1002" s="27">
        <v>3.637978807091713E-12</v>
      </c>
      <c r="E1002" s="41"/>
    </row>
    <row r="1003" hidden="1">
      <c r="A1003" s="58" t="s">
        <v>3657</v>
      </c>
      <c r="B1003" s="29">
        <v>980.0</v>
      </c>
      <c r="C1003" s="59">
        <v>980.0</v>
      </c>
      <c r="D1003" s="27">
        <v>0.0</v>
      </c>
      <c r="E1003" s="41"/>
    </row>
    <row r="1004" hidden="1">
      <c r="A1004" s="58" t="s">
        <v>3658</v>
      </c>
      <c r="B1004" s="29">
        <v>0.0</v>
      </c>
      <c r="C1004" s="59">
        <v>0.0</v>
      </c>
      <c r="D1004" s="27">
        <v>0.0</v>
      </c>
      <c r="E1004" s="41"/>
    </row>
    <row r="1005" hidden="1">
      <c r="A1005" s="35" t="s">
        <v>3659</v>
      </c>
      <c r="B1005" s="29">
        <v>210074.2</v>
      </c>
      <c r="C1005" s="59">
        <v>210430.2</v>
      </c>
      <c r="D1005" s="27">
        <v>356.0</v>
      </c>
      <c r="E1005" s="41"/>
    </row>
    <row r="1006" hidden="1">
      <c r="A1006" s="36" t="s">
        <v>3660</v>
      </c>
      <c r="B1006" s="42">
        <v>-0.19999999999345164</v>
      </c>
      <c r="C1006" s="71">
        <v>-0.20000000001164153</v>
      </c>
      <c r="D1006" s="66">
        <v>-1.8189894035458565E-11</v>
      </c>
      <c r="E1006" s="45"/>
    </row>
    <row r="1007" hidden="1"/>
    <row r="1008" hidden="1"/>
    <row r="1009" hidden="1">
      <c r="A1009" s="5" t="s">
        <v>4823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3634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4" t="s">
        <v>3635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4824</v>
      </c>
      <c r="B1015" s="7"/>
      <c r="C1015" s="16"/>
      <c r="D1015" s="56" t="s">
        <v>4825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3636</v>
      </c>
      <c r="B1017" s="6"/>
      <c r="C1017" s="6"/>
      <c r="D1017" s="6"/>
      <c r="E1017" s="7"/>
    </row>
    <row r="1018" hidden="1">
      <c r="A1018" s="20" t="s">
        <v>3637</v>
      </c>
      <c r="B1018" s="21" t="s">
        <v>3638</v>
      </c>
      <c r="C1018" s="22" t="s">
        <v>3639</v>
      </c>
      <c r="D1018" s="21" t="s">
        <v>3640</v>
      </c>
      <c r="E1018" s="23" t="s">
        <v>13</v>
      </c>
    </row>
    <row r="1019" hidden="1">
      <c r="A1019" s="57" t="s">
        <v>3641</v>
      </c>
      <c r="B1019" s="25">
        <v>18651.0</v>
      </c>
      <c r="C1019" s="26">
        <v>18651.0</v>
      </c>
      <c r="D1019" s="27">
        <v>0.0</v>
      </c>
      <c r="E1019" s="40"/>
    </row>
    <row r="1020" hidden="1">
      <c r="A1020" s="57" t="s">
        <v>3642</v>
      </c>
      <c r="B1020" s="29">
        <v>7786.0</v>
      </c>
      <c r="C1020" s="26">
        <v>7263.0</v>
      </c>
      <c r="D1020" s="27">
        <v>-523.0</v>
      </c>
      <c r="E1020" s="40" t="s">
        <v>8645</v>
      </c>
    </row>
    <row r="1021" hidden="1">
      <c r="A1021" s="57" t="s">
        <v>3643</v>
      </c>
      <c r="B1021" s="29">
        <v>0.0</v>
      </c>
      <c r="C1021" s="26"/>
      <c r="D1021" s="27">
        <v>0.0</v>
      </c>
      <c r="E1021" s="41"/>
    </row>
    <row r="1022" hidden="1">
      <c r="A1022" s="57" t="s">
        <v>3644</v>
      </c>
      <c r="B1022" s="25">
        <v>0.0</v>
      </c>
      <c r="C1022" s="26"/>
      <c r="D1022" s="27">
        <v>0.0</v>
      </c>
      <c r="E1022" s="40"/>
    </row>
    <row r="1023" hidden="1">
      <c r="A1023" s="31" t="s">
        <v>3646</v>
      </c>
      <c r="B1023" s="29">
        <v>0.0</v>
      </c>
      <c r="C1023" s="26"/>
      <c r="D1023" s="27">
        <v>0.0</v>
      </c>
      <c r="E1023" s="41"/>
    </row>
    <row r="1024" hidden="1">
      <c r="A1024" s="31" t="s">
        <v>3647</v>
      </c>
      <c r="B1024" s="29">
        <v>0.0</v>
      </c>
      <c r="C1024" s="26"/>
      <c r="D1024" s="27">
        <v>0.0</v>
      </c>
      <c r="E1024" s="41"/>
    </row>
    <row r="1025" hidden="1">
      <c r="A1025" s="31" t="s">
        <v>3649</v>
      </c>
      <c r="B1025" s="29">
        <v>0.0</v>
      </c>
      <c r="C1025" s="26"/>
      <c r="D1025" s="27">
        <v>0.0</v>
      </c>
      <c r="E1025" s="28"/>
    </row>
    <row r="1026" hidden="1">
      <c r="A1026" s="31" t="s">
        <v>3651</v>
      </c>
      <c r="B1026" s="29">
        <v>1600.0</v>
      </c>
      <c r="C1026" s="26">
        <v>1600.0</v>
      </c>
      <c r="D1026" s="27">
        <v>0.0</v>
      </c>
      <c r="E1026" s="28"/>
    </row>
    <row r="1027" hidden="1">
      <c r="A1027" s="58" t="s">
        <v>3652</v>
      </c>
      <c r="B1027" s="29">
        <v>79733.0</v>
      </c>
      <c r="C1027" s="29">
        <v>79733.0</v>
      </c>
      <c r="D1027" s="27">
        <v>0.0</v>
      </c>
      <c r="E1027" s="41"/>
    </row>
    <row r="1028" hidden="1">
      <c r="A1028" s="58" t="s">
        <v>3653</v>
      </c>
      <c r="B1028" s="29">
        <v>69604.0</v>
      </c>
      <c r="C1028" s="59">
        <v>69604.0</v>
      </c>
      <c r="D1028" s="27">
        <v>0.0</v>
      </c>
      <c r="E1028" s="41"/>
    </row>
    <row r="1029" hidden="1">
      <c r="A1029" s="58" t="s">
        <v>3654</v>
      </c>
      <c r="B1029" s="29">
        <v>43415.0</v>
      </c>
      <c r="C1029" s="59">
        <v>43415.0</v>
      </c>
      <c r="D1029" s="27">
        <v>0.0</v>
      </c>
      <c r="E1029" s="41"/>
    </row>
    <row r="1030" hidden="1">
      <c r="A1030" s="58" t="s">
        <v>3655</v>
      </c>
      <c r="B1030" s="29">
        <v>20489.0</v>
      </c>
      <c r="C1030" s="59">
        <v>20489.0</v>
      </c>
      <c r="D1030" s="27">
        <v>0.0</v>
      </c>
      <c r="E1030" s="41"/>
    </row>
    <row r="1031" hidden="1">
      <c r="A1031" s="58" t="s">
        <v>3657</v>
      </c>
      <c r="B1031" s="29">
        <v>0.0</v>
      </c>
      <c r="C1031" s="59">
        <v>0.0</v>
      </c>
      <c r="D1031" s="27">
        <v>0.0</v>
      </c>
      <c r="E1031" s="41"/>
    </row>
    <row r="1032" hidden="1">
      <c r="A1032" s="58" t="s">
        <v>3658</v>
      </c>
      <c r="B1032" s="29">
        <v>0.0</v>
      </c>
      <c r="C1032" s="59">
        <v>0.0</v>
      </c>
      <c r="D1032" s="27">
        <v>0.0</v>
      </c>
      <c r="E1032" s="41"/>
    </row>
    <row r="1033" hidden="1">
      <c r="A1033" s="35" t="s">
        <v>3659</v>
      </c>
      <c r="B1033" s="29">
        <v>241277.5</v>
      </c>
      <c r="C1033" s="59">
        <v>241277.5</v>
      </c>
      <c r="D1033" s="27">
        <v>0.0</v>
      </c>
      <c r="E1033" s="41"/>
    </row>
    <row r="1034" hidden="1">
      <c r="A1034" s="36" t="s">
        <v>3660</v>
      </c>
      <c r="B1034" s="42">
        <v>0.5</v>
      </c>
      <c r="C1034" s="71">
        <v>-522.5</v>
      </c>
      <c r="D1034" s="66">
        <v>-523.0</v>
      </c>
      <c r="E1034" s="45"/>
    </row>
    <row r="1035" hidden="1"/>
    <row r="1036" hidden="1"/>
    <row r="1037" hidden="1">
      <c r="A1037" s="5" t="s">
        <v>4823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3634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4" t="s">
        <v>3635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4824</v>
      </c>
      <c r="B1043" s="7"/>
      <c r="C1043" s="16"/>
      <c r="D1043" s="56" t="s">
        <v>4825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3636</v>
      </c>
      <c r="B1045" s="6"/>
      <c r="C1045" s="6"/>
      <c r="D1045" s="6"/>
      <c r="E1045" s="7"/>
    </row>
    <row r="1046" hidden="1">
      <c r="A1046" s="20" t="s">
        <v>3637</v>
      </c>
      <c r="B1046" s="21" t="s">
        <v>3638</v>
      </c>
      <c r="C1046" s="22" t="s">
        <v>3639</v>
      </c>
      <c r="D1046" s="21" t="s">
        <v>3640</v>
      </c>
      <c r="E1046" s="23" t="s">
        <v>13</v>
      </c>
    </row>
    <row r="1047" hidden="1">
      <c r="A1047" s="57" t="s">
        <v>3641</v>
      </c>
      <c r="B1047" s="25">
        <v>8265.0</v>
      </c>
      <c r="C1047" s="26">
        <v>8265.0</v>
      </c>
      <c r="D1047" s="27">
        <v>0.0</v>
      </c>
      <c r="E1047" s="40"/>
    </row>
    <row r="1048" hidden="1">
      <c r="A1048" s="57" t="s">
        <v>3642</v>
      </c>
      <c r="B1048" s="29">
        <v>8415.0</v>
      </c>
      <c r="C1048" s="26">
        <v>8415.0</v>
      </c>
      <c r="D1048" s="27">
        <v>0.0</v>
      </c>
      <c r="E1048" s="40"/>
    </row>
    <row r="1049" hidden="1">
      <c r="A1049" s="57" t="s">
        <v>3643</v>
      </c>
      <c r="B1049" s="29">
        <v>0.0</v>
      </c>
      <c r="C1049" s="26"/>
      <c r="D1049" s="27">
        <v>0.0</v>
      </c>
      <c r="E1049" s="41"/>
    </row>
    <row r="1050" hidden="1">
      <c r="A1050" s="57" t="s">
        <v>3644</v>
      </c>
      <c r="B1050" s="25">
        <v>0.0</v>
      </c>
      <c r="C1050" s="26"/>
      <c r="D1050" s="27">
        <v>0.0</v>
      </c>
      <c r="E1050" s="40"/>
    </row>
    <row r="1051" hidden="1">
      <c r="A1051" s="31" t="s">
        <v>3646</v>
      </c>
      <c r="B1051" s="29">
        <v>0.0</v>
      </c>
      <c r="C1051" s="26"/>
      <c r="D1051" s="27">
        <v>0.0</v>
      </c>
      <c r="E1051" s="41"/>
    </row>
    <row r="1052" hidden="1">
      <c r="A1052" s="31" t="s">
        <v>3647</v>
      </c>
      <c r="B1052" s="29">
        <v>0.0</v>
      </c>
      <c r="C1052" s="26"/>
      <c r="D1052" s="27">
        <v>0.0</v>
      </c>
      <c r="E1052" s="41"/>
    </row>
    <row r="1053" hidden="1">
      <c r="A1053" s="31" t="s">
        <v>3649</v>
      </c>
      <c r="B1053" s="29">
        <v>0.0</v>
      </c>
      <c r="C1053" s="26"/>
      <c r="D1053" s="27">
        <v>0.0</v>
      </c>
      <c r="E1053" s="28"/>
    </row>
    <row r="1054" hidden="1">
      <c r="A1054" s="31" t="s">
        <v>3651</v>
      </c>
      <c r="B1054" s="29">
        <v>1760.0</v>
      </c>
      <c r="C1054" s="26">
        <v>1840.0</v>
      </c>
      <c r="D1054" s="27">
        <v>80.0</v>
      </c>
      <c r="E1054" s="28"/>
    </row>
    <row r="1055" hidden="1">
      <c r="A1055" s="58" t="s">
        <v>3652</v>
      </c>
      <c r="B1055" s="29">
        <v>69333.0</v>
      </c>
      <c r="C1055" s="29">
        <v>69333.0</v>
      </c>
      <c r="D1055" s="27">
        <v>0.0</v>
      </c>
      <c r="E1055" s="41"/>
    </row>
    <row r="1056" hidden="1">
      <c r="A1056" s="58" t="s">
        <v>3653</v>
      </c>
      <c r="B1056" s="29">
        <v>85062.0</v>
      </c>
      <c r="C1056" s="59">
        <v>85062.0</v>
      </c>
      <c r="D1056" s="27">
        <v>0.0</v>
      </c>
      <c r="E1056" s="41"/>
    </row>
    <row r="1057" hidden="1">
      <c r="A1057" s="58" t="s">
        <v>3654</v>
      </c>
      <c r="B1057" s="29">
        <v>42997.0</v>
      </c>
      <c r="C1057" s="59">
        <v>42469.0</v>
      </c>
      <c r="D1057" s="27">
        <v>-528.0</v>
      </c>
      <c r="E1057" s="41"/>
    </row>
    <row r="1058" hidden="1">
      <c r="A1058" s="58" t="s">
        <v>3655</v>
      </c>
      <c r="B1058" s="29">
        <v>22791.0</v>
      </c>
      <c r="C1058" s="59">
        <v>22791.0</v>
      </c>
      <c r="D1058" s="27">
        <v>0.0</v>
      </c>
      <c r="E1058" s="41"/>
    </row>
    <row r="1059" hidden="1">
      <c r="A1059" s="58" t="s">
        <v>3657</v>
      </c>
      <c r="B1059" s="29">
        <v>607.0</v>
      </c>
      <c r="C1059" s="59">
        <v>607.0</v>
      </c>
      <c r="D1059" s="27">
        <v>0.0</v>
      </c>
      <c r="E1059" s="41"/>
    </row>
    <row r="1060" hidden="1">
      <c r="A1060" s="58" t="s">
        <v>3658</v>
      </c>
      <c r="B1060" s="29">
        <v>0.0</v>
      </c>
      <c r="C1060" s="59">
        <v>0.0</v>
      </c>
      <c r="D1060" s="27">
        <v>0.0</v>
      </c>
      <c r="E1060" s="41"/>
    </row>
    <row r="1061" hidden="1">
      <c r="A1061" s="35" t="s">
        <v>3659</v>
      </c>
      <c r="B1061" s="29">
        <v>239230.0</v>
      </c>
      <c r="C1061" s="59">
        <v>238702.0</v>
      </c>
      <c r="D1061" s="27">
        <v>-528.0</v>
      </c>
      <c r="E1061" s="41"/>
    </row>
    <row r="1062" hidden="1">
      <c r="A1062" s="36" t="s">
        <v>3660</v>
      </c>
      <c r="B1062" s="42">
        <v>0.0</v>
      </c>
      <c r="C1062" s="71">
        <v>80.0</v>
      </c>
      <c r="D1062" s="66">
        <v>80.0</v>
      </c>
      <c r="E1062" s="45"/>
    </row>
    <row r="1063" hidden="1"/>
    <row r="1064" hidden="1"/>
    <row r="1065" hidden="1">
      <c r="A1065" s="5" t="s">
        <v>4823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3634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45748.0</v>
      </c>
      <c r="B1069" s="6"/>
      <c r="C1069" s="54" t="s">
        <v>3635</v>
      </c>
      <c r="D1069" s="15">
        <v>45753.0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4826</v>
      </c>
      <c r="B1071" s="7"/>
      <c r="C1071" s="16"/>
      <c r="D1071" s="56" t="s">
        <v>4825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3636</v>
      </c>
      <c r="B1073" s="6"/>
      <c r="C1073" s="6"/>
      <c r="D1073" s="6"/>
      <c r="E1073" s="7"/>
    </row>
    <row r="1074" hidden="1">
      <c r="A1074" s="20" t="s">
        <v>3637</v>
      </c>
      <c r="B1074" s="21" t="s">
        <v>3638</v>
      </c>
      <c r="C1074" s="22" t="s">
        <v>3639</v>
      </c>
      <c r="D1074" s="21" t="s">
        <v>3640</v>
      </c>
      <c r="E1074" s="23" t="s">
        <v>13</v>
      </c>
    </row>
    <row r="1075" hidden="1">
      <c r="A1075" s="57" t="s">
        <v>3641</v>
      </c>
      <c r="B1075" s="25">
        <v>8152.0</v>
      </c>
      <c r="C1075" s="26">
        <v>8152.0</v>
      </c>
      <c r="D1075" s="27">
        <v>0.0</v>
      </c>
      <c r="E1075" s="40"/>
    </row>
    <row r="1076" hidden="1">
      <c r="A1076" s="57" t="s">
        <v>3642</v>
      </c>
      <c r="B1076" s="29">
        <v>8263.0</v>
      </c>
      <c r="C1076" s="26">
        <v>8263.0</v>
      </c>
      <c r="D1076" s="27">
        <v>0.0</v>
      </c>
      <c r="E1076" s="40"/>
    </row>
    <row r="1077" hidden="1">
      <c r="A1077" s="57" t="s">
        <v>3643</v>
      </c>
      <c r="B1077" s="29">
        <v>0.0</v>
      </c>
      <c r="C1077" s="26"/>
      <c r="D1077" s="27">
        <v>0.0</v>
      </c>
      <c r="E1077" s="41"/>
    </row>
    <row r="1078" hidden="1">
      <c r="A1078" s="57" t="s">
        <v>3644</v>
      </c>
      <c r="B1078" s="25">
        <v>0.0</v>
      </c>
      <c r="C1078" s="26"/>
      <c r="D1078" s="27">
        <v>0.0</v>
      </c>
      <c r="E1078" s="40"/>
    </row>
    <row r="1079" hidden="1">
      <c r="A1079" s="31" t="s">
        <v>3646</v>
      </c>
      <c r="B1079" s="29">
        <v>0.0</v>
      </c>
      <c r="C1079" s="26"/>
      <c r="D1079" s="27">
        <v>0.0</v>
      </c>
      <c r="E1079" s="41"/>
    </row>
    <row r="1080" hidden="1">
      <c r="A1080" s="31" t="s">
        <v>3647</v>
      </c>
      <c r="B1080" s="29">
        <v>0.0</v>
      </c>
      <c r="C1080" s="26"/>
      <c r="D1080" s="27">
        <v>0.0</v>
      </c>
      <c r="E1080" s="41"/>
    </row>
    <row r="1081" hidden="1">
      <c r="A1081" s="31" t="s">
        <v>3649</v>
      </c>
      <c r="B1081" s="29">
        <v>0.0</v>
      </c>
      <c r="C1081" s="26"/>
      <c r="D1081" s="27">
        <v>0.0</v>
      </c>
      <c r="E1081" s="28"/>
    </row>
    <row r="1082" hidden="1">
      <c r="A1082" s="31" t="s">
        <v>3651</v>
      </c>
      <c r="B1082" s="29">
        <v>1680.0</v>
      </c>
      <c r="C1082" s="26">
        <v>1640.0</v>
      </c>
      <c r="D1082" s="27">
        <v>-40.0</v>
      </c>
      <c r="E1082" s="28" t="s">
        <v>8646</v>
      </c>
    </row>
    <row r="1083" hidden="1">
      <c r="A1083" s="58" t="s">
        <v>3652</v>
      </c>
      <c r="B1083" s="29">
        <v>59848.0</v>
      </c>
      <c r="C1083" s="29">
        <v>59848.0</v>
      </c>
      <c r="D1083" s="27">
        <v>0.0</v>
      </c>
      <c r="E1083" s="41"/>
    </row>
    <row r="1084" hidden="1">
      <c r="A1084" s="58" t="s">
        <v>3653</v>
      </c>
      <c r="B1084" s="29">
        <v>27486.0</v>
      </c>
      <c r="C1084" s="59">
        <v>27486.0</v>
      </c>
      <c r="D1084" s="27">
        <v>0.0</v>
      </c>
      <c r="E1084" s="41"/>
    </row>
    <row r="1085" hidden="1">
      <c r="A1085" s="58" t="s">
        <v>3654</v>
      </c>
      <c r="B1085" s="29">
        <v>31718.0</v>
      </c>
      <c r="C1085" s="59">
        <v>31334.0</v>
      </c>
      <c r="D1085" s="27">
        <v>-384.0</v>
      </c>
      <c r="E1085" s="41"/>
    </row>
    <row r="1086" hidden="1">
      <c r="A1086" s="58" t="s">
        <v>3655</v>
      </c>
      <c r="B1086" s="29">
        <v>20850.0</v>
      </c>
      <c r="C1086" s="59">
        <v>20850.0</v>
      </c>
      <c r="D1086" s="27">
        <v>0.0</v>
      </c>
      <c r="E1086" s="41"/>
    </row>
    <row r="1087" hidden="1">
      <c r="A1087" s="58" t="s">
        <v>3657</v>
      </c>
      <c r="B1087" s="29">
        <v>1714.0</v>
      </c>
      <c r="C1087" s="59">
        <v>1714.0</v>
      </c>
      <c r="D1087" s="27">
        <v>0.0</v>
      </c>
      <c r="E1087" s="41"/>
    </row>
    <row r="1088" hidden="1">
      <c r="A1088" s="58" t="s">
        <v>3658</v>
      </c>
      <c r="B1088" s="29">
        <v>0.0</v>
      </c>
      <c r="C1088" s="59">
        <v>0.0</v>
      </c>
      <c r="D1088" s="27">
        <v>0.0</v>
      </c>
      <c r="E1088" s="41"/>
    </row>
    <row r="1089" hidden="1">
      <c r="A1089" s="35" t="s">
        <v>3659</v>
      </c>
      <c r="B1089" s="29">
        <v>159711.0</v>
      </c>
      <c r="C1089" s="59">
        <v>159327.0</v>
      </c>
      <c r="D1089" s="27">
        <v>-384.0</v>
      </c>
      <c r="E1089" s="41"/>
    </row>
    <row r="1090" hidden="1">
      <c r="A1090" s="36" t="s">
        <v>3660</v>
      </c>
      <c r="B1090" s="42">
        <v>0.0</v>
      </c>
      <c r="C1090" s="71">
        <v>-40.0</v>
      </c>
      <c r="D1090" s="66">
        <v>-40.0</v>
      </c>
      <c r="E1090" s="45"/>
    </row>
    <row r="1091" hidden="1"/>
    <row r="1092" hidden="1"/>
    <row r="1093" hidden="1">
      <c r="A1093" s="5" t="s">
        <v>4823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3634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45748.0</v>
      </c>
      <c r="B1097" s="6"/>
      <c r="C1097" s="54" t="s">
        <v>3635</v>
      </c>
      <c r="D1097" s="15">
        <v>45753.0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4826</v>
      </c>
      <c r="B1099" s="7"/>
      <c r="C1099" s="16"/>
      <c r="D1099" s="56" t="s">
        <v>4825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3636</v>
      </c>
      <c r="B1101" s="6"/>
      <c r="C1101" s="6"/>
      <c r="D1101" s="6"/>
      <c r="E1101" s="7"/>
    </row>
    <row r="1102" hidden="1">
      <c r="A1102" s="20" t="s">
        <v>3637</v>
      </c>
      <c r="B1102" s="21" t="s">
        <v>3638</v>
      </c>
      <c r="C1102" s="22" t="s">
        <v>3639</v>
      </c>
      <c r="D1102" s="21" t="s">
        <v>3640</v>
      </c>
      <c r="E1102" s="23" t="s">
        <v>13</v>
      </c>
    </row>
    <row r="1103" hidden="1">
      <c r="A1103" s="57" t="s">
        <v>3641</v>
      </c>
      <c r="B1103" s="25">
        <v>8152.0</v>
      </c>
      <c r="C1103" s="26">
        <v>8152.0</v>
      </c>
      <c r="D1103" s="27">
        <v>0.0</v>
      </c>
      <c r="E1103" s="40"/>
    </row>
    <row r="1104" hidden="1">
      <c r="A1104" s="57" t="s">
        <v>3642</v>
      </c>
      <c r="B1104" s="29">
        <v>8263.0</v>
      </c>
      <c r="C1104" s="26">
        <v>8263.0</v>
      </c>
      <c r="D1104" s="27">
        <v>0.0</v>
      </c>
      <c r="E1104" s="40"/>
    </row>
    <row r="1105" hidden="1">
      <c r="A1105" s="57" t="s">
        <v>3643</v>
      </c>
      <c r="B1105" s="29">
        <v>0.0</v>
      </c>
      <c r="C1105" s="26"/>
      <c r="D1105" s="27">
        <v>0.0</v>
      </c>
      <c r="E1105" s="41"/>
    </row>
    <row r="1106" hidden="1">
      <c r="A1106" s="57" t="s">
        <v>3644</v>
      </c>
      <c r="B1106" s="25">
        <v>0.0</v>
      </c>
      <c r="C1106" s="26"/>
      <c r="D1106" s="27">
        <v>0.0</v>
      </c>
      <c r="E1106" s="40"/>
    </row>
    <row r="1107" hidden="1">
      <c r="A1107" s="31" t="s">
        <v>3646</v>
      </c>
      <c r="B1107" s="29">
        <v>0.0</v>
      </c>
      <c r="C1107" s="26"/>
      <c r="D1107" s="27">
        <v>0.0</v>
      </c>
      <c r="E1107" s="41"/>
    </row>
    <row r="1108" hidden="1">
      <c r="A1108" s="31" t="s">
        <v>3647</v>
      </c>
      <c r="B1108" s="29">
        <v>0.0</v>
      </c>
      <c r="C1108" s="26"/>
      <c r="D1108" s="27">
        <v>0.0</v>
      </c>
      <c r="E1108" s="41"/>
    </row>
    <row r="1109" hidden="1">
      <c r="A1109" s="31" t="s">
        <v>3649</v>
      </c>
      <c r="B1109" s="29">
        <v>0.0</v>
      </c>
      <c r="C1109" s="26"/>
      <c r="D1109" s="27">
        <v>0.0</v>
      </c>
      <c r="E1109" s="28"/>
    </row>
    <row r="1110" hidden="1">
      <c r="A1110" s="31" t="s">
        <v>3651</v>
      </c>
      <c r="B1110" s="29">
        <v>1680.0</v>
      </c>
      <c r="C1110" s="26">
        <v>1640.0</v>
      </c>
      <c r="D1110" s="27">
        <v>-40.0</v>
      </c>
      <c r="E1110" s="28" t="s">
        <v>8646</v>
      </c>
    </row>
    <row r="1111" hidden="1">
      <c r="A1111" s="58" t="s">
        <v>3652</v>
      </c>
      <c r="B1111" s="29">
        <v>59848.0</v>
      </c>
      <c r="C1111" s="29">
        <v>59848.0</v>
      </c>
      <c r="D1111" s="27">
        <v>0.0</v>
      </c>
      <c r="E1111" s="41"/>
    </row>
    <row r="1112" hidden="1">
      <c r="A1112" s="58" t="s">
        <v>3653</v>
      </c>
      <c r="B1112" s="29">
        <v>27486.0</v>
      </c>
      <c r="C1112" s="59">
        <v>27486.0</v>
      </c>
      <c r="D1112" s="27">
        <v>0.0</v>
      </c>
      <c r="E1112" s="41"/>
    </row>
    <row r="1113" hidden="1">
      <c r="A1113" s="58" t="s">
        <v>3654</v>
      </c>
      <c r="B1113" s="29">
        <v>31718.0</v>
      </c>
      <c r="C1113" s="59">
        <v>31334.0</v>
      </c>
      <c r="D1113" s="27">
        <v>-384.0</v>
      </c>
      <c r="E1113" s="41"/>
    </row>
    <row r="1114" hidden="1">
      <c r="A1114" s="58" t="s">
        <v>3655</v>
      </c>
      <c r="B1114" s="29">
        <v>20850.0</v>
      </c>
      <c r="C1114" s="59">
        <v>20850.0</v>
      </c>
      <c r="D1114" s="27">
        <v>0.0</v>
      </c>
      <c r="E1114" s="41"/>
    </row>
    <row r="1115" hidden="1">
      <c r="A1115" s="58" t="s">
        <v>3657</v>
      </c>
      <c r="B1115" s="29">
        <v>1714.0</v>
      </c>
      <c r="C1115" s="59">
        <v>1714.0</v>
      </c>
      <c r="D1115" s="27">
        <v>0.0</v>
      </c>
      <c r="E1115" s="41"/>
    </row>
    <row r="1116" hidden="1">
      <c r="A1116" s="58" t="s">
        <v>3658</v>
      </c>
      <c r="B1116" s="29">
        <v>0.0</v>
      </c>
      <c r="C1116" s="59">
        <v>0.0</v>
      </c>
      <c r="D1116" s="27">
        <v>0.0</v>
      </c>
      <c r="E1116" s="41"/>
    </row>
    <row r="1117" hidden="1">
      <c r="A1117" s="35" t="s">
        <v>3659</v>
      </c>
      <c r="B1117" s="29">
        <v>159711.0</v>
      </c>
      <c r="C1117" s="59">
        <v>159327.0</v>
      </c>
      <c r="D1117" s="27">
        <v>-384.0</v>
      </c>
      <c r="E1117" s="41"/>
    </row>
    <row r="1118" hidden="1">
      <c r="A1118" s="36" t="s">
        <v>3660</v>
      </c>
      <c r="B1118" s="42">
        <v>0.0</v>
      </c>
      <c r="C1118" s="71">
        <v>-40.0</v>
      </c>
      <c r="D1118" s="66">
        <v>-40.0</v>
      </c>
      <c r="E1118" s="45"/>
    </row>
    <row r="1119" hidden="1"/>
    <row r="1120" hidden="1"/>
    <row r="1121" hidden="1">
      <c r="A1121" s="5" t="s">
        <v>4823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3634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45754.0</v>
      </c>
      <c r="B1125" s="6"/>
      <c r="C1125" s="54" t="s">
        <v>3635</v>
      </c>
      <c r="D1125" s="15">
        <v>45760.0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4824</v>
      </c>
      <c r="B1127" s="7"/>
      <c r="C1127" s="16"/>
      <c r="D1127" s="56" t="s">
        <v>4825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3636</v>
      </c>
      <c r="B1129" s="6"/>
      <c r="C1129" s="6"/>
      <c r="D1129" s="6"/>
      <c r="E1129" s="7"/>
    </row>
    <row r="1130" hidden="1">
      <c r="A1130" s="20" t="s">
        <v>3637</v>
      </c>
      <c r="B1130" s="21" t="s">
        <v>3638</v>
      </c>
      <c r="C1130" s="22" t="s">
        <v>3639</v>
      </c>
      <c r="D1130" s="21" t="s">
        <v>3640</v>
      </c>
      <c r="E1130" s="23" t="s">
        <v>13</v>
      </c>
    </row>
    <row r="1131" hidden="1">
      <c r="A1131" s="57" t="s">
        <v>3641</v>
      </c>
      <c r="B1131" s="25">
        <v>9031.0</v>
      </c>
      <c r="C1131" s="26">
        <v>9034.0</v>
      </c>
      <c r="D1131" s="27">
        <v>3.0</v>
      </c>
      <c r="E1131" s="40"/>
    </row>
    <row r="1132" hidden="1">
      <c r="A1132" s="57" t="s">
        <v>3642</v>
      </c>
      <c r="B1132" s="29">
        <v>10615.0</v>
      </c>
      <c r="C1132" s="26">
        <v>10615.0</v>
      </c>
      <c r="D1132" s="27">
        <v>0.0</v>
      </c>
      <c r="E1132" s="40"/>
    </row>
    <row r="1133" hidden="1">
      <c r="A1133" s="57" t="s">
        <v>3643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7" t="s">
        <v>3644</v>
      </c>
      <c r="B1134" s="25">
        <v>0.0</v>
      </c>
      <c r="C1134" s="26"/>
      <c r="D1134" s="27">
        <v>0.0</v>
      </c>
      <c r="E1134" s="40"/>
    </row>
    <row r="1135" hidden="1">
      <c r="A1135" s="31" t="s">
        <v>3646</v>
      </c>
      <c r="B1135" s="29">
        <v>0.0</v>
      </c>
      <c r="C1135" s="26"/>
      <c r="D1135" s="27">
        <v>0.0</v>
      </c>
      <c r="E1135" s="41"/>
    </row>
    <row r="1136" hidden="1">
      <c r="A1136" s="31" t="s">
        <v>3647</v>
      </c>
      <c r="B1136" s="29">
        <v>0.0</v>
      </c>
      <c r="C1136" s="26"/>
      <c r="D1136" s="27">
        <v>0.0</v>
      </c>
      <c r="E1136" s="41"/>
    </row>
    <row r="1137" hidden="1">
      <c r="A1137" s="31" t="s">
        <v>3649</v>
      </c>
      <c r="B1137" s="29">
        <v>0.0</v>
      </c>
      <c r="C1137" s="26"/>
      <c r="D1137" s="27">
        <v>0.0</v>
      </c>
      <c r="E1137" s="28"/>
    </row>
    <row r="1138" hidden="1">
      <c r="A1138" s="31" t="s">
        <v>3651</v>
      </c>
      <c r="B1138" s="29">
        <v>2080.0</v>
      </c>
      <c r="C1138" s="26">
        <v>2120.0</v>
      </c>
      <c r="D1138" s="27">
        <v>40.0</v>
      </c>
      <c r="E1138" s="28"/>
    </row>
    <row r="1139" hidden="1">
      <c r="A1139" s="58" t="s">
        <v>3652</v>
      </c>
      <c r="B1139" s="29">
        <v>73009.0</v>
      </c>
      <c r="C1139" s="29">
        <v>73009.0</v>
      </c>
      <c r="D1139" s="27">
        <v>0.0</v>
      </c>
      <c r="E1139" s="41"/>
    </row>
    <row r="1140" hidden="1">
      <c r="A1140" s="58" t="s">
        <v>3653</v>
      </c>
      <c r="B1140" s="29">
        <v>25000.0</v>
      </c>
      <c r="C1140" s="59">
        <v>25000.0</v>
      </c>
      <c r="D1140" s="27">
        <v>0.0</v>
      </c>
      <c r="E1140" s="41"/>
    </row>
    <row r="1141" hidden="1">
      <c r="A1141" s="58" t="s">
        <v>3654</v>
      </c>
      <c r="B1141" s="29">
        <v>35002.0</v>
      </c>
      <c r="C1141" s="59">
        <v>35002.0</v>
      </c>
      <c r="D1141" s="27">
        <v>0.0</v>
      </c>
      <c r="E1141" s="41"/>
    </row>
    <row r="1142" hidden="1">
      <c r="A1142" s="58" t="s">
        <v>3655</v>
      </c>
      <c r="B1142" s="29">
        <v>28803.0</v>
      </c>
      <c r="C1142" s="59">
        <v>28803.0</v>
      </c>
      <c r="D1142" s="27">
        <v>0.0</v>
      </c>
      <c r="E1142" s="41"/>
    </row>
    <row r="1143" hidden="1">
      <c r="A1143" s="58" t="s">
        <v>3657</v>
      </c>
      <c r="B1143" s="29">
        <v>533.0</v>
      </c>
      <c r="C1143" s="59">
        <v>533.0</v>
      </c>
      <c r="D1143" s="27">
        <v>0.0</v>
      </c>
      <c r="E1143" s="41"/>
    </row>
    <row r="1144" hidden="1">
      <c r="A1144" s="58" t="s">
        <v>3658</v>
      </c>
      <c r="B1144" s="29">
        <v>0.0</v>
      </c>
      <c r="C1144" s="59">
        <v>0.0</v>
      </c>
      <c r="D1144" s="27">
        <v>0.0</v>
      </c>
      <c r="E1144" s="41"/>
    </row>
    <row r="1145" hidden="1">
      <c r="A1145" s="35" t="s">
        <v>3659</v>
      </c>
      <c r="B1145" s="29">
        <v>184222.6</v>
      </c>
      <c r="C1145" s="59">
        <v>184222.6</v>
      </c>
      <c r="D1145" s="27">
        <v>0.0</v>
      </c>
      <c r="E1145" s="41"/>
    </row>
    <row r="1146" hidden="1">
      <c r="A1146" s="36" t="s">
        <v>3660</v>
      </c>
      <c r="B1146" s="42">
        <v>0.4000000000014552</v>
      </c>
      <c r="C1146" s="71">
        <v>43.39999999999418</v>
      </c>
      <c r="D1146" s="66">
        <v>42.999999999992724</v>
      </c>
      <c r="E1146" s="45"/>
    </row>
    <row r="1147" hidden="1"/>
    <row r="1148" hidden="1"/>
    <row r="1149" hidden="1">
      <c r="A1149" s="5" t="s">
        <v>4823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3634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45761.0</v>
      </c>
      <c r="B1153" s="6"/>
      <c r="C1153" s="54" t="s">
        <v>3635</v>
      </c>
      <c r="D1153" s="15">
        <v>45767.0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4824</v>
      </c>
      <c r="B1155" s="7"/>
      <c r="C1155" s="16"/>
      <c r="D1155" s="56" t="s">
        <v>4825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3636</v>
      </c>
      <c r="B1157" s="6"/>
      <c r="C1157" s="6"/>
      <c r="D1157" s="6"/>
      <c r="E1157" s="7"/>
    </row>
    <row r="1158" hidden="1">
      <c r="A1158" s="20" t="s">
        <v>3637</v>
      </c>
      <c r="B1158" s="21" t="s">
        <v>3638</v>
      </c>
      <c r="C1158" s="22" t="s">
        <v>3639</v>
      </c>
      <c r="D1158" s="21" t="s">
        <v>3640</v>
      </c>
      <c r="E1158" s="23" t="s">
        <v>13</v>
      </c>
    </row>
    <row r="1159" hidden="1">
      <c r="A1159" s="57" t="s">
        <v>3641</v>
      </c>
      <c r="B1159" s="25">
        <v>5923.0</v>
      </c>
      <c r="C1159" s="26">
        <v>5923.0</v>
      </c>
      <c r="D1159" s="27">
        <v>0.0</v>
      </c>
      <c r="E1159" s="40"/>
    </row>
    <row r="1160" hidden="1">
      <c r="A1160" s="57" t="s">
        <v>3642</v>
      </c>
      <c r="B1160" s="29">
        <v>17388.0</v>
      </c>
      <c r="C1160" s="26">
        <v>17388.0</v>
      </c>
      <c r="D1160" s="27">
        <v>0.0</v>
      </c>
      <c r="E1160" s="40"/>
    </row>
    <row r="1161" hidden="1">
      <c r="A1161" s="57" t="s">
        <v>3643</v>
      </c>
      <c r="B1161" s="29">
        <v>0.0</v>
      </c>
      <c r="C1161" s="26"/>
      <c r="D1161" s="27">
        <v>0.0</v>
      </c>
      <c r="E1161" s="41"/>
    </row>
    <row r="1162" hidden="1">
      <c r="A1162" s="57" t="s">
        <v>3644</v>
      </c>
      <c r="B1162" s="25">
        <v>0.0</v>
      </c>
      <c r="C1162" s="26"/>
      <c r="D1162" s="27">
        <v>0.0</v>
      </c>
      <c r="E1162" s="40"/>
    </row>
    <row r="1163" hidden="1">
      <c r="A1163" s="31" t="s">
        <v>3646</v>
      </c>
      <c r="B1163" s="29">
        <v>0.0</v>
      </c>
      <c r="C1163" s="26"/>
      <c r="D1163" s="27">
        <v>0.0</v>
      </c>
      <c r="E1163" s="41"/>
    </row>
    <row r="1164" hidden="1">
      <c r="A1164" s="31" t="s">
        <v>3647</v>
      </c>
      <c r="B1164" s="29">
        <v>0.0</v>
      </c>
      <c r="C1164" s="26"/>
      <c r="D1164" s="27">
        <v>0.0</v>
      </c>
      <c r="E1164" s="41"/>
    </row>
    <row r="1165" hidden="1">
      <c r="A1165" s="31" t="s">
        <v>3649</v>
      </c>
      <c r="B1165" s="29">
        <v>0.0</v>
      </c>
      <c r="C1165" s="26"/>
      <c r="D1165" s="27">
        <v>0.0</v>
      </c>
      <c r="E1165" s="28"/>
    </row>
    <row r="1166" hidden="1">
      <c r="A1166" s="31" t="s">
        <v>3651</v>
      </c>
      <c r="B1166" s="29">
        <v>2040.0</v>
      </c>
      <c r="C1166" s="26">
        <v>1600.0</v>
      </c>
      <c r="D1166" s="27">
        <v>-440.0</v>
      </c>
      <c r="E1166" s="28"/>
    </row>
    <row r="1167" hidden="1">
      <c r="A1167" s="58" t="s">
        <v>3652</v>
      </c>
      <c r="B1167" s="29">
        <v>64450.0</v>
      </c>
      <c r="C1167" s="29">
        <v>64450.0</v>
      </c>
      <c r="D1167" s="27">
        <v>0.0</v>
      </c>
      <c r="E1167" s="41"/>
    </row>
    <row r="1168" hidden="1">
      <c r="A1168" s="58" t="s">
        <v>3653</v>
      </c>
      <c r="B1168" s="29">
        <v>19787.0</v>
      </c>
      <c r="C1168" s="59">
        <v>19418.0</v>
      </c>
      <c r="D1168" s="27">
        <v>-369.0</v>
      </c>
      <c r="E1168" s="41"/>
    </row>
    <row r="1169" hidden="1">
      <c r="A1169" s="58" t="s">
        <v>3654</v>
      </c>
      <c r="B1169" s="29">
        <v>33272.0</v>
      </c>
      <c r="C1169" s="59">
        <v>32868.0</v>
      </c>
      <c r="D1169" s="27">
        <v>-404.0</v>
      </c>
      <c r="E1169" s="41"/>
    </row>
    <row r="1170" hidden="1">
      <c r="A1170" s="58" t="s">
        <v>3655</v>
      </c>
      <c r="B1170" s="29">
        <v>22165.0</v>
      </c>
      <c r="C1170" s="59">
        <v>22165.0</v>
      </c>
      <c r="D1170" s="27">
        <v>0.0</v>
      </c>
      <c r="E1170" s="41"/>
    </row>
    <row r="1171" hidden="1">
      <c r="A1171" s="58" t="s">
        <v>3657</v>
      </c>
      <c r="B1171" s="29">
        <v>1353.0</v>
      </c>
      <c r="C1171" s="59">
        <v>1353.0</v>
      </c>
      <c r="D1171" s="27">
        <v>0.0</v>
      </c>
      <c r="E1171" s="41"/>
    </row>
    <row r="1172" hidden="1">
      <c r="A1172" s="58" t="s">
        <v>3658</v>
      </c>
      <c r="B1172" s="29">
        <v>0.0</v>
      </c>
      <c r="C1172" s="59">
        <v>0.0</v>
      </c>
      <c r="D1172" s="27">
        <v>0.0</v>
      </c>
      <c r="E1172" s="41"/>
    </row>
    <row r="1173" hidden="1">
      <c r="A1173" s="35" t="s">
        <v>3659</v>
      </c>
      <c r="B1173" s="29">
        <v>166271.0</v>
      </c>
      <c r="C1173" s="59">
        <v>165498.0</v>
      </c>
      <c r="D1173" s="27">
        <v>-773.0</v>
      </c>
      <c r="E1173" s="41"/>
    </row>
    <row r="1174" hidden="1">
      <c r="A1174" s="36" t="s">
        <v>3660</v>
      </c>
      <c r="B1174" s="42">
        <v>107.0</v>
      </c>
      <c r="C1174" s="71">
        <v>-333.0</v>
      </c>
      <c r="D1174" s="66">
        <v>-440.0</v>
      </c>
      <c r="E1174" s="45"/>
    </row>
    <row r="1175" hidden="1"/>
    <row r="1176" hidden="1"/>
    <row r="1177" hidden="1">
      <c r="A1177" s="5" t="s">
        <v>4823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3634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45768.0</v>
      </c>
      <c r="B1181" s="6"/>
      <c r="C1181" s="54" t="s">
        <v>3635</v>
      </c>
      <c r="D1181" s="15">
        <v>45774.0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4824</v>
      </c>
      <c r="B1183" s="7"/>
      <c r="C1183" s="16"/>
      <c r="D1183" s="56" t="s">
        <v>4825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3636</v>
      </c>
      <c r="B1185" s="6"/>
      <c r="C1185" s="6"/>
      <c r="D1185" s="6"/>
      <c r="E1185" s="7"/>
    </row>
    <row r="1186" hidden="1">
      <c r="A1186" s="20" t="s">
        <v>3637</v>
      </c>
      <c r="B1186" s="21" t="s">
        <v>3638</v>
      </c>
      <c r="C1186" s="22" t="s">
        <v>3639</v>
      </c>
      <c r="D1186" s="21" t="s">
        <v>3640</v>
      </c>
      <c r="E1186" s="23" t="s">
        <v>13</v>
      </c>
    </row>
    <row r="1187" hidden="1">
      <c r="A1187" s="57" t="s">
        <v>3641</v>
      </c>
      <c r="B1187" s="25">
        <v>5543.0</v>
      </c>
      <c r="C1187" s="26">
        <v>2123.0</v>
      </c>
      <c r="D1187" s="27">
        <v>-3420.0</v>
      </c>
      <c r="E1187" s="40" t="s">
        <v>8647</v>
      </c>
    </row>
    <row r="1188" hidden="1">
      <c r="A1188" s="57" t="s">
        <v>3642</v>
      </c>
      <c r="B1188" s="29">
        <v>15291.0</v>
      </c>
      <c r="C1188" s="26">
        <v>15291.0</v>
      </c>
      <c r="D1188" s="27">
        <v>0.0</v>
      </c>
      <c r="E1188" s="40"/>
    </row>
    <row r="1189" hidden="1">
      <c r="A1189" s="57" t="s">
        <v>3643</v>
      </c>
      <c r="B1189" s="29">
        <v>0.0</v>
      </c>
      <c r="C1189" s="26"/>
      <c r="D1189" s="27">
        <v>0.0</v>
      </c>
      <c r="E1189" s="41"/>
    </row>
    <row r="1190" hidden="1">
      <c r="A1190" s="57" t="s">
        <v>3644</v>
      </c>
      <c r="B1190" s="25">
        <v>0.0</v>
      </c>
      <c r="C1190" s="26"/>
      <c r="D1190" s="27">
        <v>0.0</v>
      </c>
      <c r="E1190" s="40"/>
    </row>
    <row r="1191" hidden="1">
      <c r="A1191" s="31" t="s">
        <v>3646</v>
      </c>
      <c r="B1191" s="29">
        <v>0.0</v>
      </c>
      <c r="C1191" s="26"/>
      <c r="D1191" s="27">
        <v>0.0</v>
      </c>
      <c r="E1191" s="41"/>
    </row>
    <row r="1192" hidden="1">
      <c r="A1192" s="31" t="s">
        <v>3647</v>
      </c>
      <c r="B1192" s="29">
        <v>0.0</v>
      </c>
      <c r="C1192" s="26"/>
      <c r="D1192" s="27">
        <v>0.0</v>
      </c>
      <c r="E1192" s="41"/>
    </row>
    <row r="1193" hidden="1">
      <c r="A1193" s="31" t="s">
        <v>3649</v>
      </c>
      <c r="B1193" s="29">
        <v>700.0</v>
      </c>
      <c r="C1193" s="26">
        <v>700.0</v>
      </c>
      <c r="D1193" s="27">
        <v>0.0</v>
      </c>
      <c r="E1193" s="28" t="s">
        <v>8648</v>
      </c>
    </row>
    <row r="1194" hidden="1">
      <c r="A1194" s="31" t="s">
        <v>3651</v>
      </c>
      <c r="B1194" s="29">
        <v>1360.0</v>
      </c>
      <c r="C1194" s="26">
        <v>1360.0</v>
      </c>
      <c r="D1194" s="27">
        <v>0.0</v>
      </c>
      <c r="E1194" s="28"/>
    </row>
    <row r="1195" hidden="1">
      <c r="A1195" s="58" t="s">
        <v>3652</v>
      </c>
      <c r="B1195" s="29">
        <v>87048.34999999999</v>
      </c>
      <c r="C1195" s="29">
        <v>87048.34999999995</v>
      </c>
      <c r="D1195" s="27">
        <v>-4.3655745685100555E-11</v>
      </c>
      <c r="E1195" s="41"/>
    </row>
    <row r="1196" hidden="1">
      <c r="A1196" s="58" t="s">
        <v>3653</v>
      </c>
      <c r="B1196" s="29">
        <v>26487.0</v>
      </c>
      <c r="C1196" s="59">
        <v>26487.0</v>
      </c>
      <c r="D1196" s="27">
        <v>0.0</v>
      </c>
      <c r="E1196" s="41"/>
    </row>
    <row r="1197" hidden="1">
      <c r="A1197" s="58" t="s">
        <v>3654</v>
      </c>
      <c r="B1197" s="29">
        <v>31996.0</v>
      </c>
      <c r="C1197" s="59">
        <v>31996.0</v>
      </c>
      <c r="D1197" s="27">
        <v>0.0</v>
      </c>
      <c r="E1197" s="41"/>
    </row>
    <row r="1198" hidden="1">
      <c r="A1198" s="58" t="s">
        <v>3655</v>
      </c>
      <c r="B1198" s="29">
        <v>25828.1</v>
      </c>
      <c r="C1198" s="59">
        <v>25828.1</v>
      </c>
      <c r="D1198" s="27">
        <v>0.0</v>
      </c>
      <c r="E1198" s="41"/>
    </row>
    <row r="1199" hidden="1">
      <c r="A1199" s="58" t="s">
        <v>3657</v>
      </c>
      <c r="B1199" s="29">
        <v>1662.0</v>
      </c>
      <c r="C1199" s="59">
        <v>1662.0</v>
      </c>
      <c r="D1199" s="27">
        <v>0.0</v>
      </c>
      <c r="E1199" s="41"/>
    </row>
    <row r="1200" hidden="1">
      <c r="A1200" s="58" t="s">
        <v>3658</v>
      </c>
      <c r="B1200" s="29">
        <v>0.0</v>
      </c>
      <c r="C1200" s="59">
        <v>0.0</v>
      </c>
      <c r="D1200" s="27">
        <v>0.0</v>
      </c>
      <c r="E1200" s="41"/>
    </row>
    <row r="1201" hidden="1">
      <c r="A1201" s="35" t="s">
        <v>3659</v>
      </c>
      <c r="B1201" s="29">
        <v>195881.95</v>
      </c>
      <c r="C1201" s="59">
        <v>195881.94999999972</v>
      </c>
      <c r="D1201" s="27">
        <v>-2.9103830456733704E-10</v>
      </c>
      <c r="E1201" s="41"/>
    </row>
    <row r="1202" hidden="1">
      <c r="A1202" s="36" t="s">
        <v>3660</v>
      </c>
      <c r="B1202" s="42">
        <v>33.49999999998545</v>
      </c>
      <c r="C1202" s="71">
        <v>-3386.499999999767</v>
      </c>
      <c r="D1202" s="66">
        <v>-3419.9999999997526</v>
      </c>
      <c r="E1202" s="45"/>
    </row>
    <row r="1203" hidden="1"/>
    <row r="1204" hidden="1"/>
    <row r="1205" hidden="1">
      <c r="A1205" s="5" t="s">
        <v>4823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3634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45775.0</v>
      </c>
      <c r="B1209" s="6"/>
      <c r="C1209" s="54" t="s">
        <v>3635</v>
      </c>
      <c r="D1209" s="15">
        <v>45777.0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4824</v>
      </c>
      <c r="B1211" s="7"/>
      <c r="C1211" s="16"/>
      <c r="D1211" s="56" t="s">
        <v>4827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3636</v>
      </c>
      <c r="B1213" s="6"/>
      <c r="C1213" s="6"/>
      <c r="D1213" s="6"/>
      <c r="E1213" s="7"/>
    </row>
    <row r="1214" hidden="1">
      <c r="A1214" s="20" t="s">
        <v>3637</v>
      </c>
      <c r="B1214" s="21" t="s">
        <v>3638</v>
      </c>
      <c r="C1214" s="22" t="s">
        <v>3639</v>
      </c>
      <c r="D1214" s="21" t="s">
        <v>3640</v>
      </c>
      <c r="E1214" s="23" t="s">
        <v>13</v>
      </c>
    </row>
    <row r="1215" hidden="1">
      <c r="A1215" s="57" t="s">
        <v>3641</v>
      </c>
      <c r="B1215" s="25">
        <v>1756.0</v>
      </c>
      <c r="C1215" s="26">
        <v>1056.0</v>
      </c>
      <c r="D1215" s="27">
        <v>-700.0</v>
      </c>
      <c r="E1215" s="40"/>
    </row>
    <row r="1216" hidden="1">
      <c r="A1216" s="57" t="s">
        <v>3642</v>
      </c>
      <c r="B1216" s="29">
        <v>5790.0</v>
      </c>
      <c r="C1216" s="26">
        <v>5790.0</v>
      </c>
      <c r="D1216" s="27">
        <v>0.0</v>
      </c>
      <c r="E1216" s="40"/>
    </row>
    <row r="1217" hidden="1">
      <c r="A1217" s="57" t="s">
        <v>3643</v>
      </c>
      <c r="B1217" s="29">
        <v>0.0</v>
      </c>
      <c r="C1217" s="26"/>
      <c r="D1217" s="27">
        <v>0.0</v>
      </c>
      <c r="E1217" s="41"/>
    </row>
    <row r="1218" hidden="1">
      <c r="A1218" s="57" t="s">
        <v>3644</v>
      </c>
      <c r="B1218" s="25">
        <v>0.0</v>
      </c>
      <c r="C1218" s="26"/>
      <c r="D1218" s="27">
        <v>0.0</v>
      </c>
      <c r="E1218" s="40"/>
    </row>
    <row r="1219" hidden="1">
      <c r="A1219" s="31" t="s">
        <v>3646</v>
      </c>
      <c r="B1219" s="29">
        <v>0.0</v>
      </c>
      <c r="C1219" s="26"/>
      <c r="D1219" s="27">
        <v>0.0</v>
      </c>
      <c r="E1219" s="41"/>
    </row>
    <row r="1220" hidden="1">
      <c r="A1220" s="31" t="s">
        <v>3647</v>
      </c>
      <c r="B1220" s="29">
        <v>0.0</v>
      </c>
      <c r="C1220" s="26"/>
      <c r="D1220" s="27">
        <v>0.0</v>
      </c>
      <c r="E1220" s="41"/>
    </row>
    <row r="1221" hidden="1">
      <c r="A1221" s="31" t="s">
        <v>3649</v>
      </c>
      <c r="B1221" s="29">
        <v>0.0</v>
      </c>
      <c r="C1221" s="26">
        <v>700.0</v>
      </c>
      <c r="D1221" s="27">
        <v>700.0</v>
      </c>
      <c r="E1221" s="28" t="s">
        <v>8649</v>
      </c>
    </row>
    <row r="1222" hidden="1">
      <c r="A1222" s="31" t="s">
        <v>3651</v>
      </c>
      <c r="B1222" s="29">
        <v>480.0</v>
      </c>
      <c r="C1222" s="26">
        <v>480.0</v>
      </c>
      <c r="D1222" s="27">
        <v>0.0</v>
      </c>
      <c r="E1222" s="28"/>
    </row>
    <row r="1223" hidden="1">
      <c r="A1223" s="58" t="s">
        <v>3652</v>
      </c>
      <c r="B1223" s="29">
        <v>25489.0</v>
      </c>
      <c r="C1223" s="29">
        <v>25489.0</v>
      </c>
      <c r="D1223" s="27">
        <v>0.0</v>
      </c>
      <c r="E1223" s="41"/>
    </row>
    <row r="1224" hidden="1">
      <c r="A1224" s="58" t="s">
        <v>3653</v>
      </c>
      <c r="B1224" s="29">
        <v>7593.0</v>
      </c>
      <c r="C1224" s="59">
        <v>7593.0</v>
      </c>
      <c r="D1224" s="27">
        <v>0.0</v>
      </c>
      <c r="E1224" s="41"/>
    </row>
    <row r="1225" hidden="1">
      <c r="A1225" s="58" t="s">
        <v>3654</v>
      </c>
      <c r="B1225" s="29">
        <v>10489.0</v>
      </c>
      <c r="C1225" s="59">
        <v>10046.0</v>
      </c>
      <c r="D1225" s="27">
        <v>-443.0</v>
      </c>
      <c r="E1225" s="41"/>
    </row>
    <row r="1226" hidden="1">
      <c r="A1226" s="58" t="s">
        <v>3655</v>
      </c>
      <c r="B1226" s="29">
        <v>7433.0</v>
      </c>
      <c r="C1226" s="59">
        <v>7433.0</v>
      </c>
      <c r="D1226" s="27">
        <v>0.0</v>
      </c>
      <c r="E1226" s="41"/>
    </row>
    <row r="1227" hidden="1">
      <c r="A1227" s="58" t="s">
        <v>3657</v>
      </c>
      <c r="B1227" s="29">
        <v>0.0</v>
      </c>
      <c r="C1227" s="59">
        <v>0.0</v>
      </c>
      <c r="D1227" s="27">
        <v>0.0</v>
      </c>
      <c r="E1227" s="41"/>
    </row>
    <row r="1228" hidden="1">
      <c r="A1228" s="58" t="s">
        <v>3658</v>
      </c>
      <c r="B1228" s="29">
        <v>0.0</v>
      </c>
      <c r="C1228" s="59">
        <v>0.0</v>
      </c>
      <c r="D1228" s="27">
        <v>0.0</v>
      </c>
      <c r="E1228" s="41"/>
    </row>
    <row r="1229" hidden="1">
      <c r="A1229" s="35" t="s">
        <v>3659</v>
      </c>
      <c r="B1229" s="29">
        <v>59022.0</v>
      </c>
      <c r="C1229" s="59">
        <v>58579.0</v>
      </c>
      <c r="D1229" s="27">
        <v>-443.0</v>
      </c>
      <c r="E1229" s="41"/>
    </row>
    <row r="1230" hidden="1">
      <c r="A1230" s="36" t="s">
        <v>3660</v>
      </c>
      <c r="B1230" s="42">
        <v>8.0</v>
      </c>
      <c r="C1230" s="71">
        <v>8.0</v>
      </c>
      <c r="D1230" s="66">
        <v>0.0</v>
      </c>
      <c r="E1230" s="45"/>
    </row>
    <row r="1231" hidden="1"/>
    <row r="1232" hidden="1"/>
    <row r="1233" hidden="1">
      <c r="A1233" s="5" t="s">
        <v>4823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3634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45778.0</v>
      </c>
      <c r="B1237" s="6"/>
      <c r="C1237" s="54" t="s">
        <v>3635</v>
      </c>
      <c r="D1237" s="15">
        <v>45781.0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4839</v>
      </c>
      <c r="B1239" s="7"/>
      <c r="C1239" s="16"/>
      <c r="D1239" s="56" t="s">
        <v>4825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3636</v>
      </c>
      <c r="B1241" s="6"/>
      <c r="C1241" s="6"/>
      <c r="D1241" s="6"/>
      <c r="E1241" s="7"/>
    </row>
    <row r="1242" hidden="1">
      <c r="A1242" s="20" t="s">
        <v>3637</v>
      </c>
      <c r="B1242" s="21" t="s">
        <v>3638</v>
      </c>
      <c r="C1242" s="22" t="s">
        <v>3639</v>
      </c>
      <c r="D1242" s="21" t="s">
        <v>3640</v>
      </c>
      <c r="E1242" s="23" t="s">
        <v>13</v>
      </c>
    </row>
    <row r="1243" hidden="1">
      <c r="A1243" s="57" t="s">
        <v>3641</v>
      </c>
      <c r="B1243" s="25">
        <v>3014.0</v>
      </c>
      <c r="C1243" s="26">
        <v>3014.0</v>
      </c>
      <c r="D1243" s="27">
        <v>0.0</v>
      </c>
      <c r="E1243" s="40"/>
    </row>
    <row r="1244" hidden="1">
      <c r="A1244" s="57" t="s">
        <v>3642</v>
      </c>
      <c r="B1244" s="29">
        <v>5671.0</v>
      </c>
      <c r="C1244" s="26">
        <v>4724.0</v>
      </c>
      <c r="D1244" s="27">
        <v>-947.0</v>
      </c>
      <c r="E1244" s="40" t="s">
        <v>8650</v>
      </c>
    </row>
    <row r="1245" hidden="1">
      <c r="A1245" s="57" t="s">
        <v>3643</v>
      </c>
      <c r="B1245" s="29">
        <v>150.0</v>
      </c>
      <c r="C1245" s="26">
        <v>150.0</v>
      </c>
      <c r="D1245" s="27">
        <v>0.0</v>
      </c>
      <c r="E1245" s="41"/>
    </row>
    <row r="1246" hidden="1">
      <c r="A1246" s="57" t="s">
        <v>3644</v>
      </c>
      <c r="B1246" s="25">
        <v>0.0</v>
      </c>
      <c r="C1246" s="26"/>
      <c r="D1246" s="27">
        <v>0.0</v>
      </c>
      <c r="E1246" s="40"/>
    </row>
    <row r="1247" hidden="1">
      <c r="A1247" s="31" t="s">
        <v>3646</v>
      </c>
      <c r="B1247" s="29">
        <v>0.0</v>
      </c>
      <c r="C1247" s="26"/>
      <c r="D1247" s="27">
        <v>0.0</v>
      </c>
      <c r="E1247" s="41"/>
    </row>
    <row r="1248" hidden="1">
      <c r="A1248" s="31" t="s">
        <v>3647</v>
      </c>
      <c r="B1248" s="29">
        <v>0.0</v>
      </c>
      <c r="C1248" s="26"/>
      <c r="D1248" s="27">
        <v>0.0</v>
      </c>
      <c r="E1248" s="41"/>
    </row>
    <row r="1249" hidden="1">
      <c r="A1249" s="31" t="s">
        <v>3649</v>
      </c>
      <c r="B1249" s="29">
        <v>0.0</v>
      </c>
      <c r="C1249" s="26"/>
      <c r="D1249" s="27">
        <v>0.0</v>
      </c>
      <c r="E1249" s="28"/>
    </row>
    <row r="1250" hidden="1">
      <c r="A1250" s="31" t="s">
        <v>3651</v>
      </c>
      <c r="B1250" s="29">
        <v>1040.0</v>
      </c>
      <c r="C1250" s="26">
        <v>1040.0</v>
      </c>
      <c r="D1250" s="27">
        <v>0.0</v>
      </c>
      <c r="E1250" s="28"/>
    </row>
    <row r="1251" hidden="1">
      <c r="A1251" s="58" t="s">
        <v>3652</v>
      </c>
      <c r="B1251" s="29">
        <v>50816.0</v>
      </c>
      <c r="C1251" s="29">
        <v>50527.0</v>
      </c>
      <c r="D1251" s="27">
        <v>-289.0</v>
      </c>
      <c r="E1251" s="41"/>
    </row>
    <row r="1252" hidden="1">
      <c r="A1252" s="58" t="s">
        <v>3653</v>
      </c>
      <c r="B1252" s="29">
        <v>17670.0</v>
      </c>
      <c r="C1252" s="59">
        <v>17341.0</v>
      </c>
      <c r="D1252" s="27">
        <v>-329.0</v>
      </c>
      <c r="E1252" s="41"/>
    </row>
    <row r="1253" hidden="1">
      <c r="A1253" s="58" t="s">
        <v>3654</v>
      </c>
      <c r="B1253" s="29">
        <v>15180.0</v>
      </c>
      <c r="C1253" s="59">
        <v>15180.0</v>
      </c>
      <c r="D1253" s="27">
        <v>0.0</v>
      </c>
      <c r="E1253" s="41"/>
    </row>
    <row r="1254" hidden="1">
      <c r="A1254" s="58" t="s">
        <v>3655</v>
      </c>
      <c r="B1254" s="29">
        <v>18319.0</v>
      </c>
      <c r="C1254" s="59">
        <v>18319.0</v>
      </c>
      <c r="D1254" s="27">
        <v>0.0</v>
      </c>
      <c r="E1254" s="41"/>
    </row>
    <row r="1255" hidden="1">
      <c r="A1255" s="58" t="s">
        <v>3657</v>
      </c>
      <c r="B1255" s="29">
        <v>557.0</v>
      </c>
      <c r="C1255" s="59">
        <v>557.0</v>
      </c>
      <c r="D1255" s="27">
        <v>0.0</v>
      </c>
      <c r="E1255" s="41"/>
    </row>
    <row r="1256" hidden="1">
      <c r="A1256" s="58" t="s">
        <v>3658</v>
      </c>
      <c r="B1256" s="29">
        <v>0.0</v>
      </c>
      <c r="C1256" s="59">
        <v>0.0</v>
      </c>
      <c r="D1256" s="27">
        <v>0.0</v>
      </c>
      <c r="E1256" s="41"/>
    </row>
    <row r="1257" hidden="1">
      <c r="A1257" s="35" t="s">
        <v>3659</v>
      </c>
      <c r="B1257" s="29">
        <v>112416.5</v>
      </c>
      <c r="C1257" s="59">
        <v>111798.5</v>
      </c>
      <c r="D1257" s="27">
        <v>-618.0</v>
      </c>
      <c r="E1257" s="41"/>
    </row>
    <row r="1258" hidden="1">
      <c r="A1258" s="36" t="s">
        <v>3660</v>
      </c>
      <c r="B1258" s="42">
        <v>0.5</v>
      </c>
      <c r="C1258" s="71">
        <v>-946.5</v>
      </c>
      <c r="D1258" s="66">
        <v>-947.0</v>
      </c>
      <c r="E1258" s="45"/>
    </row>
    <row r="1259" hidden="1"/>
    <row r="1260" hidden="1"/>
    <row r="1261" hidden="1">
      <c r="A1261" s="5" t="s">
        <v>4823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3634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45782.0</v>
      </c>
      <c r="B1265" s="6"/>
      <c r="C1265" s="54" t="s">
        <v>3635</v>
      </c>
      <c r="D1265" s="15">
        <v>45788.0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4824</v>
      </c>
      <c r="B1267" s="7"/>
      <c r="C1267" s="16"/>
      <c r="D1267" s="56" t="s">
        <v>4825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3636</v>
      </c>
      <c r="B1269" s="6"/>
      <c r="C1269" s="6"/>
      <c r="D1269" s="6"/>
      <c r="E1269" s="7"/>
    </row>
    <row r="1270" hidden="1">
      <c r="A1270" s="20" t="s">
        <v>3637</v>
      </c>
      <c r="B1270" s="21" t="s">
        <v>3638</v>
      </c>
      <c r="C1270" s="22" t="s">
        <v>3639</v>
      </c>
      <c r="D1270" s="21" t="s">
        <v>3640</v>
      </c>
      <c r="E1270" s="23" t="s">
        <v>13</v>
      </c>
    </row>
    <row r="1271" hidden="1">
      <c r="A1271" s="57" t="s">
        <v>3641</v>
      </c>
      <c r="B1271" s="25">
        <v>5653.0</v>
      </c>
      <c r="C1271" s="26">
        <v>5653.0</v>
      </c>
      <c r="D1271" s="27">
        <v>0.0</v>
      </c>
      <c r="E1271" s="40"/>
    </row>
    <row r="1272" hidden="1">
      <c r="A1272" s="57" t="s">
        <v>3642</v>
      </c>
      <c r="B1272" s="29">
        <v>13826.0</v>
      </c>
      <c r="C1272" s="26">
        <v>13826.0</v>
      </c>
      <c r="D1272" s="27">
        <v>0.0</v>
      </c>
      <c r="E1272" s="40"/>
    </row>
    <row r="1273" hidden="1">
      <c r="A1273" s="57" t="s">
        <v>3643</v>
      </c>
      <c r="B1273" s="29">
        <v>0.0</v>
      </c>
      <c r="C1273" s="26"/>
      <c r="D1273" s="27">
        <v>0.0</v>
      </c>
      <c r="E1273" s="41"/>
    </row>
    <row r="1274" hidden="1">
      <c r="A1274" s="57" t="s">
        <v>3644</v>
      </c>
      <c r="B1274" s="25">
        <v>0.0</v>
      </c>
      <c r="C1274" s="26"/>
      <c r="D1274" s="27">
        <v>0.0</v>
      </c>
      <c r="E1274" s="40"/>
    </row>
    <row r="1275" hidden="1">
      <c r="A1275" s="31" t="s">
        <v>3646</v>
      </c>
      <c r="B1275" s="29">
        <v>0.0</v>
      </c>
      <c r="C1275" s="26"/>
      <c r="D1275" s="27">
        <v>0.0</v>
      </c>
      <c r="E1275" s="41"/>
    </row>
    <row r="1276" hidden="1">
      <c r="A1276" s="31" t="s">
        <v>3647</v>
      </c>
      <c r="B1276" s="29">
        <v>0.0</v>
      </c>
      <c r="C1276" s="26"/>
      <c r="D1276" s="27">
        <v>0.0</v>
      </c>
      <c r="E1276" s="41"/>
    </row>
    <row r="1277" hidden="1">
      <c r="A1277" s="31" t="s">
        <v>3649</v>
      </c>
      <c r="B1277" s="29">
        <v>0.0</v>
      </c>
      <c r="C1277" s="26"/>
      <c r="D1277" s="27">
        <v>0.0</v>
      </c>
      <c r="E1277" s="28"/>
    </row>
    <row r="1278" hidden="1">
      <c r="A1278" s="31" t="s">
        <v>3651</v>
      </c>
      <c r="B1278" s="29">
        <v>1520.0</v>
      </c>
      <c r="C1278" s="26">
        <v>1560.0</v>
      </c>
      <c r="D1278" s="27">
        <v>40.0</v>
      </c>
      <c r="E1278" s="28"/>
    </row>
    <row r="1279" hidden="1">
      <c r="A1279" s="58" t="s">
        <v>3652</v>
      </c>
      <c r="B1279" s="29">
        <v>90021.0</v>
      </c>
      <c r="C1279" s="29">
        <v>90021.0</v>
      </c>
      <c r="D1279" s="27">
        <v>0.0</v>
      </c>
      <c r="E1279" s="41"/>
    </row>
    <row r="1280" hidden="1">
      <c r="A1280" s="58" t="s">
        <v>3653</v>
      </c>
      <c r="B1280" s="29">
        <v>23701.0</v>
      </c>
      <c r="C1280" s="59">
        <v>23701.0</v>
      </c>
      <c r="D1280" s="27">
        <v>0.0</v>
      </c>
      <c r="E1280" s="41"/>
    </row>
    <row r="1281" hidden="1">
      <c r="A1281" s="58" t="s">
        <v>3654</v>
      </c>
      <c r="B1281" s="29">
        <v>37219.0</v>
      </c>
      <c r="C1281" s="59">
        <v>37219.0</v>
      </c>
      <c r="D1281" s="27">
        <v>0.0</v>
      </c>
      <c r="E1281" s="41"/>
    </row>
    <row r="1282" hidden="1">
      <c r="A1282" s="58" t="s">
        <v>3655</v>
      </c>
      <c r="B1282" s="29">
        <v>23405.0</v>
      </c>
      <c r="C1282" s="59">
        <v>23405.0</v>
      </c>
      <c r="D1282" s="27">
        <v>0.0</v>
      </c>
      <c r="E1282" s="41"/>
    </row>
    <row r="1283" hidden="1">
      <c r="A1283" s="58" t="s">
        <v>3657</v>
      </c>
      <c r="B1283" s="29">
        <v>2088.0</v>
      </c>
      <c r="C1283" s="59">
        <v>2088.0</v>
      </c>
      <c r="D1283" s="27">
        <v>0.0</v>
      </c>
      <c r="E1283" s="41"/>
    </row>
    <row r="1284" hidden="1">
      <c r="A1284" s="58" t="s">
        <v>3658</v>
      </c>
      <c r="B1284" s="29">
        <v>0.0</v>
      </c>
      <c r="C1284" s="59">
        <v>0.0</v>
      </c>
      <c r="D1284" s="27">
        <v>0.0</v>
      </c>
      <c r="E1284" s="41"/>
    </row>
    <row r="1285" hidden="1">
      <c r="A1285" s="35" t="s">
        <v>3659</v>
      </c>
      <c r="B1285" s="29">
        <v>197350.65</v>
      </c>
      <c r="C1285" s="59">
        <v>197350.65000000002</v>
      </c>
      <c r="D1285" s="27">
        <v>2.9103830456733704E-11</v>
      </c>
      <c r="E1285" s="41"/>
    </row>
    <row r="1286" hidden="1">
      <c r="A1286" s="36" t="s">
        <v>3660</v>
      </c>
      <c r="B1286" s="42">
        <v>82.34999999999854</v>
      </c>
      <c r="C1286" s="71">
        <v>122.34999999997672</v>
      </c>
      <c r="D1286" s="66">
        <v>39.99999999997817</v>
      </c>
      <c r="E1286" s="45"/>
    </row>
    <row r="1287" hidden="1"/>
    <row r="1288" hidden="1"/>
    <row r="1289" hidden="1">
      <c r="A1289" s="5" t="s">
        <v>4823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3634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45789.0</v>
      </c>
      <c r="B1293" s="6"/>
      <c r="C1293" s="54" t="s">
        <v>3635</v>
      </c>
      <c r="D1293" s="15">
        <v>45795.0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4824</v>
      </c>
      <c r="B1295" s="7"/>
      <c r="C1295" s="16"/>
      <c r="D1295" s="56" t="s">
        <v>4825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3636</v>
      </c>
      <c r="B1297" s="6"/>
      <c r="C1297" s="6"/>
      <c r="D1297" s="6"/>
      <c r="E1297" s="7"/>
    </row>
    <row r="1298" hidden="1">
      <c r="A1298" s="20" t="s">
        <v>3637</v>
      </c>
      <c r="B1298" s="21" t="s">
        <v>3638</v>
      </c>
      <c r="C1298" s="22" t="s">
        <v>3639</v>
      </c>
      <c r="D1298" s="21" t="s">
        <v>3640</v>
      </c>
      <c r="E1298" s="23" t="s">
        <v>13</v>
      </c>
    </row>
    <row r="1299" hidden="1">
      <c r="A1299" s="57" t="s">
        <v>3641</v>
      </c>
      <c r="B1299" s="25">
        <v>7091.0</v>
      </c>
      <c r="C1299" s="26">
        <v>7091.0</v>
      </c>
      <c r="D1299" s="27">
        <v>0.0</v>
      </c>
      <c r="E1299" s="40"/>
    </row>
    <row r="1300" hidden="1">
      <c r="A1300" s="57" t="s">
        <v>3642</v>
      </c>
      <c r="B1300" s="29">
        <v>11526.0</v>
      </c>
      <c r="C1300" s="26">
        <v>11526.0</v>
      </c>
      <c r="D1300" s="27">
        <v>0.0</v>
      </c>
      <c r="E1300" s="40"/>
    </row>
    <row r="1301" hidden="1">
      <c r="A1301" s="57" t="s">
        <v>3643</v>
      </c>
      <c r="B1301" s="29">
        <v>0.0</v>
      </c>
      <c r="C1301" s="26"/>
      <c r="D1301" s="27">
        <v>0.0</v>
      </c>
      <c r="E1301" s="41"/>
    </row>
    <row r="1302" hidden="1">
      <c r="A1302" s="57" t="s">
        <v>3644</v>
      </c>
      <c r="B1302" s="25">
        <v>0.0</v>
      </c>
      <c r="C1302" s="26"/>
      <c r="D1302" s="27">
        <v>0.0</v>
      </c>
      <c r="E1302" s="40"/>
    </row>
    <row r="1303" hidden="1">
      <c r="A1303" s="31" t="s">
        <v>3646</v>
      </c>
      <c r="B1303" s="29">
        <v>0.0</v>
      </c>
      <c r="C1303" s="26"/>
      <c r="D1303" s="27">
        <v>0.0</v>
      </c>
      <c r="E1303" s="41"/>
    </row>
    <row r="1304" hidden="1">
      <c r="A1304" s="31" t="s">
        <v>3647</v>
      </c>
      <c r="B1304" s="29">
        <v>0.0</v>
      </c>
      <c r="C1304" s="26"/>
      <c r="D1304" s="27">
        <v>0.0</v>
      </c>
      <c r="E1304" s="41"/>
    </row>
    <row r="1305" hidden="1">
      <c r="A1305" s="31" t="s">
        <v>3649</v>
      </c>
      <c r="B1305" s="29">
        <v>1579.0</v>
      </c>
      <c r="C1305" s="26">
        <v>1579.0</v>
      </c>
      <c r="D1305" s="27">
        <v>0.0</v>
      </c>
      <c r="E1305" s="28" t="s">
        <v>8651</v>
      </c>
    </row>
    <row r="1306" hidden="1">
      <c r="A1306" s="31" t="s">
        <v>3651</v>
      </c>
      <c r="B1306" s="29">
        <v>2040.0</v>
      </c>
      <c r="C1306" s="26">
        <v>2040.0</v>
      </c>
      <c r="D1306" s="27">
        <v>0.0</v>
      </c>
      <c r="E1306" s="28"/>
    </row>
    <row r="1307" hidden="1">
      <c r="A1307" s="58" t="s">
        <v>3652</v>
      </c>
      <c r="B1307" s="29">
        <v>82612.0</v>
      </c>
      <c r="C1307" s="29">
        <v>82906.0</v>
      </c>
      <c r="D1307" s="27">
        <v>294.0</v>
      </c>
      <c r="E1307" s="41"/>
    </row>
    <row r="1308" hidden="1">
      <c r="A1308" s="58" t="s">
        <v>3653</v>
      </c>
      <c r="B1308" s="29">
        <v>20406.0</v>
      </c>
      <c r="C1308" s="59">
        <v>20406.0</v>
      </c>
      <c r="D1308" s="27">
        <v>0.0</v>
      </c>
      <c r="E1308" s="41"/>
    </row>
    <row r="1309" hidden="1">
      <c r="A1309" s="58" t="s">
        <v>3654</v>
      </c>
      <c r="B1309" s="29">
        <v>33380.0</v>
      </c>
      <c r="C1309" s="59">
        <v>33051.0</v>
      </c>
      <c r="D1309" s="27">
        <v>-329.0</v>
      </c>
      <c r="E1309" s="41"/>
    </row>
    <row r="1310" hidden="1">
      <c r="A1310" s="58" t="s">
        <v>3655</v>
      </c>
      <c r="B1310" s="29">
        <v>27686.0</v>
      </c>
      <c r="C1310" s="59">
        <v>27686.0</v>
      </c>
      <c r="D1310" s="27">
        <v>0.0</v>
      </c>
      <c r="E1310" s="41"/>
    </row>
    <row r="1311" hidden="1">
      <c r="A1311" s="58" t="s">
        <v>3657</v>
      </c>
      <c r="B1311" s="29">
        <v>926.0</v>
      </c>
      <c r="C1311" s="59">
        <v>926.0</v>
      </c>
      <c r="D1311" s="27">
        <v>0.0</v>
      </c>
      <c r="E1311" s="41"/>
    </row>
    <row r="1312" hidden="1">
      <c r="A1312" s="58" t="s">
        <v>3658</v>
      </c>
      <c r="B1312" s="29">
        <v>0.0</v>
      </c>
      <c r="C1312" s="59">
        <v>0.0</v>
      </c>
      <c r="D1312" s="27">
        <v>0.0</v>
      </c>
      <c r="E1312" s="41"/>
    </row>
    <row r="1313" hidden="1">
      <c r="A1313" s="35" t="s">
        <v>3659</v>
      </c>
      <c r="B1313" s="29">
        <v>187245.5</v>
      </c>
      <c r="C1313" s="59">
        <v>187210.5</v>
      </c>
      <c r="D1313" s="27">
        <v>-35.0</v>
      </c>
      <c r="E1313" s="41"/>
    </row>
    <row r="1314" hidden="1">
      <c r="A1314" s="36" t="s">
        <v>3660</v>
      </c>
      <c r="B1314" s="42">
        <v>0.5</v>
      </c>
      <c r="C1314" s="71">
        <v>0.5</v>
      </c>
      <c r="D1314" s="66">
        <v>0.0</v>
      </c>
      <c r="E1314" s="45"/>
    </row>
    <row r="1315" hidden="1"/>
    <row r="1316" hidden="1"/>
    <row r="1317" hidden="1">
      <c r="A1317" s="5" t="s">
        <v>4823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3634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45796.0</v>
      </c>
      <c r="B1321" s="6"/>
      <c r="C1321" s="54" t="s">
        <v>3635</v>
      </c>
      <c r="D1321" s="15">
        <v>45802.0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4824</v>
      </c>
      <c r="B1323" s="7"/>
      <c r="C1323" s="16"/>
      <c r="D1323" s="56" t="s">
        <v>4825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3636</v>
      </c>
      <c r="B1325" s="6"/>
      <c r="C1325" s="6"/>
      <c r="D1325" s="6"/>
      <c r="E1325" s="7"/>
    </row>
    <row r="1326" hidden="1">
      <c r="A1326" s="20" t="s">
        <v>3637</v>
      </c>
      <c r="B1326" s="21" t="s">
        <v>3638</v>
      </c>
      <c r="C1326" s="22" t="s">
        <v>3639</v>
      </c>
      <c r="D1326" s="21" t="s">
        <v>3640</v>
      </c>
      <c r="E1326" s="23" t="s">
        <v>13</v>
      </c>
    </row>
    <row r="1327" hidden="1">
      <c r="A1327" s="57" t="s">
        <v>3641</v>
      </c>
      <c r="B1327" s="25">
        <v>6731.0</v>
      </c>
      <c r="C1327" s="26">
        <v>6731.0</v>
      </c>
      <c r="D1327" s="27">
        <v>0.0</v>
      </c>
      <c r="E1327" s="40"/>
    </row>
    <row r="1328" hidden="1">
      <c r="A1328" s="57" t="s">
        <v>3642</v>
      </c>
      <c r="B1328" s="29">
        <v>15029.0</v>
      </c>
      <c r="C1328" s="26">
        <v>15029.0</v>
      </c>
      <c r="D1328" s="27">
        <v>0.0</v>
      </c>
      <c r="E1328" s="40"/>
    </row>
    <row r="1329" hidden="1">
      <c r="A1329" s="57" t="s">
        <v>3643</v>
      </c>
      <c r="B1329" s="29">
        <v>0.0</v>
      </c>
      <c r="C1329" s="26"/>
      <c r="D1329" s="27">
        <v>0.0</v>
      </c>
      <c r="E1329" s="41"/>
    </row>
    <row r="1330" hidden="1">
      <c r="A1330" s="57" t="s">
        <v>3644</v>
      </c>
      <c r="B1330" s="25">
        <v>0.0</v>
      </c>
      <c r="C1330" s="26"/>
      <c r="D1330" s="27">
        <v>0.0</v>
      </c>
      <c r="E1330" s="40"/>
    </row>
    <row r="1331" hidden="1">
      <c r="A1331" s="31" t="s">
        <v>3646</v>
      </c>
      <c r="B1331" s="29">
        <v>0.0</v>
      </c>
      <c r="C1331" s="26"/>
      <c r="D1331" s="27">
        <v>0.0</v>
      </c>
      <c r="E1331" s="41"/>
    </row>
    <row r="1332" hidden="1">
      <c r="A1332" s="31" t="s">
        <v>3647</v>
      </c>
      <c r="B1332" s="29">
        <v>0.0</v>
      </c>
      <c r="C1332" s="26"/>
      <c r="D1332" s="27">
        <v>0.0</v>
      </c>
      <c r="E1332" s="41"/>
    </row>
    <row r="1333" hidden="1">
      <c r="A1333" s="31" t="s">
        <v>3649</v>
      </c>
      <c r="B1333" s="29">
        <v>0.0</v>
      </c>
      <c r="C1333" s="26"/>
      <c r="D1333" s="27">
        <v>0.0</v>
      </c>
      <c r="E1333" s="28"/>
    </row>
    <row r="1334" hidden="1">
      <c r="A1334" s="31" t="s">
        <v>3651</v>
      </c>
      <c r="B1334" s="29">
        <v>1880.0</v>
      </c>
      <c r="C1334" s="26">
        <v>1720.0</v>
      </c>
      <c r="D1334" s="27">
        <v>-160.0</v>
      </c>
      <c r="E1334" s="28"/>
    </row>
    <row r="1335" hidden="1">
      <c r="A1335" s="58" t="s">
        <v>3652</v>
      </c>
      <c r="B1335" s="29">
        <v>70820.0</v>
      </c>
      <c r="C1335" s="29">
        <v>70820.0</v>
      </c>
      <c r="D1335" s="27">
        <v>0.0</v>
      </c>
      <c r="E1335" s="41"/>
    </row>
    <row r="1336" hidden="1">
      <c r="A1336" s="58" t="s">
        <v>3653</v>
      </c>
      <c r="B1336" s="29">
        <v>23684.0</v>
      </c>
      <c r="C1336" s="59">
        <v>23684.0</v>
      </c>
      <c r="D1336" s="27">
        <v>0.0</v>
      </c>
      <c r="E1336" s="41"/>
    </row>
    <row r="1337" hidden="1">
      <c r="A1337" s="58" t="s">
        <v>3654</v>
      </c>
      <c r="B1337" s="29">
        <v>32140.0</v>
      </c>
      <c r="C1337" s="59">
        <v>31891.0</v>
      </c>
      <c r="D1337" s="27">
        <v>-249.0</v>
      </c>
      <c r="E1337" s="41"/>
    </row>
    <row r="1338" hidden="1">
      <c r="A1338" s="58" t="s">
        <v>3655</v>
      </c>
      <c r="B1338" s="29">
        <v>19619.0</v>
      </c>
      <c r="C1338" s="59">
        <v>19619.0</v>
      </c>
      <c r="D1338" s="27">
        <v>0.0</v>
      </c>
      <c r="E1338" s="41"/>
    </row>
    <row r="1339" hidden="1">
      <c r="A1339" s="58" t="s">
        <v>3657</v>
      </c>
      <c r="B1339" s="29">
        <v>278.0</v>
      </c>
      <c r="C1339" s="59">
        <v>278.0</v>
      </c>
      <c r="D1339" s="27">
        <v>0.0</v>
      </c>
      <c r="E1339" s="41"/>
    </row>
    <row r="1340" hidden="1">
      <c r="A1340" s="58" t="s">
        <v>3658</v>
      </c>
      <c r="B1340" s="29">
        <v>0.0</v>
      </c>
      <c r="C1340" s="59">
        <v>0.0</v>
      </c>
      <c r="D1340" s="27">
        <v>0.0</v>
      </c>
      <c r="E1340" s="41"/>
    </row>
    <row r="1341" hidden="1">
      <c r="A1341" s="35" t="s">
        <v>3659</v>
      </c>
      <c r="B1341" s="29">
        <v>170134.5</v>
      </c>
      <c r="C1341" s="59">
        <v>169885.5</v>
      </c>
      <c r="D1341" s="27">
        <v>-249.0</v>
      </c>
      <c r="E1341" s="41"/>
    </row>
    <row r="1342" hidden="1">
      <c r="A1342" s="36" t="s">
        <v>3660</v>
      </c>
      <c r="B1342" s="42">
        <v>46.5</v>
      </c>
      <c r="C1342" s="71">
        <v>-113.5</v>
      </c>
      <c r="D1342" s="66">
        <v>-160.0</v>
      </c>
      <c r="E1342" s="45"/>
    </row>
    <row r="1343" hidden="1"/>
    <row r="1344" hidden="1"/>
    <row r="1345" hidden="1">
      <c r="A1345" s="5" t="s">
        <v>4823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3634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45803.0</v>
      </c>
      <c r="B1349" s="6"/>
      <c r="C1349" s="54" t="s">
        <v>3635</v>
      </c>
      <c r="D1349" s="15">
        <v>45809.0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4824</v>
      </c>
      <c r="B1351" s="7"/>
      <c r="C1351" s="16"/>
      <c r="D1351" s="56" t="s">
        <v>4825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3636</v>
      </c>
      <c r="B1353" s="6"/>
      <c r="C1353" s="6"/>
      <c r="D1353" s="6"/>
      <c r="E1353" s="7"/>
    </row>
    <row r="1354" hidden="1">
      <c r="A1354" s="20" t="s">
        <v>3637</v>
      </c>
      <c r="B1354" s="21" t="s">
        <v>3638</v>
      </c>
      <c r="C1354" s="22" t="s">
        <v>3639</v>
      </c>
      <c r="D1354" s="21" t="s">
        <v>3640</v>
      </c>
      <c r="E1354" s="23" t="s">
        <v>13</v>
      </c>
    </row>
    <row r="1355" hidden="1">
      <c r="A1355" s="57" t="s">
        <v>3641</v>
      </c>
      <c r="B1355" s="25">
        <v>5283.0</v>
      </c>
      <c r="C1355" s="26">
        <v>6337.0</v>
      </c>
      <c r="D1355" s="27">
        <v>1054.0</v>
      </c>
      <c r="E1355" s="40"/>
    </row>
    <row r="1356" hidden="1">
      <c r="A1356" s="57" t="s">
        <v>3642</v>
      </c>
      <c r="B1356" s="29">
        <v>14610.0</v>
      </c>
      <c r="C1356" s="26">
        <v>14251.0</v>
      </c>
      <c r="D1356" s="27">
        <v>-359.0</v>
      </c>
      <c r="E1356" s="40"/>
    </row>
    <row r="1357" hidden="1">
      <c r="A1357" s="57" t="s">
        <v>3643</v>
      </c>
      <c r="B1357" s="29">
        <v>0.0</v>
      </c>
      <c r="C1357" s="26"/>
      <c r="D1357" s="27">
        <v>0.0</v>
      </c>
      <c r="E1357" s="41"/>
    </row>
    <row r="1358" hidden="1">
      <c r="A1358" s="57" t="s">
        <v>3644</v>
      </c>
      <c r="B1358" s="25">
        <v>0.0</v>
      </c>
      <c r="C1358" s="26"/>
      <c r="D1358" s="27">
        <v>0.0</v>
      </c>
      <c r="E1358" s="40"/>
    </row>
    <row r="1359" hidden="1">
      <c r="A1359" s="31" t="s">
        <v>3646</v>
      </c>
      <c r="B1359" s="29">
        <v>0.0</v>
      </c>
      <c r="C1359" s="26"/>
      <c r="D1359" s="27">
        <v>0.0</v>
      </c>
      <c r="E1359" s="41"/>
    </row>
    <row r="1360" hidden="1">
      <c r="A1360" s="31" t="s">
        <v>3647</v>
      </c>
      <c r="B1360" s="29">
        <v>0.0</v>
      </c>
      <c r="C1360" s="26"/>
      <c r="D1360" s="27">
        <v>0.0</v>
      </c>
      <c r="E1360" s="41"/>
    </row>
    <row r="1361" hidden="1">
      <c r="A1361" s="31" t="s">
        <v>3649</v>
      </c>
      <c r="B1361" s="29">
        <v>0.0</v>
      </c>
      <c r="C1361" s="26">
        <v>855.0</v>
      </c>
      <c r="D1361" s="27">
        <v>855.0</v>
      </c>
      <c r="E1361" s="28" t="s">
        <v>8652</v>
      </c>
    </row>
    <row r="1362" hidden="1">
      <c r="A1362" s="31" t="s">
        <v>3651</v>
      </c>
      <c r="B1362" s="29">
        <v>2120.0</v>
      </c>
      <c r="C1362" s="26">
        <v>2120.0</v>
      </c>
      <c r="D1362" s="27">
        <v>0.0</v>
      </c>
      <c r="E1362" s="28"/>
    </row>
    <row r="1363" hidden="1">
      <c r="A1363" s="58" t="s">
        <v>3652</v>
      </c>
      <c r="B1363" s="29">
        <v>88051.0</v>
      </c>
      <c r="C1363" s="29">
        <v>87633.0</v>
      </c>
      <c r="D1363" s="27">
        <v>-418.0</v>
      </c>
      <c r="E1363" s="41"/>
    </row>
    <row r="1364" hidden="1">
      <c r="A1364" s="58" t="s">
        <v>3653</v>
      </c>
      <c r="B1364" s="29">
        <v>27428.0</v>
      </c>
      <c r="C1364" s="59">
        <v>27428.0</v>
      </c>
      <c r="D1364" s="27">
        <v>0.0</v>
      </c>
      <c r="E1364" s="41"/>
    </row>
    <row r="1365" hidden="1">
      <c r="A1365" s="58" t="s">
        <v>3654</v>
      </c>
      <c r="B1365" s="29">
        <v>41498.0</v>
      </c>
      <c r="C1365" s="59">
        <v>41234.0</v>
      </c>
      <c r="D1365" s="27">
        <v>-264.0</v>
      </c>
      <c r="E1365" s="41"/>
    </row>
    <row r="1366" hidden="1">
      <c r="A1366" s="58" t="s">
        <v>3655</v>
      </c>
      <c r="B1366" s="29">
        <v>25839.0</v>
      </c>
      <c r="C1366" s="59">
        <v>25839.0</v>
      </c>
      <c r="D1366" s="27">
        <v>0.0</v>
      </c>
      <c r="E1366" s="41"/>
    </row>
    <row r="1367" hidden="1">
      <c r="A1367" s="58" t="s">
        <v>3657</v>
      </c>
      <c r="B1367" s="29">
        <v>1474.0</v>
      </c>
      <c r="C1367" s="59">
        <v>1474.0</v>
      </c>
      <c r="D1367" s="27">
        <v>0.0</v>
      </c>
      <c r="E1367" s="41"/>
    </row>
    <row r="1368" hidden="1">
      <c r="A1368" s="58" t="s">
        <v>3658</v>
      </c>
      <c r="B1368" s="29">
        <v>0.0</v>
      </c>
      <c r="C1368" s="59">
        <v>0.0</v>
      </c>
      <c r="D1368" s="27">
        <v>0.0</v>
      </c>
      <c r="E1368" s="41"/>
    </row>
    <row r="1369" hidden="1">
      <c r="A1369" s="35" t="s">
        <v>3659</v>
      </c>
      <c r="B1369" s="29">
        <v>209482.5</v>
      </c>
      <c r="C1369" s="59">
        <v>208800.5</v>
      </c>
      <c r="D1369" s="27">
        <v>-682.0</v>
      </c>
      <c r="E1369" s="41"/>
    </row>
    <row r="1370" hidden="1">
      <c r="A1370" s="36" t="s">
        <v>3660</v>
      </c>
      <c r="B1370" s="42">
        <v>-3179.5</v>
      </c>
      <c r="C1370" s="71">
        <v>-1629.5</v>
      </c>
      <c r="D1370" s="66">
        <v>1550.0</v>
      </c>
      <c r="E1370" s="45"/>
    </row>
    <row r="1371" hidden="1"/>
    <row r="1372" hidden="1"/>
    <row r="1373" hidden="1">
      <c r="A1373" s="5" t="s">
        <v>4823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3634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45810.0</v>
      </c>
      <c r="B1377" s="6"/>
      <c r="C1377" s="54" t="s">
        <v>3635</v>
      </c>
      <c r="D1377" s="15">
        <v>45816.0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4824</v>
      </c>
      <c r="B1379" s="7"/>
      <c r="C1379" s="16"/>
      <c r="D1379" s="56" t="s">
        <v>4825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3636</v>
      </c>
      <c r="B1381" s="6"/>
      <c r="C1381" s="6"/>
      <c r="D1381" s="6"/>
      <c r="E1381" s="7"/>
    </row>
    <row r="1382" hidden="1">
      <c r="A1382" s="20" t="s">
        <v>3637</v>
      </c>
      <c r="B1382" s="21" t="s">
        <v>3638</v>
      </c>
      <c r="C1382" s="22" t="s">
        <v>3639</v>
      </c>
      <c r="D1382" s="21" t="s">
        <v>3640</v>
      </c>
      <c r="E1382" s="23" t="s">
        <v>13</v>
      </c>
    </row>
    <row r="1383" hidden="1">
      <c r="A1383" s="57" t="s">
        <v>3641</v>
      </c>
      <c r="B1383" s="25">
        <v>3466.0</v>
      </c>
      <c r="C1383" s="26">
        <v>3466.0</v>
      </c>
      <c r="D1383" s="27">
        <v>0.0</v>
      </c>
      <c r="E1383" s="40"/>
    </row>
    <row r="1384" hidden="1">
      <c r="A1384" s="57" t="s">
        <v>3642</v>
      </c>
      <c r="B1384" s="29">
        <v>17718.0</v>
      </c>
      <c r="C1384" s="26">
        <v>17718.0</v>
      </c>
      <c r="D1384" s="27">
        <v>0.0</v>
      </c>
      <c r="E1384" s="40"/>
    </row>
    <row r="1385" hidden="1">
      <c r="A1385" s="57" t="s">
        <v>3643</v>
      </c>
      <c r="B1385" s="29">
        <v>0.0</v>
      </c>
      <c r="C1385" s="26"/>
      <c r="D1385" s="27">
        <v>0.0</v>
      </c>
      <c r="E1385" s="41"/>
    </row>
    <row r="1386" hidden="1">
      <c r="A1386" s="57" t="s">
        <v>3644</v>
      </c>
      <c r="B1386" s="25">
        <v>0.0</v>
      </c>
      <c r="C1386" s="26"/>
      <c r="D1386" s="27">
        <v>0.0</v>
      </c>
      <c r="E1386" s="40"/>
    </row>
    <row r="1387" hidden="1">
      <c r="A1387" s="31" t="s">
        <v>3646</v>
      </c>
      <c r="B1387" s="29">
        <v>0.0</v>
      </c>
      <c r="C1387" s="26"/>
      <c r="D1387" s="27">
        <v>0.0</v>
      </c>
      <c r="E1387" s="41"/>
    </row>
    <row r="1388" hidden="1">
      <c r="A1388" s="31" t="s">
        <v>3647</v>
      </c>
      <c r="B1388" s="29">
        <v>0.0</v>
      </c>
      <c r="C1388" s="26"/>
      <c r="D1388" s="27">
        <v>0.0</v>
      </c>
      <c r="E1388" s="41"/>
    </row>
    <row r="1389" hidden="1">
      <c r="A1389" s="31" t="s">
        <v>3649</v>
      </c>
      <c r="B1389" s="29">
        <v>0.0</v>
      </c>
      <c r="C1389" s="26"/>
      <c r="D1389" s="27">
        <v>0.0</v>
      </c>
      <c r="E1389" s="28"/>
    </row>
    <row r="1390" hidden="1">
      <c r="A1390" s="31" t="s">
        <v>3651</v>
      </c>
      <c r="B1390" s="29">
        <v>1800.0</v>
      </c>
      <c r="C1390" s="26">
        <v>1640.0</v>
      </c>
      <c r="D1390" s="27">
        <v>-160.0</v>
      </c>
      <c r="E1390" s="28"/>
    </row>
    <row r="1391" hidden="1">
      <c r="A1391" s="58" t="s">
        <v>3652</v>
      </c>
      <c r="B1391" s="29">
        <v>77992.0</v>
      </c>
      <c r="C1391" s="29">
        <v>77636.0</v>
      </c>
      <c r="D1391" s="27">
        <v>-356.0</v>
      </c>
      <c r="E1391" s="41"/>
    </row>
    <row r="1392" hidden="1">
      <c r="A1392" s="58" t="s">
        <v>3653</v>
      </c>
      <c r="B1392" s="29">
        <v>25690.0</v>
      </c>
      <c r="C1392" s="59">
        <v>25690.0</v>
      </c>
      <c r="D1392" s="27">
        <v>0.0</v>
      </c>
      <c r="E1392" s="41"/>
    </row>
    <row r="1393" hidden="1">
      <c r="A1393" s="58" t="s">
        <v>3654</v>
      </c>
      <c r="B1393" s="29">
        <v>34312.0</v>
      </c>
      <c r="C1393" s="59">
        <v>34312.0</v>
      </c>
      <c r="D1393" s="27">
        <v>0.0</v>
      </c>
      <c r="E1393" s="41"/>
    </row>
    <row r="1394" hidden="1">
      <c r="A1394" s="58" t="s">
        <v>3655</v>
      </c>
      <c r="B1394" s="29">
        <v>22074.0</v>
      </c>
      <c r="C1394" s="59">
        <v>22074.0</v>
      </c>
      <c r="D1394" s="27">
        <v>0.0</v>
      </c>
      <c r="E1394" s="41"/>
    </row>
    <row r="1395" hidden="1">
      <c r="A1395" s="58" t="s">
        <v>3657</v>
      </c>
      <c r="B1395" s="29">
        <v>249.0</v>
      </c>
      <c r="C1395" s="59">
        <v>249.0</v>
      </c>
      <c r="D1395" s="27">
        <v>0.0</v>
      </c>
      <c r="E1395" s="41"/>
    </row>
    <row r="1396" hidden="1">
      <c r="A1396" s="58" t="s">
        <v>3658</v>
      </c>
      <c r="B1396" s="29">
        <v>0.0</v>
      </c>
      <c r="C1396" s="59">
        <v>0.0</v>
      </c>
      <c r="D1396" s="27">
        <v>0.0</v>
      </c>
      <c r="E1396" s="41"/>
    </row>
    <row r="1397" hidden="1">
      <c r="A1397" s="35" t="s">
        <v>3659</v>
      </c>
      <c r="B1397" s="29">
        <v>183294.5</v>
      </c>
      <c r="C1397" s="59">
        <v>182938.5</v>
      </c>
      <c r="D1397" s="27">
        <v>-356.0</v>
      </c>
      <c r="E1397" s="41"/>
    </row>
    <row r="1398" hidden="1">
      <c r="A1398" s="36" t="s">
        <v>3660</v>
      </c>
      <c r="B1398" s="42">
        <v>6.5</v>
      </c>
      <c r="C1398" s="71">
        <v>-153.5</v>
      </c>
      <c r="D1398" s="66">
        <v>-160.0</v>
      </c>
      <c r="E1398" s="45"/>
    </row>
    <row r="1399" hidden="1"/>
    <row r="1400" hidden="1"/>
    <row r="1401" hidden="1">
      <c r="A1401" s="5" t="s">
        <v>4823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3634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45817.0</v>
      </c>
      <c r="B1405" s="6"/>
      <c r="C1405" s="54" t="s">
        <v>3635</v>
      </c>
      <c r="D1405" s="15">
        <v>45823.0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4824</v>
      </c>
      <c r="B1407" s="7"/>
      <c r="C1407" s="16"/>
      <c r="D1407" s="56" t="s">
        <v>4825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3636</v>
      </c>
      <c r="B1409" s="6"/>
      <c r="C1409" s="6"/>
      <c r="D1409" s="6"/>
      <c r="E1409" s="7"/>
    </row>
    <row r="1410" hidden="1">
      <c r="A1410" s="20" t="s">
        <v>3637</v>
      </c>
      <c r="B1410" s="21" t="s">
        <v>3638</v>
      </c>
      <c r="C1410" s="22" t="s">
        <v>3639</v>
      </c>
      <c r="D1410" s="21" t="s">
        <v>3640</v>
      </c>
      <c r="E1410" s="23" t="s">
        <v>13</v>
      </c>
    </row>
    <row r="1411" hidden="1">
      <c r="A1411" s="57" t="s">
        <v>3641</v>
      </c>
      <c r="B1411" s="25">
        <v>8333.0</v>
      </c>
      <c r="C1411" s="26">
        <v>8333.0</v>
      </c>
      <c r="D1411" s="27">
        <v>0.0</v>
      </c>
      <c r="E1411" s="40"/>
    </row>
    <row r="1412" hidden="1">
      <c r="A1412" s="57" t="s">
        <v>3642</v>
      </c>
      <c r="B1412" s="29">
        <v>18048.0</v>
      </c>
      <c r="C1412" s="26">
        <v>18048.0</v>
      </c>
      <c r="D1412" s="27">
        <v>0.0</v>
      </c>
      <c r="E1412" s="40"/>
    </row>
    <row r="1413" hidden="1">
      <c r="A1413" s="57" t="s">
        <v>3643</v>
      </c>
      <c r="B1413" s="29">
        <v>0.0</v>
      </c>
      <c r="C1413" s="26"/>
      <c r="D1413" s="27">
        <v>0.0</v>
      </c>
      <c r="E1413" s="41"/>
    </row>
    <row r="1414" hidden="1">
      <c r="A1414" s="57" t="s">
        <v>3644</v>
      </c>
      <c r="B1414" s="25">
        <v>0.0</v>
      </c>
      <c r="C1414" s="26"/>
      <c r="D1414" s="27">
        <v>0.0</v>
      </c>
      <c r="E1414" s="40"/>
    </row>
    <row r="1415" hidden="1">
      <c r="A1415" s="31" t="s">
        <v>3646</v>
      </c>
      <c r="B1415" s="29">
        <v>0.0</v>
      </c>
      <c r="C1415" s="26"/>
      <c r="D1415" s="27">
        <v>0.0</v>
      </c>
      <c r="E1415" s="41"/>
    </row>
    <row r="1416" hidden="1">
      <c r="A1416" s="31" t="s">
        <v>3647</v>
      </c>
      <c r="B1416" s="29">
        <v>0.0</v>
      </c>
      <c r="C1416" s="26"/>
      <c r="D1416" s="27">
        <v>0.0</v>
      </c>
      <c r="E1416" s="41"/>
    </row>
    <row r="1417" hidden="1">
      <c r="A1417" s="31" t="s">
        <v>3649</v>
      </c>
      <c r="B1417" s="29">
        <v>432.0</v>
      </c>
      <c r="C1417" s="26"/>
      <c r="D1417" s="27">
        <v>-432.0</v>
      </c>
      <c r="E1417" s="28" t="s">
        <v>8653</v>
      </c>
    </row>
    <row r="1418" hidden="1">
      <c r="A1418" s="31" t="s">
        <v>3651</v>
      </c>
      <c r="B1418" s="29">
        <v>2120.0</v>
      </c>
      <c r="C1418" s="26">
        <v>2120.0</v>
      </c>
      <c r="D1418" s="27">
        <v>0.0</v>
      </c>
      <c r="E1418" s="28"/>
    </row>
    <row r="1419" hidden="1">
      <c r="A1419" s="58" t="s">
        <v>3652</v>
      </c>
      <c r="B1419" s="29">
        <v>69705.0</v>
      </c>
      <c r="C1419" s="29">
        <v>69705.0</v>
      </c>
      <c r="D1419" s="27">
        <v>0.0</v>
      </c>
      <c r="E1419" s="41"/>
    </row>
    <row r="1420" hidden="1">
      <c r="A1420" s="58" t="s">
        <v>3653</v>
      </c>
      <c r="B1420" s="29">
        <v>26446.0</v>
      </c>
      <c r="C1420" s="59">
        <v>26446.0</v>
      </c>
      <c r="D1420" s="27">
        <v>0.0</v>
      </c>
      <c r="E1420" s="41"/>
    </row>
    <row r="1421" hidden="1">
      <c r="A1421" s="58" t="s">
        <v>3654</v>
      </c>
      <c r="B1421" s="29">
        <v>31113.0</v>
      </c>
      <c r="C1421" s="59">
        <v>29964.0</v>
      </c>
      <c r="D1421" s="27">
        <v>-1149.0</v>
      </c>
      <c r="E1421" s="41"/>
    </row>
    <row r="1422" hidden="1">
      <c r="A1422" s="58" t="s">
        <v>3655</v>
      </c>
      <c r="B1422" s="29">
        <v>28512.0</v>
      </c>
      <c r="C1422" s="59">
        <v>28512.0</v>
      </c>
      <c r="D1422" s="27">
        <v>0.0</v>
      </c>
      <c r="E1422" s="41"/>
    </row>
    <row r="1423" hidden="1">
      <c r="A1423" s="58" t="s">
        <v>3657</v>
      </c>
      <c r="B1423" s="29">
        <v>0.0</v>
      </c>
      <c r="C1423" s="59">
        <v>0.0</v>
      </c>
      <c r="D1423" s="27">
        <v>0.0</v>
      </c>
      <c r="E1423" s="41"/>
    </row>
    <row r="1424" hidden="1">
      <c r="A1424" s="58" t="s">
        <v>3658</v>
      </c>
      <c r="B1424" s="29">
        <v>0.0</v>
      </c>
      <c r="C1424" s="59">
        <v>0.0</v>
      </c>
      <c r="D1424" s="27">
        <v>0.0</v>
      </c>
      <c r="E1424" s="41"/>
    </row>
    <row r="1425" hidden="1">
      <c r="A1425" s="35" t="s">
        <v>3659</v>
      </c>
      <c r="B1425" s="29">
        <v>184268.0</v>
      </c>
      <c r="C1425" s="59">
        <v>183119.0</v>
      </c>
      <c r="D1425" s="27">
        <v>-1149.0</v>
      </c>
      <c r="E1425" s="41"/>
    </row>
    <row r="1426" hidden="1">
      <c r="A1426" s="36" t="s">
        <v>3660</v>
      </c>
      <c r="B1426" s="42">
        <v>441.0</v>
      </c>
      <c r="C1426" s="71">
        <v>9.0</v>
      </c>
      <c r="D1426" s="66">
        <v>-432.0</v>
      </c>
      <c r="E1426" s="45"/>
    </row>
    <row r="1427" hidden="1"/>
    <row r="1428" hidden="1"/>
    <row r="1429" hidden="1">
      <c r="A1429" s="5" t="s">
        <v>4823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3634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45824.0</v>
      </c>
      <c r="B1433" s="6"/>
      <c r="C1433" s="54" t="s">
        <v>3635</v>
      </c>
      <c r="D1433" s="15">
        <v>45830.0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4824</v>
      </c>
      <c r="B1435" s="7"/>
      <c r="C1435" s="16"/>
      <c r="D1435" s="56" t="s">
        <v>4825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3636</v>
      </c>
      <c r="B1437" s="6"/>
      <c r="C1437" s="6"/>
      <c r="D1437" s="6"/>
      <c r="E1437" s="7"/>
    </row>
    <row r="1438" hidden="1">
      <c r="A1438" s="20" t="s">
        <v>3637</v>
      </c>
      <c r="B1438" s="21" t="s">
        <v>3638</v>
      </c>
      <c r="C1438" s="22" t="s">
        <v>3639</v>
      </c>
      <c r="D1438" s="21" t="s">
        <v>3640</v>
      </c>
      <c r="E1438" s="23" t="s">
        <v>13</v>
      </c>
    </row>
    <row r="1439" hidden="1">
      <c r="A1439" s="57" t="s">
        <v>3641</v>
      </c>
      <c r="B1439" s="25">
        <v>10390.0</v>
      </c>
      <c r="C1439" s="26">
        <v>10390.0</v>
      </c>
      <c r="D1439" s="27">
        <v>0.0</v>
      </c>
      <c r="E1439" s="40"/>
    </row>
    <row r="1440" hidden="1">
      <c r="A1440" s="57" t="s">
        <v>3642</v>
      </c>
      <c r="B1440" s="29">
        <v>19513.0</v>
      </c>
      <c r="C1440" s="26">
        <v>19760.0</v>
      </c>
      <c r="D1440" s="27">
        <v>247.0</v>
      </c>
      <c r="E1440" s="40"/>
    </row>
    <row r="1441" hidden="1">
      <c r="A1441" s="57" t="s">
        <v>3643</v>
      </c>
      <c r="B1441" s="29">
        <v>600.0</v>
      </c>
      <c r="C1441" s="26">
        <v>600.0</v>
      </c>
      <c r="D1441" s="27">
        <v>0.0</v>
      </c>
      <c r="E1441" s="41"/>
    </row>
    <row r="1442" hidden="1">
      <c r="A1442" s="57" t="s">
        <v>3644</v>
      </c>
      <c r="B1442" s="25">
        <v>0.0</v>
      </c>
      <c r="C1442" s="26"/>
      <c r="D1442" s="27">
        <v>0.0</v>
      </c>
      <c r="E1442" s="40"/>
    </row>
    <row r="1443" hidden="1">
      <c r="A1443" s="31" t="s">
        <v>3646</v>
      </c>
      <c r="B1443" s="29">
        <v>0.0</v>
      </c>
      <c r="C1443" s="26"/>
      <c r="D1443" s="27">
        <v>0.0</v>
      </c>
      <c r="E1443" s="41"/>
    </row>
    <row r="1444" hidden="1">
      <c r="A1444" s="31" t="s">
        <v>3647</v>
      </c>
      <c r="B1444" s="29">
        <v>0.0</v>
      </c>
      <c r="C1444" s="26"/>
      <c r="D1444" s="27">
        <v>0.0</v>
      </c>
      <c r="E1444" s="41"/>
    </row>
    <row r="1445" hidden="1">
      <c r="A1445" s="31" t="s">
        <v>3649</v>
      </c>
      <c r="B1445" s="29">
        <v>0.0</v>
      </c>
      <c r="C1445" s="26"/>
      <c r="D1445" s="27">
        <v>0.0</v>
      </c>
      <c r="E1445" s="28"/>
    </row>
    <row r="1446" hidden="1">
      <c r="A1446" s="31" t="s">
        <v>3651</v>
      </c>
      <c r="B1446" s="29">
        <v>1800.0</v>
      </c>
      <c r="C1446" s="26">
        <v>1814.0</v>
      </c>
      <c r="D1446" s="27">
        <v>14.0</v>
      </c>
      <c r="E1446" s="28"/>
    </row>
    <row r="1447" hidden="1">
      <c r="A1447" s="58" t="s">
        <v>3652</v>
      </c>
      <c r="B1447" s="29">
        <v>49561.0</v>
      </c>
      <c r="C1447" s="29">
        <v>49561.0</v>
      </c>
      <c r="D1447" s="27">
        <v>0.0</v>
      </c>
      <c r="E1447" s="41"/>
    </row>
    <row r="1448" hidden="1">
      <c r="A1448" s="58" t="s">
        <v>3653</v>
      </c>
      <c r="B1448" s="29">
        <v>26429.0</v>
      </c>
      <c r="C1448" s="59">
        <v>25926.0</v>
      </c>
      <c r="D1448" s="27">
        <v>-503.0</v>
      </c>
      <c r="E1448" s="41"/>
    </row>
    <row r="1449" hidden="1">
      <c r="A1449" s="58" t="s">
        <v>3654</v>
      </c>
      <c r="B1449" s="29">
        <v>31222.0</v>
      </c>
      <c r="C1449" s="59">
        <v>31222.0</v>
      </c>
      <c r="D1449" s="27">
        <v>0.0</v>
      </c>
      <c r="E1449" s="41"/>
    </row>
    <row r="1450" hidden="1">
      <c r="A1450" s="58" t="s">
        <v>3655</v>
      </c>
      <c r="B1450" s="29">
        <v>22474.0</v>
      </c>
      <c r="C1450" s="59">
        <v>22474.0</v>
      </c>
      <c r="D1450" s="27">
        <v>0.0</v>
      </c>
      <c r="E1450" s="41"/>
    </row>
    <row r="1451" hidden="1">
      <c r="A1451" s="58" t="s">
        <v>3657</v>
      </c>
      <c r="B1451" s="29">
        <v>0.0</v>
      </c>
      <c r="C1451" s="59">
        <v>0.0</v>
      </c>
      <c r="D1451" s="27">
        <v>0.0</v>
      </c>
      <c r="E1451" s="41"/>
    </row>
    <row r="1452" hidden="1">
      <c r="A1452" s="58" t="s">
        <v>3658</v>
      </c>
      <c r="B1452" s="29">
        <v>0.0</v>
      </c>
      <c r="C1452" s="59">
        <v>0.0</v>
      </c>
      <c r="D1452" s="27">
        <v>0.0</v>
      </c>
      <c r="E1452" s="41"/>
    </row>
    <row r="1453" hidden="1">
      <c r="A1453" s="35" t="s">
        <v>3659</v>
      </c>
      <c r="B1453" s="29">
        <v>161766.5</v>
      </c>
      <c r="C1453" s="59">
        <v>161263.5</v>
      </c>
      <c r="D1453" s="27">
        <v>-503.0</v>
      </c>
      <c r="E1453" s="41"/>
    </row>
    <row r="1454" hidden="1">
      <c r="A1454" s="36" t="s">
        <v>3660</v>
      </c>
      <c r="B1454" s="42">
        <v>222.5</v>
      </c>
      <c r="C1454" s="71">
        <v>483.5</v>
      </c>
      <c r="D1454" s="66">
        <v>261.0</v>
      </c>
      <c r="E1454" s="45"/>
    </row>
    <row r="1455" hidden="1"/>
    <row r="1456" hidden="1"/>
    <row r="1457" hidden="1">
      <c r="A1457" s="5" t="s">
        <v>4823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3634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45831.0</v>
      </c>
      <c r="B1461" s="6"/>
      <c r="C1461" s="54" t="s">
        <v>3635</v>
      </c>
      <c r="D1461" s="15">
        <v>45838.0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4824</v>
      </c>
      <c r="B1463" s="7"/>
      <c r="C1463" s="16"/>
      <c r="D1463" s="56" t="s">
        <v>4824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3636</v>
      </c>
      <c r="B1465" s="6"/>
      <c r="C1465" s="6"/>
      <c r="D1465" s="6"/>
      <c r="E1465" s="7"/>
    </row>
    <row r="1466" hidden="1">
      <c r="A1466" s="20" t="s">
        <v>3637</v>
      </c>
      <c r="B1466" s="21" t="s">
        <v>3638</v>
      </c>
      <c r="C1466" s="22" t="s">
        <v>3639</v>
      </c>
      <c r="D1466" s="21" t="s">
        <v>3640</v>
      </c>
      <c r="E1466" s="23" t="s">
        <v>13</v>
      </c>
    </row>
    <row r="1467" hidden="1">
      <c r="A1467" s="57" t="s">
        <v>3641</v>
      </c>
      <c r="B1467" s="25">
        <v>11205.0</v>
      </c>
      <c r="C1467" s="26">
        <v>11205.0</v>
      </c>
      <c r="D1467" s="27">
        <v>0.0</v>
      </c>
      <c r="E1467" s="40"/>
    </row>
    <row r="1468" hidden="1">
      <c r="A1468" s="57" t="s">
        <v>3642</v>
      </c>
      <c r="B1468" s="29">
        <v>16757.0</v>
      </c>
      <c r="C1468" s="26">
        <v>16757.0</v>
      </c>
      <c r="D1468" s="27">
        <v>0.0</v>
      </c>
      <c r="E1468" s="40"/>
    </row>
    <row r="1469" hidden="1">
      <c r="A1469" s="57" t="s">
        <v>3643</v>
      </c>
      <c r="B1469" s="29">
        <v>300.0</v>
      </c>
      <c r="C1469" s="26">
        <v>300.0</v>
      </c>
      <c r="D1469" s="27">
        <v>0.0</v>
      </c>
      <c r="E1469" s="41"/>
    </row>
    <row r="1470" hidden="1">
      <c r="A1470" s="57" t="s">
        <v>3644</v>
      </c>
      <c r="B1470" s="25">
        <v>0.0</v>
      </c>
      <c r="C1470" s="26"/>
      <c r="D1470" s="27">
        <v>0.0</v>
      </c>
      <c r="E1470" s="40"/>
    </row>
    <row r="1471" hidden="1">
      <c r="A1471" s="31" t="s">
        <v>3646</v>
      </c>
      <c r="B1471" s="29">
        <v>0.0</v>
      </c>
      <c r="C1471" s="26"/>
      <c r="D1471" s="27">
        <v>0.0</v>
      </c>
      <c r="E1471" s="41"/>
    </row>
    <row r="1472" hidden="1">
      <c r="A1472" s="31" t="s">
        <v>3647</v>
      </c>
      <c r="B1472" s="29">
        <v>0.0</v>
      </c>
      <c r="C1472" s="26"/>
      <c r="D1472" s="27">
        <v>0.0</v>
      </c>
      <c r="E1472" s="41"/>
    </row>
    <row r="1473" hidden="1">
      <c r="A1473" s="31" t="s">
        <v>3649</v>
      </c>
      <c r="B1473" s="29">
        <v>0.0</v>
      </c>
      <c r="C1473" s="26"/>
      <c r="D1473" s="27">
        <v>0.0</v>
      </c>
      <c r="E1473" s="28"/>
    </row>
    <row r="1474" hidden="1">
      <c r="A1474" s="31" t="s">
        <v>3651</v>
      </c>
      <c r="B1474" s="29">
        <v>2360.0</v>
      </c>
      <c r="C1474" s="26">
        <v>2240.0</v>
      </c>
      <c r="D1474" s="27">
        <v>-120.0</v>
      </c>
      <c r="E1474" s="28"/>
    </row>
    <row r="1475" hidden="1">
      <c r="A1475" s="58" t="s">
        <v>3652</v>
      </c>
      <c r="B1475" s="29">
        <v>65383.0</v>
      </c>
      <c r="C1475" s="29">
        <v>65383.0</v>
      </c>
      <c r="D1475" s="27">
        <v>0.0</v>
      </c>
      <c r="E1475" s="41"/>
    </row>
    <row r="1476" hidden="1">
      <c r="A1476" s="58" t="s">
        <v>3653</v>
      </c>
      <c r="B1476" s="29">
        <v>31293.0</v>
      </c>
      <c r="C1476" s="59">
        <v>31029.0</v>
      </c>
      <c r="D1476" s="27">
        <v>-264.0</v>
      </c>
      <c r="E1476" s="41"/>
    </row>
    <row r="1477" hidden="1">
      <c r="A1477" s="58" t="s">
        <v>3654</v>
      </c>
      <c r="B1477" s="29">
        <v>40380.0</v>
      </c>
      <c r="C1477" s="59">
        <v>40380.0</v>
      </c>
      <c r="D1477" s="27">
        <v>0.0</v>
      </c>
      <c r="E1477" s="41"/>
    </row>
    <row r="1478" hidden="1">
      <c r="A1478" s="58" t="s">
        <v>3655</v>
      </c>
      <c r="B1478" s="29">
        <v>24361.0</v>
      </c>
      <c r="C1478" s="59">
        <v>24361.0</v>
      </c>
      <c r="D1478" s="27">
        <v>0.0</v>
      </c>
      <c r="E1478" s="41"/>
    </row>
    <row r="1479" hidden="1">
      <c r="A1479" s="58" t="s">
        <v>3657</v>
      </c>
      <c r="B1479" s="29">
        <v>2875.0</v>
      </c>
      <c r="C1479" s="59">
        <v>2875.0</v>
      </c>
      <c r="D1479" s="27">
        <v>0.0</v>
      </c>
      <c r="E1479" s="41"/>
    </row>
    <row r="1480" hidden="1">
      <c r="A1480" s="58" t="s">
        <v>3658</v>
      </c>
      <c r="B1480" s="29">
        <v>0.0</v>
      </c>
      <c r="C1480" s="59">
        <v>0.0</v>
      </c>
      <c r="D1480" s="27">
        <v>0.0</v>
      </c>
      <c r="E1480" s="41"/>
    </row>
    <row r="1481" hidden="1">
      <c r="A1481" s="35" t="s">
        <v>3659</v>
      </c>
      <c r="B1481" s="29">
        <v>194592.0</v>
      </c>
      <c r="C1481" s="59">
        <v>194328.0</v>
      </c>
      <c r="D1481" s="27">
        <v>-264.0</v>
      </c>
      <c r="E1481" s="41"/>
    </row>
    <row r="1482" hidden="1">
      <c r="A1482" s="36" t="s">
        <v>3660</v>
      </c>
      <c r="B1482" s="42">
        <v>322.0</v>
      </c>
      <c r="C1482" s="71">
        <v>202.0</v>
      </c>
      <c r="D1482" s="66">
        <v>-120.0</v>
      </c>
      <c r="E1482" s="45"/>
    </row>
    <row r="1483" hidden="1"/>
    <row r="1484" hidden="1"/>
    <row r="1485" hidden="1">
      <c r="A1485" s="5" t="s">
        <v>4823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3634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45839.0</v>
      </c>
      <c r="B1489" s="6"/>
      <c r="C1489" s="54" t="s">
        <v>3635</v>
      </c>
      <c r="D1489" s="15">
        <v>45844.0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4826</v>
      </c>
      <c r="B1491" s="7"/>
      <c r="C1491" s="16"/>
      <c r="D1491" s="56" t="s">
        <v>4825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3636</v>
      </c>
      <c r="B1493" s="6"/>
      <c r="C1493" s="6"/>
      <c r="D1493" s="6"/>
      <c r="E1493" s="7"/>
    </row>
    <row r="1494" hidden="1">
      <c r="A1494" s="20" t="s">
        <v>3637</v>
      </c>
      <c r="B1494" s="21" t="s">
        <v>3638</v>
      </c>
      <c r="C1494" s="22" t="s">
        <v>3639</v>
      </c>
      <c r="D1494" s="21" t="s">
        <v>3640</v>
      </c>
      <c r="E1494" s="23" t="s">
        <v>13</v>
      </c>
    </row>
    <row r="1495" hidden="1">
      <c r="A1495" s="57" t="s">
        <v>3641</v>
      </c>
      <c r="B1495" s="25">
        <v>7055.0</v>
      </c>
      <c r="C1495" s="26">
        <v>7055.0</v>
      </c>
      <c r="D1495" s="27">
        <v>0.0</v>
      </c>
      <c r="E1495" s="40"/>
    </row>
    <row r="1496" hidden="1">
      <c r="A1496" s="57" t="s">
        <v>3642</v>
      </c>
      <c r="B1496" s="29">
        <v>16053.0</v>
      </c>
      <c r="C1496" s="26">
        <v>16053.0</v>
      </c>
      <c r="D1496" s="27">
        <v>0.0</v>
      </c>
      <c r="E1496" s="40"/>
    </row>
    <row r="1497" hidden="1">
      <c r="A1497" s="57" t="s">
        <v>3643</v>
      </c>
      <c r="B1497" s="29">
        <v>0.0</v>
      </c>
      <c r="C1497" s="26"/>
      <c r="D1497" s="27">
        <v>0.0</v>
      </c>
      <c r="E1497" s="41"/>
    </row>
    <row r="1498" hidden="1">
      <c r="A1498" s="57" t="s">
        <v>3644</v>
      </c>
      <c r="B1498" s="25">
        <v>0.0</v>
      </c>
      <c r="C1498" s="26"/>
      <c r="D1498" s="27">
        <v>0.0</v>
      </c>
      <c r="E1498" s="40"/>
    </row>
    <row r="1499" hidden="1">
      <c r="A1499" s="31" t="s">
        <v>3646</v>
      </c>
      <c r="B1499" s="29">
        <v>0.0</v>
      </c>
      <c r="C1499" s="26"/>
      <c r="D1499" s="27">
        <v>0.0</v>
      </c>
      <c r="E1499" s="41"/>
    </row>
    <row r="1500" hidden="1">
      <c r="A1500" s="31" t="s">
        <v>3647</v>
      </c>
      <c r="B1500" s="29">
        <v>0.0</v>
      </c>
      <c r="C1500" s="26"/>
      <c r="D1500" s="27">
        <v>0.0</v>
      </c>
      <c r="E1500" s="41"/>
    </row>
    <row r="1501" hidden="1">
      <c r="A1501" s="31" t="s">
        <v>3649</v>
      </c>
      <c r="B1501" s="29">
        <v>0.0</v>
      </c>
      <c r="C1501" s="26"/>
      <c r="D1501" s="27">
        <v>0.0</v>
      </c>
      <c r="E1501" s="28"/>
    </row>
    <row r="1502" hidden="1">
      <c r="A1502" s="31" t="s">
        <v>3651</v>
      </c>
      <c r="B1502" s="29">
        <v>1880.0</v>
      </c>
      <c r="C1502" s="26">
        <v>1880.0</v>
      </c>
      <c r="D1502" s="27">
        <v>0.0</v>
      </c>
      <c r="E1502" s="28"/>
    </row>
    <row r="1503" hidden="1">
      <c r="A1503" s="58" t="s">
        <v>3652</v>
      </c>
      <c r="B1503" s="29">
        <v>55851.0</v>
      </c>
      <c r="C1503" s="29">
        <v>55258.0</v>
      </c>
      <c r="D1503" s="27">
        <v>-593.0</v>
      </c>
      <c r="E1503" s="41"/>
    </row>
    <row r="1504" hidden="1">
      <c r="A1504" s="58" t="s">
        <v>3653</v>
      </c>
      <c r="B1504" s="29">
        <v>20889.0</v>
      </c>
      <c r="C1504" s="59">
        <v>20889.0</v>
      </c>
      <c r="D1504" s="27">
        <v>0.0</v>
      </c>
      <c r="E1504" s="41"/>
    </row>
    <row r="1505" hidden="1">
      <c r="A1505" s="58" t="s">
        <v>3654</v>
      </c>
      <c r="B1505" s="29">
        <v>17529.0</v>
      </c>
      <c r="C1505" s="59">
        <v>17529.0</v>
      </c>
      <c r="D1505" s="27">
        <v>0.0</v>
      </c>
      <c r="E1505" s="41"/>
    </row>
    <row r="1506" hidden="1">
      <c r="A1506" s="58" t="s">
        <v>3655</v>
      </c>
      <c r="B1506" s="29">
        <v>23237.0</v>
      </c>
      <c r="C1506" s="59">
        <v>23237.0</v>
      </c>
      <c r="D1506" s="27">
        <v>0.0</v>
      </c>
      <c r="E1506" s="41"/>
    </row>
    <row r="1507" hidden="1">
      <c r="A1507" s="58" t="s">
        <v>3657</v>
      </c>
      <c r="B1507" s="29">
        <v>0.0</v>
      </c>
      <c r="C1507" s="59">
        <v>0.0</v>
      </c>
      <c r="D1507" s="27">
        <v>0.0</v>
      </c>
      <c r="E1507" s="41"/>
    </row>
    <row r="1508" hidden="1">
      <c r="A1508" s="58" t="s">
        <v>3658</v>
      </c>
      <c r="B1508" s="29">
        <v>0.0</v>
      </c>
      <c r="C1508" s="59">
        <v>0.0</v>
      </c>
      <c r="D1508" s="27">
        <v>0.0</v>
      </c>
      <c r="E1508" s="41"/>
    </row>
    <row r="1509" hidden="1">
      <c r="A1509" s="35" t="s">
        <v>3659</v>
      </c>
      <c r="B1509" s="29">
        <v>142493.0</v>
      </c>
      <c r="C1509" s="59">
        <v>141900.0</v>
      </c>
      <c r="D1509" s="27">
        <v>-593.0</v>
      </c>
      <c r="E1509" s="41"/>
    </row>
    <row r="1510" hidden="1">
      <c r="A1510" s="36" t="s">
        <v>3660</v>
      </c>
      <c r="B1510" s="42">
        <v>1.0</v>
      </c>
      <c r="C1510" s="71">
        <v>1.0</v>
      </c>
      <c r="D1510" s="66">
        <v>0.0</v>
      </c>
      <c r="E1510" s="45"/>
    </row>
    <row r="1511" hidden="1"/>
    <row r="1512" hidden="1"/>
    <row r="1513" hidden="1">
      <c r="A1513" s="5" t="s">
        <v>4823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3634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45845.0</v>
      </c>
      <c r="B1517" s="6"/>
      <c r="C1517" s="54" t="s">
        <v>3635</v>
      </c>
      <c r="D1517" s="15">
        <v>45851.0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4824</v>
      </c>
      <c r="B1519" s="7"/>
      <c r="C1519" s="16"/>
      <c r="D1519" s="56" t="s">
        <v>4825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3636</v>
      </c>
      <c r="B1521" s="6"/>
      <c r="C1521" s="6"/>
      <c r="D1521" s="6"/>
      <c r="E1521" s="7"/>
    </row>
    <row r="1522" hidden="1">
      <c r="A1522" s="20" t="s">
        <v>3637</v>
      </c>
      <c r="B1522" s="21" t="s">
        <v>3638</v>
      </c>
      <c r="C1522" s="22" t="s">
        <v>3639</v>
      </c>
      <c r="D1522" s="21" t="s">
        <v>3640</v>
      </c>
      <c r="E1522" s="23" t="s">
        <v>13</v>
      </c>
    </row>
    <row r="1523" hidden="1">
      <c r="A1523" s="57" t="s">
        <v>3641</v>
      </c>
      <c r="B1523" s="25">
        <v>3978.0</v>
      </c>
      <c r="C1523" s="26">
        <v>3978.0</v>
      </c>
      <c r="D1523" s="27">
        <v>0.0</v>
      </c>
      <c r="E1523" s="40"/>
    </row>
    <row r="1524" hidden="1">
      <c r="A1524" s="57" t="s">
        <v>3642</v>
      </c>
      <c r="B1524" s="29">
        <v>15736.0</v>
      </c>
      <c r="C1524" s="26">
        <v>15736.0</v>
      </c>
      <c r="D1524" s="27">
        <v>0.0</v>
      </c>
      <c r="E1524" s="40"/>
    </row>
    <row r="1525" hidden="1">
      <c r="A1525" s="57" t="s">
        <v>3643</v>
      </c>
      <c r="B1525" s="29">
        <v>0.0</v>
      </c>
      <c r="C1525" s="26"/>
      <c r="D1525" s="27">
        <v>0.0</v>
      </c>
      <c r="E1525" s="41"/>
    </row>
    <row r="1526" hidden="1">
      <c r="A1526" s="57" t="s">
        <v>3644</v>
      </c>
      <c r="B1526" s="25">
        <v>0.0</v>
      </c>
      <c r="C1526" s="26"/>
      <c r="D1526" s="27">
        <v>0.0</v>
      </c>
      <c r="E1526" s="40"/>
    </row>
    <row r="1527" hidden="1">
      <c r="A1527" s="31" t="s">
        <v>3646</v>
      </c>
      <c r="B1527" s="29">
        <v>0.0</v>
      </c>
      <c r="C1527" s="26"/>
      <c r="D1527" s="27">
        <v>0.0</v>
      </c>
      <c r="E1527" s="41"/>
    </row>
    <row r="1528" hidden="1">
      <c r="A1528" s="31" t="s">
        <v>3647</v>
      </c>
      <c r="B1528" s="29">
        <v>0.0</v>
      </c>
      <c r="C1528" s="26"/>
      <c r="D1528" s="27">
        <v>0.0</v>
      </c>
      <c r="E1528" s="41"/>
    </row>
    <row r="1529" hidden="1">
      <c r="A1529" s="31" t="s">
        <v>3649</v>
      </c>
      <c r="B1529" s="29">
        <v>0.0</v>
      </c>
      <c r="C1529" s="26"/>
      <c r="D1529" s="27">
        <v>0.0</v>
      </c>
      <c r="E1529" s="28"/>
    </row>
    <row r="1530" hidden="1">
      <c r="A1530" s="31" t="s">
        <v>3651</v>
      </c>
      <c r="B1530" s="29">
        <v>1840.0</v>
      </c>
      <c r="C1530" s="26">
        <v>1840.0</v>
      </c>
      <c r="D1530" s="27">
        <v>0.0</v>
      </c>
      <c r="E1530" s="28"/>
    </row>
    <row r="1531" hidden="1">
      <c r="A1531" s="58" t="s">
        <v>3652</v>
      </c>
      <c r="B1531" s="29">
        <v>75119.0</v>
      </c>
      <c r="C1531" s="29">
        <v>75119.0</v>
      </c>
      <c r="D1531" s="27">
        <v>0.0</v>
      </c>
      <c r="E1531" s="41"/>
    </row>
    <row r="1532" hidden="1">
      <c r="A1532" s="58" t="s">
        <v>3653</v>
      </c>
      <c r="B1532" s="29">
        <v>35372.0</v>
      </c>
      <c r="C1532" s="59">
        <v>35043.0</v>
      </c>
      <c r="D1532" s="27">
        <v>-329.0</v>
      </c>
      <c r="E1532" s="41"/>
    </row>
    <row r="1533" hidden="1">
      <c r="A1533" s="58" t="s">
        <v>3654</v>
      </c>
      <c r="B1533" s="29">
        <v>28855.0</v>
      </c>
      <c r="C1533" s="59">
        <v>28855.0</v>
      </c>
      <c r="D1533" s="27">
        <v>0.0</v>
      </c>
      <c r="E1533" s="41"/>
    </row>
    <row r="1534" hidden="1">
      <c r="A1534" s="58" t="s">
        <v>3655</v>
      </c>
      <c r="B1534" s="29">
        <v>21347.0</v>
      </c>
      <c r="C1534" s="59">
        <v>21347.0</v>
      </c>
      <c r="D1534" s="27">
        <v>0.0</v>
      </c>
      <c r="E1534" s="41"/>
    </row>
    <row r="1535" hidden="1">
      <c r="A1535" s="58" t="s">
        <v>3657</v>
      </c>
      <c r="B1535" s="29">
        <v>0.0</v>
      </c>
      <c r="C1535" s="59">
        <v>0.0</v>
      </c>
      <c r="D1535" s="27">
        <v>0.0</v>
      </c>
      <c r="E1535" s="41"/>
    </row>
    <row r="1536" hidden="1">
      <c r="A1536" s="58" t="s">
        <v>3658</v>
      </c>
      <c r="B1536" s="29">
        <v>0.0</v>
      </c>
      <c r="C1536" s="59">
        <v>0.0</v>
      </c>
      <c r="D1536" s="27">
        <v>0.0</v>
      </c>
      <c r="E1536" s="41"/>
    </row>
    <row r="1537" hidden="1">
      <c r="A1537" s="35" t="s">
        <v>3659</v>
      </c>
      <c r="B1537" s="29">
        <v>182243.0</v>
      </c>
      <c r="C1537" s="59">
        <v>181914.0</v>
      </c>
      <c r="D1537" s="27">
        <v>-329.0</v>
      </c>
      <c r="E1537" s="41"/>
    </row>
    <row r="1538" hidden="1">
      <c r="A1538" s="36" t="s">
        <v>3660</v>
      </c>
      <c r="B1538" s="42">
        <v>4.0</v>
      </c>
      <c r="C1538" s="71">
        <v>4.0</v>
      </c>
      <c r="D1538" s="66">
        <v>0.0</v>
      </c>
      <c r="E1538" s="45"/>
    </row>
    <row r="1539" hidden="1"/>
    <row r="1540" hidden="1"/>
    <row r="1541" hidden="1">
      <c r="A1541" s="5" t="s">
        <v>4823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3634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45852.0</v>
      </c>
      <c r="B1545" s="6"/>
      <c r="C1545" s="54" t="s">
        <v>3635</v>
      </c>
      <c r="D1545" s="15">
        <v>45858.0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4824</v>
      </c>
      <c r="B1547" s="7"/>
      <c r="C1547" s="16"/>
      <c r="D1547" s="56" t="s">
        <v>4825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3636</v>
      </c>
      <c r="B1549" s="6"/>
      <c r="C1549" s="6"/>
      <c r="D1549" s="6"/>
      <c r="E1549" s="7"/>
    </row>
    <row r="1550" hidden="1">
      <c r="A1550" s="20" t="s">
        <v>3637</v>
      </c>
      <c r="B1550" s="21" t="s">
        <v>3638</v>
      </c>
      <c r="C1550" s="22" t="s">
        <v>3639</v>
      </c>
      <c r="D1550" s="21" t="s">
        <v>3640</v>
      </c>
      <c r="E1550" s="23" t="s">
        <v>13</v>
      </c>
    </row>
    <row r="1551" hidden="1">
      <c r="A1551" s="57" t="s">
        <v>3641</v>
      </c>
      <c r="B1551" s="25">
        <v>8448.0</v>
      </c>
      <c r="C1551" s="26">
        <v>8448.0</v>
      </c>
      <c r="D1551" s="27">
        <v>0.0</v>
      </c>
      <c r="E1551" s="40"/>
    </row>
    <row r="1552" hidden="1">
      <c r="A1552" s="57" t="s">
        <v>3642</v>
      </c>
      <c r="B1552" s="29">
        <v>16965.0</v>
      </c>
      <c r="C1552" s="26">
        <v>16965.0</v>
      </c>
      <c r="D1552" s="27">
        <v>0.0</v>
      </c>
      <c r="E1552" s="40"/>
    </row>
    <row r="1553" hidden="1">
      <c r="A1553" s="57" t="s">
        <v>3643</v>
      </c>
      <c r="B1553" s="29">
        <v>450.0</v>
      </c>
      <c r="C1553" s="26">
        <v>450.0</v>
      </c>
      <c r="D1553" s="27">
        <v>0.0</v>
      </c>
      <c r="E1553" s="41"/>
    </row>
    <row r="1554" hidden="1">
      <c r="A1554" s="57" t="s">
        <v>3644</v>
      </c>
      <c r="B1554" s="25">
        <v>0.0</v>
      </c>
      <c r="C1554" s="26"/>
      <c r="D1554" s="27">
        <v>0.0</v>
      </c>
      <c r="E1554" s="40"/>
    </row>
    <row r="1555" hidden="1">
      <c r="A1555" s="31" t="s">
        <v>3646</v>
      </c>
      <c r="B1555" s="29">
        <v>0.0</v>
      </c>
      <c r="C1555" s="26"/>
      <c r="D1555" s="27">
        <v>0.0</v>
      </c>
      <c r="E1555" s="41"/>
    </row>
    <row r="1556" hidden="1">
      <c r="A1556" s="31" t="s">
        <v>3647</v>
      </c>
      <c r="B1556" s="29">
        <v>0.0</v>
      </c>
      <c r="C1556" s="26"/>
      <c r="D1556" s="27">
        <v>0.0</v>
      </c>
      <c r="E1556" s="41"/>
    </row>
    <row r="1557" hidden="1">
      <c r="A1557" s="31" t="s">
        <v>3649</v>
      </c>
      <c r="B1557" s="29">
        <v>0.0</v>
      </c>
      <c r="C1557" s="26"/>
      <c r="D1557" s="27">
        <v>0.0</v>
      </c>
      <c r="E1557" s="28"/>
    </row>
    <row r="1558" hidden="1">
      <c r="A1558" s="31" t="s">
        <v>3651</v>
      </c>
      <c r="B1558" s="29">
        <v>2000.0</v>
      </c>
      <c r="C1558" s="26">
        <v>2040.0</v>
      </c>
      <c r="D1558" s="27">
        <v>40.0</v>
      </c>
      <c r="E1558" s="28"/>
    </row>
    <row r="1559" hidden="1">
      <c r="A1559" s="58" t="s">
        <v>3652</v>
      </c>
      <c r="B1559" s="29">
        <v>72458.0</v>
      </c>
      <c r="C1559" s="29">
        <v>75119.0</v>
      </c>
      <c r="D1559" s="27">
        <v>2661.0</v>
      </c>
      <c r="E1559" s="41"/>
    </row>
    <row r="1560" hidden="1">
      <c r="A1560" s="58" t="s">
        <v>3653</v>
      </c>
      <c r="B1560" s="29">
        <v>30307.0</v>
      </c>
      <c r="C1560" s="59">
        <v>35043.0</v>
      </c>
      <c r="D1560" s="27">
        <v>4736.0</v>
      </c>
      <c r="E1560" s="41"/>
    </row>
    <row r="1561" hidden="1">
      <c r="A1561" s="58" t="s">
        <v>3654</v>
      </c>
      <c r="B1561" s="29">
        <v>32447.0</v>
      </c>
      <c r="C1561" s="59">
        <v>28855.0</v>
      </c>
      <c r="D1561" s="27">
        <v>-3592.0</v>
      </c>
      <c r="E1561" s="41"/>
    </row>
    <row r="1562" hidden="1">
      <c r="A1562" s="58" t="s">
        <v>3655</v>
      </c>
      <c r="B1562" s="29">
        <v>23846.0</v>
      </c>
      <c r="C1562" s="59">
        <v>21347.0</v>
      </c>
      <c r="D1562" s="27">
        <v>-2499.0</v>
      </c>
      <c r="E1562" s="41"/>
    </row>
    <row r="1563" hidden="1">
      <c r="A1563" s="58" t="s">
        <v>3657</v>
      </c>
      <c r="B1563" s="29">
        <v>0.0</v>
      </c>
      <c r="C1563" s="59">
        <v>0.0</v>
      </c>
      <c r="D1563" s="27">
        <v>0.0</v>
      </c>
      <c r="E1563" s="41"/>
    </row>
    <row r="1564" hidden="1">
      <c r="A1564" s="58" t="s">
        <v>3658</v>
      </c>
      <c r="B1564" s="29">
        <v>0.0</v>
      </c>
      <c r="C1564" s="59">
        <v>0.0</v>
      </c>
      <c r="D1564" s="27">
        <v>0.0</v>
      </c>
      <c r="E1564" s="41"/>
    </row>
    <row r="1565" hidden="1">
      <c r="A1565" s="35" t="s">
        <v>3659</v>
      </c>
      <c r="B1565" s="29">
        <v>186895.8</v>
      </c>
      <c r="C1565" s="59">
        <v>181914.0</v>
      </c>
      <c r="D1565" s="27">
        <v>-4981.799999999988</v>
      </c>
      <c r="E1565" s="41"/>
    </row>
    <row r="1566" hidden="1">
      <c r="A1566" s="36" t="s">
        <v>3660</v>
      </c>
      <c r="B1566" s="42">
        <v>25.200000000000728</v>
      </c>
      <c r="C1566" s="71">
        <v>6353.0</v>
      </c>
      <c r="D1566" s="66">
        <v>6327.799999999999</v>
      </c>
      <c r="E1566" s="45"/>
    </row>
    <row r="1567" hidden="1"/>
    <row r="1568" hidden="1"/>
    <row r="1569" hidden="1">
      <c r="A1569" s="5" t="s">
        <v>4823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3634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45859.0</v>
      </c>
      <c r="B1573" s="6"/>
      <c r="C1573" s="54" t="s">
        <v>3635</v>
      </c>
      <c r="D1573" s="15">
        <v>45865.0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4824</v>
      </c>
      <c r="B1575" s="7"/>
      <c r="C1575" s="16"/>
      <c r="D1575" s="56" t="s">
        <v>4825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3636</v>
      </c>
      <c r="B1577" s="6"/>
      <c r="C1577" s="6"/>
      <c r="D1577" s="6"/>
      <c r="E1577" s="7"/>
    </row>
    <row r="1578" hidden="1">
      <c r="A1578" s="20" t="s">
        <v>3637</v>
      </c>
      <c r="B1578" s="21" t="s">
        <v>3638</v>
      </c>
      <c r="C1578" s="22" t="s">
        <v>3639</v>
      </c>
      <c r="D1578" s="21" t="s">
        <v>3640</v>
      </c>
      <c r="E1578" s="23" t="s">
        <v>13</v>
      </c>
    </row>
    <row r="1579" hidden="1">
      <c r="A1579" s="57" t="s">
        <v>3641</v>
      </c>
      <c r="B1579" s="25">
        <v>5872.0</v>
      </c>
      <c r="C1579" s="26">
        <v>5872.0</v>
      </c>
      <c r="D1579" s="27">
        <v>0.0</v>
      </c>
      <c r="E1579" s="40"/>
    </row>
    <row r="1580" hidden="1">
      <c r="A1580" s="57" t="s">
        <v>3642</v>
      </c>
      <c r="B1580" s="29">
        <v>15837.0</v>
      </c>
      <c r="C1580" s="26">
        <v>15368.0</v>
      </c>
      <c r="D1580" s="27">
        <v>-469.0</v>
      </c>
      <c r="E1580" s="40"/>
    </row>
    <row r="1581" hidden="1">
      <c r="A1581" s="57" t="s">
        <v>3643</v>
      </c>
      <c r="B1581" s="29">
        <v>0.0</v>
      </c>
      <c r="C1581" s="26"/>
      <c r="D1581" s="27">
        <v>0.0</v>
      </c>
      <c r="E1581" s="41"/>
    </row>
    <row r="1582" hidden="1">
      <c r="A1582" s="57" t="s">
        <v>3644</v>
      </c>
      <c r="B1582" s="25">
        <v>0.0</v>
      </c>
      <c r="C1582" s="26"/>
      <c r="D1582" s="27">
        <v>0.0</v>
      </c>
      <c r="E1582" s="40"/>
    </row>
    <row r="1583" hidden="1">
      <c r="A1583" s="31" t="s">
        <v>3646</v>
      </c>
      <c r="B1583" s="29">
        <v>0.0</v>
      </c>
      <c r="C1583" s="26"/>
      <c r="D1583" s="27">
        <v>0.0</v>
      </c>
      <c r="E1583" s="41"/>
    </row>
    <row r="1584" hidden="1">
      <c r="A1584" s="31" t="s">
        <v>3647</v>
      </c>
      <c r="B1584" s="29">
        <v>0.0</v>
      </c>
      <c r="C1584" s="26"/>
      <c r="D1584" s="27">
        <v>0.0</v>
      </c>
      <c r="E1584" s="41"/>
    </row>
    <row r="1585" hidden="1">
      <c r="A1585" s="31" t="s">
        <v>3649</v>
      </c>
      <c r="B1585" s="29">
        <v>0.0</v>
      </c>
      <c r="C1585" s="26"/>
      <c r="D1585" s="27">
        <v>0.0</v>
      </c>
      <c r="E1585" s="28"/>
    </row>
    <row r="1586" hidden="1">
      <c r="A1586" s="31" t="s">
        <v>3651</v>
      </c>
      <c r="B1586" s="29">
        <v>1880.0</v>
      </c>
      <c r="C1586" s="26">
        <v>1600.0</v>
      </c>
      <c r="D1586" s="27">
        <v>-280.0</v>
      </c>
      <c r="E1586" s="28"/>
    </row>
    <row r="1587" hidden="1">
      <c r="A1587" s="58" t="s">
        <v>3652</v>
      </c>
      <c r="B1587" s="29">
        <v>66450.0</v>
      </c>
      <c r="C1587" s="29">
        <v>66450.0</v>
      </c>
      <c r="D1587" s="27">
        <v>0.0</v>
      </c>
      <c r="E1587" s="41"/>
    </row>
    <row r="1588" hidden="1">
      <c r="A1588" s="58" t="s">
        <v>3653</v>
      </c>
      <c r="B1588" s="29">
        <v>23341.0</v>
      </c>
      <c r="C1588" s="59">
        <v>23341.0</v>
      </c>
      <c r="D1588" s="27">
        <v>0.0</v>
      </c>
      <c r="E1588" s="41"/>
    </row>
    <row r="1589" hidden="1">
      <c r="A1589" s="58" t="s">
        <v>3654</v>
      </c>
      <c r="B1589" s="29">
        <v>36716.0</v>
      </c>
      <c r="C1589" s="59">
        <v>36716.0</v>
      </c>
      <c r="D1589" s="27">
        <v>0.0</v>
      </c>
      <c r="E1589" s="41"/>
    </row>
    <row r="1590" hidden="1">
      <c r="A1590" s="58" t="s">
        <v>3655</v>
      </c>
      <c r="B1590" s="29">
        <v>20753.0</v>
      </c>
      <c r="C1590" s="59">
        <v>20753.0</v>
      </c>
      <c r="D1590" s="27">
        <v>0.0</v>
      </c>
      <c r="E1590" s="41"/>
    </row>
    <row r="1591" hidden="1">
      <c r="A1591" s="58" t="s">
        <v>3657</v>
      </c>
      <c r="B1591" s="29">
        <v>0.0</v>
      </c>
      <c r="C1591" s="59">
        <v>0.0</v>
      </c>
      <c r="D1591" s="27">
        <v>0.0</v>
      </c>
      <c r="E1591" s="41"/>
    </row>
    <row r="1592" hidden="1">
      <c r="A1592" s="58" t="s">
        <v>3658</v>
      </c>
      <c r="B1592" s="29">
        <v>0.0</v>
      </c>
      <c r="C1592" s="59">
        <v>0.0</v>
      </c>
      <c r="D1592" s="27">
        <v>0.0</v>
      </c>
      <c r="E1592" s="41"/>
    </row>
    <row r="1593" hidden="1">
      <c r="A1593" s="35" t="s">
        <v>3659</v>
      </c>
      <c r="B1593" s="29">
        <v>170817.5</v>
      </c>
      <c r="C1593" s="59">
        <v>170817.5</v>
      </c>
      <c r="D1593" s="27">
        <v>0.0</v>
      </c>
      <c r="E1593" s="41"/>
    </row>
    <row r="1594" hidden="1">
      <c r="A1594" s="36" t="s">
        <v>3660</v>
      </c>
      <c r="B1594" s="42">
        <v>31.5</v>
      </c>
      <c r="C1594" s="71">
        <v>-717.5</v>
      </c>
      <c r="D1594" s="66">
        <v>-749.0</v>
      </c>
      <c r="E1594" s="45"/>
    </row>
    <row r="1595" hidden="1"/>
    <row r="1596" hidden="1"/>
    <row r="1597" hidden="1">
      <c r="A1597" s="5" t="s">
        <v>4823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3634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45866.0</v>
      </c>
      <c r="B1601" s="6"/>
      <c r="C1601" s="54" t="s">
        <v>3635</v>
      </c>
      <c r="D1601" s="15">
        <v>45869.0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4824</v>
      </c>
      <c r="B1603" s="7"/>
      <c r="C1603" s="16"/>
      <c r="D1603" s="56" t="s">
        <v>4839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3636</v>
      </c>
      <c r="B1605" s="6"/>
      <c r="C1605" s="6"/>
      <c r="D1605" s="6"/>
      <c r="E1605" s="7"/>
    </row>
    <row r="1606" hidden="1">
      <c r="A1606" s="20" t="s">
        <v>3637</v>
      </c>
      <c r="B1606" s="21" t="s">
        <v>3638</v>
      </c>
      <c r="C1606" s="22" t="s">
        <v>3639</v>
      </c>
      <c r="D1606" s="21" t="s">
        <v>3640</v>
      </c>
      <c r="E1606" s="23" t="s">
        <v>13</v>
      </c>
    </row>
    <row r="1607" hidden="1">
      <c r="A1607" s="57" t="s">
        <v>3641</v>
      </c>
      <c r="B1607" s="25">
        <v>1113.0</v>
      </c>
      <c r="C1607" s="26">
        <v>1113.0</v>
      </c>
      <c r="D1607" s="27">
        <v>0.0</v>
      </c>
      <c r="E1607" s="40"/>
    </row>
    <row r="1608" hidden="1">
      <c r="A1608" s="57" t="s">
        <v>3642</v>
      </c>
      <c r="B1608" s="29">
        <v>5999.0</v>
      </c>
      <c r="C1608" s="26">
        <v>5999.0</v>
      </c>
      <c r="D1608" s="27">
        <v>0.0</v>
      </c>
      <c r="E1608" s="40"/>
    </row>
    <row r="1609" hidden="1">
      <c r="A1609" s="57" t="s">
        <v>3643</v>
      </c>
      <c r="B1609" s="29">
        <v>0.0</v>
      </c>
      <c r="C1609" s="26"/>
      <c r="D1609" s="27">
        <v>0.0</v>
      </c>
      <c r="E1609" s="41"/>
    </row>
    <row r="1610" hidden="1">
      <c r="A1610" s="57" t="s">
        <v>3644</v>
      </c>
      <c r="B1610" s="25">
        <v>0.0</v>
      </c>
      <c r="C1610" s="26"/>
      <c r="D1610" s="27">
        <v>0.0</v>
      </c>
      <c r="E1610" s="40"/>
    </row>
    <row r="1611" hidden="1">
      <c r="A1611" s="31" t="s">
        <v>3646</v>
      </c>
      <c r="B1611" s="29">
        <v>0.0</v>
      </c>
      <c r="C1611" s="26"/>
      <c r="D1611" s="27">
        <v>0.0</v>
      </c>
      <c r="E1611" s="41"/>
    </row>
    <row r="1612" hidden="1">
      <c r="A1612" s="31" t="s">
        <v>3647</v>
      </c>
      <c r="B1612" s="29">
        <v>0.0</v>
      </c>
      <c r="C1612" s="26"/>
      <c r="D1612" s="27">
        <v>0.0</v>
      </c>
      <c r="E1612" s="41"/>
    </row>
    <row r="1613" hidden="1">
      <c r="A1613" s="31" t="s">
        <v>3649</v>
      </c>
      <c r="B1613" s="29">
        <v>0.0</v>
      </c>
      <c r="C1613" s="26"/>
      <c r="D1613" s="27">
        <v>0.0</v>
      </c>
      <c r="E1613" s="28"/>
    </row>
    <row r="1614" hidden="1">
      <c r="A1614" s="31" t="s">
        <v>3651</v>
      </c>
      <c r="B1614" s="29">
        <v>960.0</v>
      </c>
      <c r="C1614" s="26">
        <v>960.0</v>
      </c>
      <c r="D1614" s="27">
        <v>0.0</v>
      </c>
      <c r="E1614" s="28"/>
    </row>
    <row r="1615" hidden="1">
      <c r="A1615" s="58" t="s">
        <v>3652</v>
      </c>
      <c r="B1615" s="29">
        <v>26691.0</v>
      </c>
      <c r="C1615" s="29">
        <v>27055.0</v>
      </c>
      <c r="D1615" s="27">
        <v>364.0</v>
      </c>
      <c r="E1615" s="41"/>
    </row>
    <row r="1616" hidden="1">
      <c r="A1616" s="58" t="s">
        <v>3653</v>
      </c>
      <c r="B1616" s="29">
        <v>10784.0</v>
      </c>
      <c r="C1616" s="59">
        <v>10784.0</v>
      </c>
      <c r="D1616" s="27">
        <v>0.0</v>
      </c>
      <c r="E1616" s="41"/>
    </row>
    <row r="1617" hidden="1">
      <c r="A1617" s="58" t="s">
        <v>3654</v>
      </c>
      <c r="B1617" s="29">
        <v>22435.0</v>
      </c>
      <c r="C1617" s="59">
        <v>22435.0</v>
      </c>
      <c r="D1617" s="27">
        <v>0.0</v>
      </c>
      <c r="E1617" s="41"/>
    </row>
    <row r="1618" hidden="1">
      <c r="A1618" s="58" t="s">
        <v>3655</v>
      </c>
      <c r="B1618" s="29">
        <v>14651.0</v>
      </c>
      <c r="C1618" s="59">
        <v>14651.0</v>
      </c>
      <c r="D1618" s="27">
        <v>0.0</v>
      </c>
      <c r="E1618" s="41"/>
    </row>
    <row r="1619" hidden="1">
      <c r="A1619" s="58" t="s">
        <v>3657</v>
      </c>
      <c r="B1619" s="29">
        <v>0.0</v>
      </c>
      <c r="C1619" s="59">
        <v>0.0</v>
      </c>
      <c r="D1619" s="27">
        <v>0.0</v>
      </c>
      <c r="E1619" s="41"/>
    </row>
    <row r="1620" hidden="1">
      <c r="A1620" s="58" t="s">
        <v>3658</v>
      </c>
      <c r="B1620" s="29">
        <v>0.0</v>
      </c>
      <c r="C1620" s="59">
        <v>0.0</v>
      </c>
      <c r="D1620" s="27">
        <v>0.0</v>
      </c>
      <c r="E1620" s="41"/>
    </row>
    <row r="1621" hidden="1">
      <c r="A1621" s="35" t="s">
        <v>3659</v>
      </c>
      <c r="B1621" s="29">
        <v>82632.5</v>
      </c>
      <c r="C1621" s="59">
        <v>82996.5</v>
      </c>
      <c r="D1621" s="27">
        <v>364.0</v>
      </c>
      <c r="E1621" s="41"/>
    </row>
    <row r="1622" hidden="1">
      <c r="A1622" s="36" t="s">
        <v>3660</v>
      </c>
      <c r="B1622" s="42">
        <v>0.5</v>
      </c>
      <c r="C1622" s="71">
        <v>0.5</v>
      </c>
      <c r="D1622" s="66">
        <v>0.0</v>
      </c>
      <c r="E1622" s="45"/>
    </row>
    <row r="1623" hidden="1"/>
    <row r="1624" hidden="1"/>
    <row r="1625" hidden="1">
      <c r="A1625" s="5" t="s">
        <v>4823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3634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45870.0</v>
      </c>
      <c r="B1629" s="6"/>
      <c r="C1629" s="54" t="s">
        <v>3635</v>
      </c>
      <c r="D1629" s="15">
        <v>45872.0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4831</v>
      </c>
      <c r="B1631" s="7"/>
      <c r="C1631" s="16"/>
      <c r="D1631" s="56" t="s">
        <v>4825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3636</v>
      </c>
      <c r="B1633" s="6"/>
      <c r="C1633" s="6"/>
      <c r="D1633" s="6"/>
      <c r="E1633" s="7"/>
    </row>
    <row r="1634" hidden="1">
      <c r="A1634" s="20" t="s">
        <v>3637</v>
      </c>
      <c r="B1634" s="21" t="s">
        <v>3638</v>
      </c>
      <c r="C1634" s="22" t="s">
        <v>3639</v>
      </c>
      <c r="D1634" s="21" t="s">
        <v>3640</v>
      </c>
      <c r="E1634" s="23" t="s">
        <v>13</v>
      </c>
    </row>
    <row r="1635" hidden="1">
      <c r="A1635" s="57" t="s">
        <v>3641</v>
      </c>
      <c r="B1635" s="25">
        <v>3376.0</v>
      </c>
      <c r="C1635" s="26">
        <v>3376.0</v>
      </c>
      <c r="D1635" s="27">
        <v>0.0</v>
      </c>
      <c r="E1635" s="40"/>
    </row>
    <row r="1636" hidden="1">
      <c r="A1636" s="57" t="s">
        <v>3642</v>
      </c>
      <c r="B1636" s="29">
        <v>7720.0</v>
      </c>
      <c r="C1636" s="26">
        <v>7720.0</v>
      </c>
      <c r="D1636" s="27">
        <v>0.0</v>
      </c>
      <c r="E1636" s="40"/>
    </row>
    <row r="1637" hidden="1">
      <c r="A1637" s="57" t="s">
        <v>3643</v>
      </c>
      <c r="B1637" s="29">
        <v>420.0</v>
      </c>
      <c r="C1637" s="26">
        <v>420.0</v>
      </c>
      <c r="D1637" s="27">
        <v>0.0</v>
      </c>
      <c r="E1637" s="41"/>
    </row>
    <row r="1638" hidden="1">
      <c r="A1638" s="57" t="s">
        <v>3644</v>
      </c>
      <c r="B1638" s="25">
        <v>0.0</v>
      </c>
      <c r="C1638" s="26"/>
      <c r="D1638" s="27">
        <v>0.0</v>
      </c>
      <c r="E1638" s="40"/>
    </row>
    <row r="1639" hidden="1">
      <c r="A1639" s="31" t="s">
        <v>3646</v>
      </c>
      <c r="B1639" s="29">
        <v>0.0</v>
      </c>
      <c r="C1639" s="26"/>
      <c r="D1639" s="27">
        <v>0.0</v>
      </c>
      <c r="E1639" s="41"/>
    </row>
    <row r="1640" hidden="1">
      <c r="A1640" s="31" t="s">
        <v>3647</v>
      </c>
      <c r="B1640" s="29">
        <v>0.0</v>
      </c>
      <c r="C1640" s="26"/>
      <c r="D1640" s="27">
        <v>0.0</v>
      </c>
      <c r="E1640" s="41"/>
    </row>
    <row r="1641" hidden="1">
      <c r="A1641" s="31" t="s">
        <v>3649</v>
      </c>
      <c r="B1641" s="29">
        <v>0.0</v>
      </c>
      <c r="C1641" s="26"/>
      <c r="D1641" s="27">
        <v>0.0</v>
      </c>
      <c r="E1641" s="28"/>
    </row>
    <row r="1642" hidden="1">
      <c r="A1642" s="31" t="s">
        <v>3651</v>
      </c>
      <c r="B1642" s="29">
        <v>1000.0</v>
      </c>
      <c r="C1642" s="26">
        <v>1000.0</v>
      </c>
      <c r="D1642" s="27">
        <v>0.0</v>
      </c>
      <c r="E1642" s="28"/>
    </row>
    <row r="1643" hidden="1">
      <c r="A1643" s="58" t="s">
        <v>3652</v>
      </c>
      <c r="B1643" s="29">
        <v>34828.0</v>
      </c>
      <c r="C1643" s="29">
        <v>34828.0</v>
      </c>
      <c r="D1643" s="27">
        <v>0.0</v>
      </c>
      <c r="E1643" s="41"/>
    </row>
    <row r="1644" hidden="1">
      <c r="A1644" s="58" t="s">
        <v>3653</v>
      </c>
      <c r="B1644" s="29">
        <v>12257.0</v>
      </c>
      <c r="C1644" s="59">
        <v>12257.0</v>
      </c>
      <c r="D1644" s="27">
        <v>0.0</v>
      </c>
      <c r="E1644" s="41"/>
    </row>
    <row r="1645" hidden="1">
      <c r="A1645" s="58" t="s">
        <v>3654</v>
      </c>
      <c r="B1645" s="29">
        <v>14983.0</v>
      </c>
      <c r="C1645" s="59">
        <v>14983.0</v>
      </c>
      <c r="D1645" s="27">
        <v>0.0</v>
      </c>
      <c r="E1645" s="41"/>
    </row>
    <row r="1646" hidden="1">
      <c r="A1646" s="58" t="s">
        <v>3655</v>
      </c>
      <c r="B1646" s="29">
        <v>13407.0</v>
      </c>
      <c r="C1646" s="59">
        <v>13407.0</v>
      </c>
      <c r="D1646" s="27">
        <v>0.0</v>
      </c>
      <c r="E1646" s="41"/>
    </row>
    <row r="1647" hidden="1">
      <c r="A1647" s="58" t="s">
        <v>3657</v>
      </c>
      <c r="B1647" s="29">
        <v>1313.0</v>
      </c>
      <c r="C1647" s="59">
        <v>1313.0</v>
      </c>
      <c r="D1647" s="27">
        <v>0.0</v>
      </c>
      <c r="E1647" s="41"/>
    </row>
    <row r="1648" hidden="1">
      <c r="A1648" s="58" t="s">
        <v>3658</v>
      </c>
      <c r="B1648" s="29">
        <v>0.0</v>
      </c>
      <c r="C1648" s="59">
        <v>0.0</v>
      </c>
      <c r="D1648" s="27">
        <v>0.0</v>
      </c>
      <c r="E1648" s="41"/>
    </row>
    <row r="1649" hidden="1">
      <c r="A1649" s="35" t="s">
        <v>3659</v>
      </c>
      <c r="B1649" s="29">
        <v>89304.0</v>
      </c>
      <c r="C1649" s="59">
        <v>89304.0</v>
      </c>
      <c r="D1649" s="27">
        <v>0.0</v>
      </c>
      <c r="E1649" s="41"/>
    </row>
    <row r="1650" hidden="1">
      <c r="A1650" s="36" t="s">
        <v>3660</v>
      </c>
      <c r="B1650" s="42">
        <v>0.0</v>
      </c>
      <c r="C1650" s="71">
        <v>0.0</v>
      </c>
      <c r="D1650" s="66">
        <v>0.0</v>
      </c>
      <c r="E1650" s="45"/>
    </row>
    <row r="1651" hidden="1"/>
    <row r="1652" hidden="1"/>
    <row r="1653" hidden="1">
      <c r="A1653" s="5" t="s">
        <v>4823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3634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45873.0</v>
      </c>
      <c r="B1657" s="6"/>
      <c r="C1657" s="54" t="s">
        <v>3635</v>
      </c>
      <c r="D1657" s="15">
        <v>45879.0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4824</v>
      </c>
      <c r="B1659" s="7"/>
      <c r="C1659" s="16"/>
      <c r="D1659" s="56" t="s">
        <v>4825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3636</v>
      </c>
      <c r="B1661" s="6"/>
      <c r="C1661" s="6"/>
      <c r="D1661" s="6"/>
      <c r="E1661" s="7"/>
    </row>
    <row r="1662" hidden="1">
      <c r="A1662" s="20" t="s">
        <v>3637</v>
      </c>
      <c r="B1662" s="21" t="s">
        <v>3638</v>
      </c>
      <c r="C1662" s="22" t="s">
        <v>3639</v>
      </c>
      <c r="D1662" s="21" t="s">
        <v>3640</v>
      </c>
      <c r="E1662" s="23" t="s">
        <v>13</v>
      </c>
    </row>
    <row r="1663" hidden="1">
      <c r="A1663" s="57" t="s">
        <v>3641</v>
      </c>
      <c r="B1663" s="25">
        <v>9185.0</v>
      </c>
      <c r="C1663" s="26">
        <v>7276.0</v>
      </c>
      <c r="D1663" s="27">
        <v>-1909.0</v>
      </c>
      <c r="E1663" s="40"/>
    </row>
    <row r="1664" hidden="1">
      <c r="A1664" s="57" t="s">
        <v>3642</v>
      </c>
      <c r="B1664" s="29">
        <v>15635.0</v>
      </c>
      <c r="C1664" s="26">
        <v>15635.0</v>
      </c>
      <c r="D1664" s="27">
        <v>0.0</v>
      </c>
      <c r="E1664" s="40"/>
    </row>
    <row r="1665" hidden="1">
      <c r="A1665" s="57" t="s">
        <v>3643</v>
      </c>
      <c r="B1665" s="29">
        <v>0.0</v>
      </c>
      <c r="C1665" s="26"/>
      <c r="D1665" s="27">
        <v>0.0</v>
      </c>
      <c r="E1665" s="41"/>
    </row>
    <row r="1666" hidden="1">
      <c r="A1666" s="57" t="s">
        <v>3644</v>
      </c>
      <c r="B1666" s="25">
        <v>0.0</v>
      </c>
      <c r="C1666" s="26"/>
      <c r="D1666" s="27">
        <v>0.0</v>
      </c>
      <c r="E1666" s="40"/>
    </row>
    <row r="1667" hidden="1">
      <c r="A1667" s="31" t="s">
        <v>3646</v>
      </c>
      <c r="B1667" s="29">
        <v>0.0</v>
      </c>
      <c r="C1667" s="26"/>
      <c r="D1667" s="27">
        <v>0.0</v>
      </c>
      <c r="E1667" s="41"/>
    </row>
    <row r="1668" hidden="1">
      <c r="A1668" s="31" t="s">
        <v>3647</v>
      </c>
      <c r="B1668" s="29">
        <v>0.0</v>
      </c>
      <c r="C1668" s="26"/>
      <c r="D1668" s="27">
        <v>0.0</v>
      </c>
      <c r="E1668" s="41"/>
    </row>
    <row r="1669" hidden="1">
      <c r="A1669" s="31" t="s">
        <v>3649</v>
      </c>
      <c r="B1669" s="29">
        <v>0.0</v>
      </c>
      <c r="C1669" s="26"/>
      <c r="D1669" s="27">
        <v>0.0</v>
      </c>
      <c r="E1669" s="28"/>
    </row>
    <row r="1670" hidden="1">
      <c r="A1670" s="31" t="s">
        <v>3651</v>
      </c>
      <c r="B1670" s="29">
        <v>1760.0</v>
      </c>
      <c r="C1670" s="26">
        <v>1760.0</v>
      </c>
      <c r="D1670" s="27">
        <v>0.0</v>
      </c>
      <c r="E1670" s="28"/>
    </row>
    <row r="1671" hidden="1">
      <c r="A1671" s="58" t="s">
        <v>3652</v>
      </c>
      <c r="B1671" s="29">
        <v>61183.0</v>
      </c>
      <c r="C1671" s="29">
        <v>61183.0</v>
      </c>
      <c r="D1671" s="27">
        <v>0.0</v>
      </c>
      <c r="E1671" s="41"/>
    </row>
    <row r="1672" hidden="1">
      <c r="A1672" s="58" t="s">
        <v>3653</v>
      </c>
      <c r="B1672" s="29">
        <v>23484.0</v>
      </c>
      <c r="C1672" s="59">
        <v>23195.0</v>
      </c>
      <c r="D1672" s="27">
        <v>-289.0</v>
      </c>
      <c r="E1672" s="41"/>
    </row>
    <row r="1673" hidden="1">
      <c r="A1673" s="58" t="s">
        <v>3654</v>
      </c>
      <c r="B1673" s="29">
        <v>29990.0</v>
      </c>
      <c r="C1673" s="59">
        <v>29990.0</v>
      </c>
      <c r="D1673" s="27">
        <v>0.0</v>
      </c>
      <c r="E1673" s="41"/>
    </row>
    <row r="1674" hidden="1">
      <c r="A1674" s="58" t="s">
        <v>3655</v>
      </c>
      <c r="B1674" s="29">
        <v>23194.0</v>
      </c>
      <c r="C1674" s="59">
        <v>23194.0</v>
      </c>
      <c r="D1674" s="27">
        <v>0.0</v>
      </c>
      <c r="E1674" s="41"/>
    </row>
    <row r="1675" hidden="1">
      <c r="A1675" s="58" t="s">
        <v>3657</v>
      </c>
      <c r="B1675" s="29">
        <v>403.0</v>
      </c>
      <c r="C1675" s="59">
        <v>403.0</v>
      </c>
      <c r="D1675" s="27">
        <v>0.0</v>
      </c>
      <c r="E1675" s="41"/>
    </row>
    <row r="1676" hidden="1">
      <c r="A1676" s="58" t="s">
        <v>3658</v>
      </c>
      <c r="B1676" s="29">
        <v>0.0</v>
      </c>
      <c r="C1676" s="59">
        <v>0.0</v>
      </c>
      <c r="D1676" s="27">
        <v>0.0</v>
      </c>
      <c r="E1676" s="41"/>
    </row>
    <row r="1677" hidden="1">
      <c r="A1677" s="35" t="s">
        <v>3659</v>
      </c>
      <c r="B1677" s="29">
        <v>162924.80000000002</v>
      </c>
      <c r="C1677" s="59">
        <v>162635.8</v>
      </c>
      <c r="D1677" s="27">
        <v>-289.0000000000291</v>
      </c>
      <c r="E1677" s="41"/>
    </row>
    <row r="1678" hidden="1">
      <c r="A1678" s="36" t="s">
        <v>3660</v>
      </c>
      <c r="B1678" s="42">
        <v>1909.199999999997</v>
      </c>
      <c r="C1678" s="71">
        <v>0.20000000001164153</v>
      </c>
      <c r="D1678" s="66">
        <v>-1908.9999999999854</v>
      </c>
      <c r="E1678" s="45"/>
    </row>
    <row r="1679" hidden="1"/>
    <row r="1680" hidden="1"/>
    <row r="1681" hidden="1">
      <c r="A1681" s="5" t="s">
        <v>4823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3634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45880.0</v>
      </c>
      <c r="B1685" s="6"/>
      <c r="C1685" s="54" t="s">
        <v>3635</v>
      </c>
      <c r="D1685" s="15">
        <v>45886.0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4824</v>
      </c>
      <c r="B1687" s="7"/>
      <c r="C1687" s="16"/>
      <c r="D1687" s="56" t="s">
        <v>4825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3636</v>
      </c>
      <c r="B1689" s="6"/>
      <c r="C1689" s="6"/>
      <c r="D1689" s="6"/>
      <c r="E1689" s="7"/>
    </row>
    <row r="1690" hidden="1">
      <c r="A1690" s="20" t="s">
        <v>3637</v>
      </c>
      <c r="B1690" s="21" t="s">
        <v>3638</v>
      </c>
      <c r="C1690" s="22" t="s">
        <v>3639</v>
      </c>
      <c r="D1690" s="21" t="s">
        <v>3640</v>
      </c>
      <c r="E1690" s="23" t="s">
        <v>13</v>
      </c>
    </row>
    <row r="1691" hidden="1">
      <c r="A1691" s="57" t="s">
        <v>3641</v>
      </c>
      <c r="B1691" s="25">
        <v>10046.0</v>
      </c>
      <c r="C1691" s="26">
        <v>10046.0</v>
      </c>
      <c r="D1691" s="27">
        <v>0.0</v>
      </c>
      <c r="E1691" s="40"/>
    </row>
    <row r="1692" hidden="1">
      <c r="A1692" s="57" t="s">
        <v>3642</v>
      </c>
      <c r="B1692" s="29">
        <v>11989.0</v>
      </c>
      <c r="C1692" s="26">
        <v>11989.0</v>
      </c>
      <c r="D1692" s="27">
        <v>0.0</v>
      </c>
      <c r="E1692" s="40"/>
    </row>
    <row r="1693" hidden="1">
      <c r="A1693" s="57" t="s">
        <v>3643</v>
      </c>
      <c r="B1693" s="29">
        <v>0.0</v>
      </c>
      <c r="C1693" s="26"/>
      <c r="D1693" s="27">
        <v>0.0</v>
      </c>
      <c r="E1693" s="41"/>
    </row>
    <row r="1694" hidden="1">
      <c r="A1694" s="57" t="s">
        <v>3644</v>
      </c>
      <c r="B1694" s="25">
        <v>0.0</v>
      </c>
      <c r="C1694" s="26"/>
      <c r="D1694" s="27">
        <v>0.0</v>
      </c>
      <c r="E1694" s="40"/>
    </row>
    <row r="1695" hidden="1">
      <c r="A1695" s="31" t="s">
        <v>3646</v>
      </c>
      <c r="B1695" s="29">
        <v>0.0</v>
      </c>
      <c r="C1695" s="26"/>
      <c r="D1695" s="27">
        <v>0.0</v>
      </c>
      <c r="E1695" s="41"/>
    </row>
    <row r="1696" hidden="1">
      <c r="A1696" s="31" t="s">
        <v>3647</v>
      </c>
      <c r="B1696" s="29">
        <v>0.0</v>
      </c>
      <c r="C1696" s="26"/>
      <c r="D1696" s="27">
        <v>0.0</v>
      </c>
      <c r="E1696" s="41"/>
    </row>
    <row r="1697" hidden="1">
      <c r="A1697" s="31" t="s">
        <v>3649</v>
      </c>
      <c r="B1697" s="29">
        <v>0.0</v>
      </c>
      <c r="C1697" s="26"/>
      <c r="D1697" s="27">
        <v>0.0</v>
      </c>
      <c r="E1697" s="28"/>
    </row>
    <row r="1698" hidden="1">
      <c r="A1698" s="31" t="s">
        <v>3651</v>
      </c>
      <c r="B1698" s="29">
        <v>2200.0</v>
      </c>
      <c r="C1698" s="26">
        <v>2200.0</v>
      </c>
      <c r="D1698" s="27">
        <v>0.0</v>
      </c>
      <c r="E1698" s="28"/>
    </row>
    <row r="1699" hidden="1">
      <c r="A1699" s="58" t="s">
        <v>3652</v>
      </c>
      <c r="B1699" s="29">
        <v>70053.0</v>
      </c>
      <c r="C1699" s="29">
        <v>70053.0</v>
      </c>
      <c r="D1699" s="27">
        <v>0.0</v>
      </c>
      <c r="E1699" s="41"/>
    </row>
    <row r="1700" hidden="1">
      <c r="A1700" s="58" t="s">
        <v>3653</v>
      </c>
      <c r="B1700" s="29">
        <v>30453.0</v>
      </c>
      <c r="C1700" s="59">
        <v>31166.0</v>
      </c>
      <c r="D1700" s="27">
        <v>713.0</v>
      </c>
      <c r="E1700" s="41"/>
    </row>
    <row r="1701" hidden="1">
      <c r="A1701" s="58" t="s">
        <v>3654</v>
      </c>
      <c r="B1701" s="29">
        <v>34508.0</v>
      </c>
      <c r="C1701" s="59">
        <v>34508.0</v>
      </c>
      <c r="D1701" s="27">
        <v>0.0</v>
      </c>
      <c r="E1701" s="41"/>
    </row>
    <row r="1702" hidden="1">
      <c r="A1702" s="58" t="s">
        <v>3655</v>
      </c>
      <c r="B1702" s="29">
        <v>30021.0</v>
      </c>
      <c r="C1702" s="59">
        <v>30021.0</v>
      </c>
      <c r="D1702" s="27">
        <v>0.0</v>
      </c>
      <c r="E1702" s="41"/>
    </row>
    <row r="1703" hidden="1">
      <c r="A1703" s="58" t="s">
        <v>3657</v>
      </c>
      <c r="B1703" s="29">
        <v>617.0</v>
      </c>
      <c r="C1703" s="59">
        <v>617.0</v>
      </c>
      <c r="D1703" s="27">
        <v>0.0</v>
      </c>
      <c r="E1703" s="41"/>
    </row>
    <row r="1704" hidden="1">
      <c r="A1704" s="58" t="s">
        <v>3658</v>
      </c>
      <c r="B1704" s="29">
        <v>0.0</v>
      </c>
      <c r="C1704" s="59">
        <v>0.0</v>
      </c>
      <c r="D1704" s="27">
        <v>0.0</v>
      </c>
      <c r="E1704" s="41"/>
    </row>
    <row r="1705" hidden="1">
      <c r="A1705" s="35" t="s">
        <v>3659</v>
      </c>
      <c r="B1705" s="29">
        <v>189886.5</v>
      </c>
      <c r="C1705" s="59">
        <v>190599.5</v>
      </c>
      <c r="D1705" s="27">
        <v>713.0</v>
      </c>
      <c r="E1705" s="41"/>
    </row>
    <row r="1706" hidden="1">
      <c r="A1706" s="36" t="s">
        <v>3660</v>
      </c>
      <c r="B1706" s="42">
        <v>0.5</v>
      </c>
      <c r="C1706" s="71">
        <v>0.5</v>
      </c>
      <c r="D1706" s="66">
        <v>0.0</v>
      </c>
      <c r="E1706" s="45"/>
    </row>
    <row r="1707" hidden="1"/>
    <row r="1708" hidden="1"/>
    <row r="1709" hidden="1">
      <c r="A1709" s="5" t="s">
        <v>4823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3634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45887.0</v>
      </c>
      <c r="B1713" s="6"/>
      <c r="C1713" s="54" t="s">
        <v>3635</v>
      </c>
      <c r="D1713" s="15">
        <v>45893.0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4824</v>
      </c>
      <c r="B1715" s="7"/>
      <c r="C1715" s="16"/>
      <c r="D1715" s="56" t="s">
        <v>4825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3636</v>
      </c>
      <c r="B1717" s="6"/>
      <c r="C1717" s="6"/>
      <c r="D1717" s="6"/>
      <c r="E1717" s="7"/>
    </row>
    <row r="1718" hidden="1">
      <c r="A1718" s="20" t="s">
        <v>3637</v>
      </c>
      <c r="B1718" s="21" t="s">
        <v>3638</v>
      </c>
      <c r="C1718" s="22" t="s">
        <v>3639</v>
      </c>
      <c r="D1718" s="21" t="s">
        <v>3640</v>
      </c>
      <c r="E1718" s="23" t="s">
        <v>13</v>
      </c>
    </row>
    <row r="1719" hidden="1">
      <c r="A1719" s="57" t="s">
        <v>3641</v>
      </c>
      <c r="B1719" s="25">
        <v>8157.0</v>
      </c>
      <c r="C1719" s="26">
        <v>8157.0</v>
      </c>
      <c r="D1719" s="27">
        <v>0.0</v>
      </c>
      <c r="E1719" s="40"/>
    </row>
    <row r="1720" hidden="1">
      <c r="A1720" s="57" t="s">
        <v>3642</v>
      </c>
      <c r="B1720" s="29">
        <v>13758.0</v>
      </c>
      <c r="C1720" s="26">
        <v>13758.0</v>
      </c>
      <c r="D1720" s="27">
        <v>0.0</v>
      </c>
      <c r="E1720" s="40"/>
    </row>
    <row r="1721" hidden="1">
      <c r="A1721" s="57" t="s">
        <v>3643</v>
      </c>
      <c r="B1721" s="29">
        <v>0.0</v>
      </c>
      <c r="C1721" s="26"/>
      <c r="D1721" s="27">
        <v>0.0</v>
      </c>
      <c r="E1721" s="41"/>
    </row>
    <row r="1722" hidden="1">
      <c r="A1722" s="57" t="s">
        <v>3644</v>
      </c>
      <c r="B1722" s="25">
        <v>0.0</v>
      </c>
      <c r="C1722" s="26"/>
      <c r="D1722" s="27">
        <v>0.0</v>
      </c>
      <c r="E1722" s="40"/>
    </row>
    <row r="1723" hidden="1">
      <c r="A1723" s="31" t="s">
        <v>3646</v>
      </c>
      <c r="B1723" s="29">
        <v>0.0</v>
      </c>
      <c r="C1723" s="26"/>
      <c r="D1723" s="27">
        <v>0.0</v>
      </c>
      <c r="E1723" s="41"/>
    </row>
    <row r="1724" hidden="1">
      <c r="A1724" s="31" t="s">
        <v>3647</v>
      </c>
      <c r="B1724" s="29">
        <v>0.0</v>
      </c>
      <c r="C1724" s="26"/>
      <c r="D1724" s="27">
        <v>0.0</v>
      </c>
      <c r="E1724" s="41"/>
    </row>
    <row r="1725" hidden="1">
      <c r="A1725" s="31" t="s">
        <v>3649</v>
      </c>
      <c r="B1725" s="29">
        <v>0.0</v>
      </c>
      <c r="C1725" s="26"/>
      <c r="D1725" s="27">
        <v>0.0</v>
      </c>
      <c r="E1725" s="28"/>
    </row>
    <row r="1726" hidden="1">
      <c r="A1726" s="31" t="s">
        <v>3651</v>
      </c>
      <c r="B1726" s="29">
        <v>1640.0</v>
      </c>
      <c r="C1726" s="26">
        <v>1600.0</v>
      </c>
      <c r="D1726" s="27">
        <v>-40.0</v>
      </c>
      <c r="E1726" s="28"/>
    </row>
    <row r="1727" hidden="1">
      <c r="A1727" s="58" t="s">
        <v>3652</v>
      </c>
      <c r="B1727" s="29">
        <v>59451.0</v>
      </c>
      <c r="C1727" s="29">
        <v>59451.0</v>
      </c>
      <c r="D1727" s="27">
        <v>0.0</v>
      </c>
      <c r="E1727" s="41"/>
    </row>
    <row r="1728" hidden="1">
      <c r="A1728" s="58" t="s">
        <v>3653</v>
      </c>
      <c r="B1728" s="29">
        <v>26595.0</v>
      </c>
      <c r="C1728" s="59">
        <v>26595.0</v>
      </c>
      <c r="D1728" s="27">
        <v>0.0</v>
      </c>
      <c r="E1728" s="41"/>
    </row>
    <row r="1729" hidden="1">
      <c r="A1729" s="58" t="s">
        <v>3654</v>
      </c>
      <c r="B1729" s="29">
        <v>27697.0</v>
      </c>
      <c r="C1729" s="59">
        <v>27697.0</v>
      </c>
      <c r="D1729" s="27">
        <v>0.0</v>
      </c>
      <c r="E1729" s="41"/>
    </row>
    <row r="1730" hidden="1">
      <c r="A1730" s="58" t="s">
        <v>3655</v>
      </c>
      <c r="B1730" s="29">
        <v>21062.0</v>
      </c>
      <c r="C1730" s="59">
        <v>21062.0</v>
      </c>
      <c r="D1730" s="27">
        <v>0.0</v>
      </c>
      <c r="E1730" s="41"/>
    </row>
    <row r="1731" hidden="1">
      <c r="A1731" s="58" t="s">
        <v>3657</v>
      </c>
      <c r="B1731" s="29">
        <v>0.0</v>
      </c>
      <c r="C1731" s="59">
        <v>0.0</v>
      </c>
      <c r="D1731" s="27">
        <v>0.0</v>
      </c>
      <c r="E1731" s="41"/>
    </row>
    <row r="1732" hidden="1">
      <c r="A1732" s="58" t="s">
        <v>3658</v>
      </c>
      <c r="B1732" s="29">
        <v>0.0</v>
      </c>
      <c r="C1732" s="59">
        <v>0.0</v>
      </c>
      <c r="D1732" s="27">
        <v>0.0</v>
      </c>
      <c r="E1732" s="41"/>
    </row>
    <row r="1733" hidden="1">
      <c r="A1733" s="35" t="s">
        <v>3659</v>
      </c>
      <c r="B1733" s="29">
        <v>158357.5</v>
      </c>
      <c r="C1733" s="59">
        <v>158357.5</v>
      </c>
      <c r="D1733" s="27">
        <v>0.0</v>
      </c>
      <c r="E1733" s="41"/>
    </row>
    <row r="1734" hidden="1">
      <c r="A1734" s="36" t="s">
        <v>3660</v>
      </c>
      <c r="B1734" s="42">
        <v>2.5</v>
      </c>
      <c r="C1734" s="71">
        <v>-37.5</v>
      </c>
      <c r="D1734" s="66">
        <v>-40.0</v>
      </c>
      <c r="E1734" s="45"/>
    </row>
    <row r="1735" hidden="1"/>
    <row r="1736" hidden="1"/>
    <row r="1737" hidden="1">
      <c r="A1737" s="5" t="s">
        <v>4823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3634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45894.0</v>
      </c>
      <c r="B1741" s="6"/>
      <c r="C1741" s="54" t="s">
        <v>3635</v>
      </c>
      <c r="D1741" s="15">
        <v>45900.0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4824</v>
      </c>
      <c r="B1743" s="7"/>
      <c r="C1743" s="16"/>
      <c r="D1743" s="56" t="s">
        <v>4825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3636</v>
      </c>
      <c r="B1745" s="6"/>
      <c r="C1745" s="6"/>
      <c r="D1745" s="6"/>
      <c r="E1745" s="7"/>
    </row>
    <row r="1746" hidden="1">
      <c r="A1746" s="20" t="s">
        <v>3637</v>
      </c>
      <c r="B1746" s="21" t="s">
        <v>3638</v>
      </c>
      <c r="C1746" s="22" t="s">
        <v>3639</v>
      </c>
      <c r="D1746" s="21" t="s">
        <v>3640</v>
      </c>
      <c r="E1746" s="23" t="s">
        <v>13</v>
      </c>
    </row>
    <row r="1747" hidden="1">
      <c r="A1747" s="57" t="s">
        <v>3641</v>
      </c>
      <c r="B1747" s="25">
        <v>12402.0</v>
      </c>
      <c r="C1747" s="26">
        <v>12402.0</v>
      </c>
      <c r="D1747" s="27">
        <v>0.0</v>
      </c>
      <c r="E1747" s="40"/>
    </row>
    <row r="1748" hidden="1">
      <c r="A1748" s="57" t="s">
        <v>3642</v>
      </c>
      <c r="B1748" s="29">
        <v>17464.0</v>
      </c>
      <c r="C1748" s="26">
        <v>17464.0</v>
      </c>
      <c r="D1748" s="27">
        <v>0.0</v>
      </c>
      <c r="E1748" s="40"/>
    </row>
    <row r="1749" hidden="1">
      <c r="A1749" s="57" t="s">
        <v>3643</v>
      </c>
      <c r="B1749" s="29">
        <v>140.0</v>
      </c>
      <c r="C1749" s="26">
        <v>140.0</v>
      </c>
      <c r="D1749" s="27">
        <v>0.0</v>
      </c>
      <c r="E1749" s="41"/>
    </row>
    <row r="1750" hidden="1">
      <c r="A1750" s="57" t="s">
        <v>3644</v>
      </c>
      <c r="B1750" s="25">
        <v>0.0</v>
      </c>
      <c r="C1750" s="26"/>
      <c r="D1750" s="27">
        <v>0.0</v>
      </c>
      <c r="E1750" s="40"/>
    </row>
    <row r="1751" hidden="1">
      <c r="A1751" s="31" t="s">
        <v>3646</v>
      </c>
      <c r="B1751" s="29">
        <v>0.0</v>
      </c>
      <c r="C1751" s="26"/>
      <c r="D1751" s="27">
        <v>0.0</v>
      </c>
      <c r="E1751" s="41"/>
    </row>
    <row r="1752" hidden="1">
      <c r="A1752" s="31" t="s">
        <v>3647</v>
      </c>
      <c r="B1752" s="29">
        <v>0.0</v>
      </c>
      <c r="C1752" s="26"/>
      <c r="D1752" s="27">
        <v>0.0</v>
      </c>
      <c r="E1752" s="41"/>
    </row>
    <row r="1753" hidden="1">
      <c r="A1753" s="31" t="s">
        <v>3649</v>
      </c>
      <c r="B1753" s="29">
        <v>0.0</v>
      </c>
      <c r="C1753" s="26"/>
      <c r="D1753" s="27">
        <v>0.0</v>
      </c>
      <c r="E1753" s="28"/>
    </row>
    <row r="1754" hidden="1">
      <c r="A1754" s="31" t="s">
        <v>3651</v>
      </c>
      <c r="B1754" s="29">
        <v>2320.0</v>
      </c>
      <c r="C1754" s="26">
        <v>2320.0</v>
      </c>
      <c r="D1754" s="27">
        <v>0.0</v>
      </c>
      <c r="E1754" s="28"/>
    </row>
    <row r="1755" hidden="1">
      <c r="A1755" s="58" t="s">
        <v>3652</v>
      </c>
      <c r="B1755" s="29">
        <v>69219.0</v>
      </c>
      <c r="C1755" s="29">
        <v>68255.0</v>
      </c>
      <c r="D1755" s="27">
        <v>-964.0</v>
      </c>
      <c r="E1755" s="41"/>
    </row>
    <row r="1756" hidden="1">
      <c r="A1756" s="58" t="s">
        <v>3653</v>
      </c>
      <c r="B1756" s="29">
        <v>22971.0</v>
      </c>
      <c r="C1756" s="59">
        <v>22971.0</v>
      </c>
      <c r="D1756" s="27">
        <v>0.0</v>
      </c>
      <c r="E1756" s="41"/>
    </row>
    <row r="1757" hidden="1">
      <c r="A1757" s="58" t="s">
        <v>3654</v>
      </c>
      <c r="B1757" s="29">
        <v>34931.0</v>
      </c>
      <c r="C1757" s="59">
        <v>34931.0</v>
      </c>
      <c r="D1757" s="27">
        <v>0.0</v>
      </c>
      <c r="E1757" s="41"/>
    </row>
    <row r="1758" hidden="1">
      <c r="A1758" s="58" t="s">
        <v>3655</v>
      </c>
      <c r="B1758" s="29">
        <v>21182.0</v>
      </c>
      <c r="C1758" s="59">
        <v>21182.0</v>
      </c>
      <c r="D1758" s="27">
        <v>0.0</v>
      </c>
      <c r="E1758" s="41"/>
    </row>
    <row r="1759" hidden="1">
      <c r="A1759" s="58" t="s">
        <v>3657</v>
      </c>
      <c r="B1759" s="29">
        <v>0.0</v>
      </c>
      <c r="C1759" s="59">
        <v>0.0</v>
      </c>
      <c r="D1759" s="27">
        <v>0.0</v>
      </c>
      <c r="E1759" s="41"/>
    </row>
    <row r="1760" hidden="1">
      <c r="A1760" s="58" t="s">
        <v>3658</v>
      </c>
      <c r="B1760" s="29">
        <v>0.0</v>
      </c>
      <c r="C1760" s="59">
        <v>0.0</v>
      </c>
      <c r="D1760" s="27">
        <v>0.0</v>
      </c>
      <c r="E1760" s="41"/>
    </row>
    <row r="1761" hidden="1">
      <c r="A1761" s="35" t="s">
        <v>3659</v>
      </c>
      <c r="B1761" s="29">
        <v>180628.5</v>
      </c>
      <c r="C1761" s="59">
        <v>179664.5</v>
      </c>
      <c r="D1761" s="27">
        <v>-964.0</v>
      </c>
      <c r="E1761" s="41"/>
    </row>
    <row r="1762" hidden="1">
      <c r="A1762" s="36" t="s">
        <v>3660</v>
      </c>
      <c r="B1762" s="42">
        <v>0.5</v>
      </c>
      <c r="C1762" s="71">
        <v>0.5</v>
      </c>
      <c r="D1762" s="66">
        <v>0.0</v>
      </c>
      <c r="E1762" s="45"/>
    </row>
    <row r="1763" hidden="1"/>
    <row r="1764" hidden="1"/>
    <row r="1765" hidden="1">
      <c r="A1765" s="5" t="s">
        <v>4823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3634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45901.0</v>
      </c>
      <c r="B1769" s="6"/>
      <c r="C1769" s="54" t="s">
        <v>3635</v>
      </c>
      <c r="D1769" s="15">
        <v>45907.0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4824</v>
      </c>
      <c r="B1771" s="7"/>
      <c r="C1771" s="16"/>
      <c r="D1771" s="56" t="s">
        <v>4825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3636</v>
      </c>
      <c r="B1773" s="6"/>
      <c r="C1773" s="6"/>
      <c r="D1773" s="6"/>
      <c r="E1773" s="7"/>
    </row>
    <row r="1774" hidden="1">
      <c r="A1774" s="20" t="s">
        <v>3637</v>
      </c>
      <c r="B1774" s="21" t="s">
        <v>3638</v>
      </c>
      <c r="C1774" s="22" t="s">
        <v>3639</v>
      </c>
      <c r="D1774" s="21" t="s">
        <v>3640</v>
      </c>
      <c r="E1774" s="23" t="s">
        <v>13</v>
      </c>
    </row>
    <row r="1775" hidden="1">
      <c r="A1775" s="57" t="s">
        <v>3641</v>
      </c>
      <c r="B1775" s="25">
        <v>7130.0</v>
      </c>
      <c r="C1775" s="26">
        <v>7130.0</v>
      </c>
      <c r="D1775" s="27">
        <v>0.0</v>
      </c>
      <c r="E1775" s="40"/>
    </row>
    <row r="1776" hidden="1">
      <c r="A1776" s="57" t="s">
        <v>3642</v>
      </c>
      <c r="B1776" s="29">
        <v>13993.0</v>
      </c>
      <c r="C1776" s="26">
        <v>13993.0</v>
      </c>
      <c r="D1776" s="27">
        <v>0.0</v>
      </c>
      <c r="E1776" s="40"/>
    </row>
    <row r="1777" hidden="1">
      <c r="A1777" s="57" t="s">
        <v>3643</v>
      </c>
      <c r="B1777" s="29">
        <v>945.0</v>
      </c>
      <c r="C1777" s="26">
        <v>945.0</v>
      </c>
      <c r="D1777" s="27">
        <v>0.0</v>
      </c>
      <c r="E1777" s="41"/>
    </row>
    <row r="1778" hidden="1">
      <c r="A1778" s="57" t="s">
        <v>3644</v>
      </c>
      <c r="B1778" s="25">
        <v>0.0</v>
      </c>
      <c r="C1778" s="26"/>
      <c r="D1778" s="27">
        <v>0.0</v>
      </c>
      <c r="E1778" s="40"/>
    </row>
    <row r="1779" hidden="1">
      <c r="A1779" s="31" t="s">
        <v>3646</v>
      </c>
      <c r="B1779" s="29">
        <v>0.0</v>
      </c>
      <c r="C1779" s="26"/>
      <c r="D1779" s="27">
        <v>0.0</v>
      </c>
      <c r="E1779" s="41"/>
    </row>
    <row r="1780" hidden="1">
      <c r="A1780" s="31" t="s">
        <v>3647</v>
      </c>
      <c r="B1780" s="29">
        <v>0.0</v>
      </c>
      <c r="C1780" s="26"/>
      <c r="D1780" s="27">
        <v>0.0</v>
      </c>
      <c r="E1780" s="41"/>
    </row>
    <row r="1781" hidden="1">
      <c r="A1781" s="31" t="s">
        <v>3649</v>
      </c>
      <c r="B1781" s="29">
        <v>0.0</v>
      </c>
      <c r="C1781" s="26"/>
      <c r="D1781" s="27">
        <v>0.0</v>
      </c>
      <c r="E1781" s="28"/>
    </row>
    <row r="1782" hidden="1">
      <c r="A1782" s="31" t="s">
        <v>3651</v>
      </c>
      <c r="B1782" s="29">
        <v>2000.0</v>
      </c>
      <c r="C1782" s="26">
        <v>1760.0</v>
      </c>
      <c r="D1782" s="27">
        <v>-240.0</v>
      </c>
      <c r="E1782" s="28"/>
    </row>
    <row r="1783" hidden="1">
      <c r="A1783" s="58" t="s">
        <v>3652</v>
      </c>
      <c r="B1783" s="29">
        <v>72573.0</v>
      </c>
      <c r="C1783" s="29">
        <v>72924.0</v>
      </c>
      <c r="D1783" s="27">
        <v>351.0</v>
      </c>
      <c r="E1783" s="41"/>
    </row>
    <row r="1784" hidden="1">
      <c r="A1784" s="58" t="s">
        <v>3653</v>
      </c>
      <c r="B1784" s="29">
        <v>23120.0</v>
      </c>
      <c r="C1784" s="59">
        <v>23554.0</v>
      </c>
      <c r="D1784" s="27">
        <v>434.0</v>
      </c>
      <c r="E1784" s="41"/>
    </row>
    <row r="1785" hidden="1">
      <c r="A1785" s="58" t="s">
        <v>3654</v>
      </c>
      <c r="B1785" s="29">
        <v>40812.25</v>
      </c>
      <c r="C1785" s="59">
        <v>40812.25</v>
      </c>
      <c r="D1785" s="27">
        <v>0.0</v>
      </c>
      <c r="E1785" s="41"/>
    </row>
    <row r="1786" hidden="1">
      <c r="A1786" s="58" t="s">
        <v>3655</v>
      </c>
      <c r="B1786" s="29">
        <v>21703.0</v>
      </c>
      <c r="C1786" s="59">
        <v>21703.0</v>
      </c>
      <c r="D1786" s="27">
        <v>0.0</v>
      </c>
      <c r="E1786" s="41"/>
    </row>
    <row r="1787" hidden="1">
      <c r="A1787" s="58" t="s">
        <v>3657</v>
      </c>
      <c r="B1787" s="29">
        <v>0.0</v>
      </c>
      <c r="C1787" s="59">
        <v>0.0</v>
      </c>
      <c r="D1787" s="27">
        <v>0.0</v>
      </c>
      <c r="E1787" s="41"/>
    </row>
    <row r="1788" hidden="1">
      <c r="A1788" s="58" t="s">
        <v>3658</v>
      </c>
      <c r="B1788" s="29">
        <v>0.0</v>
      </c>
      <c r="C1788" s="59">
        <v>0.0</v>
      </c>
      <c r="D1788" s="27">
        <v>0.0</v>
      </c>
      <c r="E1788" s="41"/>
    </row>
    <row r="1789" hidden="1">
      <c r="A1789" s="35" t="s">
        <v>3659</v>
      </c>
      <c r="B1789" s="29">
        <v>182253.85</v>
      </c>
      <c r="C1789" s="59">
        <v>183038.85</v>
      </c>
      <c r="D1789" s="27">
        <v>785.0</v>
      </c>
      <c r="E1789" s="41"/>
    </row>
    <row r="1790" hidden="1">
      <c r="A1790" s="36" t="s">
        <v>3660</v>
      </c>
      <c r="B1790" s="42">
        <v>22.400000000001455</v>
      </c>
      <c r="C1790" s="71">
        <v>-217.60000000000582</v>
      </c>
      <c r="D1790" s="66">
        <v>-240.00000000000728</v>
      </c>
      <c r="E1790" s="45"/>
    </row>
    <row r="1791" hidden="1"/>
    <row r="1792" hidden="1"/>
    <row r="1793" hidden="1">
      <c r="A1793" s="5" t="s">
        <v>4823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3634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4" t="s">
        <v>3635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4824</v>
      </c>
      <c r="B1799" s="7"/>
      <c r="C1799" s="16"/>
      <c r="D1799" s="56" t="s">
        <v>4825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3636</v>
      </c>
      <c r="B1801" s="6"/>
      <c r="C1801" s="6"/>
      <c r="D1801" s="6"/>
      <c r="E1801" s="7"/>
    </row>
    <row r="1802" hidden="1">
      <c r="A1802" s="20" t="s">
        <v>3637</v>
      </c>
      <c r="B1802" s="21" t="s">
        <v>3638</v>
      </c>
      <c r="C1802" s="22" t="s">
        <v>3639</v>
      </c>
      <c r="D1802" s="21" t="s">
        <v>3640</v>
      </c>
      <c r="E1802" s="23" t="s">
        <v>13</v>
      </c>
    </row>
    <row r="1803" hidden="1">
      <c r="A1803" s="57" t="s">
        <v>3641</v>
      </c>
      <c r="B1803" s="25">
        <v>6321.0</v>
      </c>
      <c r="C1803" s="26">
        <v>6321.0</v>
      </c>
      <c r="D1803" s="27">
        <v>0.0</v>
      </c>
      <c r="E1803" s="40"/>
    </row>
    <row r="1804" hidden="1">
      <c r="A1804" s="57" t="s">
        <v>3642</v>
      </c>
      <c r="B1804" s="29">
        <v>14700.0</v>
      </c>
      <c r="C1804" s="26">
        <v>14700.0</v>
      </c>
      <c r="D1804" s="27">
        <v>0.0</v>
      </c>
      <c r="E1804" s="40"/>
    </row>
    <row r="1805" hidden="1">
      <c r="A1805" s="57" t="s">
        <v>3643</v>
      </c>
      <c r="B1805" s="29">
        <v>600.0</v>
      </c>
      <c r="C1805" s="26">
        <v>600.0</v>
      </c>
      <c r="D1805" s="27">
        <v>0.0</v>
      </c>
      <c r="E1805" s="41"/>
    </row>
    <row r="1806" hidden="1">
      <c r="A1806" s="57" t="s">
        <v>3644</v>
      </c>
      <c r="B1806" s="25">
        <v>0.0</v>
      </c>
      <c r="C1806" s="26"/>
      <c r="D1806" s="27">
        <v>0.0</v>
      </c>
      <c r="E1806" s="40"/>
    </row>
    <row r="1807" hidden="1">
      <c r="A1807" s="31" t="s">
        <v>3646</v>
      </c>
      <c r="B1807" s="29">
        <v>0.0</v>
      </c>
      <c r="C1807" s="26"/>
      <c r="D1807" s="27">
        <v>0.0</v>
      </c>
      <c r="E1807" s="41"/>
    </row>
    <row r="1808" hidden="1">
      <c r="A1808" s="31" t="s">
        <v>3647</v>
      </c>
      <c r="B1808" s="29">
        <v>0.0</v>
      </c>
      <c r="C1808" s="26"/>
      <c r="D1808" s="27">
        <v>0.0</v>
      </c>
      <c r="E1808" s="41"/>
    </row>
    <row r="1809" hidden="1">
      <c r="A1809" s="31" t="s">
        <v>3649</v>
      </c>
      <c r="B1809" s="29">
        <v>0.0</v>
      </c>
      <c r="C1809" s="26"/>
      <c r="D1809" s="27">
        <v>0.0</v>
      </c>
      <c r="E1809" s="28"/>
    </row>
    <row r="1810" hidden="1">
      <c r="A1810" s="31" t="s">
        <v>3651</v>
      </c>
      <c r="B1810" s="29">
        <v>1760.0</v>
      </c>
      <c r="C1810" s="26">
        <v>1780.0</v>
      </c>
      <c r="D1810" s="27">
        <v>20.0</v>
      </c>
      <c r="E1810" s="28"/>
    </row>
    <row r="1811" hidden="1">
      <c r="A1811" s="58" t="s">
        <v>3652</v>
      </c>
      <c r="B1811" s="29">
        <v>67871.0</v>
      </c>
      <c r="C1811" s="29">
        <v>67871.0</v>
      </c>
      <c r="D1811" s="27">
        <v>0.0</v>
      </c>
      <c r="E1811" s="41"/>
    </row>
    <row r="1812" hidden="1">
      <c r="A1812" s="58" t="s">
        <v>3653</v>
      </c>
      <c r="B1812" s="29">
        <v>27412.0</v>
      </c>
      <c r="C1812" s="59">
        <v>27412.0</v>
      </c>
      <c r="D1812" s="27">
        <v>0.0</v>
      </c>
      <c r="E1812" s="41"/>
    </row>
    <row r="1813" hidden="1">
      <c r="A1813" s="58" t="s">
        <v>3654</v>
      </c>
      <c r="B1813" s="29">
        <v>35544.0</v>
      </c>
      <c r="C1813" s="59">
        <v>35255.0</v>
      </c>
      <c r="D1813" s="27">
        <v>-289.0</v>
      </c>
      <c r="E1813" s="41"/>
    </row>
    <row r="1814" hidden="1">
      <c r="A1814" s="58" t="s">
        <v>3655</v>
      </c>
      <c r="B1814" s="29">
        <v>24445.0</v>
      </c>
      <c r="C1814" s="59">
        <v>24445.0</v>
      </c>
      <c r="D1814" s="27">
        <v>0.0</v>
      </c>
      <c r="E1814" s="41"/>
    </row>
    <row r="1815" hidden="1">
      <c r="A1815" s="58" t="s">
        <v>3657</v>
      </c>
      <c r="B1815" s="29">
        <v>309.0</v>
      </c>
      <c r="C1815" s="59">
        <v>309.0</v>
      </c>
      <c r="D1815" s="27">
        <v>0.0</v>
      </c>
      <c r="E1815" s="41"/>
    </row>
    <row r="1816" hidden="1">
      <c r="A1816" s="58" t="s">
        <v>3658</v>
      </c>
      <c r="B1816" s="29">
        <v>0.0</v>
      </c>
      <c r="C1816" s="59">
        <v>0.0</v>
      </c>
      <c r="D1816" s="27">
        <v>0.0</v>
      </c>
      <c r="E1816" s="41"/>
    </row>
    <row r="1817" hidden="1">
      <c r="A1817" s="35" t="s">
        <v>3659</v>
      </c>
      <c r="B1817" s="29">
        <v>178959.0</v>
      </c>
      <c r="C1817" s="59">
        <v>178670.0</v>
      </c>
      <c r="D1817" s="27">
        <v>-289.0</v>
      </c>
      <c r="E1817" s="41"/>
    </row>
    <row r="1818" hidden="1">
      <c r="A1818" s="36" t="s">
        <v>3660</v>
      </c>
      <c r="B1818" s="42">
        <v>3.0</v>
      </c>
      <c r="C1818" s="71">
        <v>23.0</v>
      </c>
      <c r="D1818" s="66">
        <v>20.0</v>
      </c>
      <c r="E1818" s="45"/>
    </row>
    <row r="1819" hidden="1"/>
    <row r="1820" hidden="1"/>
    <row r="1821" hidden="1">
      <c r="A1821" s="5" t="s">
        <v>4823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3634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4" t="s">
        <v>3635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4824</v>
      </c>
      <c r="B1827" s="7"/>
      <c r="C1827" s="16"/>
      <c r="D1827" s="56" t="s">
        <v>4825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3636</v>
      </c>
      <c r="B1829" s="6"/>
      <c r="C1829" s="6"/>
      <c r="D1829" s="6"/>
      <c r="E1829" s="7"/>
    </row>
    <row r="1830" hidden="1">
      <c r="A1830" s="20" t="s">
        <v>3637</v>
      </c>
      <c r="B1830" s="21" t="s">
        <v>3638</v>
      </c>
      <c r="C1830" s="22" t="s">
        <v>3639</v>
      </c>
      <c r="D1830" s="21" t="s">
        <v>3640</v>
      </c>
      <c r="E1830" s="23" t="s">
        <v>13</v>
      </c>
    </row>
    <row r="1831" hidden="1">
      <c r="A1831" s="57" t="s">
        <v>3641</v>
      </c>
      <c r="B1831" s="25">
        <v>6715.0</v>
      </c>
      <c r="C1831" s="26">
        <v>6352.0</v>
      </c>
      <c r="D1831" s="27">
        <v>-363.0</v>
      </c>
      <c r="E1831" s="40"/>
    </row>
    <row r="1832" hidden="1">
      <c r="A1832" s="57" t="s">
        <v>3642</v>
      </c>
      <c r="B1832" s="29">
        <v>20252.0</v>
      </c>
      <c r="C1832" s="26">
        <v>19024.0</v>
      </c>
      <c r="D1832" s="27">
        <v>-1228.0</v>
      </c>
      <c r="E1832" s="40" t="s">
        <v>8654</v>
      </c>
    </row>
    <row r="1833" hidden="1">
      <c r="A1833" s="57" t="s">
        <v>3643</v>
      </c>
      <c r="B1833" s="29">
        <v>600.0</v>
      </c>
      <c r="C1833" s="26">
        <v>600.0</v>
      </c>
      <c r="D1833" s="27">
        <v>0.0</v>
      </c>
      <c r="E1833" s="41"/>
    </row>
    <row r="1834" hidden="1">
      <c r="A1834" s="57" t="s">
        <v>3644</v>
      </c>
      <c r="B1834" s="25">
        <v>0.0</v>
      </c>
      <c r="C1834" s="26"/>
      <c r="D1834" s="27">
        <v>0.0</v>
      </c>
      <c r="E1834" s="40"/>
    </row>
    <row r="1835" hidden="1">
      <c r="A1835" s="31" t="s">
        <v>3646</v>
      </c>
      <c r="B1835" s="29">
        <v>0.0</v>
      </c>
      <c r="C1835" s="26"/>
      <c r="D1835" s="27">
        <v>0.0</v>
      </c>
      <c r="E1835" s="41"/>
    </row>
    <row r="1836" hidden="1">
      <c r="A1836" s="31" t="s">
        <v>3647</v>
      </c>
      <c r="B1836" s="29">
        <v>0.0</v>
      </c>
      <c r="C1836" s="26"/>
      <c r="D1836" s="27">
        <v>0.0</v>
      </c>
      <c r="E1836" s="41"/>
    </row>
    <row r="1837" hidden="1">
      <c r="A1837" s="31" t="s">
        <v>3649</v>
      </c>
      <c r="B1837" s="29">
        <v>0.0</v>
      </c>
      <c r="C1837" s="26"/>
      <c r="D1837" s="27">
        <v>0.0</v>
      </c>
      <c r="E1837" s="28"/>
    </row>
    <row r="1838" hidden="1">
      <c r="A1838" s="31" t="s">
        <v>3651</v>
      </c>
      <c r="B1838" s="29">
        <v>2120.0</v>
      </c>
      <c r="C1838" s="26">
        <v>2120.0</v>
      </c>
      <c r="D1838" s="27">
        <v>0.0</v>
      </c>
      <c r="E1838" s="28"/>
    </row>
    <row r="1839" hidden="1">
      <c r="A1839" s="58" t="s">
        <v>3652</v>
      </c>
      <c r="B1839" s="29">
        <v>58536.0</v>
      </c>
      <c r="C1839" s="29">
        <v>58536.0</v>
      </c>
      <c r="D1839" s="27">
        <v>0.0</v>
      </c>
      <c r="E1839" s="41"/>
    </row>
    <row r="1840" hidden="1">
      <c r="A1840" s="58" t="s">
        <v>3653</v>
      </c>
      <c r="B1840" s="29">
        <v>23865.0</v>
      </c>
      <c r="C1840" s="59">
        <v>23865.0</v>
      </c>
      <c r="D1840" s="27">
        <v>0.0</v>
      </c>
      <c r="E1840" s="41"/>
    </row>
    <row r="1841" hidden="1">
      <c r="A1841" s="58" t="s">
        <v>3654</v>
      </c>
      <c r="B1841" s="29">
        <v>48290.0</v>
      </c>
      <c r="C1841" s="59">
        <v>48001.0</v>
      </c>
      <c r="D1841" s="27">
        <v>-289.0</v>
      </c>
      <c r="E1841" s="41"/>
    </row>
    <row r="1842" hidden="1">
      <c r="A1842" s="58" t="s">
        <v>3655</v>
      </c>
      <c r="B1842" s="29">
        <v>23643.0</v>
      </c>
      <c r="C1842" s="59">
        <v>23643.0</v>
      </c>
      <c r="D1842" s="27">
        <v>0.0</v>
      </c>
      <c r="E1842" s="41"/>
    </row>
    <row r="1843" hidden="1">
      <c r="A1843" s="58" t="s">
        <v>3657</v>
      </c>
      <c r="B1843" s="29">
        <v>0.0</v>
      </c>
      <c r="C1843" s="59">
        <v>0.0</v>
      </c>
      <c r="D1843" s="27">
        <v>0.0</v>
      </c>
      <c r="E1843" s="41"/>
    </row>
    <row r="1844" hidden="1">
      <c r="A1844" s="58" t="s">
        <v>3658</v>
      </c>
      <c r="B1844" s="29">
        <v>0.0</v>
      </c>
      <c r="C1844" s="59">
        <v>0.0</v>
      </c>
      <c r="D1844" s="27">
        <v>0.0</v>
      </c>
      <c r="E1844" s="41"/>
    </row>
    <row r="1845" hidden="1">
      <c r="A1845" s="35" t="s">
        <v>3659</v>
      </c>
      <c r="B1845" s="29">
        <v>183657.8</v>
      </c>
      <c r="C1845" s="59">
        <v>183368.8</v>
      </c>
      <c r="D1845" s="27">
        <v>-289.0</v>
      </c>
      <c r="E1845" s="41"/>
    </row>
    <row r="1846" hidden="1">
      <c r="A1846" s="36" t="s">
        <v>3660</v>
      </c>
      <c r="B1846" s="42">
        <v>363.2000000000007</v>
      </c>
      <c r="C1846" s="71">
        <v>-1227.7999999999884</v>
      </c>
      <c r="D1846" s="66">
        <v>-1590.999999999989</v>
      </c>
      <c r="E1846" s="45"/>
    </row>
    <row r="1847" hidden="1"/>
    <row r="1848" hidden="1"/>
    <row r="1849" hidden="1">
      <c r="A1849" s="5" t="s">
        <v>4823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3634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4" t="s">
        <v>3635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4824</v>
      </c>
      <c r="B1855" s="7"/>
      <c r="C1855" s="16"/>
      <c r="D1855" s="56" t="s">
        <v>4825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3636</v>
      </c>
      <c r="B1857" s="6"/>
      <c r="C1857" s="6"/>
      <c r="D1857" s="6"/>
      <c r="E1857" s="7"/>
    </row>
    <row r="1858" hidden="1">
      <c r="A1858" s="20" t="s">
        <v>3637</v>
      </c>
      <c r="B1858" s="21" t="s">
        <v>3638</v>
      </c>
      <c r="C1858" s="22" t="s">
        <v>3639</v>
      </c>
      <c r="D1858" s="21" t="s">
        <v>3640</v>
      </c>
      <c r="E1858" s="23" t="s">
        <v>13</v>
      </c>
    </row>
    <row r="1859" hidden="1">
      <c r="A1859" s="57" t="s">
        <v>3641</v>
      </c>
      <c r="B1859" s="25">
        <v>8854.0</v>
      </c>
      <c r="C1859" s="26">
        <v>8855.0</v>
      </c>
      <c r="D1859" s="27">
        <v>1.0</v>
      </c>
      <c r="E1859" s="40"/>
    </row>
    <row r="1860" hidden="1">
      <c r="A1860" s="57" t="s">
        <v>3642</v>
      </c>
      <c r="B1860" s="29">
        <v>15467.0</v>
      </c>
      <c r="C1860" s="26">
        <v>15467.0</v>
      </c>
      <c r="D1860" s="27">
        <v>0.0</v>
      </c>
      <c r="E1860" s="40"/>
    </row>
    <row r="1861" hidden="1">
      <c r="A1861" s="57" t="s">
        <v>3643</v>
      </c>
      <c r="B1861" s="29">
        <v>150.0</v>
      </c>
      <c r="C1861" s="26">
        <v>150.0</v>
      </c>
      <c r="D1861" s="27">
        <v>0.0</v>
      </c>
      <c r="E1861" s="41"/>
    </row>
    <row r="1862" hidden="1">
      <c r="A1862" s="57" t="s">
        <v>3644</v>
      </c>
      <c r="B1862" s="25">
        <v>0.0</v>
      </c>
      <c r="C1862" s="26"/>
      <c r="D1862" s="27">
        <v>0.0</v>
      </c>
      <c r="E1862" s="40"/>
    </row>
    <row r="1863" hidden="1">
      <c r="A1863" s="31" t="s">
        <v>3646</v>
      </c>
      <c r="B1863" s="29">
        <v>0.0</v>
      </c>
      <c r="C1863" s="26"/>
      <c r="D1863" s="27">
        <v>0.0</v>
      </c>
      <c r="E1863" s="41"/>
    </row>
    <row r="1864" hidden="1">
      <c r="A1864" s="31" t="s">
        <v>3647</v>
      </c>
      <c r="B1864" s="29">
        <v>0.0</v>
      </c>
      <c r="C1864" s="26"/>
      <c r="D1864" s="27">
        <v>0.0</v>
      </c>
      <c r="E1864" s="41"/>
    </row>
    <row r="1865" hidden="1">
      <c r="A1865" s="31" t="s">
        <v>3649</v>
      </c>
      <c r="B1865" s="29">
        <v>0.0</v>
      </c>
      <c r="C1865" s="26"/>
      <c r="D1865" s="27">
        <v>0.0</v>
      </c>
      <c r="E1865" s="28"/>
    </row>
    <row r="1866" hidden="1">
      <c r="A1866" s="31" t="s">
        <v>3651</v>
      </c>
      <c r="B1866" s="29">
        <v>2080.0</v>
      </c>
      <c r="C1866" s="26">
        <v>2080.0</v>
      </c>
      <c r="D1866" s="27">
        <v>0.0</v>
      </c>
      <c r="E1866" s="28"/>
    </row>
    <row r="1867" hidden="1">
      <c r="A1867" s="58" t="s">
        <v>3652</v>
      </c>
      <c r="B1867" s="29">
        <v>78321.0</v>
      </c>
      <c r="C1867" s="29">
        <v>78321.0</v>
      </c>
      <c r="D1867" s="27">
        <v>0.0</v>
      </c>
      <c r="E1867" s="41"/>
    </row>
    <row r="1868" hidden="1">
      <c r="A1868" s="58" t="s">
        <v>3653</v>
      </c>
      <c r="B1868" s="29">
        <v>26101.0</v>
      </c>
      <c r="C1868" s="59">
        <v>25694.0</v>
      </c>
      <c r="D1868" s="27">
        <v>-407.0</v>
      </c>
      <c r="E1868" s="41"/>
    </row>
    <row r="1869" hidden="1">
      <c r="A1869" s="58" t="s">
        <v>3654</v>
      </c>
      <c r="B1869" s="29">
        <v>59837.110000000015</v>
      </c>
      <c r="C1869" s="59">
        <v>59837.10999999997</v>
      </c>
      <c r="D1869" s="27">
        <v>-4.3655745685100555E-11</v>
      </c>
      <c r="E1869" s="41"/>
    </row>
    <row r="1870" hidden="1">
      <c r="A1870" s="58" t="s">
        <v>3655</v>
      </c>
      <c r="B1870" s="29">
        <v>22548.0</v>
      </c>
      <c r="C1870" s="59">
        <v>22548.0</v>
      </c>
      <c r="D1870" s="27">
        <v>0.0</v>
      </c>
      <c r="E1870" s="41"/>
    </row>
    <row r="1871" hidden="1">
      <c r="A1871" s="58" t="s">
        <v>3657</v>
      </c>
      <c r="B1871" s="29">
        <v>0.0</v>
      </c>
      <c r="C1871" s="59">
        <v>0.0</v>
      </c>
      <c r="D1871" s="27">
        <v>0.0</v>
      </c>
      <c r="E1871" s="41"/>
    </row>
    <row r="1872" hidden="1">
      <c r="A1872" s="58" t="s">
        <v>3658</v>
      </c>
      <c r="B1872" s="29">
        <v>0.0</v>
      </c>
      <c r="C1872" s="59">
        <v>0.0</v>
      </c>
      <c r="D1872" s="27">
        <v>0.0</v>
      </c>
      <c r="E1872" s="41"/>
    </row>
    <row r="1873" hidden="1">
      <c r="A1873" s="35" t="s">
        <v>3659</v>
      </c>
      <c r="B1873" s="29">
        <v>213357.61</v>
      </c>
      <c r="C1873" s="59">
        <v>212950.6100000001</v>
      </c>
      <c r="D1873" s="27">
        <v>-406.9999999998836</v>
      </c>
      <c r="E1873" s="41"/>
    </row>
    <row r="1874" hidden="1">
      <c r="A1874" s="36" t="s">
        <v>3660</v>
      </c>
      <c r="B1874" s="42">
        <v>0.5000000000291038</v>
      </c>
      <c r="C1874" s="71">
        <v>1.4999999998835847</v>
      </c>
      <c r="D1874" s="66">
        <v>0.9999999998544808</v>
      </c>
      <c r="E1874" s="45"/>
    </row>
    <row r="1875" hidden="1"/>
    <row r="1876" hidden="1"/>
    <row r="1877" hidden="1">
      <c r="A1877" s="5" t="s">
        <v>4823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3634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45929.0</v>
      </c>
      <c r="B1881" s="6"/>
      <c r="C1881" s="54" t="s">
        <v>3635</v>
      </c>
      <c r="D1881" s="15">
        <v>45930.0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4824</v>
      </c>
      <c r="B1883" s="7"/>
      <c r="C1883" s="16"/>
      <c r="D1883" s="56" t="s">
        <v>4826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3636</v>
      </c>
      <c r="B1885" s="6"/>
      <c r="C1885" s="6"/>
      <c r="D1885" s="6"/>
      <c r="E1885" s="7"/>
    </row>
    <row r="1886" hidden="1">
      <c r="A1886" s="20" t="s">
        <v>3637</v>
      </c>
      <c r="B1886" s="21" t="s">
        <v>3638</v>
      </c>
      <c r="C1886" s="22" t="s">
        <v>3639</v>
      </c>
      <c r="D1886" s="21" t="s">
        <v>3640</v>
      </c>
      <c r="E1886" s="23" t="s">
        <v>13</v>
      </c>
    </row>
    <row r="1887" hidden="1">
      <c r="A1887" s="57" t="s">
        <v>3641</v>
      </c>
      <c r="B1887" s="25">
        <v>1727.0</v>
      </c>
      <c r="C1887" s="26">
        <v>1727.0</v>
      </c>
      <c r="D1887" s="27">
        <v>0.0</v>
      </c>
      <c r="E1887" s="40"/>
    </row>
    <row r="1888" hidden="1">
      <c r="A1888" s="57" t="s">
        <v>3642</v>
      </c>
      <c r="B1888" s="29">
        <v>3635.0</v>
      </c>
      <c r="C1888" s="26">
        <v>3635.0</v>
      </c>
      <c r="D1888" s="27">
        <v>0.0</v>
      </c>
      <c r="E1888" s="40"/>
    </row>
    <row r="1889" hidden="1">
      <c r="A1889" s="57" t="s">
        <v>3643</v>
      </c>
      <c r="B1889" s="29">
        <v>0.0</v>
      </c>
      <c r="C1889" s="26"/>
      <c r="D1889" s="27">
        <v>0.0</v>
      </c>
      <c r="E1889" s="41"/>
    </row>
    <row r="1890" hidden="1">
      <c r="A1890" s="57" t="s">
        <v>3644</v>
      </c>
      <c r="B1890" s="25">
        <v>0.0</v>
      </c>
      <c r="C1890" s="26"/>
      <c r="D1890" s="27">
        <v>0.0</v>
      </c>
      <c r="E1890" s="40"/>
    </row>
    <row r="1891" hidden="1">
      <c r="A1891" s="31" t="s">
        <v>3646</v>
      </c>
      <c r="B1891" s="29">
        <v>0.0</v>
      </c>
      <c r="C1891" s="26"/>
      <c r="D1891" s="27">
        <v>0.0</v>
      </c>
      <c r="E1891" s="41"/>
    </row>
    <row r="1892" hidden="1">
      <c r="A1892" s="31" t="s">
        <v>3647</v>
      </c>
      <c r="B1892" s="29">
        <v>0.0</v>
      </c>
      <c r="C1892" s="26"/>
      <c r="D1892" s="27">
        <v>0.0</v>
      </c>
      <c r="E1892" s="41"/>
    </row>
    <row r="1893" hidden="1">
      <c r="A1893" s="31" t="s">
        <v>3649</v>
      </c>
      <c r="B1893" s="29">
        <v>0.0</v>
      </c>
      <c r="C1893" s="26"/>
      <c r="D1893" s="27">
        <v>0.0</v>
      </c>
      <c r="E1893" s="28"/>
    </row>
    <row r="1894" hidden="1">
      <c r="A1894" s="31" t="s">
        <v>3651</v>
      </c>
      <c r="B1894" s="29">
        <v>400.0</v>
      </c>
      <c r="C1894" s="26">
        <v>400.0</v>
      </c>
      <c r="D1894" s="27">
        <v>0.0</v>
      </c>
      <c r="E1894" s="28"/>
    </row>
    <row r="1895" hidden="1">
      <c r="A1895" s="58" t="s">
        <v>3652</v>
      </c>
      <c r="B1895" s="29">
        <v>22219.0</v>
      </c>
      <c r="C1895" s="29">
        <v>22219.0</v>
      </c>
      <c r="D1895" s="27">
        <v>0.0</v>
      </c>
      <c r="E1895" s="41"/>
    </row>
    <row r="1896" hidden="1">
      <c r="A1896" s="58" t="s">
        <v>3653</v>
      </c>
      <c r="B1896" s="29">
        <v>7001.0</v>
      </c>
      <c r="C1896" s="59">
        <v>7001.0</v>
      </c>
      <c r="D1896" s="27">
        <v>0.0</v>
      </c>
      <c r="E1896" s="41"/>
    </row>
    <row r="1897" hidden="1">
      <c r="A1897" s="58" t="s">
        <v>3654</v>
      </c>
      <c r="B1897" s="29">
        <v>21703.0</v>
      </c>
      <c r="C1897" s="59">
        <v>21702.999999999996</v>
      </c>
      <c r="D1897" s="27">
        <v>-3.637978807091713E-12</v>
      </c>
      <c r="E1897" s="41"/>
    </row>
    <row r="1898" hidden="1">
      <c r="A1898" s="58" t="s">
        <v>3655</v>
      </c>
      <c r="B1898" s="29">
        <v>6016.0</v>
      </c>
      <c r="C1898" s="59">
        <v>6016.0</v>
      </c>
      <c r="D1898" s="27">
        <v>0.0</v>
      </c>
      <c r="E1898" s="41"/>
    </row>
    <row r="1899" hidden="1">
      <c r="A1899" s="58" t="s">
        <v>3657</v>
      </c>
      <c r="B1899" s="29">
        <v>0.0</v>
      </c>
      <c r="C1899" s="59">
        <v>0.0</v>
      </c>
      <c r="D1899" s="27">
        <v>0.0</v>
      </c>
      <c r="E1899" s="41"/>
    </row>
    <row r="1900" hidden="1">
      <c r="A1900" s="58" t="s">
        <v>3658</v>
      </c>
      <c r="B1900" s="29">
        <v>0.0</v>
      </c>
      <c r="C1900" s="59">
        <v>0.0</v>
      </c>
      <c r="D1900" s="27">
        <v>0.0</v>
      </c>
      <c r="E1900" s="41"/>
    </row>
    <row r="1901" hidden="1">
      <c r="A1901" s="35" t="s">
        <v>3659</v>
      </c>
      <c r="B1901" s="29">
        <v>62701.0</v>
      </c>
      <c r="C1901" s="59">
        <v>62701.0</v>
      </c>
      <c r="D1901" s="27">
        <v>0.0</v>
      </c>
      <c r="E1901" s="41"/>
    </row>
    <row r="1902" hidden="1">
      <c r="A1902" s="36" t="s">
        <v>3660</v>
      </c>
      <c r="B1902" s="42">
        <v>0.0</v>
      </c>
      <c r="C1902" s="71">
        <v>0.0</v>
      </c>
      <c r="D1902" s="66">
        <v>0.0</v>
      </c>
      <c r="E1902" s="45"/>
    </row>
    <row r="1903" hidden="1"/>
    <row r="1904" hidden="1"/>
    <row r="1905" hidden="1">
      <c r="A1905" s="5" t="s">
        <v>4823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3634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45931.0</v>
      </c>
      <c r="B1909" s="6"/>
      <c r="C1909" s="54" t="s">
        <v>3635</v>
      </c>
      <c r="D1909" s="15">
        <v>45935.0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4827</v>
      </c>
      <c r="B1911" s="7"/>
      <c r="C1911" s="16"/>
      <c r="D1911" s="56" t="s">
        <v>4825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3636</v>
      </c>
      <c r="B1913" s="6"/>
      <c r="C1913" s="6"/>
      <c r="D1913" s="6"/>
      <c r="E1913" s="7"/>
    </row>
    <row r="1914" hidden="1">
      <c r="A1914" s="20" t="s">
        <v>3637</v>
      </c>
      <c r="B1914" s="21" t="s">
        <v>3638</v>
      </c>
      <c r="C1914" s="22" t="s">
        <v>3639</v>
      </c>
      <c r="D1914" s="21" t="s">
        <v>3640</v>
      </c>
      <c r="E1914" s="23" t="s">
        <v>13</v>
      </c>
    </row>
    <row r="1915" hidden="1">
      <c r="A1915" s="57" t="s">
        <v>3641</v>
      </c>
      <c r="B1915" s="25">
        <v>2213.0</v>
      </c>
      <c r="C1915" s="26">
        <v>2213.0</v>
      </c>
      <c r="D1915" s="27">
        <v>0.0</v>
      </c>
      <c r="E1915" s="40"/>
    </row>
    <row r="1916" hidden="1">
      <c r="A1916" s="57" t="s">
        <v>3642</v>
      </c>
      <c r="B1916" s="29">
        <v>10766.0</v>
      </c>
      <c r="C1916" s="26">
        <v>10766.0</v>
      </c>
      <c r="D1916" s="27">
        <v>0.0</v>
      </c>
      <c r="E1916" s="40"/>
    </row>
    <row r="1917" hidden="1">
      <c r="A1917" s="57" t="s">
        <v>3643</v>
      </c>
      <c r="B1917" s="29">
        <v>0.0</v>
      </c>
      <c r="C1917" s="26"/>
      <c r="D1917" s="27">
        <v>0.0</v>
      </c>
      <c r="E1917" s="41"/>
    </row>
    <row r="1918" hidden="1">
      <c r="A1918" s="57" t="s">
        <v>3644</v>
      </c>
      <c r="B1918" s="25">
        <v>0.0</v>
      </c>
      <c r="C1918" s="26"/>
      <c r="D1918" s="27">
        <v>0.0</v>
      </c>
      <c r="E1918" s="40"/>
    </row>
    <row r="1919" hidden="1">
      <c r="A1919" s="31" t="s">
        <v>3646</v>
      </c>
      <c r="B1919" s="29">
        <v>0.0</v>
      </c>
      <c r="C1919" s="26"/>
      <c r="D1919" s="27">
        <v>0.0</v>
      </c>
      <c r="E1919" s="41"/>
    </row>
    <row r="1920" hidden="1">
      <c r="A1920" s="31" t="s">
        <v>3647</v>
      </c>
      <c r="B1920" s="29">
        <v>0.0</v>
      </c>
      <c r="C1920" s="26"/>
      <c r="D1920" s="27">
        <v>0.0</v>
      </c>
      <c r="E1920" s="41"/>
    </row>
    <row r="1921" hidden="1">
      <c r="A1921" s="31" t="s">
        <v>3649</v>
      </c>
      <c r="B1921" s="29">
        <v>0.0</v>
      </c>
      <c r="C1921" s="26"/>
      <c r="D1921" s="27">
        <v>0.0</v>
      </c>
      <c r="E1921" s="28"/>
    </row>
    <row r="1922" hidden="1">
      <c r="A1922" s="31" t="s">
        <v>3651</v>
      </c>
      <c r="B1922" s="29">
        <v>1600.0</v>
      </c>
      <c r="C1922" s="26">
        <v>1560.0</v>
      </c>
      <c r="D1922" s="27">
        <v>-40.0</v>
      </c>
      <c r="E1922" s="28"/>
    </row>
    <row r="1923" hidden="1">
      <c r="A1923" s="58" t="s">
        <v>3652</v>
      </c>
      <c r="B1923" s="29">
        <v>61489.0</v>
      </c>
      <c r="C1923" s="29">
        <v>61489.0</v>
      </c>
      <c r="D1923" s="27">
        <v>0.0</v>
      </c>
      <c r="E1923" s="41"/>
    </row>
    <row r="1924" hidden="1">
      <c r="A1924" s="58" t="s">
        <v>3653</v>
      </c>
      <c r="B1924" s="29">
        <v>16154.0</v>
      </c>
      <c r="C1924" s="59">
        <v>16154.0</v>
      </c>
      <c r="D1924" s="27">
        <v>0.0</v>
      </c>
      <c r="E1924" s="41"/>
    </row>
    <row r="1925" hidden="1">
      <c r="A1925" s="58" t="s">
        <v>3654</v>
      </c>
      <c r="B1925" s="29">
        <v>30830.0</v>
      </c>
      <c r="C1925" s="59">
        <v>30830.0</v>
      </c>
      <c r="D1925" s="27">
        <v>0.0</v>
      </c>
      <c r="E1925" s="41"/>
    </row>
    <row r="1926" hidden="1">
      <c r="A1926" s="58" t="s">
        <v>3655</v>
      </c>
      <c r="B1926" s="29">
        <v>19356.0</v>
      </c>
      <c r="C1926" s="59">
        <v>19356.0</v>
      </c>
      <c r="D1926" s="27">
        <v>0.0</v>
      </c>
      <c r="E1926" s="41"/>
    </row>
    <row r="1927" hidden="1">
      <c r="A1927" s="58" t="s">
        <v>3657</v>
      </c>
      <c r="B1927" s="29">
        <v>0.0</v>
      </c>
      <c r="C1927" s="59">
        <v>0.0</v>
      </c>
      <c r="D1927" s="27">
        <v>0.0</v>
      </c>
      <c r="E1927" s="41"/>
    </row>
    <row r="1928" hidden="1">
      <c r="A1928" s="58" t="s">
        <v>3658</v>
      </c>
      <c r="B1928" s="29">
        <v>0.0</v>
      </c>
      <c r="C1928" s="59">
        <v>0.0</v>
      </c>
      <c r="D1928" s="27">
        <v>0.0</v>
      </c>
      <c r="E1928" s="41"/>
    </row>
    <row r="1929" hidden="1">
      <c r="A1929" s="35" t="s">
        <v>3659</v>
      </c>
      <c r="B1929" s="29">
        <v>142334.0</v>
      </c>
      <c r="C1929" s="59">
        <v>142334.0</v>
      </c>
      <c r="D1929" s="27">
        <v>0.0</v>
      </c>
      <c r="E1929" s="41"/>
    </row>
    <row r="1930" hidden="1">
      <c r="A1930" s="36" t="s">
        <v>3660</v>
      </c>
      <c r="B1930" s="42">
        <v>74.0</v>
      </c>
      <c r="C1930" s="71">
        <v>34.0</v>
      </c>
      <c r="D1930" s="66">
        <v>-40.0</v>
      </c>
      <c r="E1930" s="45"/>
    </row>
    <row r="1931" hidden="1"/>
    <row r="1932" hidden="1"/>
    <row r="1933" hidden="1">
      <c r="A1933" s="5" t="s">
        <v>4823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3634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45936.0</v>
      </c>
      <c r="B1937" s="6"/>
      <c r="C1937" s="54" t="s">
        <v>3635</v>
      </c>
      <c r="D1937" s="15">
        <v>45942.0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4824</v>
      </c>
      <c r="B1939" s="7"/>
      <c r="C1939" s="16"/>
      <c r="D1939" s="56" t="s">
        <v>4825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3636</v>
      </c>
      <c r="B1941" s="6"/>
      <c r="C1941" s="6"/>
      <c r="D1941" s="6"/>
      <c r="E1941" s="7"/>
    </row>
    <row r="1942" hidden="1">
      <c r="A1942" s="20" t="s">
        <v>3637</v>
      </c>
      <c r="B1942" s="21" t="s">
        <v>3638</v>
      </c>
      <c r="C1942" s="22" t="s">
        <v>3639</v>
      </c>
      <c r="D1942" s="21" t="s">
        <v>3640</v>
      </c>
      <c r="E1942" s="23" t="s">
        <v>13</v>
      </c>
    </row>
    <row r="1943" hidden="1">
      <c r="A1943" s="57" t="s">
        <v>3641</v>
      </c>
      <c r="B1943" s="25">
        <v>10101.0</v>
      </c>
      <c r="C1943" s="26">
        <v>10101.0</v>
      </c>
      <c r="D1943" s="27">
        <v>0.0</v>
      </c>
      <c r="E1943" s="40"/>
    </row>
    <row r="1944" hidden="1">
      <c r="A1944" s="57" t="s">
        <v>3642</v>
      </c>
      <c r="B1944" s="29">
        <v>15027.0</v>
      </c>
      <c r="C1944" s="26">
        <v>15027.0</v>
      </c>
      <c r="D1944" s="27">
        <v>0.0</v>
      </c>
      <c r="E1944" s="40"/>
    </row>
    <row r="1945" hidden="1">
      <c r="A1945" s="57" t="s">
        <v>3643</v>
      </c>
      <c r="B1945" s="29">
        <v>0.0</v>
      </c>
      <c r="C1945" s="26"/>
      <c r="D1945" s="27">
        <v>0.0</v>
      </c>
      <c r="E1945" s="41"/>
    </row>
    <row r="1946" hidden="1">
      <c r="A1946" s="57" t="s">
        <v>3644</v>
      </c>
      <c r="B1946" s="25">
        <v>0.0</v>
      </c>
      <c r="C1946" s="26"/>
      <c r="D1946" s="27">
        <v>0.0</v>
      </c>
      <c r="E1946" s="40"/>
    </row>
    <row r="1947" hidden="1">
      <c r="A1947" s="31" t="s">
        <v>3646</v>
      </c>
      <c r="B1947" s="29">
        <v>0.0</v>
      </c>
      <c r="C1947" s="26"/>
      <c r="D1947" s="27">
        <v>0.0</v>
      </c>
      <c r="E1947" s="41"/>
    </row>
    <row r="1948" hidden="1">
      <c r="A1948" s="31" t="s">
        <v>3647</v>
      </c>
      <c r="B1948" s="29">
        <v>0.0</v>
      </c>
      <c r="C1948" s="26"/>
      <c r="D1948" s="27">
        <v>0.0</v>
      </c>
      <c r="E1948" s="41"/>
    </row>
    <row r="1949" hidden="1">
      <c r="A1949" s="31" t="s">
        <v>3649</v>
      </c>
      <c r="B1949" s="29">
        <v>0.0</v>
      </c>
      <c r="C1949" s="26"/>
      <c r="D1949" s="27">
        <v>0.0</v>
      </c>
      <c r="E1949" s="28"/>
    </row>
    <row r="1950" hidden="1">
      <c r="A1950" s="31" t="s">
        <v>3651</v>
      </c>
      <c r="B1950" s="29">
        <v>2000.0</v>
      </c>
      <c r="C1950" s="26">
        <v>2000.0</v>
      </c>
      <c r="D1950" s="27">
        <v>0.0</v>
      </c>
      <c r="E1950" s="28"/>
    </row>
    <row r="1951" hidden="1">
      <c r="A1951" s="58" t="s">
        <v>3652</v>
      </c>
      <c r="B1951" s="29">
        <v>91920.0</v>
      </c>
      <c r="C1951" s="29">
        <v>90819.0</v>
      </c>
      <c r="D1951" s="27">
        <v>-1101.0</v>
      </c>
      <c r="E1951" s="41"/>
    </row>
    <row r="1952" hidden="1">
      <c r="A1952" s="58" t="s">
        <v>3653</v>
      </c>
      <c r="B1952" s="29">
        <v>27069.0</v>
      </c>
      <c r="C1952" s="59">
        <v>27069.0</v>
      </c>
      <c r="D1952" s="27">
        <v>0.0</v>
      </c>
      <c r="E1952" s="41"/>
    </row>
    <row r="1953" hidden="1">
      <c r="A1953" s="58" t="s">
        <v>3654</v>
      </c>
      <c r="B1953" s="29">
        <v>40342.0</v>
      </c>
      <c r="C1953" s="59">
        <v>40023.0</v>
      </c>
      <c r="D1953" s="27">
        <v>-319.0</v>
      </c>
      <c r="E1953" s="41"/>
    </row>
    <row r="1954" hidden="1">
      <c r="A1954" s="58" t="s">
        <v>3655</v>
      </c>
      <c r="B1954" s="29">
        <v>25439.0</v>
      </c>
      <c r="C1954" s="59">
        <v>25439.0</v>
      </c>
      <c r="D1954" s="27">
        <v>0.0</v>
      </c>
      <c r="E1954" s="41"/>
    </row>
    <row r="1955" hidden="1">
      <c r="A1955" s="58" t="s">
        <v>3657</v>
      </c>
      <c r="B1955" s="29">
        <v>413.0</v>
      </c>
      <c r="C1955" s="59">
        <v>413.0</v>
      </c>
      <c r="D1955" s="27">
        <v>0.0</v>
      </c>
      <c r="E1955" s="41"/>
    </row>
    <row r="1956" hidden="1">
      <c r="A1956" s="58" t="s">
        <v>3658</v>
      </c>
      <c r="B1956" s="29">
        <v>0.0</v>
      </c>
      <c r="C1956" s="59">
        <v>0.0</v>
      </c>
      <c r="D1956" s="27">
        <v>0.0</v>
      </c>
      <c r="E1956" s="41"/>
    </row>
    <row r="1957" hidden="1">
      <c r="A1957" s="35" t="s">
        <v>3659</v>
      </c>
      <c r="B1957" s="29">
        <v>212297.0</v>
      </c>
      <c r="C1957" s="59">
        <v>210877.0</v>
      </c>
      <c r="D1957" s="27">
        <v>-1420.0</v>
      </c>
      <c r="E1957" s="41"/>
    </row>
    <row r="1958" hidden="1">
      <c r="A1958" s="36" t="s">
        <v>3660</v>
      </c>
      <c r="B1958" s="42">
        <v>14.0</v>
      </c>
      <c r="C1958" s="71">
        <v>14.0</v>
      </c>
      <c r="D1958" s="66">
        <v>0.0</v>
      </c>
      <c r="E1958" s="45"/>
    </row>
    <row r="1959" hidden="1"/>
    <row r="1960" hidden="1"/>
    <row r="1961" hidden="1">
      <c r="A1961" s="5" t="s">
        <v>4823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3634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45943.0</v>
      </c>
      <c r="B1965" s="6"/>
      <c r="C1965" s="54" t="s">
        <v>3635</v>
      </c>
      <c r="D1965" s="15">
        <v>45949.0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4824</v>
      </c>
      <c r="B1967" s="7"/>
      <c r="C1967" s="16"/>
      <c r="D1967" s="56" t="s">
        <v>4825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3636</v>
      </c>
      <c r="B1969" s="6"/>
      <c r="C1969" s="6"/>
      <c r="D1969" s="6"/>
      <c r="E1969" s="7"/>
    </row>
    <row r="1970" hidden="1">
      <c r="A1970" s="20" t="s">
        <v>3637</v>
      </c>
      <c r="B1970" s="21" t="s">
        <v>3638</v>
      </c>
      <c r="C1970" s="22" t="s">
        <v>3639</v>
      </c>
      <c r="D1970" s="21" t="s">
        <v>3640</v>
      </c>
      <c r="E1970" s="23" t="s">
        <v>13</v>
      </c>
    </row>
    <row r="1971" hidden="1">
      <c r="A1971" s="57" t="s">
        <v>3641</v>
      </c>
      <c r="B1971" s="25">
        <v>7614.0</v>
      </c>
      <c r="C1971" s="26">
        <v>7614.0</v>
      </c>
      <c r="D1971" s="27">
        <v>0.0</v>
      </c>
      <c r="E1971" s="40"/>
    </row>
    <row r="1972" hidden="1">
      <c r="A1972" s="57" t="s">
        <v>3642</v>
      </c>
      <c r="B1972" s="29">
        <v>14635.0</v>
      </c>
      <c r="C1972" s="26">
        <v>14635.0</v>
      </c>
      <c r="D1972" s="27">
        <v>0.0</v>
      </c>
      <c r="E1972" s="40"/>
    </row>
    <row r="1973" hidden="1">
      <c r="A1973" s="57" t="s">
        <v>3643</v>
      </c>
      <c r="B1973" s="29">
        <v>0.0</v>
      </c>
      <c r="C1973" s="26"/>
      <c r="D1973" s="27">
        <v>0.0</v>
      </c>
      <c r="E1973" s="41"/>
    </row>
    <row r="1974" hidden="1">
      <c r="A1974" s="57" t="s">
        <v>3644</v>
      </c>
      <c r="B1974" s="25">
        <v>0.0</v>
      </c>
      <c r="C1974" s="26"/>
      <c r="D1974" s="27">
        <v>0.0</v>
      </c>
      <c r="E1974" s="40"/>
    </row>
    <row r="1975" hidden="1">
      <c r="A1975" s="31" t="s">
        <v>3646</v>
      </c>
      <c r="B1975" s="25">
        <v>0.0</v>
      </c>
      <c r="C1975" s="26"/>
      <c r="D1975" s="27">
        <v>0.0</v>
      </c>
      <c r="E1975" s="41"/>
    </row>
    <row r="1976" hidden="1">
      <c r="A1976" s="31" t="s">
        <v>3647</v>
      </c>
      <c r="B1976" s="29">
        <v>0.0</v>
      </c>
      <c r="C1976" s="26"/>
      <c r="D1976" s="27">
        <v>0.0</v>
      </c>
      <c r="E1976" s="41"/>
    </row>
    <row r="1977" hidden="1">
      <c r="A1977" s="31" t="s">
        <v>3649</v>
      </c>
      <c r="B1977" s="29">
        <v>0.0</v>
      </c>
      <c r="C1977" s="26"/>
      <c r="D1977" s="27">
        <v>0.0</v>
      </c>
      <c r="E1977" s="28"/>
    </row>
    <row r="1978" hidden="1">
      <c r="A1978" s="31" t="s">
        <v>3651</v>
      </c>
      <c r="B1978" s="29">
        <v>2240.0</v>
      </c>
      <c r="C1978" s="26">
        <v>2240.0</v>
      </c>
      <c r="D1978" s="27">
        <v>0.0</v>
      </c>
      <c r="E1978" s="28"/>
    </row>
    <row r="1979" hidden="1">
      <c r="A1979" s="58" t="s">
        <v>3652</v>
      </c>
      <c r="B1979" s="29">
        <v>93689.0</v>
      </c>
      <c r="C1979" s="29">
        <v>93689.0</v>
      </c>
      <c r="D1979" s="27">
        <v>0.0</v>
      </c>
      <c r="E1979" s="41"/>
    </row>
    <row r="1980" hidden="1">
      <c r="A1980" s="58" t="s">
        <v>3653</v>
      </c>
      <c r="B1980" s="29">
        <v>29487.0</v>
      </c>
      <c r="C1980" s="59">
        <v>29487.0</v>
      </c>
      <c r="D1980" s="27">
        <v>0.0</v>
      </c>
      <c r="E1980" s="41"/>
    </row>
    <row r="1981" hidden="1">
      <c r="A1981" s="58" t="s">
        <v>3654</v>
      </c>
      <c r="B1981" s="29">
        <v>40515.0</v>
      </c>
      <c r="C1981" s="59">
        <v>40515.0</v>
      </c>
      <c r="D1981" s="27">
        <v>0.0</v>
      </c>
      <c r="E1981" s="41"/>
    </row>
    <row r="1982" hidden="1">
      <c r="A1982" s="58" t="s">
        <v>3655</v>
      </c>
      <c r="B1982" s="29">
        <v>29938.0</v>
      </c>
      <c r="C1982" s="59">
        <v>29938.0</v>
      </c>
      <c r="D1982" s="27">
        <v>0.0</v>
      </c>
      <c r="E1982" s="41"/>
    </row>
    <row r="1983" hidden="1">
      <c r="A1983" s="58" t="s">
        <v>3657</v>
      </c>
      <c r="B1983" s="29">
        <v>346.0</v>
      </c>
      <c r="C1983" s="59">
        <v>346.0</v>
      </c>
      <c r="D1983" s="27">
        <v>0.0</v>
      </c>
      <c r="E1983" s="41"/>
    </row>
    <row r="1984" hidden="1">
      <c r="A1984" s="58" t="s">
        <v>3658</v>
      </c>
      <c r="B1984" s="29">
        <v>0.0</v>
      </c>
      <c r="C1984" s="59">
        <v>0.0</v>
      </c>
      <c r="D1984" s="27">
        <v>0.0</v>
      </c>
      <c r="E1984" s="41"/>
    </row>
    <row r="1985" hidden="1">
      <c r="A1985" s="35" t="s">
        <v>3659</v>
      </c>
      <c r="B1985" s="29">
        <v>218460.2</v>
      </c>
      <c r="C1985" s="59">
        <v>218460.2</v>
      </c>
      <c r="D1985" s="27">
        <v>0.0</v>
      </c>
      <c r="E1985" s="41"/>
    </row>
    <row r="1986" hidden="1">
      <c r="A1986" s="36" t="s">
        <v>3660</v>
      </c>
      <c r="B1986" s="42" t="s">
        <v>8655</v>
      </c>
      <c r="C1986" s="71">
        <v>3.7999999999883585</v>
      </c>
      <c r="D1986" s="66" t="e">
        <v>#VALUE!</v>
      </c>
      <c r="E1986" s="45"/>
    </row>
    <row r="1987" hidden="1"/>
    <row r="1988" hidden="1"/>
    <row r="1989" hidden="1">
      <c r="A1989" s="5" t="s">
        <v>4823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3634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45943.0</v>
      </c>
      <c r="B1993" s="6"/>
      <c r="C1993" s="54" t="s">
        <v>3635</v>
      </c>
      <c r="D1993" s="15">
        <v>45949.0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4824</v>
      </c>
      <c r="B1995" s="7"/>
      <c r="C1995" s="16"/>
      <c r="D1995" s="56" t="s">
        <v>4825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3636</v>
      </c>
      <c r="B1997" s="6"/>
      <c r="C1997" s="6"/>
      <c r="D1997" s="6"/>
      <c r="E1997" s="7"/>
    </row>
    <row r="1998" hidden="1">
      <c r="A1998" s="20" t="s">
        <v>3637</v>
      </c>
      <c r="B1998" s="21" t="s">
        <v>3638</v>
      </c>
      <c r="C1998" s="22" t="s">
        <v>3639</v>
      </c>
      <c r="D1998" s="21" t="s">
        <v>3640</v>
      </c>
      <c r="E1998" s="23" t="s">
        <v>13</v>
      </c>
    </row>
    <row r="1999" hidden="1">
      <c r="A1999" s="57" t="s">
        <v>3641</v>
      </c>
      <c r="B1999" s="25">
        <v>7614.0</v>
      </c>
      <c r="C1999" s="26">
        <v>7614.0</v>
      </c>
      <c r="D1999" s="27">
        <v>0.0</v>
      </c>
      <c r="E1999" s="40"/>
    </row>
    <row r="2000" hidden="1">
      <c r="A2000" s="57" t="s">
        <v>3642</v>
      </c>
      <c r="B2000" s="29">
        <v>14635.0</v>
      </c>
      <c r="C2000" s="26">
        <v>14635.0</v>
      </c>
      <c r="D2000" s="27">
        <v>0.0</v>
      </c>
      <c r="E2000" s="40"/>
    </row>
    <row r="2001" hidden="1">
      <c r="A2001" s="57" t="s">
        <v>3643</v>
      </c>
      <c r="B2001" s="29">
        <v>0.0</v>
      </c>
      <c r="C2001" s="26"/>
      <c r="D2001" s="27">
        <v>0.0</v>
      </c>
      <c r="E2001" s="41"/>
    </row>
    <row r="2002" hidden="1">
      <c r="A2002" s="57" t="s">
        <v>3644</v>
      </c>
      <c r="B2002" s="25">
        <v>0.0</v>
      </c>
      <c r="C2002" s="26"/>
      <c r="D2002" s="27">
        <v>0.0</v>
      </c>
      <c r="E2002" s="40"/>
    </row>
    <row r="2003" hidden="1">
      <c r="A2003" s="31" t="s">
        <v>3646</v>
      </c>
      <c r="B2003" s="25">
        <v>0.0</v>
      </c>
      <c r="C2003" s="26"/>
      <c r="D2003" s="27">
        <v>0.0</v>
      </c>
      <c r="E2003" s="41"/>
    </row>
    <row r="2004" hidden="1">
      <c r="A2004" s="31" t="s">
        <v>3647</v>
      </c>
      <c r="B2004" s="29">
        <v>0.0</v>
      </c>
      <c r="C2004" s="26"/>
      <c r="D2004" s="27">
        <v>0.0</v>
      </c>
      <c r="E2004" s="41"/>
    </row>
    <row r="2005" hidden="1">
      <c r="A2005" s="31" t="s">
        <v>3649</v>
      </c>
      <c r="B2005" s="29">
        <v>0.0</v>
      </c>
      <c r="C2005" s="26"/>
      <c r="D2005" s="27">
        <v>0.0</v>
      </c>
      <c r="E2005" s="28"/>
    </row>
    <row r="2006" hidden="1">
      <c r="A2006" s="31" t="s">
        <v>3651</v>
      </c>
      <c r="B2006" s="29">
        <v>2240.0</v>
      </c>
      <c r="C2006" s="26">
        <v>2240.0</v>
      </c>
      <c r="D2006" s="27">
        <v>0.0</v>
      </c>
      <c r="E2006" s="28"/>
    </row>
    <row r="2007" hidden="1">
      <c r="A2007" s="58" t="s">
        <v>3652</v>
      </c>
      <c r="B2007" s="29">
        <v>93689.0</v>
      </c>
      <c r="C2007" s="29">
        <v>93689.0</v>
      </c>
      <c r="D2007" s="27">
        <v>0.0</v>
      </c>
      <c r="E2007" s="41"/>
    </row>
    <row r="2008" hidden="1">
      <c r="A2008" s="58" t="s">
        <v>3653</v>
      </c>
      <c r="B2008" s="29">
        <v>29487.0</v>
      </c>
      <c r="C2008" s="59">
        <v>29487.0</v>
      </c>
      <c r="D2008" s="27">
        <v>0.0</v>
      </c>
      <c r="E2008" s="41"/>
    </row>
    <row r="2009" hidden="1">
      <c r="A2009" s="58" t="s">
        <v>3654</v>
      </c>
      <c r="B2009" s="29">
        <v>40515.0</v>
      </c>
      <c r="C2009" s="59">
        <v>40515.0</v>
      </c>
      <c r="D2009" s="27">
        <v>0.0</v>
      </c>
      <c r="E2009" s="41"/>
    </row>
    <row r="2010" hidden="1">
      <c r="A2010" s="58" t="s">
        <v>3655</v>
      </c>
      <c r="B2010" s="29">
        <v>29938.0</v>
      </c>
      <c r="C2010" s="59">
        <v>29938.0</v>
      </c>
      <c r="D2010" s="27">
        <v>0.0</v>
      </c>
      <c r="E2010" s="41"/>
    </row>
    <row r="2011" hidden="1">
      <c r="A2011" s="58" t="s">
        <v>3657</v>
      </c>
      <c r="B2011" s="29">
        <v>346.0</v>
      </c>
      <c r="C2011" s="59">
        <v>346.0</v>
      </c>
      <c r="D2011" s="27">
        <v>0.0</v>
      </c>
      <c r="E2011" s="41"/>
    </row>
    <row r="2012" hidden="1">
      <c r="A2012" s="58" t="s">
        <v>3658</v>
      </c>
      <c r="B2012" s="29">
        <v>0.0</v>
      </c>
      <c r="C2012" s="59">
        <v>0.0</v>
      </c>
      <c r="D2012" s="27">
        <v>0.0</v>
      </c>
      <c r="E2012" s="41"/>
    </row>
    <row r="2013" hidden="1">
      <c r="A2013" s="35" t="s">
        <v>3659</v>
      </c>
      <c r="B2013" s="29">
        <v>218460.2</v>
      </c>
      <c r="C2013" s="59">
        <v>218460.2</v>
      </c>
      <c r="D2013" s="27">
        <v>0.0</v>
      </c>
      <c r="E2013" s="41"/>
    </row>
    <row r="2014" hidden="1">
      <c r="A2014" s="36" t="s">
        <v>3660</v>
      </c>
      <c r="B2014" s="42">
        <v>3.7999999999992724</v>
      </c>
      <c r="C2014" s="71">
        <v>3.7999999999883585</v>
      </c>
      <c r="D2014" s="66">
        <v>-1.0913936421275139E-11</v>
      </c>
      <c r="E2014" s="45"/>
    </row>
    <row r="2015" hidden="1"/>
    <row r="2016" hidden="1"/>
    <row r="2017" hidden="1">
      <c r="A2017" s="5" t="s">
        <v>4823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3634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45950.0</v>
      </c>
      <c r="B2021" s="6"/>
      <c r="C2021" s="54" t="s">
        <v>3635</v>
      </c>
      <c r="D2021" s="15">
        <v>45956.0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4824</v>
      </c>
      <c r="B2023" s="7"/>
      <c r="C2023" s="16"/>
      <c r="D2023" s="56" t="s">
        <v>4825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3636</v>
      </c>
      <c r="B2025" s="6"/>
      <c r="C2025" s="6"/>
      <c r="D2025" s="6"/>
      <c r="E2025" s="7"/>
    </row>
    <row r="2026" hidden="1">
      <c r="A2026" s="20" t="s">
        <v>3637</v>
      </c>
      <c r="B2026" s="21" t="s">
        <v>3638</v>
      </c>
      <c r="C2026" s="22" t="s">
        <v>3639</v>
      </c>
      <c r="D2026" s="21" t="s">
        <v>3640</v>
      </c>
      <c r="E2026" s="23" t="s">
        <v>13</v>
      </c>
    </row>
    <row r="2027" hidden="1">
      <c r="A2027" s="57" t="s">
        <v>3641</v>
      </c>
      <c r="B2027" s="25">
        <v>9497.0</v>
      </c>
      <c r="C2027" s="26">
        <v>9497.0</v>
      </c>
      <c r="D2027" s="27">
        <v>0.0</v>
      </c>
      <c r="E2027" s="40"/>
    </row>
    <row r="2028" hidden="1">
      <c r="A2028" s="57" t="s">
        <v>3642</v>
      </c>
      <c r="B2028" s="29">
        <v>7069.0</v>
      </c>
      <c r="C2028" s="26">
        <v>7069.0</v>
      </c>
      <c r="D2028" s="27">
        <v>0.0</v>
      </c>
      <c r="E2028" s="40"/>
    </row>
    <row r="2029" hidden="1">
      <c r="A2029" s="57" t="s">
        <v>3643</v>
      </c>
      <c r="B2029" s="29">
        <v>0.0</v>
      </c>
      <c r="C2029" s="26"/>
      <c r="D2029" s="27">
        <v>0.0</v>
      </c>
      <c r="E2029" s="41"/>
    </row>
    <row r="2030" hidden="1">
      <c r="A2030" s="57" t="s">
        <v>3644</v>
      </c>
      <c r="B2030" s="25">
        <v>0.0</v>
      </c>
      <c r="C2030" s="26"/>
      <c r="D2030" s="27">
        <v>0.0</v>
      </c>
      <c r="E2030" s="40"/>
    </row>
    <row r="2031" hidden="1">
      <c r="A2031" s="31" t="s">
        <v>3646</v>
      </c>
      <c r="B2031" s="25">
        <v>0.0</v>
      </c>
      <c r="C2031" s="26"/>
      <c r="D2031" s="27">
        <v>0.0</v>
      </c>
      <c r="E2031" s="41"/>
    </row>
    <row r="2032" hidden="1">
      <c r="A2032" s="31" t="s">
        <v>3647</v>
      </c>
      <c r="B2032" s="29">
        <v>0.0</v>
      </c>
      <c r="C2032" s="26"/>
      <c r="D2032" s="27">
        <v>0.0</v>
      </c>
      <c r="E2032" s="41"/>
    </row>
    <row r="2033" hidden="1">
      <c r="A2033" s="31" t="s">
        <v>3649</v>
      </c>
      <c r="B2033" s="29">
        <v>0.0</v>
      </c>
      <c r="C2033" s="26"/>
      <c r="D2033" s="27">
        <v>0.0</v>
      </c>
      <c r="E2033" s="28"/>
    </row>
    <row r="2034" hidden="1">
      <c r="A2034" s="31" t="s">
        <v>3651</v>
      </c>
      <c r="B2034" s="29">
        <v>2080.0</v>
      </c>
      <c r="C2034" s="26">
        <v>2040.0</v>
      </c>
      <c r="D2034" s="27">
        <v>-40.0</v>
      </c>
      <c r="E2034" s="28"/>
    </row>
    <row r="2035" hidden="1">
      <c r="A2035" s="58" t="s">
        <v>3652</v>
      </c>
      <c r="B2035" s="29">
        <v>78505.0</v>
      </c>
      <c r="C2035" s="29">
        <v>78505.0</v>
      </c>
      <c r="D2035" s="27">
        <v>0.0</v>
      </c>
      <c r="E2035" s="41"/>
    </row>
    <row r="2036" hidden="1">
      <c r="A2036" s="58" t="s">
        <v>3653</v>
      </c>
      <c r="B2036" s="29">
        <v>34831.0</v>
      </c>
      <c r="C2036" s="59">
        <v>34831.0</v>
      </c>
      <c r="D2036" s="27">
        <v>0.0</v>
      </c>
      <c r="E2036" s="41"/>
    </row>
    <row r="2037" hidden="1">
      <c r="A2037" s="58" t="s">
        <v>3654</v>
      </c>
      <c r="B2037" s="29">
        <v>35062.0</v>
      </c>
      <c r="C2037" s="59">
        <v>35062.0</v>
      </c>
      <c r="D2037" s="27">
        <v>0.0</v>
      </c>
      <c r="E2037" s="41"/>
    </row>
    <row r="2038" hidden="1">
      <c r="A2038" s="58" t="s">
        <v>3655</v>
      </c>
      <c r="B2038" s="29">
        <v>24033.0</v>
      </c>
      <c r="C2038" s="59">
        <v>24033.0</v>
      </c>
      <c r="D2038" s="27">
        <v>0.0</v>
      </c>
      <c r="E2038" s="41"/>
    </row>
    <row r="2039" hidden="1">
      <c r="A2039" s="58" t="s">
        <v>3657</v>
      </c>
      <c r="B2039" s="29">
        <v>0.0</v>
      </c>
      <c r="C2039" s="59">
        <v>0.0</v>
      </c>
      <c r="D2039" s="27">
        <v>0.0</v>
      </c>
      <c r="E2039" s="41"/>
    </row>
    <row r="2040" hidden="1">
      <c r="A2040" s="58" t="s">
        <v>3658</v>
      </c>
      <c r="B2040" s="29">
        <v>0.0</v>
      </c>
      <c r="C2040" s="59">
        <v>0.0</v>
      </c>
      <c r="D2040" s="27">
        <v>0.0</v>
      </c>
      <c r="E2040" s="41"/>
    </row>
    <row r="2041" hidden="1">
      <c r="A2041" s="35" t="s">
        <v>3659</v>
      </c>
      <c r="B2041" s="29">
        <v>191075.5</v>
      </c>
      <c r="C2041" s="59">
        <v>191075.5</v>
      </c>
      <c r="D2041" s="27">
        <v>0.0</v>
      </c>
      <c r="E2041" s="41"/>
    </row>
    <row r="2042" hidden="1">
      <c r="A2042" s="36" t="s">
        <v>3660</v>
      </c>
      <c r="B2042" s="42">
        <v>1.5</v>
      </c>
      <c r="C2042" s="71">
        <v>-38.5</v>
      </c>
      <c r="D2042" s="66">
        <v>-40.0</v>
      </c>
      <c r="E2042" s="45"/>
    </row>
    <row r="2043" hidden="1"/>
    <row r="2044" hidden="1"/>
    <row r="2045" hidden="1">
      <c r="A2045" s="5" t="s">
        <v>4823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3634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45957.0</v>
      </c>
      <c r="B2049" s="6"/>
      <c r="C2049" s="54" t="s">
        <v>3635</v>
      </c>
      <c r="D2049" s="15">
        <v>45961.0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4824</v>
      </c>
      <c r="B2051" s="7"/>
      <c r="C2051" s="16"/>
      <c r="D2051" s="56" t="s">
        <v>4831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3636</v>
      </c>
      <c r="B2053" s="6"/>
      <c r="C2053" s="6"/>
      <c r="D2053" s="6"/>
      <c r="E2053" s="7"/>
    </row>
    <row r="2054" hidden="1">
      <c r="A2054" s="20" t="s">
        <v>3637</v>
      </c>
      <c r="B2054" s="21" t="s">
        <v>3638</v>
      </c>
      <c r="C2054" s="22" t="s">
        <v>3639</v>
      </c>
      <c r="D2054" s="21" t="s">
        <v>3640</v>
      </c>
      <c r="E2054" s="23" t="s">
        <v>13</v>
      </c>
    </row>
    <row r="2055" hidden="1">
      <c r="A2055" s="57" t="s">
        <v>3641</v>
      </c>
      <c r="B2055" s="25">
        <v>9583.0</v>
      </c>
      <c r="C2055" s="26">
        <v>9583.0</v>
      </c>
      <c r="D2055" s="27">
        <v>0.0</v>
      </c>
      <c r="E2055" s="40"/>
    </row>
    <row r="2056" hidden="1">
      <c r="A2056" s="57" t="s">
        <v>3642</v>
      </c>
      <c r="B2056" s="29">
        <v>0.0</v>
      </c>
      <c r="C2056" s="26"/>
      <c r="D2056" s="27">
        <v>0.0</v>
      </c>
      <c r="E2056" s="40"/>
    </row>
    <row r="2057" hidden="1">
      <c r="A2057" s="57" t="s">
        <v>3643</v>
      </c>
      <c r="B2057" s="29">
        <v>0.0</v>
      </c>
      <c r="C2057" s="26"/>
      <c r="D2057" s="27">
        <v>0.0</v>
      </c>
      <c r="E2057" s="41"/>
    </row>
    <row r="2058" hidden="1">
      <c r="A2058" s="57" t="s">
        <v>3644</v>
      </c>
      <c r="B2058" s="25">
        <v>0.0</v>
      </c>
      <c r="C2058" s="26"/>
      <c r="D2058" s="27">
        <v>0.0</v>
      </c>
      <c r="E2058" s="40"/>
    </row>
    <row r="2059" hidden="1">
      <c r="A2059" s="31" t="s">
        <v>3646</v>
      </c>
      <c r="B2059" s="25">
        <v>0.0</v>
      </c>
      <c r="C2059" s="26"/>
      <c r="D2059" s="27">
        <v>0.0</v>
      </c>
      <c r="E2059" s="41"/>
    </row>
    <row r="2060" hidden="1">
      <c r="A2060" s="31" t="s">
        <v>3647</v>
      </c>
      <c r="B2060" s="29">
        <v>0.0</v>
      </c>
      <c r="C2060" s="26"/>
      <c r="D2060" s="27">
        <v>0.0</v>
      </c>
      <c r="E2060" s="41"/>
    </row>
    <row r="2061" hidden="1">
      <c r="A2061" s="31" t="s">
        <v>3649</v>
      </c>
      <c r="B2061" s="29">
        <v>0.0</v>
      </c>
      <c r="C2061" s="26"/>
      <c r="D2061" s="27">
        <v>0.0</v>
      </c>
      <c r="E2061" s="28"/>
    </row>
    <row r="2062" hidden="1">
      <c r="A2062" s="31" t="s">
        <v>3651</v>
      </c>
      <c r="B2062" s="29">
        <v>1640.0</v>
      </c>
      <c r="C2062" s="26">
        <v>1640.0</v>
      </c>
      <c r="D2062" s="27">
        <v>0.0</v>
      </c>
      <c r="E2062" s="28"/>
    </row>
    <row r="2063" hidden="1">
      <c r="A2063" s="58" t="s">
        <v>3652</v>
      </c>
      <c r="B2063" s="29">
        <v>63640.0</v>
      </c>
      <c r="C2063" s="29">
        <v>63640.0</v>
      </c>
      <c r="D2063" s="27">
        <v>0.0</v>
      </c>
      <c r="E2063" s="41"/>
    </row>
    <row r="2064" hidden="1">
      <c r="A2064" s="58" t="s">
        <v>3653</v>
      </c>
      <c r="B2064" s="29">
        <v>12603.0</v>
      </c>
      <c r="C2064" s="59">
        <v>12603.0</v>
      </c>
      <c r="D2064" s="27">
        <v>0.0</v>
      </c>
      <c r="E2064" s="41"/>
    </row>
    <row r="2065" hidden="1">
      <c r="A2065" s="58" t="s">
        <v>3654</v>
      </c>
      <c r="B2065" s="29">
        <v>32397.0</v>
      </c>
      <c r="C2065" s="59">
        <v>32397.0</v>
      </c>
      <c r="D2065" s="27">
        <v>0.0</v>
      </c>
      <c r="E2065" s="41"/>
    </row>
    <row r="2066" hidden="1">
      <c r="A2066" s="58" t="s">
        <v>3655</v>
      </c>
      <c r="B2066" s="29">
        <v>22961.0</v>
      </c>
      <c r="C2066" s="59">
        <v>22961.0</v>
      </c>
      <c r="D2066" s="27">
        <v>0.0</v>
      </c>
      <c r="E2066" s="41"/>
    </row>
    <row r="2067" hidden="1">
      <c r="A2067" s="58" t="s">
        <v>3657</v>
      </c>
      <c r="B2067" s="29">
        <v>0.0</v>
      </c>
      <c r="C2067" s="59">
        <v>0.0</v>
      </c>
      <c r="D2067" s="27">
        <v>0.0</v>
      </c>
      <c r="E2067" s="41"/>
    </row>
    <row r="2068" hidden="1">
      <c r="A2068" s="58" t="s">
        <v>3658</v>
      </c>
      <c r="B2068" s="29">
        <v>0.0</v>
      </c>
      <c r="C2068" s="59">
        <v>0.0</v>
      </c>
      <c r="D2068" s="27">
        <v>0.0</v>
      </c>
      <c r="E2068" s="41"/>
    </row>
    <row r="2069" hidden="1">
      <c r="A2069" s="35" t="s">
        <v>3659</v>
      </c>
      <c r="B2069" s="29">
        <v>142823.5</v>
      </c>
      <c r="C2069" s="59">
        <v>142823.5</v>
      </c>
      <c r="D2069" s="27">
        <v>0.0</v>
      </c>
      <c r="E2069" s="41"/>
    </row>
    <row r="2070" hidden="1">
      <c r="A2070" s="36" t="s">
        <v>3660</v>
      </c>
      <c r="B2070" s="42">
        <v>0.5</v>
      </c>
      <c r="C2070" s="71">
        <v>0.5</v>
      </c>
      <c r="D2070" s="66">
        <v>0.0</v>
      </c>
      <c r="E2070" s="45"/>
    </row>
    <row r="2071" hidden="1"/>
    <row r="2072" hidden="1"/>
    <row r="2073" hidden="1">
      <c r="A2073" s="5" t="s">
        <v>4823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3634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45962.0</v>
      </c>
      <c r="B2077" s="6"/>
      <c r="C2077" s="54" t="s">
        <v>3635</v>
      </c>
      <c r="D2077" s="15">
        <v>45963.0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4833</v>
      </c>
      <c r="B2079" s="7"/>
      <c r="C2079" s="16"/>
      <c r="D2079" s="56" t="s">
        <v>4825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3636</v>
      </c>
      <c r="B2081" s="6"/>
      <c r="C2081" s="6"/>
      <c r="D2081" s="6"/>
      <c r="E2081" s="7"/>
    </row>
    <row r="2082" hidden="1">
      <c r="A2082" s="20" t="s">
        <v>3637</v>
      </c>
      <c r="B2082" s="21" t="s">
        <v>3638</v>
      </c>
      <c r="C2082" s="22" t="s">
        <v>3639</v>
      </c>
      <c r="D2082" s="21" t="s">
        <v>3640</v>
      </c>
      <c r="E2082" s="23" t="s">
        <v>13</v>
      </c>
    </row>
    <row r="2083" hidden="1">
      <c r="A2083" s="57" t="s">
        <v>3641</v>
      </c>
      <c r="B2083" s="25">
        <v>7328.0</v>
      </c>
      <c r="C2083" s="26">
        <v>7328.0</v>
      </c>
      <c r="D2083" s="27">
        <v>0.0</v>
      </c>
      <c r="E2083" s="40"/>
    </row>
    <row r="2084" hidden="1">
      <c r="A2084" s="57" t="s">
        <v>3642</v>
      </c>
      <c r="B2084" s="29">
        <v>0.0</v>
      </c>
      <c r="C2084" s="26"/>
      <c r="D2084" s="27">
        <v>0.0</v>
      </c>
      <c r="E2084" s="40"/>
    </row>
    <row r="2085" hidden="1">
      <c r="A2085" s="57" t="s">
        <v>3643</v>
      </c>
      <c r="B2085" s="29">
        <v>0.0</v>
      </c>
      <c r="C2085" s="26"/>
      <c r="D2085" s="27">
        <v>0.0</v>
      </c>
      <c r="E2085" s="41"/>
    </row>
    <row r="2086" hidden="1">
      <c r="A2086" s="57" t="s">
        <v>3644</v>
      </c>
      <c r="B2086" s="25">
        <v>0.0</v>
      </c>
      <c r="C2086" s="26"/>
      <c r="D2086" s="27">
        <v>0.0</v>
      </c>
      <c r="E2086" s="40"/>
    </row>
    <row r="2087" hidden="1">
      <c r="A2087" s="31" t="s">
        <v>3646</v>
      </c>
      <c r="B2087" s="25">
        <v>0.0</v>
      </c>
      <c r="C2087" s="26"/>
      <c r="D2087" s="27">
        <v>0.0</v>
      </c>
      <c r="E2087" s="41"/>
    </row>
    <row r="2088" hidden="1">
      <c r="A2088" s="31" t="s">
        <v>3647</v>
      </c>
      <c r="B2088" s="29">
        <v>0.0</v>
      </c>
      <c r="C2088" s="26"/>
      <c r="D2088" s="27">
        <v>0.0</v>
      </c>
      <c r="E2088" s="41"/>
    </row>
    <row r="2089" hidden="1">
      <c r="A2089" s="31" t="s">
        <v>3649</v>
      </c>
      <c r="B2089" s="29">
        <v>744.0</v>
      </c>
      <c r="C2089" s="26">
        <v>744.0</v>
      </c>
      <c r="D2089" s="27">
        <v>0.0</v>
      </c>
      <c r="E2089" s="28" t="s">
        <v>8656</v>
      </c>
    </row>
    <row r="2090" hidden="1">
      <c r="A2090" s="31" t="s">
        <v>3651</v>
      </c>
      <c r="B2090" s="29">
        <v>480.0</v>
      </c>
      <c r="C2090" s="26">
        <v>480.0</v>
      </c>
      <c r="D2090" s="27">
        <v>0.0</v>
      </c>
      <c r="E2090" s="28"/>
    </row>
    <row r="2091" hidden="1">
      <c r="A2091" s="58" t="s">
        <v>3652</v>
      </c>
      <c r="B2091" s="29">
        <v>28779.0</v>
      </c>
      <c r="C2091" s="29">
        <v>28779.0</v>
      </c>
      <c r="D2091" s="27">
        <v>0.0</v>
      </c>
      <c r="E2091" s="41"/>
    </row>
    <row r="2092" hidden="1">
      <c r="A2092" s="58" t="s">
        <v>3653</v>
      </c>
      <c r="B2092" s="29">
        <v>8808.0</v>
      </c>
      <c r="C2092" s="59">
        <v>8808.0</v>
      </c>
      <c r="D2092" s="27">
        <v>0.0</v>
      </c>
      <c r="E2092" s="41"/>
    </row>
    <row r="2093" hidden="1">
      <c r="A2093" s="58" t="s">
        <v>3654</v>
      </c>
      <c r="B2093" s="29">
        <v>8822.0</v>
      </c>
      <c r="C2093" s="59">
        <v>8822.0</v>
      </c>
      <c r="D2093" s="27">
        <v>0.0</v>
      </c>
      <c r="E2093" s="41"/>
    </row>
    <row r="2094" hidden="1">
      <c r="A2094" s="58" t="s">
        <v>3655</v>
      </c>
      <c r="B2094" s="29">
        <v>5230.0</v>
      </c>
      <c r="C2094" s="59">
        <v>5230.0</v>
      </c>
      <c r="D2094" s="27">
        <v>0.0</v>
      </c>
      <c r="E2094" s="41"/>
    </row>
    <row r="2095" hidden="1">
      <c r="A2095" s="58" t="s">
        <v>3657</v>
      </c>
      <c r="B2095" s="29">
        <v>0.0</v>
      </c>
      <c r="C2095" s="59">
        <v>0.0</v>
      </c>
      <c r="D2095" s="27">
        <v>0.0</v>
      </c>
      <c r="E2095" s="41"/>
    </row>
    <row r="2096" hidden="1">
      <c r="A2096" s="58" t="s">
        <v>3658</v>
      </c>
      <c r="B2096" s="29">
        <v>0.0</v>
      </c>
      <c r="C2096" s="59">
        <v>0.0</v>
      </c>
      <c r="D2096" s="27">
        <v>0.0</v>
      </c>
      <c r="E2096" s="41"/>
    </row>
    <row r="2097" hidden="1">
      <c r="A2097" s="35" t="s">
        <v>3659</v>
      </c>
      <c r="B2097" s="29">
        <v>60190.5</v>
      </c>
      <c r="C2097" s="59">
        <v>60190.5</v>
      </c>
      <c r="D2097" s="27">
        <v>0.0</v>
      </c>
      <c r="E2097" s="41"/>
    </row>
    <row r="2098" hidden="1">
      <c r="A2098" s="36" t="s">
        <v>3660</v>
      </c>
      <c r="B2098" s="42">
        <v>0.5</v>
      </c>
      <c r="C2098" s="71">
        <v>0.5</v>
      </c>
      <c r="D2098" s="66">
        <v>0.0</v>
      </c>
      <c r="E2098" s="45"/>
    </row>
    <row r="2099" hidden="1"/>
    <row r="2100" hidden="1"/>
    <row r="2101" hidden="1">
      <c r="A2101" s="5" t="s">
        <v>4823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3634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45964.0</v>
      </c>
      <c r="B2105" s="6"/>
      <c r="C2105" s="54" t="s">
        <v>3635</v>
      </c>
      <c r="D2105" s="15">
        <v>45970.0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4824</v>
      </c>
      <c r="B2107" s="7"/>
      <c r="C2107" s="16"/>
      <c r="D2107" s="56" t="s">
        <v>4825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3636</v>
      </c>
      <c r="B2109" s="6"/>
      <c r="C2109" s="6"/>
      <c r="D2109" s="6"/>
      <c r="E2109" s="7"/>
    </row>
    <row r="2110" hidden="1">
      <c r="A2110" s="20" t="s">
        <v>3637</v>
      </c>
      <c r="B2110" s="21" t="s">
        <v>3638</v>
      </c>
      <c r="C2110" s="22" t="s">
        <v>3639</v>
      </c>
      <c r="D2110" s="21" t="s">
        <v>3640</v>
      </c>
      <c r="E2110" s="23" t="s">
        <v>13</v>
      </c>
    </row>
    <row r="2111" hidden="1">
      <c r="A2111" s="57" t="s">
        <v>3641</v>
      </c>
      <c r="B2111" s="25">
        <v>9851.0</v>
      </c>
      <c r="C2111" s="26">
        <v>9851.0</v>
      </c>
      <c r="D2111" s="27">
        <v>0.0</v>
      </c>
      <c r="E2111" s="40"/>
    </row>
    <row r="2112" hidden="1">
      <c r="A2112" s="57" t="s">
        <v>3642</v>
      </c>
      <c r="B2112" s="29">
        <v>0.0</v>
      </c>
      <c r="C2112" s="26"/>
      <c r="D2112" s="27">
        <v>0.0</v>
      </c>
      <c r="E2112" s="40"/>
    </row>
    <row r="2113" hidden="1">
      <c r="A2113" s="57" t="s">
        <v>3643</v>
      </c>
      <c r="B2113" s="29">
        <v>0.0</v>
      </c>
      <c r="C2113" s="26"/>
      <c r="D2113" s="27">
        <v>0.0</v>
      </c>
      <c r="E2113" s="41"/>
    </row>
    <row r="2114" hidden="1">
      <c r="A2114" s="57" t="s">
        <v>3644</v>
      </c>
      <c r="B2114" s="25">
        <v>0.0</v>
      </c>
      <c r="C2114" s="26"/>
      <c r="D2114" s="27">
        <v>0.0</v>
      </c>
      <c r="E2114" s="40"/>
    </row>
    <row r="2115" hidden="1">
      <c r="A2115" s="31" t="s">
        <v>3646</v>
      </c>
      <c r="B2115" s="25">
        <v>0.0</v>
      </c>
      <c r="C2115" s="26"/>
      <c r="D2115" s="27">
        <v>0.0</v>
      </c>
      <c r="E2115" s="41"/>
    </row>
    <row r="2116" hidden="1">
      <c r="A2116" s="31" t="s">
        <v>3647</v>
      </c>
      <c r="B2116" s="29">
        <v>0.0</v>
      </c>
      <c r="C2116" s="26"/>
      <c r="D2116" s="27">
        <v>0.0</v>
      </c>
      <c r="E2116" s="41"/>
    </row>
    <row r="2117" hidden="1">
      <c r="A2117" s="31" t="s">
        <v>3649</v>
      </c>
      <c r="B2117" s="29">
        <v>1614.0</v>
      </c>
      <c r="C2117" s="26">
        <v>1614.0</v>
      </c>
      <c r="D2117" s="27">
        <v>0.0</v>
      </c>
      <c r="E2117" s="28" t="s">
        <v>8657</v>
      </c>
    </row>
    <row r="2118" hidden="1">
      <c r="A2118" s="31" t="s">
        <v>3651</v>
      </c>
      <c r="B2118" s="29">
        <v>2360.0</v>
      </c>
      <c r="C2118" s="26">
        <v>2360.0</v>
      </c>
      <c r="D2118" s="27">
        <v>0.0</v>
      </c>
      <c r="E2118" s="28"/>
    </row>
    <row r="2119" hidden="1">
      <c r="A2119" s="58" t="s">
        <v>3652</v>
      </c>
      <c r="B2119" s="29">
        <v>78818.0</v>
      </c>
      <c r="C2119" s="29">
        <v>78818.0</v>
      </c>
      <c r="D2119" s="27">
        <v>0.0</v>
      </c>
      <c r="E2119" s="41"/>
    </row>
    <row r="2120" hidden="1">
      <c r="A2120" s="58" t="s">
        <v>3653</v>
      </c>
      <c r="B2120" s="29">
        <v>26355.0</v>
      </c>
      <c r="C2120" s="59">
        <v>26355.0</v>
      </c>
      <c r="D2120" s="27">
        <v>0.0</v>
      </c>
      <c r="E2120" s="41"/>
    </row>
    <row r="2121" hidden="1">
      <c r="A2121" s="58" t="s">
        <v>3654</v>
      </c>
      <c r="B2121" s="29">
        <v>44078.0</v>
      </c>
      <c r="C2121" s="59">
        <v>44078.0</v>
      </c>
      <c r="D2121" s="27">
        <v>0.0</v>
      </c>
      <c r="E2121" s="41"/>
    </row>
    <row r="2122" hidden="1">
      <c r="A2122" s="58" t="s">
        <v>3655</v>
      </c>
      <c r="B2122" s="29">
        <v>30549.0</v>
      </c>
      <c r="C2122" s="59">
        <v>30549.0</v>
      </c>
      <c r="D2122" s="27">
        <v>0.0</v>
      </c>
      <c r="E2122" s="41"/>
    </row>
    <row r="2123" hidden="1">
      <c r="A2123" s="58" t="s">
        <v>3657</v>
      </c>
      <c r="B2123" s="29">
        <v>0.0</v>
      </c>
      <c r="C2123" s="59">
        <v>0.0</v>
      </c>
      <c r="D2123" s="27">
        <v>0.0</v>
      </c>
      <c r="E2123" s="41"/>
    </row>
    <row r="2124" hidden="1">
      <c r="A2124" s="58" t="s">
        <v>3658</v>
      </c>
      <c r="B2124" s="29">
        <v>0.0</v>
      </c>
      <c r="C2124" s="59">
        <v>0.0</v>
      </c>
      <c r="D2124" s="27">
        <v>0.0</v>
      </c>
      <c r="E2124" s="41"/>
    </row>
    <row r="2125" hidden="1">
      <c r="A2125" s="35" t="s">
        <v>3659</v>
      </c>
      <c r="B2125" s="29">
        <v>193543.5</v>
      </c>
      <c r="C2125" s="59">
        <v>193543.5</v>
      </c>
      <c r="D2125" s="27">
        <v>0.0</v>
      </c>
      <c r="E2125" s="41"/>
    </row>
    <row r="2126" hidden="1">
      <c r="A2126" s="36" t="s">
        <v>3660</v>
      </c>
      <c r="B2126" s="42">
        <v>81.5</v>
      </c>
      <c r="C2126" s="71">
        <v>81.5</v>
      </c>
      <c r="D2126" s="66">
        <v>0.0</v>
      </c>
      <c r="E2126" s="45"/>
    </row>
    <row r="2127" hidden="1"/>
    <row r="2128" hidden="1"/>
    <row r="2129" hidden="1">
      <c r="A2129" s="5" t="s">
        <v>4823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3634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45971.0</v>
      </c>
      <c r="B2133" s="6"/>
      <c r="C2133" s="54" t="s">
        <v>3635</v>
      </c>
      <c r="D2133" s="15">
        <v>45977.0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4824</v>
      </c>
      <c r="B2135" s="7"/>
      <c r="C2135" s="16"/>
      <c r="D2135" s="56" t="s">
        <v>4825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3636</v>
      </c>
      <c r="B2137" s="6"/>
      <c r="C2137" s="6"/>
      <c r="D2137" s="6"/>
      <c r="E2137" s="7"/>
    </row>
    <row r="2138" hidden="1">
      <c r="A2138" s="20" t="s">
        <v>3637</v>
      </c>
      <c r="B2138" s="21" t="s">
        <v>3638</v>
      </c>
      <c r="C2138" s="22" t="s">
        <v>3639</v>
      </c>
      <c r="D2138" s="21" t="s">
        <v>3640</v>
      </c>
      <c r="E2138" s="23" t="s">
        <v>13</v>
      </c>
    </row>
    <row r="2139" hidden="1">
      <c r="A2139" s="57" t="s">
        <v>3641</v>
      </c>
      <c r="B2139" s="25">
        <v>6581.0</v>
      </c>
      <c r="C2139" s="26">
        <v>6581.0</v>
      </c>
      <c r="D2139" s="27">
        <v>0.0</v>
      </c>
      <c r="E2139" s="40"/>
    </row>
    <row r="2140" hidden="1">
      <c r="A2140" s="57" t="s">
        <v>3642</v>
      </c>
      <c r="B2140" s="29">
        <v>12366.0</v>
      </c>
      <c r="C2140" s="26">
        <v>12366.0</v>
      </c>
      <c r="D2140" s="27">
        <v>0.0</v>
      </c>
      <c r="E2140" s="40"/>
    </row>
    <row r="2141" hidden="1">
      <c r="A2141" s="57" t="s">
        <v>3643</v>
      </c>
      <c r="B2141" s="29">
        <v>0.0</v>
      </c>
      <c r="C2141" s="26"/>
      <c r="D2141" s="27">
        <v>0.0</v>
      </c>
      <c r="E2141" s="41"/>
    </row>
    <row r="2142" hidden="1">
      <c r="A2142" s="57" t="s">
        <v>3644</v>
      </c>
      <c r="B2142" s="25">
        <v>0.0</v>
      </c>
      <c r="C2142" s="26"/>
      <c r="D2142" s="27">
        <v>0.0</v>
      </c>
      <c r="E2142" s="40"/>
    </row>
    <row r="2143" hidden="1">
      <c r="A2143" s="31" t="s">
        <v>3646</v>
      </c>
      <c r="B2143" s="25">
        <v>0.0</v>
      </c>
      <c r="C2143" s="26"/>
      <c r="D2143" s="27">
        <v>0.0</v>
      </c>
      <c r="E2143" s="41"/>
    </row>
    <row r="2144" hidden="1">
      <c r="A2144" s="31" t="s">
        <v>3647</v>
      </c>
      <c r="B2144" s="29">
        <v>0.0</v>
      </c>
      <c r="C2144" s="26"/>
      <c r="D2144" s="27">
        <v>0.0</v>
      </c>
      <c r="E2144" s="41"/>
    </row>
    <row r="2145" hidden="1">
      <c r="A2145" s="31" t="s">
        <v>3649</v>
      </c>
      <c r="B2145" s="29">
        <v>0.0</v>
      </c>
      <c r="C2145" s="26"/>
      <c r="D2145" s="27">
        <v>0.0</v>
      </c>
      <c r="E2145" s="28"/>
    </row>
    <row r="2146" hidden="1">
      <c r="A2146" s="31" t="s">
        <v>3651</v>
      </c>
      <c r="B2146" s="29">
        <v>2120.0</v>
      </c>
      <c r="C2146" s="26">
        <v>2080.0</v>
      </c>
      <c r="D2146" s="27">
        <v>-40.0</v>
      </c>
      <c r="E2146" s="28" t="s">
        <v>8658</v>
      </c>
    </row>
    <row r="2147" hidden="1">
      <c r="A2147" s="58" t="s">
        <v>3652</v>
      </c>
      <c r="B2147" s="29">
        <v>79563.0</v>
      </c>
      <c r="C2147" s="29">
        <v>79563.0</v>
      </c>
      <c r="D2147" s="27">
        <v>0.0</v>
      </c>
      <c r="E2147" s="41"/>
    </row>
    <row r="2148" hidden="1">
      <c r="A2148" s="58" t="s">
        <v>3653</v>
      </c>
      <c r="B2148" s="29">
        <v>27155.0</v>
      </c>
      <c r="C2148" s="59">
        <v>27155.0</v>
      </c>
      <c r="D2148" s="27">
        <v>0.0</v>
      </c>
      <c r="E2148" s="41"/>
    </row>
    <row r="2149" hidden="1">
      <c r="A2149" s="58" t="s">
        <v>3654</v>
      </c>
      <c r="B2149" s="29">
        <v>46165.0</v>
      </c>
      <c r="C2149" s="59">
        <v>46247.0</v>
      </c>
      <c r="D2149" s="27">
        <v>82.0</v>
      </c>
      <c r="E2149" s="41"/>
    </row>
    <row r="2150" hidden="1">
      <c r="A2150" s="58" t="s">
        <v>3655</v>
      </c>
      <c r="B2150" s="29">
        <v>32639.0</v>
      </c>
      <c r="C2150" s="59">
        <v>32639.0</v>
      </c>
      <c r="D2150" s="27">
        <v>0.0</v>
      </c>
      <c r="E2150" s="41"/>
    </row>
    <row r="2151" hidden="1">
      <c r="A2151" s="58" t="s">
        <v>3657</v>
      </c>
      <c r="B2151" s="29">
        <v>0.0</v>
      </c>
      <c r="C2151" s="59">
        <v>0.0</v>
      </c>
      <c r="D2151" s="27">
        <v>0.0</v>
      </c>
      <c r="E2151" s="41"/>
    </row>
    <row r="2152" hidden="1">
      <c r="A2152" s="58" t="s">
        <v>3658</v>
      </c>
      <c r="B2152" s="29">
        <v>0.0</v>
      </c>
      <c r="C2152" s="59">
        <v>0.0</v>
      </c>
      <c r="D2152" s="27">
        <v>0.0</v>
      </c>
      <c r="E2152" s="41"/>
    </row>
    <row r="2153" hidden="1">
      <c r="A2153" s="35" t="s">
        <v>3659</v>
      </c>
      <c r="B2153" s="29">
        <v>206588.0</v>
      </c>
      <c r="C2153" s="59">
        <v>206670.0</v>
      </c>
      <c r="D2153" s="27">
        <v>82.0</v>
      </c>
      <c r="E2153" s="41"/>
    </row>
    <row r="2154" hidden="1">
      <c r="A2154" s="36" t="s">
        <v>3660</v>
      </c>
      <c r="B2154" s="42">
        <v>1.0</v>
      </c>
      <c r="C2154" s="71">
        <v>-39.0</v>
      </c>
      <c r="D2154" s="66">
        <v>-40.0</v>
      </c>
      <c r="E2154" s="45"/>
    </row>
    <row r="2155" hidden="1"/>
    <row r="2156" hidden="1"/>
    <row r="2157" hidden="1">
      <c r="A2157" s="5" t="s">
        <v>4823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3634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45978.0</v>
      </c>
      <c r="B2161" s="6"/>
      <c r="C2161" s="54" t="s">
        <v>3635</v>
      </c>
      <c r="D2161" s="15">
        <v>45984.0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4824</v>
      </c>
      <c r="B2163" s="7"/>
      <c r="C2163" s="16"/>
      <c r="D2163" s="56" t="s">
        <v>4825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3636</v>
      </c>
      <c r="B2165" s="6"/>
      <c r="C2165" s="6"/>
      <c r="D2165" s="6"/>
      <c r="E2165" s="7"/>
    </row>
    <row r="2166" hidden="1">
      <c r="A2166" s="20" t="s">
        <v>3637</v>
      </c>
      <c r="B2166" s="21" t="s">
        <v>3638</v>
      </c>
      <c r="C2166" s="22" t="s">
        <v>3639</v>
      </c>
      <c r="D2166" s="21" t="s">
        <v>3640</v>
      </c>
      <c r="E2166" s="23" t="s">
        <v>13</v>
      </c>
    </row>
    <row r="2167" hidden="1">
      <c r="A2167" s="57" t="s">
        <v>3641</v>
      </c>
      <c r="B2167" s="25">
        <v>6003.0</v>
      </c>
      <c r="C2167" s="26">
        <v>6003.0</v>
      </c>
      <c r="D2167" s="27">
        <v>0.0</v>
      </c>
      <c r="E2167" s="40"/>
    </row>
    <row r="2168" hidden="1">
      <c r="A2168" s="57" t="s">
        <v>3642</v>
      </c>
      <c r="B2168" s="29">
        <v>10482.0</v>
      </c>
      <c r="C2168" s="26">
        <v>10482.0</v>
      </c>
      <c r="D2168" s="27">
        <v>0.0</v>
      </c>
      <c r="E2168" s="40"/>
    </row>
    <row r="2169" hidden="1">
      <c r="A2169" s="57" t="s">
        <v>3643</v>
      </c>
      <c r="B2169" s="29">
        <v>0.0</v>
      </c>
      <c r="C2169" s="26"/>
      <c r="D2169" s="27">
        <v>0.0</v>
      </c>
      <c r="E2169" s="41"/>
    </row>
    <row r="2170" hidden="1">
      <c r="A2170" s="57" t="s">
        <v>3644</v>
      </c>
      <c r="B2170" s="25">
        <v>0.0</v>
      </c>
      <c r="C2170" s="26"/>
      <c r="D2170" s="27">
        <v>0.0</v>
      </c>
      <c r="E2170" s="40"/>
    </row>
    <row r="2171" hidden="1">
      <c r="A2171" s="31" t="s">
        <v>3646</v>
      </c>
      <c r="B2171" s="25">
        <v>0.0</v>
      </c>
      <c r="C2171" s="26"/>
      <c r="D2171" s="27">
        <v>0.0</v>
      </c>
      <c r="E2171" s="41"/>
    </row>
    <row r="2172" hidden="1">
      <c r="A2172" s="31" t="s">
        <v>3647</v>
      </c>
      <c r="B2172" s="29">
        <v>0.0</v>
      </c>
      <c r="C2172" s="26"/>
      <c r="D2172" s="27">
        <v>0.0</v>
      </c>
      <c r="E2172" s="41"/>
    </row>
    <row r="2173" hidden="1">
      <c r="A2173" s="31" t="s">
        <v>3649</v>
      </c>
      <c r="B2173" s="29">
        <v>0.0</v>
      </c>
      <c r="C2173" s="26"/>
      <c r="D2173" s="27">
        <v>0.0</v>
      </c>
      <c r="E2173" s="28"/>
    </row>
    <row r="2174" hidden="1">
      <c r="A2174" s="31" t="s">
        <v>3651</v>
      </c>
      <c r="B2174" s="29">
        <v>2160.0</v>
      </c>
      <c r="C2174" s="26">
        <v>2160.0</v>
      </c>
      <c r="D2174" s="27">
        <v>0.0</v>
      </c>
      <c r="E2174" s="28"/>
    </row>
    <row r="2175" hidden="1">
      <c r="A2175" s="58" t="s">
        <v>3652</v>
      </c>
      <c r="B2175" s="29">
        <v>83979.0</v>
      </c>
      <c r="C2175" s="29">
        <v>83979.0</v>
      </c>
      <c r="D2175" s="27">
        <v>0.0</v>
      </c>
      <c r="E2175" s="41"/>
    </row>
    <row r="2176" hidden="1">
      <c r="A2176" s="58" t="s">
        <v>3653</v>
      </c>
      <c r="B2176" s="29">
        <v>25205.0</v>
      </c>
      <c r="C2176" s="59">
        <v>24782.0</v>
      </c>
      <c r="D2176" s="27">
        <v>-423.0</v>
      </c>
      <c r="E2176" s="41"/>
    </row>
    <row r="2177" hidden="1">
      <c r="A2177" s="58" t="s">
        <v>3654</v>
      </c>
      <c r="B2177" s="29">
        <v>43098.0</v>
      </c>
      <c r="C2177" s="59">
        <v>43098.0</v>
      </c>
      <c r="D2177" s="27">
        <v>0.0</v>
      </c>
      <c r="E2177" s="41"/>
    </row>
    <row r="2178" hidden="1">
      <c r="A2178" s="58" t="s">
        <v>3655</v>
      </c>
      <c r="B2178" s="29">
        <v>29606.0</v>
      </c>
      <c r="C2178" s="59">
        <v>29606.0</v>
      </c>
      <c r="D2178" s="27">
        <v>0.0</v>
      </c>
      <c r="E2178" s="41"/>
    </row>
    <row r="2179" hidden="1">
      <c r="A2179" s="58" t="s">
        <v>3657</v>
      </c>
      <c r="B2179" s="29">
        <v>0.0</v>
      </c>
      <c r="C2179" s="59">
        <v>0.0</v>
      </c>
      <c r="D2179" s="27">
        <v>0.0</v>
      </c>
      <c r="E2179" s="41"/>
    </row>
    <row r="2180" hidden="1">
      <c r="A2180" s="58" t="s">
        <v>3658</v>
      </c>
      <c r="B2180" s="29">
        <v>0.0</v>
      </c>
      <c r="C2180" s="59">
        <v>0.0</v>
      </c>
      <c r="D2180" s="27">
        <v>0.0</v>
      </c>
      <c r="E2180" s="41"/>
    </row>
    <row r="2181" hidden="1">
      <c r="A2181" s="35" t="s">
        <v>3659</v>
      </c>
      <c r="B2181" s="29">
        <v>200532.5</v>
      </c>
      <c r="C2181" s="59">
        <v>200109.5</v>
      </c>
      <c r="D2181" s="27">
        <v>-423.0</v>
      </c>
      <c r="E2181" s="41"/>
    </row>
    <row r="2182" hidden="1">
      <c r="A2182" s="36" t="s">
        <v>3660</v>
      </c>
      <c r="B2182" s="42">
        <v>0.5</v>
      </c>
      <c r="C2182" s="71">
        <v>0.5</v>
      </c>
      <c r="D2182" s="66">
        <v>0.0</v>
      </c>
      <c r="E2182" s="45"/>
    </row>
    <row r="2183" hidden="1"/>
    <row r="2184" hidden="1"/>
    <row r="2185" hidden="1">
      <c r="A2185" s="5" t="s">
        <v>4823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3634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45985.0</v>
      </c>
      <c r="B2189" s="6"/>
      <c r="C2189" s="54" t="s">
        <v>3635</v>
      </c>
      <c r="D2189" s="15">
        <v>45991.0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4824</v>
      </c>
      <c r="B2191" s="7"/>
      <c r="C2191" s="16"/>
      <c r="D2191" s="56" t="s">
        <v>4825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3636</v>
      </c>
      <c r="B2193" s="6"/>
      <c r="C2193" s="6"/>
      <c r="D2193" s="6"/>
      <c r="E2193" s="7"/>
    </row>
    <row r="2194" hidden="1">
      <c r="A2194" s="20" t="s">
        <v>3637</v>
      </c>
      <c r="B2194" s="21" t="s">
        <v>3638</v>
      </c>
      <c r="C2194" s="22" t="s">
        <v>3639</v>
      </c>
      <c r="D2194" s="21" t="s">
        <v>3640</v>
      </c>
      <c r="E2194" s="23" t="s">
        <v>13</v>
      </c>
    </row>
    <row r="2195" hidden="1">
      <c r="A2195" s="57" t="s">
        <v>3641</v>
      </c>
      <c r="B2195" s="25">
        <v>9058.0</v>
      </c>
      <c r="C2195" s="26">
        <v>9058.0</v>
      </c>
      <c r="D2195" s="27">
        <v>0.0</v>
      </c>
      <c r="E2195" s="40"/>
    </row>
    <row r="2196" hidden="1">
      <c r="A2196" s="57" t="s">
        <v>3642</v>
      </c>
      <c r="B2196" s="29">
        <v>14373.0</v>
      </c>
      <c r="C2196" s="26">
        <v>14373.0</v>
      </c>
      <c r="D2196" s="27">
        <v>0.0</v>
      </c>
      <c r="E2196" s="40"/>
    </row>
    <row r="2197" hidden="1">
      <c r="A2197" s="57" t="s">
        <v>3643</v>
      </c>
      <c r="B2197" s="29">
        <v>0.0</v>
      </c>
      <c r="C2197" s="26"/>
      <c r="D2197" s="27">
        <v>0.0</v>
      </c>
      <c r="E2197" s="41"/>
    </row>
    <row r="2198" hidden="1">
      <c r="A2198" s="57" t="s">
        <v>3644</v>
      </c>
      <c r="B2198" s="25">
        <v>0.0</v>
      </c>
      <c r="C2198" s="26"/>
      <c r="D2198" s="27">
        <v>0.0</v>
      </c>
      <c r="E2198" s="40"/>
    </row>
    <row r="2199" hidden="1">
      <c r="A2199" s="31" t="s">
        <v>3646</v>
      </c>
      <c r="B2199" s="25">
        <v>0.0</v>
      </c>
      <c r="C2199" s="26"/>
      <c r="D2199" s="27">
        <v>0.0</v>
      </c>
      <c r="E2199" s="41"/>
    </row>
    <row r="2200" hidden="1">
      <c r="A2200" s="31" t="s">
        <v>3647</v>
      </c>
      <c r="B2200" s="29">
        <v>0.0</v>
      </c>
      <c r="C2200" s="26"/>
      <c r="D2200" s="27">
        <v>0.0</v>
      </c>
      <c r="E2200" s="41"/>
    </row>
    <row r="2201" hidden="1">
      <c r="A2201" s="31" t="s">
        <v>3649</v>
      </c>
      <c r="B2201" s="29">
        <v>159.0</v>
      </c>
      <c r="C2201" s="26">
        <v>159.0</v>
      </c>
      <c r="D2201" s="27">
        <v>0.0</v>
      </c>
      <c r="E2201" s="28" t="s">
        <v>8659</v>
      </c>
    </row>
    <row r="2202" hidden="1">
      <c r="A2202" s="31" t="s">
        <v>3651</v>
      </c>
      <c r="B2202" s="29">
        <v>2560.0</v>
      </c>
      <c r="C2202" s="26">
        <v>2560.0</v>
      </c>
      <c r="D2202" s="27">
        <v>0.0</v>
      </c>
      <c r="E2202" s="28"/>
    </row>
    <row r="2203" hidden="1">
      <c r="A2203" s="58" t="s">
        <v>3652</v>
      </c>
      <c r="B2203" s="29">
        <v>78246.0</v>
      </c>
      <c r="C2203" s="29">
        <v>78246.0</v>
      </c>
      <c r="D2203" s="27">
        <v>0.0</v>
      </c>
      <c r="E2203" s="41"/>
    </row>
    <row r="2204" hidden="1">
      <c r="A2204" s="58" t="s">
        <v>3653</v>
      </c>
      <c r="B2204" s="29">
        <v>20790.0</v>
      </c>
      <c r="C2204" s="59">
        <v>20790.0</v>
      </c>
      <c r="D2204" s="27">
        <v>0.0</v>
      </c>
      <c r="E2204" s="41"/>
    </row>
    <row r="2205" hidden="1">
      <c r="A2205" s="58" t="s">
        <v>3654</v>
      </c>
      <c r="B2205" s="29">
        <v>39130.0</v>
      </c>
      <c r="C2205" s="59">
        <v>39130.0</v>
      </c>
      <c r="D2205" s="27">
        <v>0.0</v>
      </c>
      <c r="E2205" s="41"/>
    </row>
    <row r="2206" hidden="1">
      <c r="A2206" s="58" t="s">
        <v>3655</v>
      </c>
      <c r="B2206" s="29">
        <v>30166.1</v>
      </c>
      <c r="C2206" s="59">
        <v>30166.1</v>
      </c>
      <c r="D2206" s="27">
        <v>0.0</v>
      </c>
      <c r="E2206" s="41"/>
    </row>
    <row r="2207" hidden="1">
      <c r="A2207" s="58" t="s">
        <v>3657</v>
      </c>
      <c r="B2207" s="29">
        <v>0.0</v>
      </c>
      <c r="C2207" s="59">
        <v>0.0</v>
      </c>
      <c r="D2207" s="27">
        <v>0.0</v>
      </c>
      <c r="E2207" s="41"/>
    </row>
    <row r="2208" hidden="1">
      <c r="A2208" s="58" t="s">
        <v>3658</v>
      </c>
      <c r="B2208" s="29">
        <v>0.0</v>
      </c>
      <c r="C2208" s="59">
        <v>0.0</v>
      </c>
      <c r="D2208" s="27">
        <v>0.0</v>
      </c>
      <c r="E2208" s="41"/>
    </row>
    <row r="2209" hidden="1">
      <c r="A2209" s="35" t="s">
        <v>3659</v>
      </c>
      <c r="B2209" s="29">
        <v>194481.6</v>
      </c>
      <c r="C2209" s="59">
        <v>194481.6</v>
      </c>
      <c r="D2209" s="27">
        <v>0.0</v>
      </c>
      <c r="E2209" s="41"/>
    </row>
    <row r="2210" hidden="1">
      <c r="A2210" s="36" t="s">
        <v>3660</v>
      </c>
      <c r="B2210" s="42">
        <v>0.5</v>
      </c>
      <c r="C2210" s="71">
        <v>0.5</v>
      </c>
      <c r="D2210" s="66">
        <v>0.0</v>
      </c>
      <c r="E2210" s="45"/>
    </row>
    <row r="2211" hidden="1"/>
    <row r="2212" hidden="1"/>
    <row r="2213" hidden="1">
      <c r="A2213" s="5" t="s">
        <v>4823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3634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45992.0</v>
      </c>
      <c r="B2217" s="6"/>
      <c r="C2217" s="54" t="s">
        <v>3635</v>
      </c>
      <c r="D2217" s="15">
        <v>45998.0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4824</v>
      </c>
      <c r="B2219" s="7"/>
      <c r="C2219" s="16"/>
      <c r="D2219" s="56" t="s">
        <v>4825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3636</v>
      </c>
      <c r="B2221" s="6"/>
      <c r="C2221" s="6"/>
      <c r="D2221" s="6"/>
      <c r="E2221" s="7"/>
    </row>
    <row r="2222" hidden="1">
      <c r="A2222" s="20" t="s">
        <v>3637</v>
      </c>
      <c r="B2222" s="21" t="s">
        <v>3638</v>
      </c>
      <c r="C2222" s="22" t="s">
        <v>3639</v>
      </c>
      <c r="D2222" s="21" t="s">
        <v>3640</v>
      </c>
      <c r="E2222" s="23" t="s">
        <v>13</v>
      </c>
    </row>
    <row r="2223" hidden="1">
      <c r="A2223" s="57" t="s">
        <v>3641</v>
      </c>
      <c r="B2223" s="25">
        <v>11587.0</v>
      </c>
      <c r="C2223" s="26">
        <v>11587.0</v>
      </c>
      <c r="D2223" s="27">
        <v>0.0</v>
      </c>
      <c r="E2223" s="40"/>
    </row>
    <row r="2224" hidden="1">
      <c r="A2224" s="57" t="s">
        <v>3642</v>
      </c>
      <c r="B2224" s="29">
        <v>12173.0</v>
      </c>
      <c r="C2224" s="26">
        <v>12173.0</v>
      </c>
      <c r="D2224" s="27">
        <v>0.0</v>
      </c>
      <c r="E2224" s="40"/>
    </row>
    <row r="2225" hidden="1">
      <c r="A2225" s="57" t="s">
        <v>3643</v>
      </c>
      <c r="B2225" s="29">
        <v>0.0</v>
      </c>
      <c r="C2225" s="26"/>
      <c r="D2225" s="27">
        <v>0.0</v>
      </c>
      <c r="E2225" s="41"/>
    </row>
    <row r="2226" hidden="1">
      <c r="A2226" s="57" t="s">
        <v>3644</v>
      </c>
      <c r="B2226" s="25">
        <v>200.0</v>
      </c>
      <c r="C2226" s="26">
        <v>500.0</v>
      </c>
      <c r="D2226" s="27">
        <v>300.0</v>
      </c>
      <c r="E2226" s="40"/>
    </row>
    <row r="2227" hidden="1">
      <c r="A2227" s="31" t="s">
        <v>3646</v>
      </c>
      <c r="B2227" s="25">
        <v>0.0</v>
      </c>
      <c r="C2227" s="26"/>
      <c r="D2227" s="27">
        <v>0.0</v>
      </c>
      <c r="E2227" s="41"/>
    </row>
    <row r="2228" hidden="1">
      <c r="A2228" s="31" t="s">
        <v>3647</v>
      </c>
      <c r="B2228" s="29">
        <v>0.0</v>
      </c>
      <c r="C2228" s="26"/>
      <c r="D2228" s="27">
        <v>0.0</v>
      </c>
      <c r="E2228" s="41"/>
    </row>
    <row r="2229" hidden="1">
      <c r="A2229" s="31" t="s">
        <v>3649</v>
      </c>
      <c r="B2229" s="29">
        <v>0.0</v>
      </c>
      <c r="C2229" s="26"/>
      <c r="D2229" s="27">
        <v>0.0</v>
      </c>
      <c r="E2229" s="28"/>
    </row>
    <row r="2230" hidden="1">
      <c r="A2230" s="31" t="s">
        <v>3651</v>
      </c>
      <c r="B2230" s="29">
        <v>2560.0</v>
      </c>
      <c r="C2230" s="26">
        <v>2560.0</v>
      </c>
      <c r="D2230" s="27">
        <v>0.0</v>
      </c>
      <c r="E2230" s="28"/>
    </row>
    <row r="2231" hidden="1">
      <c r="A2231" s="58" t="s">
        <v>3652</v>
      </c>
      <c r="B2231" s="29">
        <v>90106.0</v>
      </c>
      <c r="C2231" s="29">
        <v>90106.0</v>
      </c>
      <c r="D2231" s="27">
        <v>0.0</v>
      </c>
      <c r="E2231" s="41"/>
    </row>
    <row r="2232" hidden="1">
      <c r="A2232" s="58" t="s">
        <v>3653</v>
      </c>
      <c r="B2232" s="29">
        <v>22590.0</v>
      </c>
      <c r="C2232" s="59">
        <v>22590.0</v>
      </c>
      <c r="D2232" s="27">
        <v>0.0</v>
      </c>
      <c r="E2232" s="41"/>
    </row>
    <row r="2233" hidden="1">
      <c r="A2233" s="58" t="s">
        <v>3654</v>
      </c>
      <c r="B2233" s="29">
        <v>52733.0</v>
      </c>
      <c r="C2233" s="59">
        <v>52733.0</v>
      </c>
      <c r="D2233" s="27">
        <v>0.0</v>
      </c>
      <c r="E2233" s="41"/>
    </row>
    <row r="2234" hidden="1">
      <c r="A2234" s="58" t="s">
        <v>3655</v>
      </c>
      <c r="B2234" s="29">
        <v>36367.0</v>
      </c>
      <c r="C2234" s="59">
        <v>36367.0</v>
      </c>
      <c r="D2234" s="27">
        <v>0.0</v>
      </c>
      <c r="E2234" s="41"/>
    </row>
    <row r="2235" hidden="1">
      <c r="A2235" s="58" t="s">
        <v>3657</v>
      </c>
      <c r="B2235" s="29">
        <v>0.0</v>
      </c>
      <c r="C2235" s="59">
        <v>0.0</v>
      </c>
      <c r="D2235" s="27">
        <v>0.0</v>
      </c>
      <c r="E2235" s="41"/>
    </row>
    <row r="2236" hidden="1">
      <c r="A2236" s="58" t="s">
        <v>3658</v>
      </c>
      <c r="B2236" s="29">
        <v>0.0</v>
      </c>
      <c r="C2236" s="59">
        <v>0.0</v>
      </c>
      <c r="D2236" s="27">
        <v>0.0</v>
      </c>
      <c r="E2236" s="41"/>
    </row>
    <row r="2237" hidden="1">
      <c r="A2237" s="35" t="s">
        <v>3659</v>
      </c>
      <c r="B2237" s="29">
        <v>228314.5</v>
      </c>
      <c r="C2237" s="59">
        <v>228314.5</v>
      </c>
      <c r="D2237" s="27">
        <v>0.0</v>
      </c>
      <c r="E2237" s="41"/>
    </row>
    <row r="2238" hidden="1">
      <c r="A2238" s="36" t="s">
        <v>3660</v>
      </c>
      <c r="B2238" s="42">
        <v>1.5</v>
      </c>
      <c r="C2238" s="71">
        <v>301.5</v>
      </c>
      <c r="D2238" s="66">
        <v>300.0</v>
      </c>
      <c r="E2238" s="45"/>
    </row>
    <row r="2239" hidden="1"/>
    <row r="2240" hidden="1"/>
    <row r="2241" hidden="1">
      <c r="A2241" s="5" t="s">
        <v>4823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3634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4" t="s">
        <v>3635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4824</v>
      </c>
      <c r="B2247" s="7"/>
      <c r="C2247" s="16"/>
      <c r="D2247" s="56" t="s">
        <v>4825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3636</v>
      </c>
      <c r="B2249" s="6"/>
      <c r="C2249" s="6"/>
      <c r="D2249" s="6"/>
      <c r="E2249" s="7"/>
    </row>
    <row r="2250" hidden="1">
      <c r="A2250" s="20" t="s">
        <v>3637</v>
      </c>
      <c r="B2250" s="21" t="s">
        <v>3638</v>
      </c>
      <c r="C2250" s="22" t="s">
        <v>3639</v>
      </c>
      <c r="D2250" s="21" t="s">
        <v>3640</v>
      </c>
      <c r="E2250" s="23" t="s">
        <v>13</v>
      </c>
    </row>
    <row r="2251" hidden="1">
      <c r="A2251" s="57" t="s">
        <v>3641</v>
      </c>
      <c r="B2251" s="25">
        <v>6467.0</v>
      </c>
      <c r="C2251" s="26">
        <v>5467.0</v>
      </c>
      <c r="D2251" s="27">
        <v>-1000.0</v>
      </c>
      <c r="E2251" s="40"/>
    </row>
    <row r="2252" hidden="1">
      <c r="A2252" s="57" t="s">
        <v>3642</v>
      </c>
      <c r="B2252" s="29">
        <v>11178.0</v>
      </c>
      <c r="C2252" s="26">
        <v>11178.0</v>
      </c>
      <c r="D2252" s="27">
        <v>0.0</v>
      </c>
      <c r="E2252" s="40"/>
    </row>
    <row r="2253" hidden="1">
      <c r="A2253" s="57" t="s">
        <v>3643</v>
      </c>
      <c r="B2253" s="29">
        <v>300.0</v>
      </c>
      <c r="C2253" s="26">
        <v>300.0</v>
      </c>
      <c r="D2253" s="27">
        <v>0.0</v>
      </c>
      <c r="E2253" s="41"/>
    </row>
    <row r="2254" hidden="1">
      <c r="A2254" s="57" t="s">
        <v>3644</v>
      </c>
      <c r="B2254" s="25">
        <v>0.0</v>
      </c>
      <c r="C2254" s="26"/>
      <c r="D2254" s="27">
        <v>0.0</v>
      </c>
      <c r="E2254" s="40"/>
    </row>
    <row r="2255" hidden="1">
      <c r="A2255" s="31" t="s">
        <v>3646</v>
      </c>
      <c r="B2255" s="25">
        <v>0.0</v>
      </c>
      <c r="C2255" s="26"/>
      <c r="D2255" s="27">
        <v>0.0</v>
      </c>
      <c r="E2255" s="41"/>
    </row>
    <row r="2256" hidden="1">
      <c r="A2256" s="31" t="s">
        <v>3647</v>
      </c>
      <c r="B2256" s="29">
        <v>0.0</v>
      </c>
      <c r="C2256" s="26"/>
      <c r="D2256" s="27">
        <v>0.0</v>
      </c>
      <c r="E2256" s="41"/>
    </row>
    <row r="2257" hidden="1">
      <c r="A2257" s="31" t="s">
        <v>3649</v>
      </c>
      <c r="B2257" s="29">
        <v>760.0</v>
      </c>
      <c r="C2257" s="26">
        <v>1000.0</v>
      </c>
      <c r="D2257" s="27">
        <v>240.0</v>
      </c>
      <c r="E2257" s="28" t="s">
        <v>8660</v>
      </c>
    </row>
    <row r="2258" hidden="1">
      <c r="A2258" s="31" t="s">
        <v>3651</v>
      </c>
      <c r="B2258" s="29">
        <v>1920.0</v>
      </c>
      <c r="C2258" s="26">
        <v>2680.0</v>
      </c>
      <c r="D2258" s="27">
        <v>760.0</v>
      </c>
      <c r="E2258" s="28"/>
    </row>
    <row r="2259" hidden="1">
      <c r="A2259" s="58" t="s">
        <v>3652</v>
      </c>
      <c r="B2259" s="29">
        <v>113013.0</v>
      </c>
      <c r="C2259" s="29">
        <v>113013.0</v>
      </c>
      <c r="D2259" s="27">
        <v>0.0</v>
      </c>
      <c r="E2259" s="41"/>
    </row>
    <row r="2260" hidden="1">
      <c r="A2260" s="58" t="s">
        <v>3653</v>
      </c>
      <c r="B2260" s="29">
        <v>27849.0</v>
      </c>
      <c r="C2260" s="59">
        <v>27849.0</v>
      </c>
      <c r="D2260" s="27">
        <v>0.0</v>
      </c>
      <c r="E2260" s="41"/>
    </row>
    <row r="2261" hidden="1">
      <c r="A2261" s="58" t="s">
        <v>3654</v>
      </c>
      <c r="B2261" s="29">
        <v>50114.0</v>
      </c>
      <c r="C2261" s="59">
        <v>50114.0</v>
      </c>
      <c r="D2261" s="27">
        <v>0.0</v>
      </c>
      <c r="E2261" s="41"/>
    </row>
    <row r="2262" hidden="1">
      <c r="A2262" s="58" t="s">
        <v>3655</v>
      </c>
      <c r="B2262" s="29">
        <v>38295.0</v>
      </c>
      <c r="C2262" s="59">
        <v>38295.0</v>
      </c>
      <c r="D2262" s="27">
        <v>0.0</v>
      </c>
      <c r="E2262" s="41"/>
    </row>
    <row r="2263" hidden="1">
      <c r="A2263" s="58" t="s">
        <v>3657</v>
      </c>
      <c r="B2263" s="29">
        <v>409.0</v>
      </c>
      <c r="C2263" s="59">
        <v>409.0</v>
      </c>
      <c r="D2263" s="27">
        <v>0.0</v>
      </c>
      <c r="E2263" s="41"/>
    </row>
    <row r="2264" hidden="1">
      <c r="A2264" s="58" t="s">
        <v>3658</v>
      </c>
      <c r="B2264" s="29">
        <v>0.0</v>
      </c>
      <c r="C2264" s="59">
        <v>0.0</v>
      </c>
      <c r="D2264" s="27">
        <v>0.0</v>
      </c>
      <c r="E2264" s="41"/>
    </row>
    <row r="2265" hidden="1">
      <c r="A2265" s="35" t="s">
        <v>3659</v>
      </c>
      <c r="B2265" s="29">
        <v>250304.0</v>
      </c>
      <c r="C2265" s="59">
        <v>250304.0</v>
      </c>
      <c r="D2265" s="27">
        <v>0.0</v>
      </c>
      <c r="E2265" s="41"/>
    </row>
    <row r="2266" hidden="1">
      <c r="A2266" s="36" t="s">
        <v>3660</v>
      </c>
      <c r="B2266" s="42">
        <v>1.0</v>
      </c>
      <c r="C2266" s="71">
        <v>1.0</v>
      </c>
      <c r="D2266" s="66">
        <v>0.0</v>
      </c>
      <c r="E2266" s="45"/>
    </row>
    <row r="2267" hidden="1"/>
    <row r="2268" hidden="1"/>
    <row r="2269" hidden="1">
      <c r="A2269" s="5" t="s">
        <v>4823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3634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4" t="s">
        <v>3635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4824</v>
      </c>
      <c r="B2275" s="7"/>
      <c r="C2275" s="16"/>
      <c r="D2275" s="56" t="s">
        <v>4825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3636</v>
      </c>
      <c r="B2277" s="6"/>
      <c r="C2277" s="6"/>
      <c r="D2277" s="6"/>
      <c r="E2277" s="7"/>
    </row>
    <row r="2278" hidden="1">
      <c r="A2278" s="20" t="s">
        <v>3637</v>
      </c>
      <c r="B2278" s="21" t="s">
        <v>3638</v>
      </c>
      <c r="C2278" s="22" t="s">
        <v>3639</v>
      </c>
      <c r="D2278" s="21" t="s">
        <v>3640</v>
      </c>
      <c r="E2278" s="23" t="s">
        <v>13</v>
      </c>
    </row>
    <row r="2279" hidden="1">
      <c r="A2279" s="57" t="s">
        <v>3641</v>
      </c>
      <c r="B2279" s="25">
        <v>9481.0</v>
      </c>
      <c r="C2279" s="26">
        <v>8981.0</v>
      </c>
      <c r="D2279" s="27">
        <v>-500.0</v>
      </c>
      <c r="E2279" s="40"/>
    </row>
    <row r="2280" hidden="1">
      <c r="A2280" s="57" t="s">
        <v>3642</v>
      </c>
      <c r="B2280" s="29">
        <v>16699.0</v>
      </c>
      <c r="C2280" s="26">
        <v>16669.0</v>
      </c>
      <c r="D2280" s="27">
        <v>-30.0</v>
      </c>
      <c r="E2280" s="40"/>
    </row>
    <row r="2281" hidden="1">
      <c r="A2281" s="57" t="s">
        <v>3643</v>
      </c>
      <c r="B2281" s="29">
        <v>0.0</v>
      </c>
      <c r="C2281" s="26"/>
      <c r="D2281" s="27">
        <v>0.0</v>
      </c>
      <c r="E2281" s="41"/>
    </row>
    <row r="2282" hidden="1">
      <c r="A2282" s="57" t="s">
        <v>3644</v>
      </c>
      <c r="B2282" s="25">
        <v>240.0</v>
      </c>
      <c r="C2282" s="26"/>
      <c r="D2282" s="27">
        <v>-240.0</v>
      </c>
      <c r="E2282" s="40"/>
    </row>
    <row r="2283" hidden="1">
      <c r="A2283" s="31" t="s">
        <v>3646</v>
      </c>
      <c r="B2283" s="25">
        <v>0.0</v>
      </c>
      <c r="C2283" s="26"/>
      <c r="D2283" s="27">
        <v>0.0</v>
      </c>
      <c r="E2283" s="41"/>
    </row>
    <row r="2284" hidden="1">
      <c r="A2284" s="31" t="s">
        <v>3647</v>
      </c>
      <c r="B2284" s="29">
        <v>0.0</v>
      </c>
      <c r="C2284" s="26"/>
      <c r="D2284" s="27">
        <v>0.0</v>
      </c>
      <c r="E2284" s="41"/>
    </row>
    <row r="2285" hidden="1">
      <c r="A2285" s="31" t="s">
        <v>3649</v>
      </c>
      <c r="B2285" s="29">
        <v>1160.0</v>
      </c>
      <c r="C2285" s="26">
        <v>500.0</v>
      </c>
      <c r="D2285" s="27">
        <v>-660.0</v>
      </c>
      <c r="E2285" s="28" t="s">
        <v>8661</v>
      </c>
    </row>
    <row r="2286" hidden="1">
      <c r="A2286" s="31" t="s">
        <v>3651</v>
      </c>
      <c r="B2286" s="29">
        <v>1400.0</v>
      </c>
      <c r="C2286" s="26">
        <v>2800.0</v>
      </c>
      <c r="D2286" s="27">
        <v>1400.0</v>
      </c>
      <c r="E2286" s="28" t="s">
        <v>8662</v>
      </c>
    </row>
    <row r="2287" hidden="1">
      <c r="A2287" s="58" t="s">
        <v>3652</v>
      </c>
      <c r="B2287" s="29">
        <v>105123.0</v>
      </c>
      <c r="C2287" s="29">
        <v>105123.0</v>
      </c>
      <c r="D2287" s="27">
        <v>0.0</v>
      </c>
      <c r="E2287" s="41"/>
    </row>
    <row r="2288" hidden="1">
      <c r="A2288" s="58" t="s">
        <v>3653</v>
      </c>
      <c r="B2288" s="29">
        <v>29518.0</v>
      </c>
      <c r="C2288" s="59">
        <v>29518.0</v>
      </c>
      <c r="D2288" s="27">
        <v>0.0</v>
      </c>
      <c r="E2288" s="41"/>
    </row>
    <row r="2289" hidden="1">
      <c r="A2289" s="58" t="s">
        <v>3654</v>
      </c>
      <c r="B2289" s="29">
        <v>50963.0</v>
      </c>
      <c r="C2289" s="59">
        <v>50963.0</v>
      </c>
      <c r="D2289" s="27">
        <v>0.0</v>
      </c>
      <c r="E2289" s="41"/>
    </row>
    <row r="2290" hidden="1">
      <c r="A2290" s="58" t="s">
        <v>3655</v>
      </c>
      <c r="B2290" s="29">
        <v>43385.0</v>
      </c>
      <c r="C2290" s="59">
        <v>43385.0</v>
      </c>
      <c r="D2290" s="27">
        <v>0.0</v>
      </c>
      <c r="E2290" s="41"/>
    </row>
    <row r="2291" hidden="1">
      <c r="A2291" s="58" t="s">
        <v>3657</v>
      </c>
      <c r="B2291" s="29">
        <v>0.0</v>
      </c>
      <c r="C2291" s="59">
        <v>0.0</v>
      </c>
      <c r="D2291" s="27">
        <v>0.0</v>
      </c>
      <c r="E2291" s="41"/>
    </row>
    <row r="2292" hidden="1">
      <c r="A2292" s="58" t="s">
        <v>3658</v>
      </c>
      <c r="B2292" s="29">
        <v>0.0</v>
      </c>
      <c r="C2292" s="59">
        <v>0.0</v>
      </c>
      <c r="D2292" s="27">
        <v>0.0</v>
      </c>
      <c r="E2292" s="41"/>
    </row>
    <row r="2293" hidden="1">
      <c r="A2293" s="35" t="s">
        <v>3659</v>
      </c>
      <c r="B2293" s="29">
        <v>257968.5</v>
      </c>
      <c r="C2293" s="59">
        <v>257968.5</v>
      </c>
      <c r="D2293" s="27">
        <v>0.0</v>
      </c>
      <c r="E2293" s="41"/>
    </row>
    <row r="2294" hidden="1">
      <c r="A2294" s="36" t="s">
        <v>3660</v>
      </c>
      <c r="B2294" s="42">
        <v>0.5</v>
      </c>
      <c r="C2294" s="71">
        <v>-29.5</v>
      </c>
      <c r="D2294" s="66">
        <v>-30.0</v>
      </c>
      <c r="E2294" s="45"/>
    </row>
    <row r="2295" hidden="1"/>
    <row r="2296" hidden="1"/>
    <row r="2297" hidden="1">
      <c r="A2297" s="5" t="s">
        <v>4823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3634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4" t="s">
        <v>3635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4824</v>
      </c>
      <c r="B2303" s="7"/>
      <c r="C2303" s="16"/>
      <c r="D2303" s="56" t="s">
        <v>4825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3636</v>
      </c>
      <c r="B2305" s="6"/>
      <c r="C2305" s="6"/>
      <c r="D2305" s="6"/>
      <c r="E2305" s="7"/>
    </row>
    <row r="2306" hidden="1">
      <c r="A2306" s="20" t="s">
        <v>3637</v>
      </c>
      <c r="B2306" s="21" t="s">
        <v>3638</v>
      </c>
      <c r="C2306" s="22" t="s">
        <v>3639</v>
      </c>
      <c r="D2306" s="21" t="s">
        <v>3640</v>
      </c>
      <c r="E2306" s="23" t="s">
        <v>13</v>
      </c>
    </row>
    <row r="2307" hidden="1">
      <c r="A2307" s="57" t="s">
        <v>3641</v>
      </c>
      <c r="B2307" s="25">
        <v>7067.0</v>
      </c>
      <c r="C2307" s="26">
        <v>7067.0</v>
      </c>
      <c r="D2307" s="27">
        <v>0.0</v>
      </c>
      <c r="E2307" s="40"/>
    </row>
    <row r="2308" hidden="1">
      <c r="A2308" s="57" t="s">
        <v>3642</v>
      </c>
      <c r="B2308" s="29">
        <v>4780.0</v>
      </c>
      <c r="C2308" s="26">
        <v>4780.0</v>
      </c>
      <c r="D2308" s="27">
        <v>0.0</v>
      </c>
      <c r="E2308" s="40"/>
    </row>
    <row r="2309" hidden="1">
      <c r="A2309" s="57" t="s">
        <v>3643</v>
      </c>
      <c r="B2309" s="29">
        <v>0.0</v>
      </c>
      <c r="C2309" s="26"/>
      <c r="D2309" s="27">
        <v>0.0</v>
      </c>
      <c r="E2309" s="41"/>
    </row>
    <row r="2310" hidden="1">
      <c r="A2310" s="57" t="s">
        <v>3644</v>
      </c>
      <c r="B2310" s="25">
        <v>0.0</v>
      </c>
      <c r="C2310" s="26"/>
      <c r="D2310" s="27">
        <v>0.0</v>
      </c>
      <c r="E2310" s="40"/>
    </row>
    <row r="2311" hidden="1">
      <c r="A2311" s="31" t="s">
        <v>3646</v>
      </c>
      <c r="B2311" s="25">
        <v>0.0</v>
      </c>
      <c r="C2311" s="26"/>
      <c r="D2311" s="27">
        <v>0.0</v>
      </c>
      <c r="E2311" s="41"/>
    </row>
    <row r="2312" hidden="1">
      <c r="A2312" s="31" t="s">
        <v>3647</v>
      </c>
      <c r="B2312" s="29">
        <v>0.0</v>
      </c>
      <c r="C2312" s="26"/>
      <c r="D2312" s="27">
        <v>0.0</v>
      </c>
      <c r="E2312" s="41"/>
    </row>
    <row r="2313" hidden="1">
      <c r="A2313" s="31" t="s">
        <v>3649</v>
      </c>
      <c r="B2313" s="29">
        <v>120.0</v>
      </c>
      <c r="C2313" s="26"/>
      <c r="D2313" s="27">
        <v>-120.0</v>
      </c>
      <c r="E2313" s="28"/>
    </row>
    <row r="2314" hidden="1">
      <c r="A2314" s="31" t="s">
        <v>3651</v>
      </c>
      <c r="B2314" s="29">
        <v>1160.0</v>
      </c>
      <c r="C2314" s="26">
        <v>1280.0</v>
      </c>
      <c r="D2314" s="27">
        <v>120.0</v>
      </c>
      <c r="E2314" s="28"/>
    </row>
    <row r="2315" hidden="1">
      <c r="A2315" s="58" t="s">
        <v>3652</v>
      </c>
      <c r="B2315" s="29">
        <v>54890.0</v>
      </c>
      <c r="C2315" s="29">
        <v>54890.0</v>
      </c>
      <c r="D2315" s="27">
        <v>0.0</v>
      </c>
      <c r="E2315" s="41"/>
    </row>
    <row r="2316" hidden="1">
      <c r="A2316" s="58" t="s">
        <v>3653</v>
      </c>
      <c r="B2316" s="29">
        <v>14963.0</v>
      </c>
      <c r="C2316" s="59">
        <v>14963.0</v>
      </c>
      <c r="D2316" s="27">
        <v>0.0</v>
      </c>
      <c r="E2316" s="41"/>
    </row>
    <row r="2317" hidden="1">
      <c r="A2317" s="58" t="s">
        <v>3654</v>
      </c>
      <c r="B2317" s="29">
        <v>35935.0</v>
      </c>
      <c r="C2317" s="59">
        <v>34848.0</v>
      </c>
      <c r="D2317" s="27">
        <v>-1087.0</v>
      </c>
      <c r="E2317" s="41"/>
    </row>
    <row r="2318" hidden="1">
      <c r="A2318" s="58" t="s">
        <v>3655</v>
      </c>
      <c r="B2318" s="29">
        <v>15559.0</v>
      </c>
      <c r="C2318" s="59">
        <v>15559.0</v>
      </c>
      <c r="D2318" s="27">
        <v>0.0</v>
      </c>
      <c r="E2318" s="41"/>
    </row>
    <row r="2319" hidden="1">
      <c r="A2319" s="58" t="s">
        <v>3657</v>
      </c>
      <c r="B2319" s="29">
        <v>0.0</v>
      </c>
      <c r="C2319" s="59">
        <v>0.0</v>
      </c>
      <c r="D2319" s="27">
        <v>0.0</v>
      </c>
      <c r="E2319" s="41"/>
    </row>
    <row r="2320" hidden="1">
      <c r="A2320" s="58" t="s">
        <v>3658</v>
      </c>
      <c r="B2320" s="29">
        <v>0.0</v>
      </c>
      <c r="C2320" s="59">
        <v>0.0</v>
      </c>
      <c r="D2320" s="27">
        <v>0.0</v>
      </c>
      <c r="E2320" s="41"/>
    </row>
    <row r="2321" hidden="1">
      <c r="A2321" s="35" t="s">
        <v>3659</v>
      </c>
      <c r="B2321" s="29">
        <v>134473.0</v>
      </c>
      <c r="C2321" s="59">
        <v>133386.0</v>
      </c>
      <c r="D2321" s="27">
        <v>-1087.0</v>
      </c>
      <c r="E2321" s="41"/>
    </row>
    <row r="2322" hidden="1">
      <c r="A2322" s="36" t="s">
        <v>3660</v>
      </c>
      <c r="B2322" s="42">
        <v>1.0</v>
      </c>
      <c r="C2322" s="71">
        <v>1.0</v>
      </c>
      <c r="D2322" s="66">
        <v>0.0</v>
      </c>
      <c r="E2322" s="45"/>
    </row>
    <row r="2323" hidden="1"/>
    <row r="2324" hidden="1"/>
    <row r="2325" hidden="1">
      <c r="A2325" s="5" t="s">
        <v>4823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3634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4" t="s">
        <v>3635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4824</v>
      </c>
      <c r="B2331" s="7"/>
      <c r="C2331" s="16"/>
      <c r="D2331" s="56" t="s">
        <v>4827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3636</v>
      </c>
      <c r="B2333" s="6"/>
      <c r="C2333" s="6"/>
      <c r="D2333" s="6"/>
      <c r="E2333" s="7"/>
    </row>
    <row r="2334" hidden="1">
      <c r="A2334" s="20" t="s">
        <v>3637</v>
      </c>
      <c r="B2334" s="21" t="s">
        <v>3638</v>
      </c>
      <c r="C2334" s="22" t="s">
        <v>3639</v>
      </c>
      <c r="D2334" s="21" t="s">
        <v>3640</v>
      </c>
      <c r="E2334" s="23" t="s">
        <v>13</v>
      </c>
    </row>
    <row r="2335" hidden="1">
      <c r="A2335" s="57" t="s">
        <v>3641</v>
      </c>
      <c r="B2335" s="25">
        <v>3814.0</v>
      </c>
      <c r="C2335" s="26">
        <v>3814.0</v>
      </c>
      <c r="D2335" s="27">
        <v>0.0</v>
      </c>
      <c r="E2335" s="40"/>
    </row>
    <row r="2336" hidden="1">
      <c r="A2336" s="57" t="s">
        <v>3642</v>
      </c>
      <c r="B2336" s="29">
        <v>5139.0</v>
      </c>
      <c r="C2336" s="26">
        <v>5139.0</v>
      </c>
      <c r="D2336" s="27">
        <v>0.0</v>
      </c>
      <c r="E2336" s="40"/>
    </row>
    <row r="2337" hidden="1">
      <c r="A2337" s="57" t="s">
        <v>3643</v>
      </c>
      <c r="B2337" s="29">
        <v>0.0</v>
      </c>
      <c r="C2337" s="26"/>
      <c r="D2337" s="27">
        <v>0.0</v>
      </c>
      <c r="E2337" s="41"/>
    </row>
    <row r="2338" hidden="1">
      <c r="A2338" s="57" t="s">
        <v>3644</v>
      </c>
      <c r="B2338" s="25">
        <v>0.0</v>
      </c>
      <c r="C2338" s="26"/>
      <c r="D2338" s="27">
        <v>0.0</v>
      </c>
      <c r="E2338" s="40"/>
    </row>
    <row r="2339" hidden="1">
      <c r="A2339" s="31" t="s">
        <v>3646</v>
      </c>
      <c r="B2339" s="25">
        <v>0.0</v>
      </c>
      <c r="C2339" s="26"/>
      <c r="D2339" s="27">
        <v>0.0</v>
      </c>
      <c r="E2339" s="41"/>
    </row>
    <row r="2340" hidden="1">
      <c r="A2340" s="31" t="s">
        <v>3647</v>
      </c>
      <c r="B2340" s="29">
        <v>0.0</v>
      </c>
      <c r="C2340" s="26"/>
      <c r="D2340" s="27">
        <v>0.0</v>
      </c>
      <c r="E2340" s="41"/>
    </row>
    <row r="2341" hidden="1">
      <c r="A2341" s="31" t="s">
        <v>3649</v>
      </c>
      <c r="B2341" s="29">
        <v>280.0</v>
      </c>
      <c r="C2341" s="26"/>
      <c r="D2341" s="27">
        <v>-280.0</v>
      </c>
      <c r="E2341" s="28"/>
    </row>
    <row r="2342" hidden="1">
      <c r="A2342" s="31" t="s">
        <v>3651</v>
      </c>
      <c r="B2342" s="29">
        <v>560.0</v>
      </c>
      <c r="C2342" s="26">
        <v>840.0</v>
      </c>
      <c r="D2342" s="27">
        <v>280.0</v>
      </c>
      <c r="E2342" s="28"/>
    </row>
    <row r="2343" hidden="1">
      <c r="A2343" s="58" t="s">
        <v>3652</v>
      </c>
      <c r="B2343" s="29">
        <v>49267.0</v>
      </c>
      <c r="C2343" s="29">
        <v>49267.0</v>
      </c>
      <c r="D2343" s="27">
        <v>0.0</v>
      </c>
      <c r="E2343" s="41"/>
    </row>
    <row r="2344" hidden="1">
      <c r="A2344" s="58" t="s">
        <v>3653</v>
      </c>
      <c r="B2344" s="29">
        <v>8975.0</v>
      </c>
      <c r="C2344" s="59">
        <v>8975.0</v>
      </c>
      <c r="D2344" s="27">
        <v>0.0</v>
      </c>
      <c r="E2344" s="41"/>
    </row>
    <row r="2345" hidden="1">
      <c r="A2345" s="58" t="s">
        <v>3654</v>
      </c>
      <c r="B2345" s="29">
        <v>17833.0</v>
      </c>
      <c r="C2345" s="59">
        <v>17833.0</v>
      </c>
      <c r="D2345" s="27">
        <v>0.0</v>
      </c>
      <c r="E2345" s="41"/>
    </row>
    <row r="2346" hidden="1">
      <c r="A2346" s="58" t="s">
        <v>3655</v>
      </c>
      <c r="B2346" s="29">
        <v>14673.0</v>
      </c>
      <c r="C2346" s="59">
        <v>14673.0</v>
      </c>
      <c r="D2346" s="27">
        <v>0.0</v>
      </c>
      <c r="E2346" s="41"/>
    </row>
    <row r="2347" hidden="1">
      <c r="A2347" s="58" t="s">
        <v>3657</v>
      </c>
      <c r="B2347" s="29">
        <v>659.0</v>
      </c>
      <c r="C2347" s="59">
        <v>659.0</v>
      </c>
      <c r="D2347" s="27">
        <v>0.0</v>
      </c>
      <c r="E2347" s="41"/>
    </row>
    <row r="2348" hidden="1">
      <c r="A2348" s="58" t="s">
        <v>3658</v>
      </c>
      <c r="B2348" s="29">
        <v>0.0</v>
      </c>
      <c r="C2348" s="59">
        <v>0.0</v>
      </c>
      <c r="D2348" s="27">
        <v>0.0</v>
      </c>
      <c r="E2348" s="41"/>
    </row>
    <row r="2349" hidden="1">
      <c r="A2349" s="35" t="s">
        <v>3659</v>
      </c>
      <c r="B2349" s="29">
        <v>101199.0</v>
      </c>
      <c r="C2349" s="59">
        <v>101199.0</v>
      </c>
      <c r="D2349" s="27">
        <v>0.0</v>
      </c>
      <c r="E2349" s="41"/>
    </row>
    <row r="2350" hidden="1">
      <c r="A2350" s="36" t="s">
        <v>3660</v>
      </c>
      <c r="B2350" s="42">
        <v>1.0</v>
      </c>
      <c r="C2350" s="71">
        <v>1.0</v>
      </c>
      <c r="D2350" s="66">
        <v>0.0</v>
      </c>
      <c r="E2350" s="45"/>
    </row>
    <row r="2351" hidden="1"/>
    <row r="2352" hidden="1"/>
    <row r="2353" hidden="1">
      <c r="A2353" s="5" t="s">
        <v>4823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3634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4" t="s">
        <v>3635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4839</v>
      </c>
      <c r="B2359" s="7"/>
      <c r="C2359" s="16"/>
      <c r="D2359" s="56" t="s">
        <v>4825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3636</v>
      </c>
      <c r="B2361" s="6"/>
      <c r="C2361" s="6"/>
      <c r="D2361" s="6"/>
      <c r="E2361" s="7"/>
    </row>
    <row r="2362" hidden="1">
      <c r="A2362" s="20" t="s">
        <v>3637</v>
      </c>
      <c r="B2362" s="21" t="s">
        <v>3638</v>
      </c>
      <c r="C2362" s="22" t="s">
        <v>3639</v>
      </c>
      <c r="D2362" s="21" t="s">
        <v>3640</v>
      </c>
      <c r="E2362" s="23" t="s">
        <v>13</v>
      </c>
    </row>
    <row r="2363" hidden="1">
      <c r="A2363" s="57" t="s">
        <v>3641</v>
      </c>
      <c r="B2363" s="25">
        <v>13335.0</v>
      </c>
      <c r="C2363" s="26">
        <v>13335.0</v>
      </c>
      <c r="D2363" s="27">
        <v>0.0</v>
      </c>
      <c r="E2363" s="40"/>
    </row>
    <row r="2364" hidden="1">
      <c r="A2364" s="57" t="s">
        <v>3642</v>
      </c>
      <c r="B2364" s="29">
        <v>3431.0</v>
      </c>
      <c r="C2364" s="26">
        <v>3431.0</v>
      </c>
      <c r="D2364" s="27">
        <v>0.0</v>
      </c>
      <c r="E2364" s="40"/>
    </row>
    <row r="2365" hidden="1">
      <c r="A2365" s="57" t="s">
        <v>3643</v>
      </c>
      <c r="B2365" s="29">
        <v>0.0</v>
      </c>
      <c r="C2365" s="26"/>
      <c r="D2365" s="27">
        <v>0.0</v>
      </c>
      <c r="E2365" s="41"/>
    </row>
    <row r="2366" hidden="1">
      <c r="A2366" s="57" t="s">
        <v>3644</v>
      </c>
      <c r="B2366" s="25">
        <v>0.0</v>
      </c>
      <c r="C2366" s="26"/>
      <c r="D2366" s="27">
        <v>0.0</v>
      </c>
      <c r="E2366" s="40"/>
    </row>
    <row r="2367" hidden="1">
      <c r="A2367" s="31" t="s">
        <v>3646</v>
      </c>
      <c r="B2367" s="25">
        <v>0.0</v>
      </c>
      <c r="C2367" s="26"/>
      <c r="D2367" s="27">
        <v>0.0</v>
      </c>
      <c r="E2367" s="41"/>
    </row>
    <row r="2368" hidden="1">
      <c r="A2368" s="31" t="s">
        <v>3647</v>
      </c>
      <c r="B2368" s="29">
        <v>0.0</v>
      </c>
      <c r="C2368" s="26"/>
      <c r="D2368" s="27">
        <v>0.0</v>
      </c>
      <c r="E2368" s="41"/>
    </row>
    <row r="2369" hidden="1">
      <c r="A2369" s="31" t="s">
        <v>3649</v>
      </c>
      <c r="B2369" s="29">
        <v>0.0</v>
      </c>
      <c r="C2369" s="26"/>
      <c r="D2369" s="27">
        <v>0.0</v>
      </c>
      <c r="E2369" s="28"/>
    </row>
    <row r="2370" hidden="1">
      <c r="A2370" s="31" t="s">
        <v>3651</v>
      </c>
      <c r="B2370" s="29">
        <v>1640.0</v>
      </c>
      <c r="C2370" s="26">
        <v>1640.0</v>
      </c>
      <c r="D2370" s="27">
        <v>0.0</v>
      </c>
      <c r="E2370" s="28"/>
    </row>
    <row r="2371" hidden="1">
      <c r="A2371" s="58" t="s">
        <v>3652</v>
      </c>
      <c r="B2371" s="29">
        <v>71385.0</v>
      </c>
      <c r="C2371" s="29">
        <v>71385.0</v>
      </c>
      <c r="D2371" s="27">
        <v>0.0</v>
      </c>
      <c r="E2371" s="41"/>
    </row>
    <row r="2372" hidden="1">
      <c r="A2372" s="58" t="s">
        <v>3653</v>
      </c>
      <c r="B2372" s="29">
        <v>21358.0</v>
      </c>
      <c r="C2372" s="59">
        <v>21358.0</v>
      </c>
      <c r="D2372" s="27">
        <v>0.0</v>
      </c>
      <c r="E2372" s="41"/>
    </row>
    <row r="2373" hidden="1">
      <c r="A2373" s="58" t="s">
        <v>3654</v>
      </c>
      <c r="B2373" s="29">
        <v>30718.0</v>
      </c>
      <c r="C2373" s="59">
        <v>30718.0</v>
      </c>
      <c r="D2373" s="27">
        <v>0.0</v>
      </c>
      <c r="E2373" s="41"/>
    </row>
    <row r="2374" hidden="1">
      <c r="A2374" s="58" t="s">
        <v>3655</v>
      </c>
      <c r="B2374" s="29">
        <v>15641.0</v>
      </c>
      <c r="C2374" s="59">
        <v>15641.0</v>
      </c>
      <c r="D2374" s="27">
        <v>0.0</v>
      </c>
      <c r="E2374" s="41"/>
    </row>
    <row r="2375" hidden="1">
      <c r="A2375" s="58" t="s">
        <v>3657</v>
      </c>
      <c r="B2375" s="29">
        <v>0.0</v>
      </c>
      <c r="C2375" s="59">
        <v>0.0</v>
      </c>
      <c r="D2375" s="27">
        <v>0.0</v>
      </c>
      <c r="E2375" s="41"/>
    </row>
    <row r="2376" hidden="1">
      <c r="A2376" s="58" t="s">
        <v>3658</v>
      </c>
      <c r="B2376" s="29">
        <v>0.0</v>
      </c>
      <c r="C2376" s="59">
        <v>0.0</v>
      </c>
      <c r="D2376" s="27">
        <v>0.0</v>
      </c>
      <c r="E2376" s="41"/>
    </row>
    <row r="2377" hidden="1">
      <c r="A2377" s="35" t="s">
        <v>3659</v>
      </c>
      <c r="B2377" s="29">
        <v>157507.5</v>
      </c>
      <c r="C2377" s="59">
        <v>157507.5</v>
      </c>
      <c r="D2377" s="27">
        <v>0.0</v>
      </c>
      <c r="E2377" s="41"/>
    </row>
    <row r="2378" hidden="1">
      <c r="A2378" s="36" t="s">
        <v>3660</v>
      </c>
      <c r="B2378" s="42">
        <v>0.5</v>
      </c>
      <c r="C2378" s="71">
        <v>0.5</v>
      </c>
      <c r="D2378" s="66">
        <v>0.0</v>
      </c>
      <c r="E2378" s="45"/>
    </row>
    <row r="2379" hidden="1"/>
    <row r="2380" hidden="1"/>
    <row r="2381" hidden="1">
      <c r="A2381" s="5" t="s">
        <v>4823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3634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4" t="s">
        <v>3635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4824</v>
      </c>
      <c r="B2387" s="7"/>
      <c r="C2387" s="16"/>
      <c r="D2387" s="56" t="s">
        <v>4825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3636</v>
      </c>
      <c r="B2389" s="6"/>
      <c r="C2389" s="6"/>
      <c r="D2389" s="6"/>
      <c r="E2389" s="7"/>
    </row>
    <row r="2390" hidden="1">
      <c r="A2390" s="20" t="s">
        <v>3637</v>
      </c>
      <c r="B2390" s="21" t="s">
        <v>3638</v>
      </c>
      <c r="C2390" s="22" t="s">
        <v>3639</v>
      </c>
      <c r="D2390" s="21" t="s">
        <v>3640</v>
      </c>
      <c r="E2390" s="23" t="s">
        <v>13</v>
      </c>
    </row>
    <row r="2391" hidden="1">
      <c r="A2391" s="57" t="s">
        <v>3641</v>
      </c>
      <c r="B2391" s="25">
        <v>5103.0</v>
      </c>
      <c r="C2391" s="26">
        <v>5103.0</v>
      </c>
      <c r="D2391" s="27">
        <v>0.0</v>
      </c>
      <c r="E2391" s="40"/>
    </row>
    <row r="2392" hidden="1">
      <c r="A2392" s="57" t="s">
        <v>3642</v>
      </c>
      <c r="B2392" s="29">
        <v>11912.0</v>
      </c>
      <c r="C2392" s="26">
        <v>11912.0</v>
      </c>
      <c r="D2392" s="27">
        <v>0.0</v>
      </c>
      <c r="E2392" s="40"/>
    </row>
    <row r="2393" hidden="1">
      <c r="A2393" s="57" t="s">
        <v>3643</v>
      </c>
      <c r="B2393" s="29">
        <v>0.0</v>
      </c>
      <c r="C2393" s="26"/>
      <c r="D2393" s="27">
        <v>0.0</v>
      </c>
      <c r="E2393" s="41"/>
    </row>
    <row r="2394" hidden="1">
      <c r="A2394" s="57" t="s">
        <v>3644</v>
      </c>
      <c r="B2394" s="25">
        <v>0.0</v>
      </c>
      <c r="C2394" s="26"/>
      <c r="D2394" s="27">
        <v>0.0</v>
      </c>
      <c r="E2394" s="40"/>
    </row>
    <row r="2395" hidden="1">
      <c r="A2395" s="31" t="s">
        <v>3646</v>
      </c>
      <c r="B2395" s="25">
        <v>0.0</v>
      </c>
      <c r="C2395" s="26"/>
      <c r="D2395" s="27">
        <v>0.0</v>
      </c>
      <c r="E2395" s="41"/>
    </row>
    <row r="2396" hidden="1">
      <c r="A2396" s="31" t="s">
        <v>3647</v>
      </c>
      <c r="B2396" s="29">
        <v>0.0</v>
      </c>
      <c r="C2396" s="26"/>
      <c r="D2396" s="27">
        <v>0.0</v>
      </c>
      <c r="E2396" s="41"/>
    </row>
    <row r="2397" hidden="1">
      <c r="A2397" s="31" t="s">
        <v>3649</v>
      </c>
      <c r="B2397" s="29">
        <v>0.0</v>
      </c>
      <c r="C2397" s="26"/>
      <c r="D2397" s="27">
        <v>0.0</v>
      </c>
      <c r="E2397" s="28"/>
    </row>
    <row r="2398" hidden="1">
      <c r="A2398" s="31" t="s">
        <v>3651</v>
      </c>
      <c r="B2398" s="29">
        <v>2320.0</v>
      </c>
      <c r="C2398" s="26">
        <v>2320.0</v>
      </c>
      <c r="D2398" s="27">
        <v>0.0</v>
      </c>
      <c r="E2398" s="28"/>
    </row>
    <row r="2399" hidden="1">
      <c r="A2399" s="58" t="s">
        <v>3652</v>
      </c>
      <c r="B2399" s="29">
        <v>74845.0</v>
      </c>
      <c r="C2399" s="29">
        <v>75308.0</v>
      </c>
      <c r="D2399" s="27">
        <v>463.0</v>
      </c>
      <c r="E2399" s="41"/>
    </row>
    <row r="2400" hidden="1">
      <c r="A2400" s="58" t="s">
        <v>3653</v>
      </c>
      <c r="B2400" s="29">
        <v>17882.0</v>
      </c>
      <c r="C2400" s="59">
        <v>18211.0</v>
      </c>
      <c r="D2400" s="27">
        <v>329.0</v>
      </c>
      <c r="E2400" s="41"/>
    </row>
    <row r="2401" hidden="1">
      <c r="A2401" s="58" t="s">
        <v>3654</v>
      </c>
      <c r="B2401" s="29">
        <v>30306.0</v>
      </c>
      <c r="C2401" s="59">
        <v>29950.0</v>
      </c>
      <c r="D2401" s="27">
        <v>-356.0</v>
      </c>
      <c r="E2401" s="41"/>
    </row>
    <row r="2402" hidden="1">
      <c r="A2402" s="58" t="s">
        <v>3655</v>
      </c>
      <c r="B2402" s="29">
        <v>36213.0</v>
      </c>
      <c r="C2402" s="59">
        <v>36213.0</v>
      </c>
      <c r="D2402" s="27">
        <v>0.0</v>
      </c>
      <c r="E2402" s="41"/>
    </row>
    <row r="2403" hidden="1">
      <c r="A2403" s="58" t="s">
        <v>3657</v>
      </c>
      <c r="B2403" s="29">
        <v>717.0</v>
      </c>
      <c r="C2403" s="59">
        <v>717.0</v>
      </c>
      <c r="D2403" s="27">
        <v>0.0</v>
      </c>
      <c r="E2403" s="41"/>
    </row>
    <row r="2404" hidden="1">
      <c r="A2404" s="58" t="s">
        <v>3658</v>
      </c>
      <c r="B2404" s="29">
        <v>0.0</v>
      </c>
      <c r="C2404" s="59">
        <v>0.0</v>
      </c>
      <c r="D2404" s="27">
        <v>0.0</v>
      </c>
      <c r="E2404" s="41"/>
    </row>
    <row r="2405" hidden="1">
      <c r="A2405" s="35" t="s">
        <v>3659</v>
      </c>
      <c r="B2405" s="29">
        <v>179297.0</v>
      </c>
      <c r="C2405" s="59">
        <v>179733.0</v>
      </c>
      <c r="D2405" s="27">
        <v>436.0</v>
      </c>
      <c r="E2405" s="41"/>
    </row>
    <row r="2406" hidden="1">
      <c r="A2406" s="36" t="s">
        <v>3660</v>
      </c>
      <c r="B2406" s="42">
        <v>1.0</v>
      </c>
      <c r="C2406" s="71">
        <v>1.0</v>
      </c>
      <c r="D2406" s="66">
        <v>0.0</v>
      </c>
      <c r="E2406" s="45"/>
    </row>
    <row r="2407" hidden="1"/>
    <row r="2408" hidden="1"/>
    <row r="2409" hidden="1">
      <c r="A2409" s="5" t="s">
        <v>4823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3634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4" t="s">
        <v>3635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4824</v>
      </c>
      <c r="B2415" s="7"/>
      <c r="C2415" s="16"/>
      <c r="D2415" s="56" t="s">
        <v>4825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3636</v>
      </c>
      <c r="B2417" s="6"/>
      <c r="C2417" s="6"/>
      <c r="D2417" s="6"/>
      <c r="E2417" s="7"/>
    </row>
    <row r="2418" hidden="1">
      <c r="A2418" s="20" t="s">
        <v>3637</v>
      </c>
      <c r="B2418" s="21" t="s">
        <v>3638</v>
      </c>
      <c r="C2418" s="22" t="s">
        <v>3639</v>
      </c>
      <c r="D2418" s="21" t="s">
        <v>3640</v>
      </c>
      <c r="E2418" s="23" t="s">
        <v>13</v>
      </c>
    </row>
    <row r="2419" hidden="1">
      <c r="A2419" s="57" t="s">
        <v>3641</v>
      </c>
      <c r="B2419" s="25">
        <v>5139.0</v>
      </c>
      <c r="C2419" s="26">
        <v>5139.0</v>
      </c>
      <c r="D2419" s="27">
        <v>0.0</v>
      </c>
      <c r="E2419" s="40"/>
    </row>
    <row r="2420" hidden="1">
      <c r="A2420" s="57" t="s">
        <v>3642</v>
      </c>
      <c r="B2420" s="29">
        <v>10387.0</v>
      </c>
      <c r="C2420" s="26">
        <v>10387.0</v>
      </c>
      <c r="D2420" s="27">
        <v>0.0</v>
      </c>
      <c r="E2420" s="40"/>
    </row>
    <row r="2421" hidden="1">
      <c r="A2421" s="57" t="s">
        <v>3643</v>
      </c>
      <c r="B2421" s="29">
        <v>0.0</v>
      </c>
      <c r="C2421" s="26"/>
      <c r="D2421" s="27">
        <v>0.0</v>
      </c>
      <c r="E2421" s="41"/>
    </row>
    <row r="2422" hidden="1">
      <c r="A2422" s="57" t="s">
        <v>3644</v>
      </c>
      <c r="B2422" s="25">
        <v>0.0</v>
      </c>
      <c r="C2422" s="26"/>
      <c r="D2422" s="27">
        <v>0.0</v>
      </c>
      <c r="E2422" s="40"/>
    </row>
    <row r="2423" hidden="1">
      <c r="A2423" s="31" t="s">
        <v>3646</v>
      </c>
      <c r="B2423" s="25">
        <v>0.0</v>
      </c>
      <c r="C2423" s="26"/>
      <c r="D2423" s="27">
        <v>0.0</v>
      </c>
      <c r="E2423" s="41"/>
    </row>
    <row r="2424" hidden="1">
      <c r="A2424" s="31" t="s">
        <v>3647</v>
      </c>
      <c r="B2424" s="29">
        <v>0.0</v>
      </c>
      <c r="C2424" s="26"/>
      <c r="D2424" s="27">
        <v>0.0</v>
      </c>
      <c r="E2424" s="41"/>
    </row>
    <row r="2425" hidden="1">
      <c r="A2425" s="31" t="s">
        <v>3649</v>
      </c>
      <c r="B2425" s="29">
        <v>0.0</v>
      </c>
      <c r="C2425" s="26"/>
      <c r="D2425" s="27">
        <v>0.0</v>
      </c>
      <c r="E2425" s="28"/>
    </row>
    <row r="2426" hidden="1">
      <c r="A2426" s="31" t="s">
        <v>3651</v>
      </c>
      <c r="B2426" s="29">
        <v>2480.0</v>
      </c>
      <c r="C2426" s="26">
        <v>2480.0</v>
      </c>
      <c r="D2426" s="27">
        <v>0.0</v>
      </c>
      <c r="E2426" s="28"/>
    </row>
    <row r="2427" hidden="1">
      <c r="A2427" s="58" t="s">
        <v>3652</v>
      </c>
      <c r="B2427" s="29">
        <v>112697.00999999998</v>
      </c>
      <c r="C2427" s="29">
        <v>112697.01000000007</v>
      </c>
      <c r="D2427" s="27">
        <v>8.731149137020111E-11</v>
      </c>
      <c r="E2427" s="41"/>
    </row>
    <row r="2428" hidden="1">
      <c r="A2428" s="58" t="s">
        <v>3653</v>
      </c>
      <c r="B2428" s="29">
        <v>24459.0</v>
      </c>
      <c r="C2428" s="59">
        <v>24459.0</v>
      </c>
      <c r="D2428" s="27">
        <v>0.0</v>
      </c>
      <c r="E2428" s="41"/>
    </row>
    <row r="2429" hidden="1">
      <c r="A2429" s="58" t="s">
        <v>3654</v>
      </c>
      <c r="B2429" s="29">
        <v>42443.0</v>
      </c>
      <c r="C2429" s="59">
        <v>41733.0</v>
      </c>
      <c r="D2429" s="27">
        <v>-710.0</v>
      </c>
      <c r="E2429" s="41"/>
    </row>
    <row r="2430" hidden="1">
      <c r="A2430" s="58" t="s">
        <v>3655</v>
      </c>
      <c r="B2430" s="29">
        <v>30539.0</v>
      </c>
      <c r="C2430" s="59">
        <v>30539.0</v>
      </c>
      <c r="D2430" s="27">
        <v>0.0</v>
      </c>
      <c r="E2430" s="41"/>
    </row>
    <row r="2431" hidden="1">
      <c r="A2431" s="58" t="s">
        <v>3657</v>
      </c>
      <c r="B2431" s="29">
        <v>0.0</v>
      </c>
      <c r="C2431" s="59">
        <v>0.0</v>
      </c>
      <c r="D2431" s="27">
        <v>0.0</v>
      </c>
      <c r="E2431" s="41"/>
    </row>
    <row r="2432" hidden="1">
      <c r="A2432" s="58" t="s">
        <v>3658</v>
      </c>
      <c r="B2432" s="29">
        <v>0.0</v>
      </c>
      <c r="C2432" s="59">
        <v>0.0</v>
      </c>
      <c r="D2432" s="27">
        <v>0.0</v>
      </c>
      <c r="E2432" s="41"/>
    </row>
    <row r="2433" hidden="1">
      <c r="A2433" s="35" t="s">
        <v>3659</v>
      </c>
      <c r="B2433" s="29">
        <v>228143.50999999995</v>
      </c>
      <c r="C2433" s="59">
        <v>227433.5100000001</v>
      </c>
      <c r="D2433" s="27">
        <v>-709.9999999998545</v>
      </c>
      <c r="E2433" s="41"/>
    </row>
    <row r="2434" hidden="1">
      <c r="A2434" s="36" t="s">
        <v>3660</v>
      </c>
      <c r="B2434" s="42">
        <v>0.5000000000145519</v>
      </c>
      <c r="C2434" s="71">
        <v>0.49999999997089617</v>
      </c>
      <c r="D2434" s="66">
        <v>-4.3655745685100555E-11</v>
      </c>
      <c r="E2434" s="45"/>
    </row>
    <row r="2435" hidden="1"/>
    <row r="2436" hidden="1"/>
    <row r="2437" hidden="1">
      <c r="A2437" s="5" t="s">
        <v>4823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3634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4" t="s">
        <v>3635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4824</v>
      </c>
      <c r="B2443" s="7"/>
      <c r="C2443" s="16"/>
      <c r="D2443" s="56" t="s">
        <v>4825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3636</v>
      </c>
      <c r="B2445" s="6"/>
      <c r="C2445" s="6"/>
      <c r="D2445" s="6"/>
      <c r="E2445" s="7"/>
    </row>
    <row r="2446" hidden="1">
      <c r="A2446" s="20" t="s">
        <v>3637</v>
      </c>
      <c r="B2446" s="21" t="s">
        <v>3638</v>
      </c>
      <c r="C2446" s="22" t="s">
        <v>3639</v>
      </c>
      <c r="D2446" s="21" t="s">
        <v>3640</v>
      </c>
      <c r="E2446" s="23" t="s">
        <v>13</v>
      </c>
    </row>
    <row r="2447" hidden="1">
      <c r="A2447" s="57" t="s">
        <v>3641</v>
      </c>
      <c r="B2447" s="25">
        <v>9645.0</v>
      </c>
      <c r="C2447" s="26">
        <v>9645.0</v>
      </c>
      <c r="D2447" s="27">
        <v>0.0</v>
      </c>
      <c r="E2447" s="40"/>
    </row>
    <row r="2448" hidden="1">
      <c r="A2448" s="57" t="s">
        <v>3642</v>
      </c>
      <c r="B2448" s="29">
        <v>9296.0</v>
      </c>
      <c r="C2448" s="26">
        <v>9296.0</v>
      </c>
      <c r="D2448" s="27">
        <v>0.0</v>
      </c>
      <c r="E2448" s="40"/>
    </row>
    <row r="2449" hidden="1">
      <c r="A2449" s="57" t="s">
        <v>3643</v>
      </c>
      <c r="B2449" s="29">
        <v>0.0</v>
      </c>
      <c r="C2449" s="26"/>
      <c r="D2449" s="27">
        <v>0.0</v>
      </c>
      <c r="E2449" s="41"/>
    </row>
    <row r="2450" hidden="1">
      <c r="A2450" s="57" t="s">
        <v>3644</v>
      </c>
      <c r="B2450" s="25">
        <v>0.0</v>
      </c>
      <c r="C2450" s="26"/>
      <c r="D2450" s="27">
        <v>0.0</v>
      </c>
      <c r="E2450" s="40"/>
    </row>
    <row r="2451" hidden="1">
      <c r="A2451" s="31" t="s">
        <v>3646</v>
      </c>
      <c r="B2451" s="25">
        <v>0.0</v>
      </c>
      <c r="C2451" s="26"/>
      <c r="D2451" s="27">
        <v>0.0</v>
      </c>
      <c r="E2451" s="41"/>
    </row>
    <row r="2452" hidden="1">
      <c r="A2452" s="31" t="s">
        <v>3647</v>
      </c>
      <c r="B2452" s="29">
        <v>0.0</v>
      </c>
      <c r="C2452" s="26"/>
      <c r="D2452" s="27">
        <v>0.0</v>
      </c>
      <c r="E2452" s="41"/>
    </row>
    <row r="2453" hidden="1">
      <c r="A2453" s="31" t="s">
        <v>3649</v>
      </c>
      <c r="B2453" s="29">
        <v>459.0</v>
      </c>
      <c r="C2453" s="26">
        <v>459.0</v>
      </c>
      <c r="D2453" s="27">
        <v>0.0</v>
      </c>
      <c r="E2453" s="28" t="s">
        <v>8663</v>
      </c>
    </row>
    <row r="2454" hidden="1">
      <c r="A2454" s="31" t="s">
        <v>3651</v>
      </c>
      <c r="B2454" s="29">
        <v>2480.0</v>
      </c>
      <c r="C2454" s="26">
        <v>2480.0</v>
      </c>
      <c r="D2454" s="27">
        <v>0.0</v>
      </c>
      <c r="E2454" s="28"/>
    </row>
    <row r="2455" hidden="1">
      <c r="A2455" s="58" t="s">
        <v>3652</v>
      </c>
      <c r="B2455" s="29">
        <v>122403.81999999998</v>
      </c>
      <c r="C2455" s="29">
        <v>122403.8200000002</v>
      </c>
      <c r="D2455" s="27">
        <v>2.1827872842550278E-10</v>
      </c>
      <c r="E2455" s="41"/>
    </row>
    <row r="2456" hidden="1">
      <c r="A2456" s="58" t="s">
        <v>3653</v>
      </c>
      <c r="B2456" s="29">
        <v>21111.0</v>
      </c>
      <c r="C2456" s="59">
        <v>21111.0</v>
      </c>
      <c r="D2456" s="27">
        <v>0.0</v>
      </c>
      <c r="E2456" s="41"/>
    </row>
    <row r="2457" hidden="1">
      <c r="A2457" s="58" t="s">
        <v>3654</v>
      </c>
      <c r="B2457" s="29">
        <v>46610.0</v>
      </c>
      <c r="C2457" s="59">
        <v>46610.0</v>
      </c>
      <c r="D2457" s="27">
        <v>0.0</v>
      </c>
      <c r="E2457" s="41"/>
    </row>
    <row r="2458" hidden="1">
      <c r="A2458" s="58" t="s">
        <v>3655</v>
      </c>
      <c r="B2458" s="29">
        <v>30116.0</v>
      </c>
      <c r="C2458" s="59">
        <v>30116.0</v>
      </c>
      <c r="D2458" s="27">
        <v>0.0</v>
      </c>
      <c r="E2458" s="41"/>
    </row>
    <row r="2459" hidden="1">
      <c r="A2459" s="58" t="s">
        <v>3657</v>
      </c>
      <c r="B2459" s="29">
        <v>0.0</v>
      </c>
      <c r="C2459" s="59">
        <v>0.0</v>
      </c>
      <c r="D2459" s="27">
        <v>0.0</v>
      </c>
      <c r="E2459" s="41"/>
    </row>
    <row r="2460" hidden="1">
      <c r="A2460" s="58" t="s">
        <v>3658</v>
      </c>
      <c r="B2460" s="29">
        <v>0.0</v>
      </c>
      <c r="C2460" s="59">
        <v>0.0</v>
      </c>
      <c r="D2460" s="27">
        <v>0.0</v>
      </c>
      <c r="E2460" s="41"/>
    </row>
    <row r="2461" hidden="1">
      <c r="A2461" s="35" t="s">
        <v>3659</v>
      </c>
      <c r="B2461" s="29">
        <v>242119.32</v>
      </c>
      <c r="C2461" s="59">
        <v>242119.31999999954</v>
      </c>
      <c r="D2461" s="27">
        <v>-4.656612873077393E-10</v>
      </c>
      <c r="E2461" s="41"/>
    </row>
    <row r="2462" hidden="1">
      <c r="A2462" s="36" t="s">
        <v>3660</v>
      </c>
      <c r="B2462" s="42">
        <v>1.499999999989086</v>
      </c>
      <c r="C2462" s="71">
        <v>1.5000000006402843</v>
      </c>
      <c r="D2462" s="66">
        <v>6.511982064694166E-10</v>
      </c>
      <c r="E2462" s="45"/>
    </row>
    <row r="2463" hidden="1"/>
    <row r="2464" hidden="1"/>
    <row r="2465" hidden="1">
      <c r="A2465" s="5" t="s">
        <v>4823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3634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4" t="s">
        <v>3635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4824</v>
      </c>
      <c r="B2471" s="7"/>
      <c r="C2471" s="16"/>
      <c r="D2471" s="56" t="s">
        <v>4833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3636</v>
      </c>
      <c r="B2473" s="6"/>
      <c r="C2473" s="6"/>
      <c r="D2473" s="6"/>
      <c r="E2473" s="7"/>
    </row>
    <row r="2474" hidden="1">
      <c r="A2474" s="20" t="s">
        <v>3637</v>
      </c>
      <c r="B2474" s="21" t="s">
        <v>3638</v>
      </c>
      <c r="C2474" s="22" t="s">
        <v>3639</v>
      </c>
      <c r="D2474" s="21" t="s">
        <v>3640</v>
      </c>
      <c r="E2474" s="23" t="s">
        <v>13</v>
      </c>
    </row>
    <row r="2475" hidden="1">
      <c r="A2475" s="57" t="s">
        <v>3641</v>
      </c>
      <c r="B2475" s="25">
        <v>3093.0</v>
      </c>
      <c r="C2475" s="26">
        <v>3093.0</v>
      </c>
      <c r="D2475" s="27">
        <v>0.0</v>
      </c>
      <c r="E2475" s="40"/>
    </row>
    <row r="2476" hidden="1">
      <c r="A2476" s="57" t="s">
        <v>3642</v>
      </c>
      <c r="B2476" s="29">
        <v>7759.0</v>
      </c>
      <c r="C2476" s="26">
        <v>7759.0</v>
      </c>
      <c r="D2476" s="27">
        <v>0.0</v>
      </c>
      <c r="E2476" s="40"/>
    </row>
    <row r="2477" hidden="1">
      <c r="A2477" s="57" t="s">
        <v>3643</v>
      </c>
      <c r="B2477" s="29">
        <v>0.0</v>
      </c>
      <c r="C2477" s="26"/>
      <c r="D2477" s="27">
        <v>0.0</v>
      </c>
      <c r="E2477" s="41"/>
    </row>
    <row r="2478" hidden="1">
      <c r="A2478" s="57" t="s">
        <v>3644</v>
      </c>
      <c r="B2478" s="25">
        <v>0.0</v>
      </c>
      <c r="C2478" s="26"/>
      <c r="D2478" s="27">
        <v>0.0</v>
      </c>
      <c r="E2478" s="40"/>
    </row>
    <row r="2479" hidden="1">
      <c r="A2479" s="31" t="s">
        <v>3646</v>
      </c>
      <c r="B2479" s="25">
        <v>0.0</v>
      </c>
      <c r="C2479" s="26"/>
      <c r="D2479" s="27">
        <v>0.0</v>
      </c>
      <c r="E2479" s="41"/>
    </row>
    <row r="2480" hidden="1">
      <c r="A2480" s="31" t="s">
        <v>3647</v>
      </c>
      <c r="B2480" s="29">
        <v>0.0</v>
      </c>
      <c r="C2480" s="26"/>
      <c r="D2480" s="27">
        <v>0.0</v>
      </c>
      <c r="E2480" s="41"/>
    </row>
    <row r="2481" hidden="1">
      <c r="A2481" s="31" t="s">
        <v>3649</v>
      </c>
      <c r="B2481" s="29">
        <v>0.0</v>
      </c>
      <c r="C2481" s="26"/>
      <c r="D2481" s="27">
        <v>0.0</v>
      </c>
      <c r="E2481" s="28"/>
    </row>
    <row r="2482" hidden="1">
      <c r="A2482" s="31" t="s">
        <v>3651</v>
      </c>
      <c r="B2482" s="29">
        <v>2160.0</v>
      </c>
      <c r="C2482" s="26">
        <v>2080.0</v>
      </c>
      <c r="D2482" s="27">
        <v>-80.0</v>
      </c>
      <c r="E2482" s="28"/>
    </row>
    <row r="2483" hidden="1">
      <c r="A2483" s="58" t="s">
        <v>3652</v>
      </c>
      <c r="B2483" s="49">
        <v>104579.12</v>
      </c>
      <c r="C2483" s="49">
        <v>104579.12000000005</v>
      </c>
      <c r="D2483" s="27">
        <v>5.820766091346741E-11</v>
      </c>
      <c r="E2483" s="41"/>
    </row>
    <row r="2484" hidden="1">
      <c r="A2484" s="58" t="s">
        <v>3653</v>
      </c>
      <c r="B2484" s="29">
        <v>21613.0</v>
      </c>
      <c r="C2484" s="59">
        <v>21613.0</v>
      </c>
      <c r="D2484" s="27">
        <v>0.0</v>
      </c>
      <c r="E2484" s="41"/>
    </row>
    <row r="2485" hidden="1">
      <c r="A2485" s="58" t="s">
        <v>3654</v>
      </c>
      <c r="B2485" s="29">
        <v>31001.0</v>
      </c>
      <c r="C2485" s="59">
        <v>31001.0</v>
      </c>
      <c r="D2485" s="27">
        <v>0.0</v>
      </c>
      <c r="E2485" s="41"/>
    </row>
    <row r="2486" hidden="1">
      <c r="A2486" s="58" t="s">
        <v>3655</v>
      </c>
      <c r="B2486" s="29">
        <v>25404.65</v>
      </c>
      <c r="C2486" s="59">
        <v>25404.65</v>
      </c>
      <c r="D2486" s="27">
        <v>0.0</v>
      </c>
      <c r="E2486" s="41"/>
    </row>
    <row r="2487" hidden="1">
      <c r="A2487" s="58" t="s">
        <v>3657</v>
      </c>
      <c r="B2487" s="29">
        <v>0.0</v>
      </c>
      <c r="C2487" s="59">
        <v>0.0</v>
      </c>
      <c r="D2487" s="27">
        <v>0.0</v>
      </c>
      <c r="E2487" s="41"/>
    </row>
    <row r="2488" hidden="1">
      <c r="A2488" s="58" t="s">
        <v>3658</v>
      </c>
      <c r="B2488" s="29">
        <v>0.0</v>
      </c>
      <c r="C2488" s="59">
        <v>0.0</v>
      </c>
      <c r="D2488" s="27">
        <v>0.0</v>
      </c>
      <c r="E2488" s="41"/>
    </row>
    <row r="2489" hidden="1">
      <c r="A2489" s="35" t="s">
        <v>3659</v>
      </c>
      <c r="B2489" s="49">
        <v>195610.11</v>
      </c>
      <c r="C2489" s="72">
        <v>195610.11000000002</v>
      </c>
      <c r="D2489" s="27">
        <v>2.9103830456733704E-11</v>
      </c>
      <c r="E2489" s="41"/>
    </row>
    <row r="2490" hidden="1">
      <c r="A2490" s="36" t="s">
        <v>3660</v>
      </c>
      <c r="B2490" s="42">
        <v>-0.3400000000001455</v>
      </c>
      <c r="C2490" s="73">
        <v>-80.3399999999674</v>
      </c>
      <c r="D2490" s="66">
        <v>-79.99999999996726</v>
      </c>
      <c r="E2490" s="45"/>
    </row>
    <row r="2491" hidden="1"/>
    <row r="2492" hidden="1"/>
    <row r="2493" hidden="1">
      <c r="A2493" s="5" t="s">
        <v>4823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3634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4" t="s">
        <v>3635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4825</v>
      </c>
      <c r="B2499" s="7"/>
      <c r="C2499" s="16"/>
      <c r="D2499" s="56" t="s">
        <v>4825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3636</v>
      </c>
      <c r="B2501" s="6"/>
      <c r="C2501" s="6"/>
      <c r="D2501" s="6"/>
      <c r="E2501" s="7"/>
    </row>
    <row r="2502" hidden="1">
      <c r="A2502" s="20" t="s">
        <v>3637</v>
      </c>
      <c r="B2502" s="21" t="s">
        <v>3638</v>
      </c>
      <c r="C2502" s="22" t="s">
        <v>3639</v>
      </c>
      <c r="D2502" s="21" t="s">
        <v>3640</v>
      </c>
      <c r="E2502" s="23" t="s">
        <v>13</v>
      </c>
    </row>
    <row r="2503" hidden="1">
      <c r="A2503" s="57" t="s">
        <v>3641</v>
      </c>
      <c r="B2503" s="25">
        <v>593.0</v>
      </c>
      <c r="C2503" s="26">
        <v>600.0</v>
      </c>
      <c r="D2503" s="27">
        <v>7.0</v>
      </c>
      <c r="E2503" s="40"/>
    </row>
    <row r="2504" hidden="1">
      <c r="A2504" s="57" t="s">
        <v>3642</v>
      </c>
      <c r="B2504" s="29">
        <v>1135.0</v>
      </c>
      <c r="C2504" s="26">
        <v>1135.0</v>
      </c>
      <c r="D2504" s="27">
        <v>0.0</v>
      </c>
      <c r="E2504" s="40"/>
    </row>
    <row r="2505" hidden="1">
      <c r="A2505" s="57" t="s">
        <v>3643</v>
      </c>
      <c r="B2505" s="29">
        <v>0.0</v>
      </c>
      <c r="C2505" s="26"/>
      <c r="D2505" s="27">
        <v>0.0</v>
      </c>
      <c r="E2505" s="41"/>
    </row>
    <row r="2506" hidden="1">
      <c r="A2506" s="57" t="s">
        <v>3644</v>
      </c>
      <c r="B2506" s="25">
        <v>0.0</v>
      </c>
      <c r="C2506" s="26"/>
      <c r="D2506" s="27">
        <v>0.0</v>
      </c>
      <c r="E2506" s="40"/>
    </row>
    <row r="2507" hidden="1">
      <c r="A2507" s="31" t="s">
        <v>3646</v>
      </c>
      <c r="B2507" s="25">
        <v>0.0</v>
      </c>
      <c r="C2507" s="26"/>
      <c r="D2507" s="27">
        <v>0.0</v>
      </c>
      <c r="E2507" s="41"/>
    </row>
    <row r="2508" hidden="1">
      <c r="A2508" s="31" t="s">
        <v>3647</v>
      </c>
      <c r="B2508" s="29">
        <v>0.0</v>
      </c>
      <c r="C2508" s="26"/>
      <c r="D2508" s="27">
        <v>0.0</v>
      </c>
      <c r="E2508" s="41"/>
    </row>
    <row r="2509" hidden="1">
      <c r="A2509" s="31" t="s">
        <v>3649</v>
      </c>
      <c r="B2509" s="29">
        <v>0.0</v>
      </c>
      <c r="C2509" s="26"/>
      <c r="D2509" s="27">
        <v>0.0</v>
      </c>
      <c r="E2509" s="28"/>
    </row>
    <row r="2510" hidden="1">
      <c r="A2510" s="31" t="s">
        <v>3651</v>
      </c>
      <c r="B2510" s="29">
        <v>400.0</v>
      </c>
      <c r="C2510" s="26">
        <v>440.0</v>
      </c>
      <c r="D2510" s="27">
        <v>40.0</v>
      </c>
      <c r="E2510" s="28"/>
    </row>
    <row r="2511" hidden="1">
      <c r="A2511" s="58" t="s">
        <v>3652</v>
      </c>
      <c r="B2511" s="49">
        <v>19189.950000000004</v>
      </c>
      <c r="C2511" s="49">
        <v>19677.95</v>
      </c>
      <c r="D2511" s="27">
        <v>487.99999999999636</v>
      </c>
      <c r="E2511" s="41"/>
    </row>
    <row r="2512" hidden="1">
      <c r="A2512" s="58" t="s">
        <v>3653</v>
      </c>
      <c r="B2512" s="29">
        <v>3653.0</v>
      </c>
      <c r="C2512" s="59">
        <v>3653.0</v>
      </c>
      <c r="D2512" s="27">
        <v>0.0</v>
      </c>
      <c r="E2512" s="41"/>
    </row>
    <row r="2513" hidden="1">
      <c r="A2513" s="58" t="s">
        <v>3654</v>
      </c>
      <c r="B2513" s="29">
        <v>4733.0</v>
      </c>
      <c r="C2513" s="59">
        <v>4733.0</v>
      </c>
      <c r="D2513" s="27">
        <v>0.0</v>
      </c>
      <c r="E2513" s="41"/>
    </row>
    <row r="2514" hidden="1">
      <c r="A2514" s="58" t="s">
        <v>3655</v>
      </c>
      <c r="B2514" s="29">
        <v>5504.0</v>
      </c>
      <c r="C2514" s="59">
        <v>5504.0</v>
      </c>
      <c r="D2514" s="27">
        <v>0.0</v>
      </c>
      <c r="E2514" s="41"/>
    </row>
    <row r="2515" hidden="1">
      <c r="A2515" s="58" t="s">
        <v>3657</v>
      </c>
      <c r="B2515" s="29">
        <v>0.0</v>
      </c>
      <c r="C2515" s="59">
        <v>0.0</v>
      </c>
      <c r="D2515" s="27">
        <v>0.0</v>
      </c>
      <c r="E2515" s="41"/>
    </row>
    <row r="2516" hidden="1">
      <c r="A2516" s="58" t="s">
        <v>3658</v>
      </c>
      <c r="B2516" s="29">
        <v>0.0</v>
      </c>
      <c r="C2516" s="59">
        <v>0.0</v>
      </c>
      <c r="D2516" s="27">
        <v>0.0</v>
      </c>
      <c r="E2516" s="41"/>
    </row>
    <row r="2517" hidden="1">
      <c r="A2517" s="35" t="s">
        <v>3659</v>
      </c>
      <c r="B2517" s="49">
        <v>35207.95</v>
      </c>
      <c r="C2517" s="72">
        <v>35695.95</v>
      </c>
      <c r="D2517" s="27">
        <v>488.0</v>
      </c>
      <c r="E2517" s="41"/>
    </row>
    <row r="2518" hidden="1">
      <c r="A2518" s="36" t="s">
        <v>3660</v>
      </c>
      <c r="B2518" s="42">
        <v>7.275957614183426E-12</v>
      </c>
      <c r="C2518" s="73">
        <v>47.0</v>
      </c>
      <c r="D2518" s="66">
        <v>46.999999999992724</v>
      </c>
      <c r="E2518" s="45"/>
    </row>
    <row r="2519" hidden="1"/>
    <row r="2520" hidden="1"/>
    <row r="2521" hidden="1">
      <c r="A2521" s="5" t="s">
        <v>4823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3634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4" t="s">
        <v>3635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4824</v>
      </c>
      <c r="B2527" s="7"/>
      <c r="C2527" s="16"/>
      <c r="D2527" s="56" t="s">
        <v>4825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3636</v>
      </c>
      <c r="B2529" s="6"/>
      <c r="C2529" s="6"/>
      <c r="D2529" s="6"/>
      <c r="E2529" s="7"/>
    </row>
    <row r="2530" hidden="1">
      <c r="A2530" s="20" t="s">
        <v>3637</v>
      </c>
      <c r="B2530" s="21" t="s">
        <v>3638</v>
      </c>
      <c r="C2530" s="22" t="s">
        <v>3639</v>
      </c>
      <c r="D2530" s="21" t="s">
        <v>3640</v>
      </c>
      <c r="E2530" s="23" t="s">
        <v>13</v>
      </c>
    </row>
    <row r="2531" hidden="1">
      <c r="A2531" s="57" t="s">
        <v>3641</v>
      </c>
      <c r="B2531" s="25">
        <v>5325.0</v>
      </c>
      <c r="C2531" s="26">
        <v>5325.0</v>
      </c>
      <c r="D2531" s="27">
        <v>0.0</v>
      </c>
      <c r="E2531" s="40"/>
    </row>
    <row r="2532" hidden="1">
      <c r="A2532" s="57" t="s">
        <v>3642</v>
      </c>
      <c r="B2532" s="29">
        <v>11280.0</v>
      </c>
      <c r="C2532" s="26">
        <v>11280.0</v>
      </c>
      <c r="D2532" s="27">
        <v>0.0</v>
      </c>
      <c r="E2532" s="40"/>
    </row>
    <row r="2533" hidden="1">
      <c r="A2533" s="57" t="s">
        <v>3643</v>
      </c>
      <c r="B2533" s="29">
        <v>0.0</v>
      </c>
      <c r="C2533" s="26"/>
      <c r="D2533" s="27">
        <v>0.0</v>
      </c>
      <c r="E2533" s="41"/>
    </row>
    <row r="2534" hidden="1">
      <c r="A2534" s="57" t="s">
        <v>3644</v>
      </c>
      <c r="B2534" s="25">
        <v>0.0</v>
      </c>
      <c r="C2534" s="26"/>
      <c r="D2534" s="27">
        <v>0.0</v>
      </c>
      <c r="E2534" s="40"/>
    </row>
    <row r="2535" hidden="1">
      <c r="A2535" s="31" t="s">
        <v>3646</v>
      </c>
      <c r="B2535" s="25">
        <v>0.0</v>
      </c>
      <c r="C2535" s="26"/>
      <c r="D2535" s="27">
        <v>0.0</v>
      </c>
      <c r="E2535" s="41"/>
    </row>
    <row r="2536" hidden="1">
      <c r="A2536" s="31" t="s">
        <v>3647</v>
      </c>
      <c r="B2536" s="29">
        <v>0.0</v>
      </c>
      <c r="C2536" s="26"/>
      <c r="D2536" s="27">
        <v>0.0</v>
      </c>
      <c r="E2536" s="41"/>
    </row>
    <row r="2537" hidden="1">
      <c r="A2537" s="31" t="s">
        <v>3649</v>
      </c>
      <c r="B2537" s="29">
        <v>0.0</v>
      </c>
      <c r="C2537" s="26"/>
      <c r="D2537" s="27">
        <v>0.0</v>
      </c>
      <c r="E2537" s="28"/>
    </row>
    <row r="2538" hidden="1">
      <c r="A2538" s="31" t="s">
        <v>3651</v>
      </c>
      <c r="B2538" s="29">
        <v>2600.0</v>
      </c>
      <c r="C2538" s="26">
        <v>2560.0</v>
      </c>
      <c r="D2538" s="27">
        <v>-40.0</v>
      </c>
      <c r="E2538" s="28"/>
    </row>
    <row r="2539" hidden="1">
      <c r="A2539" s="58" t="s">
        <v>3652</v>
      </c>
      <c r="B2539" s="49">
        <v>101884.54000000001</v>
      </c>
      <c r="C2539" s="49">
        <v>101884.54000000008</v>
      </c>
      <c r="D2539" s="27">
        <v>7.275957614183426E-11</v>
      </c>
      <c r="E2539" s="41"/>
    </row>
    <row r="2540" hidden="1">
      <c r="A2540" s="58" t="s">
        <v>3653</v>
      </c>
      <c r="B2540" s="29">
        <v>28336.0</v>
      </c>
      <c r="C2540" s="59">
        <v>28336.0</v>
      </c>
      <c r="D2540" s="27">
        <v>0.0</v>
      </c>
      <c r="E2540" s="41"/>
    </row>
    <row r="2541" hidden="1">
      <c r="A2541" s="58" t="s">
        <v>3654</v>
      </c>
      <c r="B2541" s="29">
        <v>31292.0</v>
      </c>
      <c r="C2541" s="59">
        <v>31292.0</v>
      </c>
      <c r="D2541" s="27">
        <v>0.0</v>
      </c>
      <c r="E2541" s="41"/>
    </row>
    <row r="2542" hidden="1">
      <c r="A2542" s="58" t="s">
        <v>3655</v>
      </c>
      <c r="B2542" s="29">
        <v>30520.0</v>
      </c>
      <c r="C2542" s="59">
        <v>30520.0</v>
      </c>
      <c r="D2542" s="27">
        <v>0.0</v>
      </c>
      <c r="E2542" s="41"/>
    </row>
    <row r="2543" hidden="1">
      <c r="A2543" s="58" t="s">
        <v>3657</v>
      </c>
      <c r="B2543" s="29">
        <v>0.0</v>
      </c>
      <c r="C2543" s="59">
        <v>0.0</v>
      </c>
      <c r="D2543" s="27">
        <v>0.0</v>
      </c>
      <c r="E2543" s="41"/>
    </row>
    <row r="2544" hidden="1">
      <c r="A2544" s="58" t="s">
        <v>3658</v>
      </c>
      <c r="B2544" s="29">
        <v>0.0</v>
      </c>
      <c r="C2544" s="59">
        <v>0.0</v>
      </c>
      <c r="D2544" s="27">
        <v>0.0</v>
      </c>
      <c r="E2544" s="41"/>
    </row>
    <row r="2545" hidden="1">
      <c r="A2545" s="35" t="s">
        <v>3659</v>
      </c>
      <c r="B2545" s="49">
        <v>211236.03999999998</v>
      </c>
      <c r="C2545" s="72">
        <v>211236.03999999948</v>
      </c>
      <c r="D2545" s="27">
        <v>-4.94765117764473E-10</v>
      </c>
      <c r="E2545" s="41"/>
    </row>
    <row r="2546" hidden="1">
      <c r="A2546" s="36" t="s">
        <v>3660</v>
      </c>
      <c r="B2546" s="42">
        <v>1.500000000003638</v>
      </c>
      <c r="C2546" s="73">
        <v>-38.49999999938882</v>
      </c>
      <c r="D2546" s="66">
        <v>-39.99999999939246</v>
      </c>
      <c r="E2546" s="45"/>
    </row>
    <row r="2547" hidden="1"/>
    <row r="2548" hidden="1"/>
    <row r="2549" hidden="1">
      <c r="A2549" s="5" t="s">
        <v>4823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3634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4" t="s">
        <v>3635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4824</v>
      </c>
      <c r="B2555" s="7"/>
      <c r="C2555" s="16"/>
      <c r="D2555" s="56" t="s">
        <v>4825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3636</v>
      </c>
      <c r="B2557" s="6"/>
      <c r="C2557" s="6"/>
      <c r="D2557" s="6"/>
      <c r="E2557" s="7"/>
    </row>
    <row r="2558" hidden="1">
      <c r="A2558" s="20" t="s">
        <v>3637</v>
      </c>
      <c r="B2558" s="21" t="s">
        <v>3638</v>
      </c>
      <c r="C2558" s="22" t="s">
        <v>3639</v>
      </c>
      <c r="D2558" s="21" t="s">
        <v>3640</v>
      </c>
      <c r="E2558" s="23" t="s">
        <v>13</v>
      </c>
    </row>
    <row r="2559" hidden="1">
      <c r="A2559" s="57" t="s">
        <v>3641</v>
      </c>
      <c r="B2559" s="25">
        <v>2944.0</v>
      </c>
      <c r="C2559" s="26">
        <v>2944.0</v>
      </c>
      <c r="D2559" s="27">
        <v>0.0</v>
      </c>
      <c r="E2559" s="40"/>
    </row>
    <row r="2560" hidden="1">
      <c r="A2560" s="57" t="s">
        <v>3642</v>
      </c>
      <c r="B2560" s="29">
        <v>13928.0</v>
      </c>
      <c r="C2560" s="26">
        <v>13928.0</v>
      </c>
      <c r="D2560" s="27">
        <v>0.0</v>
      </c>
      <c r="E2560" s="40"/>
    </row>
    <row r="2561" hidden="1">
      <c r="A2561" s="57" t="s">
        <v>3643</v>
      </c>
      <c r="B2561" s="29">
        <v>0.0</v>
      </c>
      <c r="C2561" s="26"/>
      <c r="D2561" s="27">
        <v>0.0</v>
      </c>
      <c r="E2561" s="41"/>
    </row>
    <row r="2562" hidden="1">
      <c r="A2562" s="57" t="s">
        <v>3644</v>
      </c>
      <c r="B2562" s="25">
        <v>0.0</v>
      </c>
      <c r="C2562" s="26">
        <v>1000.0</v>
      </c>
      <c r="D2562" s="27">
        <v>1000.0</v>
      </c>
      <c r="E2562" s="40"/>
    </row>
    <row r="2563" hidden="1">
      <c r="A2563" s="31" t="s">
        <v>3646</v>
      </c>
      <c r="B2563" s="25">
        <v>0.0</v>
      </c>
      <c r="C2563" s="26"/>
      <c r="D2563" s="27">
        <v>0.0</v>
      </c>
      <c r="E2563" s="41"/>
    </row>
    <row r="2564" hidden="1">
      <c r="A2564" s="31" t="s">
        <v>3647</v>
      </c>
      <c r="B2564" s="29">
        <v>76.0</v>
      </c>
      <c r="C2564" s="26"/>
      <c r="D2564" s="27">
        <v>-76.0</v>
      </c>
      <c r="E2564" s="41"/>
    </row>
    <row r="2565" hidden="1">
      <c r="A2565" s="31" t="s">
        <v>3649</v>
      </c>
      <c r="B2565" s="29">
        <v>1464.0</v>
      </c>
      <c r="C2565" s="26">
        <v>223.0</v>
      </c>
      <c r="D2565" s="27">
        <v>-1241.0</v>
      </c>
      <c r="E2565" s="28"/>
    </row>
    <row r="2566" hidden="1">
      <c r="A2566" s="31" t="s">
        <v>3651</v>
      </c>
      <c r="B2566" s="29">
        <v>2000.0</v>
      </c>
      <c r="C2566" s="26">
        <v>2240.0</v>
      </c>
      <c r="D2566" s="27">
        <v>240.0</v>
      </c>
      <c r="E2566" s="28"/>
    </row>
    <row r="2567" hidden="1">
      <c r="A2567" s="58" t="s">
        <v>3652</v>
      </c>
      <c r="B2567" s="49">
        <v>109491.0</v>
      </c>
      <c r="C2567" s="49">
        <v>110069.0</v>
      </c>
      <c r="D2567" s="27">
        <v>578.0</v>
      </c>
      <c r="E2567" s="41"/>
    </row>
    <row r="2568" hidden="1">
      <c r="A2568" s="58" t="s">
        <v>3653</v>
      </c>
      <c r="B2568" s="29">
        <v>33172.0</v>
      </c>
      <c r="C2568" s="59">
        <v>33172.0</v>
      </c>
      <c r="D2568" s="27">
        <v>0.0</v>
      </c>
      <c r="E2568" s="41"/>
    </row>
    <row r="2569" hidden="1">
      <c r="A2569" s="58" t="s">
        <v>3654</v>
      </c>
      <c r="B2569" s="29">
        <v>43210.0</v>
      </c>
      <c r="C2569" s="59">
        <v>43210.0</v>
      </c>
      <c r="D2569" s="27">
        <v>0.0</v>
      </c>
      <c r="E2569" s="41"/>
    </row>
    <row r="2570" hidden="1">
      <c r="A2570" s="58" t="s">
        <v>3655</v>
      </c>
      <c r="B2570" s="29">
        <v>39908.0</v>
      </c>
      <c r="C2570" s="59">
        <v>39908.0</v>
      </c>
      <c r="D2570" s="27">
        <v>0.0</v>
      </c>
      <c r="E2570" s="41"/>
    </row>
    <row r="2571" hidden="1">
      <c r="A2571" s="58" t="s">
        <v>3657</v>
      </c>
      <c r="B2571" s="29">
        <v>631.0</v>
      </c>
      <c r="C2571" s="59">
        <v>631.0</v>
      </c>
      <c r="D2571" s="27">
        <v>0.0</v>
      </c>
      <c r="E2571" s="41"/>
    </row>
    <row r="2572" hidden="1">
      <c r="A2572" s="58" t="s">
        <v>3658</v>
      </c>
      <c r="B2572" s="29">
        <v>0.0</v>
      </c>
      <c r="C2572" s="59">
        <v>0.0</v>
      </c>
      <c r="D2572" s="27">
        <v>0.0</v>
      </c>
      <c r="E2572" s="41"/>
    </row>
    <row r="2573" hidden="1">
      <c r="A2573" s="35" t="s">
        <v>3659</v>
      </c>
      <c r="B2573" s="49">
        <v>246821.7</v>
      </c>
      <c r="C2573" s="72">
        <v>247399.7</v>
      </c>
      <c r="D2573" s="27">
        <v>578.0</v>
      </c>
      <c r="E2573" s="41"/>
    </row>
    <row r="2574" hidden="1">
      <c r="A2574" s="36" t="s">
        <v>3660</v>
      </c>
      <c r="B2574" s="42">
        <v>2.3000000000029104</v>
      </c>
      <c r="C2574" s="73">
        <v>-74.70000000001164</v>
      </c>
      <c r="D2574" s="66">
        <v>-77.00000000001455</v>
      </c>
      <c r="E2574" s="45"/>
    </row>
    <row r="2575" hidden="1"/>
    <row r="2576" hidden="1"/>
    <row r="2577" hidden="1">
      <c r="A2577" s="5" t="s">
        <v>4823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3634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4" t="s">
        <v>3635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4824</v>
      </c>
      <c r="B2583" s="7"/>
      <c r="C2583" s="16"/>
      <c r="D2583" s="56" t="s">
        <v>4825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3636</v>
      </c>
      <c r="B2585" s="6"/>
      <c r="C2585" s="6"/>
      <c r="D2585" s="6"/>
      <c r="E2585" s="7"/>
    </row>
    <row r="2586" hidden="1">
      <c r="A2586" s="20" t="s">
        <v>3637</v>
      </c>
      <c r="B2586" s="21" t="s">
        <v>3638</v>
      </c>
      <c r="C2586" s="22" t="s">
        <v>3639</v>
      </c>
      <c r="D2586" s="21" t="s">
        <v>3640</v>
      </c>
      <c r="E2586" s="23" t="s">
        <v>13</v>
      </c>
    </row>
    <row r="2587" hidden="1">
      <c r="A2587" s="57" t="s">
        <v>3641</v>
      </c>
      <c r="B2587" s="25">
        <v>9275.0</v>
      </c>
      <c r="C2587" s="26">
        <v>9275.0</v>
      </c>
      <c r="D2587" s="27">
        <v>0.0</v>
      </c>
      <c r="E2587" s="40"/>
    </row>
    <row r="2588" hidden="1">
      <c r="A2588" s="57" t="s">
        <v>3642</v>
      </c>
      <c r="B2588" s="29">
        <v>16775.0</v>
      </c>
      <c r="C2588" s="26">
        <v>16775.0</v>
      </c>
      <c r="D2588" s="27">
        <v>0.0</v>
      </c>
      <c r="E2588" s="40"/>
    </row>
    <row r="2589" hidden="1">
      <c r="A2589" s="57" t="s">
        <v>3643</v>
      </c>
      <c r="B2589" s="29">
        <v>0.0</v>
      </c>
      <c r="C2589" s="26"/>
      <c r="D2589" s="27">
        <v>0.0</v>
      </c>
      <c r="E2589" s="41"/>
    </row>
    <row r="2590" hidden="1">
      <c r="A2590" s="57" t="s">
        <v>3644</v>
      </c>
      <c r="B2590" s="25">
        <v>0.0</v>
      </c>
      <c r="C2590" s="26"/>
      <c r="D2590" s="27">
        <v>0.0</v>
      </c>
      <c r="E2590" s="40"/>
    </row>
    <row r="2591" hidden="1">
      <c r="A2591" s="31" t="s">
        <v>3646</v>
      </c>
      <c r="B2591" s="25">
        <v>0.0</v>
      </c>
      <c r="C2591" s="26"/>
      <c r="D2591" s="27">
        <v>0.0</v>
      </c>
      <c r="E2591" s="41"/>
    </row>
    <row r="2592" hidden="1">
      <c r="A2592" s="31" t="s">
        <v>3647</v>
      </c>
      <c r="B2592" s="29">
        <v>0.0</v>
      </c>
      <c r="C2592" s="26"/>
      <c r="D2592" s="27">
        <v>0.0</v>
      </c>
      <c r="E2592" s="41"/>
    </row>
    <row r="2593" hidden="1">
      <c r="A2593" s="31" t="s">
        <v>3649</v>
      </c>
      <c r="B2593" s="29">
        <v>0.0</v>
      </c>
      <c r="C2593" s="26"/>
      <c r="D2593" s="27">
        <v>0.0</v>
      </c>
      <c r="E2593" s="28"/>
    </row>
    <row r="2594" hidden="1">
      <c r="A2594" s="31" t="s">
        <v>3651</v>
      </c>
      <c r="B2594" s="29">
        <v>1880.0</v>
      </c>
      <c r="C2594" s="26">
        <v>1840.0</v>
      </c>
      <c r="D2594" s="27">
        <v>-40.0</v>
      </c>
      <c r="E2594" s="28"/>
    </row>
    <row r="2595" hidden="1">
      <c r="A2595" s="58" t="s">
        <v>3652</v>
      </c>
      <c r="B2595" s="49">
        <v>89930.0</v>
      </c>
      <c r="C2595" s="49">
        <v>89930.0</v>
      </c>
      <c r="D2595" s="27">
        <v>0.0</v>
      </c>
      <c r="E2595" s="41"/>
    </row>
    <row r="2596" hidden="1">
      <c r="A2596" s="58" t="s">
        <v>3653</v>
      </c>
      <c r="B2596" s="29">
        <v>41904.0</v>
      </c>
      <c r="C2596" s="59">
        <v>41904.0</v>
      </c>
      <c r="D2596" s="27">
        <v>0.0</v>
      </c>
      <c r="E2596" s="41"/>
    </row>
    <row r="2597" hidden="1">
      <c r="A2597" s="58" t="s">
        <v>3654</v>
      </c>
      <c r="B2597" s="29">
        <v>36002.0</v>
      </c>
      <c r="C2597" s="59">
        <v>36002.0</v>
      </c>
      <c r="D2597" s="27">
        <v>0.0</v>
      </c>
      <c r="E2597" s="41"/>
    </row>
    <row r="2598" hidden="1">
      <c r="A2598" s="58" t="s">
        <v>3655</v>
      </c>
      <c r="B2598" s="29">
        <v>35853.0</v>
      </c>
      <c r="C2598" s="59">
        <v>35853.0</v>
      </c>
      <c r="D2598" s="27">
        <v>0.0</v>
      </c>
      <c r="E2598" s="41"/>
    </row>
    <row r="2599" hidden="1">
      <c r="A2599" s="58" t="s">
        <v>3657</v>
      </c>
      <c r="B2599" s="29">
        <v>1789.0</v>
      </c>
      <c r="C2599" s="59">
        <v>1789.0</v>
      </c>
      <c r="D2599" s="27">
        <v>0.0</v>
      </c>
      <c r="E2599" s="41"/>
    </row>
    <row r="2600" hidden="1">
      <c r="A2600" s="58" t="s">
        <v>3658</v>
      </c>
      <c r="B2600" s="29">
        <v>0.0</v>
      </c>
      <c r="C2600" s="59">
        <v>0.0</v>
      </c>
      <c r="D2600" s="27">
        <v>0.0</v>
      </c>
      <c r="E2600" s="41"/>
    </row>
    <row r="2601" hidden="1">
      <c r="A2601" s="35" t="s">
        <v>3659</v>
      </c>
      <c r="B2601" s="49">
        <v>233406.0</v>
      </c>
      <c r="C2601" s="72">
        <v>233406.0</v>
      </c>
      <c r="D2601" s="27">
        <v>0.0</v>
      </c>
      <c r="E2601" s="41"/>
    </row>
    <row r="2602" hidden="1">
      <c r="A2602" s="36" t="s">
        <v>3660</v>
      </c>
      <c r="B2602" s="42">
        <v>2.0</v>
      </c>
      <c r="C2602" s="73">
        <v>-38.0</v>
      </c>
      <c r="D2602" s="66">
        <v>-40.0</v>
      </c>
      <c r="E2602" s="45"/>
    </row>
    <row r="2603" hidden="1"/>
    <row r="2604" hidden="1"/>
    <row r="2605" hidden="1">
      <c r="A2605" s="5" t="s">
        <v>4823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3634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4" t="s">
        <v>3635</v>
      </c>
      <c r="D2609" s="15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4824</v>
      </c>
      <c r="B2611" s="7"/>
      <c r="C2611" s="16"/>
      <c r="D2611" s="56" t="s">
        <v>4833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3636</v>
      </c>
      <c r="B2613" s="6"/>
      <c r="C2613" s="6"/>
      <c r="D2613" s="6"/>
      <c r="E2613" s="7"/>
    </row>
    <row r="2614" hidden="1">
      <c r="A2614" s="20" t="s">
        <v>3637</v>
      </c>
      <c r="B2614" s="21" t="s">
        <v>3638</v>
      </c>
      <c r="C2614" s="22" t="s">
        <v>3639</v>
      </c>
      <c r="D2614" s="21" t="s">
        <v>3640</v>
      </c>
      <c r="E2614" s="23" t="s">
        <v>13</v>
      </c>
    </row>
    <row r="2615" hidden="1">
      <c r="A2615" s="57" t="s">
        <v>3641</v>
      </c>
      <c r="B2615" s="25">
        <v>4613.0</v>
      </c>
      <c r="C2615" s="26">
        <v>4613.0</v>
      </c>
      <c r="D2615" s="27">
        <v>0.0</v>
      </c>
      <c r="E2615" s="40"/>
    </row>
    <row r="2616" hidden="1">
      <c r="A2616" s="57" t="s">
        <v>3642</v>
      </c>
      <c r="B2616" s="29">
        <v>11505.0</v>
      </c>
      <c r="C2616" s="26">
        <v>11505.0</v>
      </c>
      <c r="D2616" s="27">
        <v>0.0</v>
      </c>
      <c r="E2616" s="40"/>
    </row>
    <row r="2617" hidden="1">
      <c r="A2617" s="57" t="s">
        <v>3643</v>
      </c>
      <c r="B2617" s="29">
        <v>0.0</v>
      </c>
      <c r="C2617" s="26"/>
      <c r="D2617" s="27">
        <v>0.0</v>
      </c>
      <c r="E2617" s="41"/>
    </row>
    <row r="2618" hidden="1">
      <c r="A2618" s="57" t="s">
        <v>3644</v>
      </c>
      <c r="B2618" s="25">
        <v>1000.0</v>
      </c>
      <c r="C2618" s="26">
        <v>1000.0</v>
      </c>
      <c r="D2618" s="27">
        <v>0.0</v>
      </c>
      <c r="E2618" s="40"/>
    </row>
    <row r="2619" hidden="1">
      <c r="A2619" s="31" t="s">
        <v>3646</v>
      </c>
      <c r="B2619" s="25">
        <v>0.0</v>
      </c>
      <c r="C2619" s="26"/>
      <c r="D2619" s="27">
        <v>0.0</v>
      </c>
      <c r="E2619" s="41"/>
    </row>
    <row r="2620" hidden="1">
      <c r="A2620" s="31" t="s">
        <v>3647</v>
      </c>
      <c r="B2620" s="29">
        <v>713.0</v>
      </c>
      <c r="C2620" s="26">
        <v>599.0</v>
      </c>
      <c r="D2620" s="27">
        <v>-114.0</v>
      </c>
      <c r="E2620" s="41"/>
    </row>
    <row r="2621" hidden="1">
      <c r="A2621" s="31" t="s">
        <v>3649</v>
      </c>
      <c r="B2621" s="29">
        <v>4130.0</v>
      </c>
      <c r="C2621" s="26">
        <v>4386.0</v>
      </c>
      <c r="D2621" s="27">
        <v>256.0</v>
      </c>
      <c r="E2621" s="28"/>
    </row>
    <row r="2622" hidden="1">
      <c r="A2622" s="31" t="s">
        <v>3651</v>
      </c>
      <c r="B2622" s="29">
        <v>960.0</v>
      </c>
      <c r="C2622" s="26">
        <v>920.0</v>
      </c>
      <c r="D2622" s="27">
        <v>-40.0</v>
      </c>
      <c r="E2622" s="28"/>
    </row>
    <row r="2623" hidden="1">
      <c r="A2623" s="58" t="s">
        <v>3652</v>
      </c>
      <c r="B2623" s="49">
        <v>83957.0</v>
      </c>
      <c r="C2623" s="49">
        <v>83957.0</v>
      </c>
      <c r="D2623" s="27">
        <v>0.0</v>
      </c>
      <c r="E2623" s="41"/>
    </row>
    <row r="2624" hidden="1">
      <c r="A2624" s="58" t="s">
        <v>3653</v>
      </c>
      <c r="B2624" s="29">
        <v>23487.0</v>
      </c>
      <c r="C2624" s="59">
        <v>23487.0</v>
      </c>
      <c r="D2624" s="27">
        <v>0.0</v>
      </c>
      <c r="E2624" s="41"/>
    </row>
    <row r="2625" hidden="1">
      <c r="A2625" s="58" t="s">
        <v>3654</v>
      </c>
      <c r="B2625" s="29">
        <v>19297.0</v>
      </c>
      <c r="C2625" s="59">
        <v>19297.0</v>
      </c>
      <c r="D2625" s="27">
        <v>0.0</v>
      </c>
      <c r="E2625" s="41"/>
    </row>
    <row r="2626" hidden="1">
      <c r="A2626" s="58" t="s">
        <v>3655</v>
      </c>
      <c r="B2626" s="29">
        <v>24323.0</v>
      </c>
      <c r="C2626" s="59">
        <v>24323.0</v>
      </c>
      <c r="D2626" s="27">
        <v>0.0</v>
      </c>
      <c r="E2626" s="41"/>
    </row>
    <row r="2627" hidden="1">
      <c r="A2627" s="58" t="s">
        <v>3657</v>
      </c>
      <c r="B2627" s="29">
        <v>0.0</v>
      </c>
      <c r="C2627" s="59">
        <v>0.0</v>
      </c>
      <c r="D2627" s="27">
        <v>0.0</v>
      </c>
      <c r="E2627" s="41"/>
    </row>
    <row r="2628" hidden="1">
      <c r="A2628" s="58" t="s">
        <v>3658</v>
      </c>
      <c r="B2628" s="29">
        <v>0.0</v>
      </c>
      <c r="C2628" s="59">
        <v>0.0</v>
      </c>
      <c r="D2628" s="27">
        <v>0.0</v>
      </c>
      <c r="E2628" s="41"/>
    </row>
    <row r="2629" hidden="1">
      <c r="A2629" s="35" t="s">
        <v>3659</v>
      </c>
      <c r="B2629" s="49">
        <v>173981.6</v>
      </c>
      <c r="C2629" s="72">
        <v>174040.6</v>
      </c>
      <c r="D2629" s="27">
        <v>59.0</v>
      </c>
      <c r="E2629" s="41"/>
    </row>
    <row r="2630" hidden="1">
      <c r="A2630" s="36" t="s">
        <v>3660</v>
      </c>
      <c r="B2630" s="42">
        <v>3.400000000001455</v>
      </c>
      <c r="C2630" s="73">
        <v>46.39999999999418</v>
      </c>
      <c r="D2630" s="66">
        <v>42.999999999992724</v>
      </c>
      <c r="E2630" s="45"/>
    </row>
    <row r="2631" hidden="1"/>
    <row r="2632" hidden="1"/>
    <row r="2633" hidden="1">
      <c r="A2633" s="5" t="s">
        <v>4823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3634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4" t="s">
        <v>3635</v>
      </c>
      <c r="D2637" s="15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4825</v>
      </c>
      <c r="B2639" s="7"/>
      <c r="C2639" s="16"/>
      <c r="D2639" s="56" t="s">
        <v>4825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3636</v>
      </c>
      <c r="B2641" s="6"/>
      <c r="C2641" s="6"/>
      <c r="D2641" s="6"/>
      <c r="E2641" s="7"/>
    </row>
    <row r="2642" hidden="1">
      <c r="A2642" s="20" t="s">
        <v>3637</v>
      </c>
      <c r="B2642" s="21" t="s">
        <v>3638</v>
      </c>
      <c r="C2642" s="22" t="s">
        <v>3639</v>
      </c>
      <c r="D2642" s="21" t="s">
        <v>3640</v>
      </c>
      <c r="E2642" s="23" t="s">
        <v>13</v>
      </c>
    </row>
    <row r="2643" hidden="1">
      <c r="A2643" s="57" t="s">
        <v>3641</v>
      </c>
      <c r="B2643" s="25">
        <v>2288.0</v>
      </c>
      <c r="C2643" s="26">
        <v>2288.0</v>
      </c>
      <c r="D2643" s="27">
        <v>0.0</v>
      </c>
      <c r="E2643" s="40"/>
    </row>
    <row r="2644" hidden="1">
      <c r="A2644" s="57" t="s">
        <v>3642</v>
      </c>
      <c r="B2644" s="29">
        <v>758.0</v>
      </c>
      <c r="C2644" s="26">
        <v>758.0</v>
      </c>
      <c r="D2644" s="27">
        <v>0.0</v>
      </c>
      <c r="E2644" s="40"/>
    </row>
    <row r="2645" hidden="1">
      <c r="A2645" s="57" t="s">
        <v>3643</v>
      </c>
      <c r="B2645" s="29">
        <v>0.0</v>
      </c>
      <c r="C2645" s="26"/>
      <c r="D2645" s="27">
        <v>0.0</v>
      </c>
      <c r="E2645" s="41"/>
    </row>
    <row r="2646" hidden="1">
      <c r="A2646" s="57" t="s">
        <v>3644</v>
      </c>
      <c r="B2646" s="25">
        <v>0.0</v>
      </c>
      <c r="C2646" s="26"/>
      <c r="D2646" s="27">
        <v>0.0</v>
      </c>
      <c r="E2646" s="40"/>
    </row>
    <row r="2647" hidden="1">
      <c r="A2647" s="31" t="s">
        <v>3646</v>
      </c>
      <c r="B2647" s="25">
        <v>0.0</v>
      </c>
      <c r="C2647" s="26"/>
      <c r="D2647" s="27">
        <v>0.0</v>
      </c>
      <c r="E2647" s="41"/>
    </row>
    <row r="2648" hidden="1">
      <c r="A2648" s="31" t="s">
        <v>3647</v>
      </c>
      <c r="B2648" s="29">
        <v>143.0</v>
      </c>
      <c r="C2648" s="26"/>
      <c r="D2648" s="27">
        <v>-143.0</v>
      </c>
      <c r="E2648" s="41"/>
    </row>
    <row r="2649" hidden="1">
      <c r="A2649" s="31" t="s">
        <v>3649</v>
      </c>
      <c r="B2649" s="29">
        <v>0.0</v>
      </c>
      <c r="C2649" s="26"/>
      <c r="D2649" s="27">
        <v>0.0</v>
      </c>
      <c r="E2649" s="28"/>
    </row>
    <row r="2650" hidden="1">
      <c r="A2650" s="31" t="s">
        <v>3651</v>
      </c>
      <c r="B2650" s="29">
        <v>600.0</v>
      </c>
      <c r="C2650" s="26">
        <v>600.0</v>
      </c>
      <c r="D2650" s="27">
        <v>0.0</v>
      </c>
      <c r="E2650" s="28"/>
    </row>
    <row r="2651" hidden="1">
      <c r="A2651" s="58" t="s">
        <v>3652</v>
      </c>
      <c r="B2651" s="49">
        <v>10133.0</v>
      </c>
      <c r="C2651" s="49">
        <v>10133.0</v>
      </c>
      <c r="D2651" s="27">
        <v>0.0</v>
      </c>
      <c r="E2651" s="41"/>
    </row>
    <row r="2652" hidden="1">
      <c r="A2652" s="58" t="s">
        <v>3653</v>
      </c>
      <c r="B2652" s="29">
        <v>3051.0</v>
      </c>
      <c r="C2652" s="59">
        <v>3051.0</v>
      </c>
      <c r="D2652" s="27">
        <v>0.0</v>
      </c>
      <c r="E2652" s="41"/>
    </row>
    <row r="2653" hidden="1">
      <c r="A2653" s="58" t="s">
        <v>3654</v>
      </c>
      <c r="B2653" s="29">
        <v>8726.0</v>
      </c>
      <c r="C2653" s="59">
        <v>8726.0</v>
      </c>
      <c r="D2653" s="27">
        <v>0.0</v>
      </c>
      <c r="E2653" s="41"/>
    </row>
    <row r="2654" hidden="1">
      <c r="A2654" s="58" t="s">
        <v>3655</v>
      </c>
      <c r="B2654" s="29">
        <v>6563.0</v>
      </c>
      <c r="C2654" s="59">
        <v>6563.0</v>
      </c>
      <c r="D2654" s="27">
        <v>0.0</v>
      </c>
      <c r="E2654" s="41"/>
    </row>
    <row r="2655" hidden="1">
      <c r="A2655" s="58" t="s">
        <v>3657</v>
      </c>
      <c r="B2655" s="29">
        <v>718.0</v>
      </c>
      <c r="C2655" s="59">
        <v>718.0</v>
      </c>
      <c r="D2655" s="27">
        <v>0.0</v>
      </c>
      <c r="E2655" s="41"/>
    </row>
    <row r="2656" hidden="1">
      <c r="A2656" s="58" t="s">
        <v>3658</v>
      </c>
      <c r="B2656" s="29">
        <v>0.0</v>
      </c>
      <c r="C2656" s="59">
        <v>0.0</v>
      </c>
      <c r="D2656" s="27">
        <v>0.0</v>
      </c>
      <c r="E2656" s="41"/>
    </row>
    <row r="2657" hidden="1">
      <c r="A2657" s="35" t="s">
        <v>3659</v>
      </c>
      <c r="B2657" s="49">
        <v>32980.0</v>
      </c>
      <c r="C2657" s="72">
        <v>32980.0</v>
      </c>
      <c r="D2657" s="27">
        <v>0.0</v>
      </c>
      <c r="E2657" s="41"/>
    </row>
    <row r="2658" hidden="1">
      <c r="A2658" s="36" t="s">
        <v>3660</v>
      </c>
      <c r="B2658" s="42">
        <v>0.0</v>
      </c>
      <c r="C2658" s="73">
        <v>-143.0</v>
      </c>
      <c r="D2658" s="66">
        <v>-143.0</v>
      </c>
      <c r="E2658" s="47" t="s">
        <v>8664</v>
      </c>
    </row>
    <row r="2659" hidden="1"/>
    <row r="2660" hidden="1"/>
    <row r="2661" hidden="1">
      <c r="A2661" s="5" t="s">
        <v>4823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3634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4" t="s">
        <v>3635</v>
      </c>
      <c r="D2665" s="15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4824</v>
      </c>
      <c r="B2667" s="7"/>
      <c r="C2667" s="16"/>
      <c r="D2667" s="56" t="s">
        <v>4825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3636</v>
      </c>
      <c r="B2669" s="6"/>
      <c r="C2669" s="6"/>
      <c r="D2669" s="6"/>
      <c r="E2669" s="7"/>
    </row>
    <row r="2670" hidden="1">
      <c r="A2670" s="20" t="s">
        <v>3637</v>
      </c>
      <c r="B2670" s="21" t="s">
        <v>3638</v>
      </c>
      <c r="C2670" s="22" t="s">
        <v>3639</v>
      </c>
      <c r="D2670" s="21" t="s">
        <v>3640</v>
      </c>
      <c r="E2670" s="23" t="s">
        <v>13</v>
      </c>
    </row>
    <row r="2671" hidden="1">
      <c r="A2671" s="57" t="s">
        <v>3641</v>
      </c>
      <c r="B2671" s="25">
        <v>3799.0</v>
      </c>
      <c r="C2671" s="26">
        <v>3947.0</v>
      </c>
      <c r="D2671" s="27">
        <v>148.0</v>
      </c>
      <c r="E2671" s="40"/>
    </row>
    <row r="2672" hidden="1">
      <c r="A2672" s="57" t="s">
        <v>3642</v>
      </c>
      <c r="B2672" s="29">
        <v>14228.5</v>
      </c>
      <c r="C2672" s="26">
        <v>14228.5</v>
      </c>
      <c r="D2672" s="27">
        <v>0.0</v>
      </c>
      <c r="E2672" s="40"/>
    </row>
    <row r="2673" hidden="1">
      <c r="A2673" s="57" t="s">
        <v>3643</v>
      </c>
      <c r="B2673" s="29">
        <v>0.0</v>
      </c>
      <c r="C2673" s="26"/>
      <c r="D2673" s="27">
        <v>0.0</v>
      </c>
      <c r="E2673" s="41"/>
    </row>
    <row r="2674" hidden="1">
      <c r="A2674" s="57" t="s">
        <v>3644</v>
      </c>
      <c r="B2674" s="25">
        <v>1000.0</v>
      </c>
      <c r="C2674" s="26">
        <v>1000.0</v>
      </c>
      <c r="D2674" s="27">
        <v>0.0</v>
      </c>
      <c r="E2674" s="40"/>
    </row>
    <row r="2675" hidden="1">
      <c r="A2675" s="31" t="s">
        <v>3646</v>
      </c>
      <c r="B2675" s="25">
        <v>0.0</v>
      </c>
      <c r="C2675" s="26"/>
      <c r="D2675" s="27">
        <v>0.0</v>
      </c>
      <c r="E2675" s="41"/>
    </row>
    <row r="2676" hidden="1">
      <c r="A2676" s="31" t="s">
        <v>3647</v>
      </c>
      <c r="B2676" s="29">
        <v>0.0</v>
      </c>
      <c r="C2676" s="26"/>
      <c r="D2676" s="27">
        <v>0.0</v>
      </c>
      <c r="E2676" s="41"/>
    </row>
    <row r="2677" hidden="1">
      <c r="A2677" s="31" t="s">
        <v>3649</v>
      </c>
      <c r="B2677" s="29">
        <v>7312.0</v>
      </c>
      <c r="C2677" s="26">
        <v>7311.0</v>
      </c>
      <c r="D2677" s="27">
        <v>-1.0</v>
      </c>
      <c r="E2677" s="28" t="s">
        <v>8665</v>
      </c>
    </row>
    <row r="2678" hidden="1">
      <c r="A2678" s="31" t="s">
        <v>3651</v>
      </c>
      <c r="B2678" s="29">
        <v>1880.0</v>
      </c>
      <c r="C2678" s="26">
        <v>1760.0</v>
      </c>
      <c r="D2678" s="27">
        <v>-120.0</v>
      </c>
      <c r="E2678" s="28" t="s">
        <v>8666</v>
      </c>
    </row>
    <row r="2679" hidden="1">
      <c r="A2679" s="58" t="s">
        <v>3652</v>
      </c>
      <c r="B2679" s="49">
        <v>80243.0</v>
      </c>
      <c r="C2679" s="49">
        <v>79969.0</v>
      </c>
      <c r="D2679" s="27">
        <v>-274.0</v>
      </c>
      <c r="E2679" s="41"/>
    </row>
    <row r="2680" hidden="1">
      <c r="A2680" s="58" t="s">
        <v>3653</v>
      </c>
      <c r="B2680" s="29">
        <v>39363.0</v>
      </c>
      <c r="C2680" s="59">
        <v>39363.0</v>
      </c>
      <c r="D2680" s="27">
        <v>0.0</v>
      </c>
      <c r="E2680" s="41"/>
    </row>
    <row r="2681" hidden="1">
      <c r="A2681" s="58" t="s">
        <v>3654</v>
      </c>
      <c r="B2681" s="29">
        <v>21596.0</v>
      </c>
      <c r="C2681" s="59">
        <v>20739.0</v>
      </c>
      <c r="D2681" s="27">
        <v>-857.0</v>
      </c>
      <c r="E2681" s="41"/>
    </row>
    <row r="2682" hidden="1">
      <c r="A2682" s="58" t="s">
        <v>3655</v>
      </c>
      <c r="B2682" s="29">
        <v>41503.0</v>
      </c>
      <c r="C2682" s="59">
        <v>41503.0</v>
      </c>
      <c r="D2682" s="27">
        <v>0.0</v>
      </c>
      <c r="E2682" s="41"/>
    </row>
    <row r="2683" hidden="1">
      <c r="A2683" s="58" t="s">
        <v>3657</v>
      </c>
      <c r="B2683" s="29">
        <v>1615.0</v>
      </c>
      <c r="C2683" s="59">
        <v>1615.0</v>
      </c>
      <c r="D2683" s="27">
        <v>0.0</v>
      </c>
      <c r="E2683" s="41"/>
    </row>
    <row r="2684" hidden="1">
      <c r="A2684" s="58" t="s">
        <v>3658</v>
      </c>
      <c r="B2684" s="29">
        <v>0.0</v>
      </c>
      <c r="C2684" s="59">
        <v>0.0</v>
      </c>
      <c r="D2684" s="27">
        <v>0.0</v>
      </c>
      <c r="E2684" s="41"/>
    </row>
    <row r="2685" hidden="1">
      <c r="A2685" s="35" t="s">
        <v>3659</v>
      </c>
      <c r="B2685" s="49">
        <v>212566.0</v>
      </c>
      <c r="C2685" s="72">
        <v>211435.0</v>
      </c>
      <c r="D2685" s="27">
        <v>-1131.0</v>
      </c>
      <c r="E2685" s="41"/>
    </row>
    <row r="2686" hidden="1">
      <c r="A2686" s="36" t="s">
        <v>3660</v>
      </c>
      <c r="B2686" s="42">
        <v>-26.5</v>
      </c>
      <c r="C2686" s="73">
        <v>0.5</v>
      </c>
      <c r="D2686" s="66">
        <v>27.0</v>
      </c>
      <c r="E2686" s="47"/>
    </row>
    <row r="2687" hidden="1"/>
    <row r="2688" hidden="1"/>
    <row r="2689" hidden="1">
      <c r="A2689" s="5" t="s">
        <v>4823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3634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4" t="s">
        <v>3635</v>
      </c>
      <c r="D2693" s="15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4824</v>
      </c>
      <c r="B2695" s="7"/>
      <c r="C2695" s="16"/>
      <c r="D2695" s="56" t="s">
        <v>4825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3636</v>
      </c>
      <c r="B2697" s="6"/>
      <c r="C2697" s="6"/>
      <c r="D2697" s="6"/>
      <c r="E2697" s="7"/>
    </row>
    <row r="2698" hidden="1">
      <c r="A2698" s="20" t="s">
        <v>3637</v>
      </c>
      <c r="B2698" s="21" t="s">
        <v>3638</v>
      </c>
      <c r="C2698" s="22" t="s">
        <v>3639</v>
      </c>
      <c r="D2698" s="21" t="s">
        <v>3640</v>
      </c>
      <c r="E2698" s="23" t="s">
        <v>13</v>
      </c>
    </row>
    <row r="2699" hidden="1">
      <c r="A2699" s="57" t="s">
        <v>3641</v>
      </c>
      <c r="B2699" s="25">
        <v>7811.0</v>
      </c>
      <c r="C2699" s="26">
        <v>7811.0</v>
      </c>
      <c r="D2699" s="27">
        <v>0.0</v>
      </c>
      <c r="E2699" s="40"/>
    </row>
    <row r="2700" hidden="1">
      <c r="A2700" s="57" t="s">
        <v>3642</v>
      </c>
      <c r="B2700" s="29">
        <v>15892.0</v>
      </c>
      <c r="C2700" s="26">
        <v>15892.0</v>
      </c>
      <c r="D2700" s="27">
        <v>0.0</v>
      </c>
      <c r="E2700" s="40"/>
    </row>
    <row r="2701" hidden="1">
      <c r="A2701" s="57" t="s">
        <v>3643</v>
      </c>
      <c r="B2701" s="29">
        <v>0.0</v>
      </c>
      <c r="C2701" s="26"/>
      <c r="D2701" s="27">
        <v>0.0</v>
      </c>
      <c r="E2701" s="41"/>
    </row>
    <row r="2702" hidden="1">
      <c r="A2702" s="57" t="s">
        <v>3644</v>
      </c>
      <c r="B2702" s="25">
        <v>1000.0</v>
      </c>
      <c r="C2702" s="26">
        <v>1000.0</v>
      </c>
      <c r="D2702" s="27">
        <v>0.0</v>
      </c>
      <c r="E2702" s="40"/>
    </row>
    <row r="2703" hidden="1">
      <c r="A2703" s="31" t="s">
        <v>3646</v>
      </c>
      <c r="B2703" s="25">
        <v>0.0</v>
      </c>
      <c r="C2703" s="26"/>
      <c r="D2703" s="27">
        <v>0.0</v>
      </c>
      <c r="E2703" s="41"/>
    </row>
    <row r="2704" hidden="1">
      <c r="A2704" s="31" t="s">
        <v>3647</v>
      </c>
      <c r="B2704" s="29">
        <v>0.0</v>
      </c>
      <c r="C2704" s="26"/>
      <c r="D2704" s="27">
        <v>0.0</v>
      </c>
      <c r="E2704" s="41"/>
    </row>
    <row r="2705" hidden="1">
      <c r="A2705" s="31" t="s">
        <v>3649</v>
      </c>
      <c r="B2705" s="29">
        <v>3567.0</v>
      </c>
      <c r="C2705" s="26">
        <v>3567.0</v>
      </c>
      <c r="D2705" s="27">
        <v>0.0</v>
      </c>
      <c r="E2705" s="28" t="s">
        <v>8667</v>
      </c>
    </row>
    <row r="2706" hidden="1">
      <c r="A2706" s="31" t="s">
        <v>3651</v>
      </c>
      <c r="B2706" s="29">
        <v>960.0</v>
      </c>
      <c r="C2706" s="26">
        <v>960.0</v>
      </c>
      <c r="D2706" s="27">
        <v>0.0</v>
      </c>
      <c r="E2706" s="28"/>
    </row>
    <row r="2707" hidden="1">
      <c r="A2707" s="58" t="s">
        <v>3652</v>
      </c>
      <c r="B2707" s="49">
        <v>73655.0</v>
      </c>
      <c r="C2707" s="49">
        <v>73301.0</v>
      </c>
      <c r="D2707" s="27">
        <v>-354.0</v>
      </c>
      <c r="E2707" s="41"/>
    </row>
    <row r="2708" hidden="1">
      <c r="A2708" s="58" t="s">
        <v>3653</v>
      </c>
      <c r="B2708" s="29">
        <v>32740.0</v>
      </c>
      <c r="C2708" s="59">
        <v>32740.0</v>
      </c>
      <c r="D2708" s="27">
        <v>0.0</v>
      </c>
      <c r="E2708" s="41"/>
    </row>
    <row r="2709" hidden="1">
      <c r="A2709" s="58" t="s">
        <v>3654</v>
      </c>
      <c r="B2709" s="29">
        <v>30892.0</v>
      </c>
      <c r="C2709" s="59">
        <v>30628.0</v>
      </c>
      <c r="D2709" s="27">
        <v>-264.0</v>
      </c>
      <c r="E2709" s="41"/>
    </row>
    <row r="2710" hidden="1">
      <c r="A2710" s="58" t="s">
        <v>3655</v>
      </c>
      <c r="B2710" s="29">
        <v>27900.0</v>
      </c>
      <c r="C2710" s="59">
        <v>27900.0</v>
      </c>
      <c r="D2710" s="27">
        <v>0.0</v>
      </c>
      <c r="E2710" s="41"/>
    </row>
    <row r="2711" hidden="1">
      <c r="A2711" s="58" t="s">
        <v>3657</v>
      </c>
      <c r="B2711" s="29">
        <v>338.0</v>
      </c>
      <c r="C2711" s="59">
        <v>338.0</v>
      </c>
      <c r="D2711" s="27">
        <v>0.0</v>
      </c>
      <c r="E2711" s="41"/>
    </row>
    <row r="2712" hidden="1">
      <c r="A2712" s="58" t="s">
        <v>3658</v>
      </c>
      <c r="B2712" s="29">
        <v>0.0</v>
      </c>
      <c r="C2712" s="59">
        <v>0.0</v>
      </c>
      <c r="D2712" s="27">
        <v>0.0</v>
      </c>
      <c r="E2712" s="41"/>
    </row>
    <row r="2713" hidden="1">
      <c r="A2713" s="35" t="s">
        <v>3659</v>
      </c>
      <c r="B2713" s="49">
        <v>194750.0</v>
      </c>
      <c r="C2713" s="72">
        <v>194132.0</v>
      </c>
      <c r="D2713" s="27">
        <v>-618.0</v>
      </c>
      <c r="E2713" s="41"/>
    </row>
    <row r="2714" hidden="1">
      <c r="A2714" s="36" t="s">
        <v>3660</v>
      </c>
      <c r="B2714" s="42">
        <v>5.0</v>
      </c>
      <c r="C2714" s="73">
        <v>5.0</v>
      </c>
      <c r="D2714" s="66">
        <v>0.0</v>
      </c>
      <c r="E2714" s="47"/>
    </row>
    <row r="2715" hidden="1"/>
    <row r="2716" hidden="1"/>
    <row r="2717" hidden="1">
      <c r="A2717" s="5" t="s">
        <v>4823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3634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4" t="s">
        <v>3635</v>
      </c>
      <c r="D2721" s="15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4824</v>
      </c>
      <c r="B2723" s="7"/>
      <c r="C2723" s="16"/>
      <c r="D2723" s="56" t="s">
        <v>4825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3636</v>
      </c>
      <c r="B2725" s="6"/>
      <c r="C2725" s="6"/>
      <c r="D2725" s="6"/>
      <c r="E2725" s="7"/>
    </row>
    <row r="2726" hidden="1">
      <c r="A2726" s="20" t="s">
        <v>3637</v>
      </c>
      <c r="B2726" s="21" t="s">
        <v>3638</v>
      </c>
      <c r="C2726" s="22" t="s">
        <v>3639</v>
      </c>
      <c r="D2726" s="21" t="s">
        <v>3640</v>
      </c>
      <c r="E2726" s="23" t="s">
        <v>13</v>
      </c>
    </row>
    <row r="2727" hidden="1">
      <c r="A2727" s="57" t="s">
        <v>3641</v>
      </c>
      <c r="B2727" s="25">
        <v>5401.0</v>
      </c>
      <c r="C2727" s="26">
        <v>5401.0</v>
      </c>
      <c r="D2727" s="27">
        <v>0.0</v>
      </c>
      <c r="E2727" s="40"/>
    </row>
    <row r="2728" hidden="1">
      <c r="A2728" s="57" t="s">
        <v>3642</v>
      </c>
      <c r="B2728" s="29">
        <v>9768.0</v>
      </c>
      <c r="C2728" s="26">
        <v>9768.0</v>
      </c>
      <c r="D2728" s="27">
        <v>0.0</v>
      </c>
      <c r="E2728" s="40"/>
    </row>
    <row r="2729" hidden="1">
      <c r="A2729" s="57" t="s">
        <v>3643</v>
      </c>
      <c r="B2729" s="29">
        <v>0.0</v>
      </c>
      <c r="C2729" s="26"/>
      <c r="D2729" s="27">
        <v>0.0</v>
      </c>
      <c r="E2729" s="41"/>
    </row>
    <row r="2730" hidden="1">
      <c r="A2730" s="57" t="s">
        <v>3644</v>
      </c>
      <c r="B2730" s="25">
        <v>0.0</v>
      </c>
      <c r="C2730" s="26"/>
      <c r="D2730" s="27">
        <v>0.0</v>
      </c>
      <c r="E2730" s="40"/>
    </row>
    <row r="2731" hidden="1">
      <c r="A2731" s="31" t="s">
        <v>3646</v>
      </c>
      <c r="B2731" s="25">
        <v>0.0</v>
      </c>
      <c r="C2731" s="26"/>
      <c r="D2731" s="27">
        <v>0.0</v>
      </c>
      <c r="E2731" s="41"/>
    </row>
    <row r="2732" hidden="1">
      <c r="A2732" s="31" t="s">
        <v>3647</v>
      </c>
      <c r="B2732" s="29">
        <v>0.0</v>
      </c>
      <c r="C2732" s="26"/>
      <c r="D2732" s="27">
        <v>0.0</v>
      </c>
      <c r="E2732" s="41"/>
    </row>
    <row r="2733" hidden="1">
      <c r="A2733" s="31" t="s">
        <v>3649</v>
      </c>
      <c r="B2733" s="29">
        <v>2000.0</v>
      </c>
      <c r="C2733" s="26">
        <v>2000.0</v>
      </c>
      <c r="D2733" s="27">
        <v>0.0</v>
      </c>
      <c r="E2733" s="28" t="s">
        <v>8668</v>
      </c>
    </row>
    <row r="2734" hidden="1">
      <c r="A2734" s="31" t="s">
        <v>3651</v>
      </c>
      <c r="B2734" s="29">
        <v>1080.0</v>
      </c>
      <c r="C2734" s="26">
        <v>1040.0</v>
      </c>
      <c r="D2734" s="27">
        <v>-40.0</v>
      </c>
      <c r="E2734" s="28"/>
    </row>
    <row r="2735" hidden="1">
      <c r="A2735" s="58" t="s">
        <v>3652</v>
      </c>
      <c r="B2735" s="49">
        <v>95784.0</v>
      </c>
      <c r="C2735" s="49">
        <v>95784.0</v>
      </c>
      <c r="D2735" s="27">
        <v>0.0</v>
      </c>
      <c r="E2735" s="41"/>
    </row>
    <row r="2736" hidden="1">
      <c r="A2736" s="58" t="s">
        <v>3653</v>
      </c>
      <c r="B2736" s="29">
        <v>40871.0</v>
      </c>
      <c r="C2736" s="59">
        <v>40871.0</v>
      </c>
      <c r="D2736" s="27">
        <v>0.0</v>
      </c>
      <c r="E2736" s="41"/>
    </row>
    <row r="2737" hidden="1">
      <c r="A2737" s="58" t="s">
        <v>3654</v>
      </c>
      <c r="B2737" s="29">
        <v>37539.0</v>
      </c>
      <c r="C2737" s="59">
        <v>37539.0</v>
      </c>
      <c r="D2737" s="27">
        <v>0.0</v>
      </c>
      <c r="E2737" s="41"/>
    </row>
    <row r="2738" hidden="1">
      <c r="A2738" s="58" t="s">
        <v>3655</v>
      </c>
      <c r="B2738" s="29">
        <v>31531.0</v>
      </c>
      <c r="C2738" s="59">
        <v>31531.0</v>
      </c>
      <c r="D2738" s="27">
        <v>0.0</v>
      </c>
      <c r="E2738" s="41"/>
    </row>
    <row r="2739" hidden="1">
      <c r="A2739" s="58" t="s">
        <v>3657</v>
      </c>
      <c r="B2739" s="29">
        <v>5467.1</v>
      </c>
      <c r="C2739" s="59">
        <v>5467.1</v>
      </c>
      <c r="D2739" s="27">
        <v>0.0</v>
      </c>
      <c r="E2739" s="41"/>
    </row>
    <row r="2740" hidden="1">
      <c r="A2740" s="58" t="s">
        <v>3658</v>
      </c>
      <c r="B2740" s="29">
        <v>0.0</v>
      </c>
      <c r="C2740" s="59">
        <v>0.0</v>
      </c>
      <c r="D2740" s="27">
        <v>0.0</v>
      </c>
      <c r="E2740" s="41"/>
    </row>
    <row r="2741" hidden="1">
      <c r="A2741" s="35" t="s">
        <v>3659</v>
      </c>
      <c r="B2741" s="49">
        <v>229397.1</v>
      </c>
      <c r="C2741" s="72">
        <v>229397.1</v>
      </c>
      <c r="D2741" s="27">
        <v>0.0</v>
      </c>
      <c r="E2741" s="41"/>
    </row>
    <row r="2742" hidden="1">
      <c r="A2742" s="36" t="s">
        <v>3660</v>
      </c>
      <c r="B2742" s="42">
        <v>44.0</v>
      </c>
      <c r="C2742" s="73">
        <v>4.0</v>
      </c>
      <c r="D2742" s="66">
        <v>-40.0</v>
      </c>
      <c r="E2742" s="47"/>
    </row>
    <row r="2743" hidden="1"/>
    <row r="2744" hidden="1"/>
    <row r="2745" hidden="1">
      <c r="A2745" s="5" t="s">
        <v>4823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3634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4" t="s">
        <v>3635</v>
      </c>
      <c r="D2749" s="74">
        <v>1.0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4824</v>
      </c>
      <c r="B2751" s="7"/>
      <c r="C2751" s="16"/>
      <c r="D2751" s="56" t="s">
        <v>4825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3636</v>
      </c>
      <c r="B2753" s="6"/>
      <c r="C2753" s="6"/>
      <c r="D2753" s="6"/>
      <c r="E2753" s="7"/>
    </row>
    <row r="2754" hidden="1">
      <c r="A2754" s="20" t="s">
        <v>3637</v>
      </c>
      <c r="B2754" s="21" t="s">
        <v>3638</v>
      </c>
      <c r="C2754" s="22" t="s">
        <v>3639</v>
      </c>
      <c r="D2754" s="21" t="s">
        <v>3640</v>
      </c>
      <c r="E2754" s="23" t="s">
        <v>13</v>
      </c>
    </row>
    <row r="2755" hidden="1">
      <c r="A2755" s="57" t="s">
        <v>3641</v>
      </c>
      <c r="B2755" s="25">
        <v>9510.0</v>
      </c>
      <c r="C2755" s="26">
        <v>9510.0</v>
      </c>
      <c r="D2755" s="27">
        <v>0.0</v>
      </c>
      <c r="E2755" s="40"/>
    </row>
    <row r="2756" hidden="1">
      <c r="A2756" s="57" t="s">
        <v>3642</v>
      </c>
      <c r="B2756" s="29">
        <v>15409.0</v>
      </c>
      <c r="C2756" s="26">
        <v>15409.0</v>
      </c>
      <c r="D2756" s="27">
        <v>0.0</v>
      </c>
      <c r="E2756" s="40"/>
    </row>
    <row r="2757" hidden="1">
      <c r="A2757" s="57" t="s">
        <v>3643</v>
      </c>
      <c r="B2757" s="29">
        <v>320.0</v>
      </c>
      <c r="C2757" s="26">
        <v>320.0</v>
      </c>
      <c r="D2757" s="27">
        <v>0.0</v>
      </c>
      <c r="E2757" s="41"/>
    </row>
    <row r="2758" hidden="1">
      <c r="A2758" s="57" t="s">
        <v>3644</v>
      </c>
      <c r="B2758" s="25">
        <v>1400.0</v>
      </c>
      <c r="C2758" s="26">
        <v>1400.0</v>
      </c>
      <c r="D2758" s="27">
        <v>0.0</v>
      </c>
      <c r="E2758" s="40"/>
    </row>
    <row r="2759" hidden="1">
      <c r="A2759" s="31" t="s">
        <v>3646</v>
      </c>
      <c r="B2759" s="25">
        <v>30.0</v>
      </c>
      <c r="C2759" s="26"/>
      <c r="D2759" s="27">
        <v>-30.0</v>
      </c>
      <c r="E2759" s="41"/>
    </row>
    <row r="2760" hidden="1">
      <c r="A2760" s="31" t="s">
        <v>3647</v>
      </c>
      <c r="B2760" s="29">
        <v>0.0</v>
      </c>
      <c r="C2760" s="26"/>
      <c r="D2760" s="27">
        <v>0.0</v>
      </c>
      <c r="E2760" s="41"/>
    </row>
    <row r="2761" hidden="1">
      <c r="A2761" s="31" t="s">
        <v>3649</v>
      </c>
      <c r="B2761" s="29">
        <v>0.0</v>
      </c>
      <c r="C2761" s="26"/>
      <c r="D2761" s="27">
        <v>0.0</v>
      </c>
      <c r="E2761" s="28"/>
    </row>
    <row r="2762" hidden="1">
      <c r="A2762" s="31" t="s">
        <v>3651</v>
      </c>
      <c r="B2762" s="29">
        <v>1935.0</v>
      </c>
      <c r="C2762" s="26">
        <v>1965.0</v>
      </c>
      <c r="D2762" s="27">
        <v>30.0</v>
      </c>
      <c r="E2762" s="28"/>
    </row>
    <row r="2763" hidden="1">
      <c r="A2763" s="58" t="s">
        <v>3652</v>
      </c>
      <c r="B2763" s="49">
        <v>81647.0</v>
      </c>
      <c r="C2763" s="49">
        <v>81647.0</v>
      </c>
      <c r="D2763" s="27">
        <v>0.0</v>
      </c>
      <c r="E2763" s="41"/>
    </row>
    <row r="2764" hidden="1">
      <c r="A2764" s="58" t="s">
        <v>3653</v>
      </c>
      <c r="B2764" s="29">
        <v>42950.0</v>
      </c>
      <c r="C2764" s="59">
        <v>42950.0</v>
      </c>
      <c r="D2764" s="27">
        <v>0.0</v>
      </c>
      <c r="E2764" s="41"/>
    </row>
    <row r="2765" hidden="1">
      <c r="A2765" s="58" t="s">
        <v>3654</v>
      </c>
      <c r="B2765" s="29">
        <v>42030.009999999995</v>
      </c>
      <c r="C2765" s="59">
        <v>41683.61000000002</v>
      </c>
      <c r="D2765" s="27">
        <v>-346.39999999997235</v>
      </c>
      <c r="E2765" s="41"/>
    </row>
    <row r="2766" hidden="1">
      <c r="A2766" s="58" t="s">
        <v>3655</v>
      </c>
      <c r="B2766" s="29">
        <v>30251.6</v>
      </c>
      <c r="C2766" s="59">
        <v>30251.6</v>
      </c>
      <c r="D2766" s="27">
        <v>0.0</v>
      </c>
      <c r="E2766" s="41"/>
    </row>
    <row r="2767" hidden="1">
      <c r="A2767" s="58" t="s">
        <v>3657</v>
      </c>
      <c r="B2767" s="29">
        <v>2026.0</v>
      </c>
      <c r="C2767" s="59">
        <v>2026.0</v>
      </c>
      <c r="D2767" s="27">
        <v>0.0</v>
      </c>
      <c r="E2767" s="41"/>
    </row>
    <row r="2768" hidden="1">
      <c r="A2768" s="58" t="s">
        <v>3658</v>
      </c>
      <c r="B2768" s="29">
        <v>0.0</v>
      </c>
      <c r="C2768" s="59">
        <v>0.0</v>
      </c>
      <c r="D2768" s="27">
        <v>0.0</v>
      </c>
      <c r="E2768" s="41"/>
    </row>
    <row r="2769" hidden="1">
      <c r="A2769" s="35" t="s">
        <v>3659</v>
      </c>
      <c r="B2769" s="49">
        <v>227505.71000000002</v>
      </c>
      <c r="C2769" s="72">
        <v>227159.30999999997</v>
      </c>
      <c r="D2769" s="27">
        <v>-346.4000000000524</v>
      </c>
      <c r="E2769" s="41"/>
    </row>
    <row r="2770" hidden="1">
      <c r="A2770" s="36" t="s">
        <v>3660</v>
      </c>
      <c r="B2770" s="42">
        <v>2.8999999999832653</v>
      </c>
      <c r="C2770" s="73">
        <v>2.900000000052387</v>
      </c>
      <c r="D2770" s="66">
        <v>6.912159733474255E-11</v>
      </c>
      <c r="E2770" s="47"/>
    </row>
    <row r="2771" hidden="1"/>
    <row r="2772" hidden="1"/>
    <row r="2773" hidden="1">
      <c r="A2773" s="5" t="s">
        <v>4823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3634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46111.0</v>
      </c>
      <c r="B2777" s="6"/>
      <c r="C2777" s="54" t="s">
        <v>3635</v>
      </c>
      <c r="D2777" s="48">
        <v>46112.0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4824</v>
      </c>
      <c r="B2779" s="7"/>
      <c r="C2779" s="16"/>
      <c r="D2779" s="56" t="s">
        <v>4826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3636</v>
      </c>
      <c r="B2781" s="6"/>
      <c r="C2781" s="6"/>
      <c r="D2781" s="6"/>
      <c r="E2781" s="7"/>
    </row>
    <row r="2782" hidden="1">
      <c r="A2782" s="20" t="s">
        <v>3637</v>
      </c>
      <c r="B2782" s="21" t="s">
        <v>3638</v>
      </c>
      <c r="C2782" s="22" t="s">
        <v>3639</v>
      </c>
      <c r="D2782" s="21" t="s">
        <v>3640</v>
      </c>
      <c r="E2782" s="23" t="s">
        <v>13</v>
      </c>
    </row>
    <row r="2783" hidden="1">
      <c r="A2783" s="57" t="s">
        <v>3641</v>
      </c>
      <c r="B2783" s="25">
        <v>2918.0</v>
      </c>
      <c r="C2783" s="26">
        <v>2918.0</v>
      </c>
      <c r="D2783" s="27">
        <v>0.0</v>
      </c>
      <c r="E2783" s="40"/>
    </row>
    <row r="2784" hidden="1">
      <c r="A2784" s="57" t="s">
        <v>3642</v>
      </c>
      <c r="B2784" s="29">
        <v>1209.0</v>
      </c>
      <c r="C2784" s="26">
        <v>1209.0</v>
      </c>
      <c r="D2784" s="27">
        <v>0.0</v>
      </c>
      <c r="E2784" s="40"/>
    </row>
    <row r="2785" hidden="1">
      <c r="A2785" s="57" t="s">
        <v>3643</v>
      </c>
      <c r="B2785" s="29">
        <v>425.0</v>
      </c>
      <c r="C2785" s="26">
        <v>425.0</v>
      </c>
      <c r="D2785" s="27">
        <v>0.0</v>
      </c>
      <c r="E2785" s="41"/>
    </row>
    <row r="2786" hidden="1">
      <c r="A2786" s="57" t="s">
        <v>3644</v>
      </c>
      <c r="B2786" s="25">
        <v>0.0</v>
      </c>
      <c r="C2786" s="26"/>
      <c r="D2786" s="27">
        <v>0.0</v>
      </c>
      <c r="E2786" s="40"/>
    </row>
    <row r="2787" hidden="1">
      <c r="A2787" s="31" t="s">
        <v>3646</v>
      </c>
      <c r="B2787" s="25">
        <v>0.0</v>
      </c>
      <c r="C2787" s="26"/>
      <c r="D2787" s="27">
        <v>0.0</v>
      </c>
      <c r="E2787" s="41"/>
    </row>
    <row r="2788" hidden="1">
      <c r="A2788" s="31" t="s">
        <v>3647</v>
      </c>
      <c r="B2788" s="29">
        <v>909.0</v>
      </c>
      <c r="C2788" s="26"/>
      <c r="D2788" s="27">
        <v>-909.0</v>
      </c>
      <c r="E2788" s="41"/>
    </row>
    <row r="2789" hidden="1">
      <c r="A2789" s="31" t="s">
        <v>3649</v>
      </c>
      <c r="B2789" s="29">
        <v>218.0</v>
      </c>
      <c r="C2789" s="26">
        <v>1127.0</v>
      </c>
      <c r="D2789" s="27">
        <v>909.0</v>
      </c>
      <c r="E2789" s="28" t="s">
        <v>8669</v>
      </c>
    </row>
    <row r="2790" hidden="1">
      <c r="A2790" s="31" t="s">
        <v>3651</v>
      </c>
      <c r="B2790" s="29">
        <v>720.0</v>
      </c>
      <c r="C2790" s="26">
        <v>720.0</v>
      </c>
      <c r="D2790" s="27">
        <v>0.0</v>
      </c>
      <c r="E2790" s="28"/>
    </row>
    <row r="2791" hidden="1">
      <c r="A2791" s="58" t="s">
        <v>3652</v>
      </c>
      <c r="B2791" s="49">
        <v>17538.0</v>
      </c>
      <c r="C2791" s="49">
        <v>17538.0</v>
      </c>
      <c r="D2791" s="27">
        <v>0.0</v>
      </c>
      <c r="E2791" s="41"/>
    </row>
    <row r="2792" hidden="1">
      <c r="A2792" s="58" t="s">
        <v>3653</v>
      </c>
      <c r="B2792" s="29">
        <v>9961.0</v>
      </c>
      <c r="C2792" s="59">
        <v>9961.0</v>
      </c>
      <c r="D2792" s="27">
        <v>0.0</v>
      </c>
      <c r="E2792" s="41"/>
    </row>
    <row r="2793" hidden="1">
      <c r="A2793" s="58" t="s">
        <v>3654</v>
      </c>
      <c r="B2793" s="29">
        <v>16264.8</v>
      </c>
      <c r="C2793" s="59">
        <v>16264.8</v>
      </c>
      <c r="D2793" s="27">
        <v>0.0</v>
      </c>
      <c r="E2793" s="41"/>
    </row>
    <row r="2794" hidden="1">
      <c r="A2794" s="58" t="s">
        <v>3655</v>
      </c>
      <c r="B2794" s="29">
        <v>7255.0</v>
      </c>
      <c r="C2794" s="59">
        <v>7255.0</v>
      </c>
      <c r="D2794" s="27">
        <v>0.0</v>
      </c>
      <c r="E2794" s="41"/>
    </row>
    <row r="2795" hidden="1">
      <c r="A2795" s="58" t="s">
        <v>3657</v>
      </c>
      <c r="B2795" s="29">
        <v>0.0</v>
      </c>
      <c r="C2795" s="59">
        <v>0.0</v>
      </c>
      <c r="D2795" s="27">
        <v>0.0</v>
      </c>
      <c r="E2795" s="41"/>
    </row>
    <row r="2796" hidden="1">
      <c r="A2796" s="58" t="s">
        <v>3658</v>
      </c>
      <c r="B2796" s="29">
        <v>0.0</v>
      </c>
      <c r="C2796" s="59">
        <v>0.0</v>
      </c>
      <c r="D2796" s="27">
        <v>0.0</v>
      </c>
      <c r="E2796" s="41"/>
    </row>
    <row r="2797" hidden="1">
      <c r="A2797" s="35" t="s">
        <v>3659</v>
      </c>
      <c r="B2797" s="49">
        <v>57414.30000000001</v>
      </c>
      <c r="C2797" s="72">
        <v>57414.3</v>
      </c>
      <c r="D2797" s="27">
        <v>-7.275957614183426E-12</v>
      </c>
      <c r="E2797" s="41"/>
    </row>
    <row r="2798" hidden="1">
      <c r="A2798" s="36" t="s">
        <v>3660</v>
      </c>
      <c r="B2798" s="42">
        <v>3.499999999989086</v>
      </c>
      <c r="C2798" s="73">
        <v>3.5</v>
      </c>
      <c r="D2798" s="66">
        <v>1.0913936421275139E-11</v>
      </c>
      <c r="E2798" s="47"/>
    </row>
    <row r="2799" hidden="1"/>
    <row r="2800" hidden="1"/>
    <row r="2801" hidden="1">
      <c r="A2801" s="5" t="s">
        <v>4823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3634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46113.0</v>
      </c>
      <c r="B2805" s="6"/>
      <c r="C2805" s="54" t="s">
        <v>3635</v>
      </c>
      <c r="D2805" s="48">
        <v>46117.0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5" t="s">
        <v>4827</v>
      </c>
      <c r="B2807" s="7"/>
      <c r="C2807" s="16"/>
      <c r="D2807" s="56" t="s">
        <v>4825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3636</v>
      </c>
      <c r="B2809" s="6"/>
      <c r="C2809" s="6"/>
      <c r="D2809" s="6"/>
      <c r="E2809" s="7"/>
    </row>
    <row r="2810" hidden="1">
      <c r="A2810" s="20" t="s">
        <v>3637</v>
      </c>
      <c r="B2810" s="21" t="s">
        <v>3638</v>
      </c>
      <c r="C2810" s="22" t="s">
        <v>3639</v>
      </c>
      <c r="D2810" s="21" t="s">
        <v>3640</v>
      </c>
      <c r="E2810" s="23" t="s">
        <v>13</v>
      </c>
    </row>
    <row r="2811" hidden="1">
      <c r="A2811" s="57" t="s">
        <v>3641</v>
      </c>
      <c r="B2811" s="25">
        <v>11965.0</v>
      </c>
      <c r="C2811" s="26">
        <v>12115.0</v>
      </c>
      <c r="D2811" s="27">
        <v>150.0</v>
      </c>
      <c r="E2811" s="40"/>
    </row>
    <row r="2812" hidden="1">
      <c r="A2812" s="57" t="s">
        <v>3642</v>
      </c>
      <c r="B2812" s="29">
        <v>10207.0</v>
      </c>
      <c r="C2812" s="26">
        <v>10207.0</v>
      </c>
      <c r="D2812" s="27">
        <v>0.0</v>
      </c>
      <c r="E2812" s="40"/>
    </row>
    <row r="2813" hidden="1">
      <c r="A2813" s="57" t="s">
        <v>3643</v>
      </c>
      <c r="B2813" s="29">
        <v>100.0</v>
      </c>
      <c r="C2813" s="26">
        <v>100.0</v>
      </c>
      <c r="D2813" s="27">
        <v>0.0</v>
      </c>
      <c r="E2813" s="41"/>
    </row>
    <row r="2814" hidden="1">
      <c r="A2814" s="57" t="s">
        <v>3644</v>
      </c>
      <c r="B2814" s="25">
        <v>700.0</v>
      </c>
      <c r="C2814" s="26">
        <v>700.0</v>
      </c>
      <c r="D2814" s="27">
        <v>0.0</v>
      </c>
      <c r="E2814" s="40"/>
    </row>
    <row r="2815" hidden="1">
      <c r="A2815" s="31" t="s">
        <v>3646</v>
      </c>
      <c r="B2815" s="25">
        <v>0.0</v>
      </c>
      <c r="C2815" s="26"/>
      <c r="D2815" s="27">
        <v>0.0</v>
      </c>
      <c r="E2815" s="41"/>
    </row>
    <row r="2816" hidden="1">
      <c r="A2816" s="31" t="s">
        <v>3647</v>
      </c>
      <c r="B2816" s="29">
        <v>0.0</v>
      </c>
      <c r="C2816" s="26"/>
      <c r="D2816" s="27">
        <v>0.0</v>
      </c>
      <c r="E2816" s="41"/>
    </row>
    <row r="2817" hidden="1">
      <c r="A2817" s="31" t="s">
        <v>3649</v>
      </c>
      <c r="B2817" s="29">
        <v>3727.0</v>
      </c>
      <c r="C2817" s="26">
        <v>3446.0</v>
      </c>
      <c r="D2817" s="27">
        <v>-281.0</v>
      </c>
      <c r="E2817" s="28" t="s">
        <v>8670</v>
      </c>
    </row>
    <row r="2818" hidden="1">
      <c r="A2818" s="31" t="s">
        <v>3651</v>
      </c>
      <c r="B2818" s="29">
        <v>1710.0</v>
      </c>
      <c r="C2818" s="26">
        <v>1840.0</v>
      </c>
      <c r="D2818" s="27">
        <v>130.0</v>
      </c>
      <c r="E2818" s="28"/>
    </row>
    <row r="2819" hidden="1">
      <c r="A2819" s="58" t="s">
        <v>3652</v>
      </c>
      <c r="B2819" s="49">
        <v>53337.0</v>
      </c>
      <c r="C2819" s="49">
        <v>53337.0</v>
      </c>
      <c r="D2819" s="27">
        <v>0.0</v>
      </c>
      <c r="E2819" s="41"/>
    </row>
    <row r="2820" hidden="1">
      <c r="A2820" s="58" t="s">
        <v>3653</v>
      </c>
      <c r="B2820" s="29">
        <v>33503.0</v>
      </c>
      <c r="C2820" s="59">
        <v>33239.0</v>
      </c>
      <c r="D2820" s="27">
        <v>-264.0</v>
      </c>
      <c r="E2820" s="41"/>
    </row>
    <row r="2821" hidden="1">
      <c r="A2821" s="58" t="s">
        <v>3654</v>
      </c>
      <c r="B2821" s="29">
        <v>29844.0</v>
      </c>
      <c r="C2821" s="59">
        <v>29844.0</v>
      </c>
      <c r="D2821" s="27">
        <v>0.0</v>
      </c>
      <c r="E2821" s="41"/>
    </row>
    <row r="2822" hidden="1">
      <c r="A2822" s="58" t="s">
        <v>3655</v>
      </c>
      <c r="B2822" s="29">
        <v>22498.0</v>
      </c>
      <c r="C2822" s="59">
        <v>22498.0</v>
      </c>
      <c r="D2822" s="27">
        <v>0.0</v>
      </c>
      <c r="E2822" s="41"/>
    </row>
    <row r="2823" hidden="1">
      <c r="A2823" s="58" t="s">
        <v>3657</v>
      </c>
      <c r="B2823" s="29">
        <v>0.0</v>
      </c>
      <c r="C2823" s="59">
        <v>0.0</v>
      </c>
      <c r="D2823" s="27">
        <v>0.0</v>
      </c>
      <c r="E2823" s="41"/>
    </row>
    <row r="2824" hidden="1">
      <c r="A2824" s="58" t="s">
        <v>3658</v>
      </c>
      <c r="B2824" s="29">
        <v>0.0</v>
      </c>
      <c r="C2824" s="59">
        <v>0.0</v>
      </c>
      <c r="D2824" s="27">
        <v>0.0</v>
      </c>
      <c r="E2824" s="41"/>
    </row>
    <row r="2825" hidden="1">
      <c r="A2825" s="35" t="s">
        <v>3659</v>
      </c>
      <c r="B2825" s="49">
        <v>167589.0</v>
      </c>
      <c r="C2825" s="72">
        <v>167325.0</v>
      </c>
      <c r="D2825" s="27">
        <v>-264.0</v>
      </c>
      <c r="E2825" s="41"/>
    </row>
    <row r="2826" hidden="1">
      <c r="A2826" s="36" t="s">
        <v>3660</v>
      </c>
      <c r="B2826" s="42">
        <v>2.0</v>
      </c>
      <c r="C2826" s="73">
        <v>1.0</v>
      </c>
      <c r="D2826" s="66">
        <v>-1.0</v>
      </c>
      <c r="E2826" s="47"/>
    </row>
    <row r="2827" hidden="1"/>
    <row r="2828" hidden="1"/>
    <row r="2829" hidden="1">
      <c r="A2829" s="5" t="s">
        <v>4823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3634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46113.0</v>
      </c>
      <c r="B2833" s="6"/>
      <c r="C2833" s="54" t="s">
        <v>3635</v>
      </c>
      <c r="D2833" s="48">
        <v>46117.0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5" t="s">
        <v>4827</v>
      </c>
      <c r="B2835" s="7"/>
      <c r="C2835" s="16"/>
      <c r="D2835" s="56" t="s">
        <v>4825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3636</v>
      </c>
      <c r="B2837" s="6"/>
      <c r="C2837" s="6"/>
      <c r="D2837" s="6"/>
      <c r="E2837" s="7"/>
    </row>
    <row r="2838" hidden="1">
      <c r="A2838" s="20" t="s">
        <v>3637</v>
      </c>
      <c r="B2838" s="21" t="s">
        <v>3638</v>
      </c>
      <c r="C2838" s="22" t="s">
        <v>3639</v>
      </c>
      <c r="D2838" s="21" t="s">
        <v>3640</v>
      </c>
      <c r="E2838" s="23" t="s">
        <v>13</v>
      </c>
    </row>
    <row r="2839" hidden="1">
      <c r="A2839" s="57" t="s">
        <v>3641</v>
      </c>
      <c r="B2839" s="25">
        <v>11965.0</v>
      </c>
      <c r="C2839" s="26">
        <v>12115.0</v>
      </c>
      <c r="D2839" s="27">
        <v>150.0</v>
      </c>
      <c r="E2839" s="40"/>
    </row>
    <row r="2840" hidden="1">
      <c r="A2840" s="57" t="s">
        <v>3642</v>
      </c>
      <c r="B2840" s="29">
        <v>10207.0</v>
      </c>
      <c r="C2840" s="26">
        <v>10207.0</v>
      </c>
      <c r="D2840" s="27">
        <v>0.0</v>
      </c>
      <c r="E2840" s="40"/>
    </row>
    <row r="2841" hidden="1">
      <c r="A2841" s="57" t="s">
        <v>3643</v>
      </c>
      <c r="B2841" s="29">
        <v>100.0</v>
      </c>
      <c r="C2841" s="26">
        <v>100.0</v>
      </c>
      <c r="D2841" s="27">
        <v>0.0</v>
      </c>
      <c r="E2841" s="41"/>
    </row>
    <row r="2842" hidden="1">
      <c r="A2842" s="57" t="s">
        <v>3644</v>
      </c>
      <c r="B2842" s="25">
        <v>700.0</v>
      </c>
      <c r="C2842" s="26">
        <v>700.0</v>
      </c>
      <c r="D2842" s="27">
        <v>0.0</v>
      </c>
      <c r="E2842" s="40"/>
    </row>
    <row r="2843" hidden="1">
      <c r="A2843" s="31" t="s">
        <v>3646</v>
      </c>
      <c r="B2843" s="25">
        <v>0.0</v>
      </c>
      <c r="C2843" s="26"/>
      <c r="D2843" s="27">
        <v>0.0</v>
      </c>
      <c r="E2843" s="41"/>
    </row>
    <row r="2844" hidden="1">
      <c r="A2844" s="31" t="s">
        <v>3647</v>
      </c>
      <c r="B2844" s="29">
        <v>0.0</v>
      </c>
      <c r="C2844" s="26"/>
      <c r="D2844" s="27">
        <v>0.0</v>
      </c>
      <c r="E2844" s="41"/>
    </row>
    <row r="2845" hidden="1">
      <c r="A2845" s="31" t="s">
        <v>3649</v>
      </c>
      <c r="B2845" s="29">
        <v>3727.0</v>
      </c>
      <c r="C2845" s="26">
        <v>3446.0</v>
      </c>
      <c r="D2845" s="27">
        <v>-281.0</v>
      </c>
      <c r="E2845" s="28" t="s">
        <v>8670</v>
      </c>
    </row>
    <row r="2846" hidden="1">
      <c r="A2846" s="31" t="s">
        <v>3651</v>
      </c>
      <c r="B2846" s="29">
        <v>1710.0</v>
      </c>
      <c r="C2846" s="26">
        <v>1840.0</v>
      </c>
      <c r="D2846" s="27">
        <v>130.0</v>
      </c>
      <c r="E2846" s="28"/>
    </row>
    <row r="2847" hidden="1">
      <c r="A2847" s="58" t="s">
        <v>3652</v>
      </c>
      <c r="B2847" s="49">
        <v>53337.0</v>
      </c>
      <c r="C2847" s="49">
        <v>53337.0</v>
      </c>
      <c r="D2847" s="27">
        <v>0.0</v>
      </c>
      <c r="E2847" s="41"/>
    </row>
    <row r="2848" hidden="1">
      <c r="A2848" s="58" t="s">
        <v>3653</v>
      </c>
      <c r="B2848" s="29">
        <v>33503.0</v>
      </c>
      <c r="C2848" s="59">
        <v>33239.0</v>
      </c>
      <c r="D2848" s="27">
        <v>-264.0</v>
      </c>
      <c r="E2848" s="41"/>
    </row>
    <row r="2849" hidden="1">
      <c r="A2849" s="58" t="s">
        <v>3654</v>
      </c>
      <c r="B2849" s="29">
        <v>29844.0</v>
      </c>
      <c r="C2849" s="59">
        <v>29844.0</v>
      </c>
      <c r="D2849" s="27">
        <v>0.0</v>
      </c>
      <c r="E2849" s="41"/>
    </row>
    <row r="2850" hidden="1">
      <c r="A2850" s="58" t="s">
        <v>3655</v>
      </c>
      <c r="B2850" s="29">
        <v>22498.0</v>
      </c>
      <c r="C2850" s="59">
        <v>22498.0</v>
      </c>
      <c r="D2850" s="27">
        <v>0.0</v>
      </c>
      <c r="E2850" s="41"/>
    </row>
    <row r="2851" hidden="1">
      <c r="A2851" s="58" t="s">
        <v>3657</v>
      </c>
      <c r="B2851" s="29">
        <v>0.0</v>
      </c>
      <c r="C2851" s="59">
        <v>0.0</v>
      </c>
      <c r="D2851" s="27">
        <v>0.0</v>
      </c>
      <c r="E2851" s="41"/>
    </row>
    <row r="2852" hidden="1">
      <c r="A2852" s="58" t="s">
        <v>3658</v>
      </c>
      <c r="B2852" s="29">
        <v>0.0</v>
      </c>
      <c r="C2852" s="59">
        <v>0.0</v>
      </c>
      <c r="D2852" s="27">
        <v>0.0</v>
      </c>
      <c r="E2852" s="41"/>
    </row>
    <row r="2853" hidden="1">
      <c r="A2853" s="35" t="s">
        <v>3659</v>
      </c>
      <c r="B2853" s="49">
        <v>167589.0</v>
      </c>
      <c r="C2853" s="72">
        <v>167325.0</v>
      </c>
      <c r="D2853" s="27">
        <v>-264.0</v>
      </c>
      <c r="E2853" s="41"/>
    </row>
    <row r="2854" hidden="1">
      <c r="A2854" s="36" t="s">
        <v>3660</v>
      </c>
      <c r="B2854" s="42">
        <v>2.0</v>
      </c>
      <c r="C2854" s="73">
        <v>1.0</v>
      </c>
      <c r="D2854" s="66">
        <v>-1.0</v>
      </c>
      <c r="E2854" s="47"/>
    </row>
    <row r="2855" hidden="1"/>
    <row r="2856" hidden="1"/>
    <row r="2857" hidden="1">
      <c r="A2857" s="5" t="s">
        <v>4823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3634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46118.0</v>
      </c>
      <c r="B2861" s="6"/>
      <c r="C2861" s="54" t="s">
        <v>3635</v>
      </c>
      <c r="D2861" s="48">
        <v>46124.0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5" t="s">
        <v>4824</v>
      </c>
      <c r="B2863" s="7"/>
      <c r="C2863" s="16"/>
      <c r="D2863" s="56" t="s">
        <v>4825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3636</v>
      </c>
      <c r="B2865" s="6"/>
      <c r="C2865" s="6"/>
      <c r="D2865" s="6"/>
      <c r="E2865" s="7"/>
    </row>
    <row r="2866" hidden="1">
      <c r="A2866" s="20" t="s">
        <v>3637</v>
      </c>
      <c r="B2866" s="21" t="s">
        <v>3638</v>
      </c>
      <c r="C2866" s="22" t="s">
        <v>3639</v>
      </c>
      <c r="D2866" s="21" t="s">
        <v>3640</v>
      </c>
      <c r="E2866" s="23" t="s">
        <v>13</v>
      </c>
    </row>
    <row r="2867" hidden="1">
      <c r="A2867" s="57" t="s">
        <v>3641</v>
      </c>
      <c r="B2867" s="25">
        <v>5956.0</v>
      </c>
      <c r="C2867" s="26">
        <v>5478.0</v>
      </c>
      <c r="D2867" s="27">
        <v>-478.0</v>
      </c>
      <c r="E2867" s="40"/>
    </row>
    <row r="2868" hidden="1">
      <c r="A2868" s="57" t="s">
        <v>3642</v>
      </c>
      <c r="B2868" s="29">
        <v>14169.0</v>
      </c>
      <c r="C2868" s="26">
        <v>14169.0</v>
      </c>
      <c r="D2868" s="27">
        <v>0.0</v>
      </c>
      <c r="E2868" s="40"/>
    </row>
    <row r="2869" hidden="1">
      <c r="A2869" s="57" t="s">
        <v>3643</v>
      </c>
      <c r="B2869" s="29">
        <v>320.0</v>
      </c>
      <c r="C2869" s="26">
        <v>320.0</v>
      </c>
      <c r="D2869" s="27">
        <v>0.0</v>
      </c>
      <c r="E2869" s="41"/>
    </row>
    <row r="2870" hidden="1">
      <c r="A2870" s="57" t="s">
        <v>3644</v>
      </c>
      <c r="B2870" s="25">
        <v>2700.0</v>
      </c>
      <c r="C2870" s="26">
        <v>2700.0</v>
      </c>
      <c r="D2870" s="27">
        <v>0.0</v>
      </c>
      <c r="E2870" s="40"/>
    </row>
    <row r="2871" hidden="1">
      <c r="A2871" s="31" t="s">
        <v>3646</v>
      </c>
      <c r="B2871" s="25">
        <v>0.0</v>
      </c>
      <c r="C2871" s="26"/>
      <c r="D2871" s="27">
        <v>0.0</v>
      </c>
      <c r="E2871" s="41"/>
    </row>
    <row r="2872" hidden="1">
      <c r="A2872" s="31" t="s">
        <v>3647</v>
      </c>
      <c r="B2872" s="29">
        <v>0.0</v>
      </c>
      <c r="C2872" s="26"/>
      <c r="D2872" s="27">
        <v>0.0</v>
      </c>
      <c r="E2872" s="41"/>
    </row>
    <row r="2873" hidden="1">
      <c r="A2873" s="31" t="s">
        <v>3649</v>
      </c>
      <c r="B2873" s="29">
        <v>500.0</v>
      </c>
      <c r="C2873" s="26">
        <v>665.0</v>
      </c>
      <c r="D2873" s="27">
        <v>165.0</v>
      </c>
      <c r="E2873" s="28" t="s">
        <v>8663</v>
      </c>
    </row>
    <row r="2874" hidden="1">
      <c r="A2874" s="31" t="s">
        <v>3651</v>
      </c>
      <c r="B2874" s="29">
        <v>1800.0</v>
      </c>
      <c r="C2874" s="26">
        <v>2115.0</v>
      </c>
      <c r="D2874" s="27">
        <v>315.0</v>
      </c>
      <c r="E2874" s="28"/>
    </row>
    <row r="2875" hidden="1">
      <c r="A2875" s="58" t="s">
        <v>3652</v>
      </c>
      <c r="B2875" s="49">
        <v>87032.0</v>
      </c>
      <c r="C2875" s="49">
        <v>87032.0</v>
      </c>
      <c r="D2875" s="27">
        <v>0.0</v>
      </c>
      <c r="E2875" s="41"/>
    </row>
    <row r="2876" hidden="1">
      <c r="A2876" s="58" t="s">
        <v>3653</v>
      </c>
      <c r="B2876" s="29">
        <v>43021.0</v>
      </c>
      <c r="C2876" s="59">
        <v>43021.0</v>
      </c>
      <c r="D2876" s="27">
        <v>0.0</v>
      </c>
      <c r="E2876" s="41"/>
    </row>
    <row r="2877" hidden="1">
      <c r="A2877" s="58" t="s">
        <v>3654</v>
      </c>
      <c r="B2877" s="29">
        <v>38328.0</v>
      </c>
      <c r="C2877" s="59">
        <v>38328.0</v>
      </c>
      <c r="D2877" s="27">
        <v>0.0</v>
      </c>
      <c r="E2877" s="41"/>
    </row>
    <row r="2878" hidden="1">
      <c r="A2878" s="58" t="s">
        <v>3655</v>
      </c>
      <c r="B2878" s="29">
        <v>32407.2</v>
      </c>
      <c r="C2878" s="59">
        <v>32407.2</v>
      </c>
      <c r="D2878" s="27">
        <v>0.0</v>
      </c>
      <c r="E2878" s="41"/>
    </row>
    <row r="2879" hidden="1">
      <c r="A2879" s="58" t="s">
        <v>3657</v>
      </c>
      <c r="B2879" s="29">
        <v>0.0</v>
      </c>
      <c r="C2879" s="59">
        <v>0.0</v>
      </c>
      <c r="D2879" s="27">
        <v>0.0</v>
      </c>
      <c r="E2879" s="41"/>
    </row>
    <row r="2880" hidden="1">
      <c r="A2880" s="58" t="s">
        <v>3658</v>
      </c>
      <c r="B2880" s="29">
        <v>0.0</v>
      </c>
      <c r="C2880" s="59">
        <v>0.0</v>
      </c>
      <c r="D2880" s="27">
        <v>0.0</v>
      </c>
      <c r="E2880" s="41"/>
    </row>
    <row r="2881" hidden="1">
      <c r="A2881" s="35" t="s">
        <v>3659</v>
      </c>
      <c r="B2881" s="49">
        <v>226227.7</v>
      </c>
      <c r="C2881" s="72">
        <v>226227.7</v>
      </c>
      <c r="D2881" s="27">
        <v>0.0</v>
      </c>
      <c r="E2881" s="41"/>
    </row>
    <row r="2882" hidden="1">
      <c r="A2882" s="36" t="s">
        <v>3660</v>
      </c>
      <c r="B2882" s="42">
        <v>5.5</v>
      </c>
      <c r="C2882" s="73">
        <v>7.5</v>
      </c>
      <c r="D2882" s="66">
        <v>2.0</v>
      </c>
      <c r="E2882" s="47"/>
    </row>
    <row r="2883" hidden="1"/>
    <row r="2884" hidden="1"/>
    <row r="2885" hidden="1">
      <c r="A2885" s="5" t="s">
        <v>4823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3634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46125.0</v>
      </c>
      <c r="B2889" s="6"/>
      <c r="C2889" s="54" t="s">
        <v>3635</v>
      </c>
      <c r="D2889" s="48">
        <v>46131.0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5" t="s">
        <v>4824</v>
      </c>
      <c r="B2891" s="7"/>
      <c r="C2891" s="16"/>
      <c r="D2891" s="56" t="s">
        <v>4825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3636</v>
      </c>
      <c r="B2893" s="6"/>
      <c r="C2893" s="6"/>
      <c r="D2893" s="6"/>
      <c r="E2893" s="7"/>
    </row>
    <row r="2894" hidden="1">
      <c r="A2894" s="20" t="s">
        <v>3637</v>
      </c>
      <c r="B2894" s="21" t="s">
        <v>3638</v>
      </c>
      <c r="C2894" s="22" t="s">
        <v>3639</v>
      </c>
      <c r="D2894" s="21" t="s">
        <v>3640</v>
      </c>
      <c r="E2894" s="23" t="s">
        <v>13</v>
      </c>
    </row>
    <row r="2895" hidden="1">
      <c r="A2895" s="57" t="s">
        <v>3641</v>
      </c>
      <c r="B2895" s="25">
        <v>6486.0</v>
      </c>
      <c r="C2895" s="26">
        <v>6486.0</v>
      </c>
      <c r="D2895" s="27">
        <v>0.0</v>
      </c>
      <c r="E2895" s="40"/>
    </row>
    <row r="2896" hidden="1">
      <c r="A2896" s="57" t="s">
        <v>3642</v>
      </c>
      <c r="B2896" s="29">
        <v>16577.0</v>
      </c>
      <c r="C2896" s="26">
        <v>16577.0</v>
      </c>
      <c r="D2896" s="27">
        <v>0.0</v>
      </c>
      <c r="E2896" s="40"/>
    </row>
    <row r="2897" hidden="1">
      <c r="A2897" s="57" t="s">
        <v>3643</v>
      </c>
      <c r="B2897" s="29">
        <v>0.0</v>
      </c>
      <c r="C2897" s="26"/>
      <c r="D2897" s="27">
        <v>0.0</v>
      </c>
      <c r="E2897" s="41"/>
    </row>
    <row r="2898" hidden="1">
      <c r="A2898" s="57" t="s">
        <v>3644</v>
      </c>
      <c r="B2898" s="25">
        <v>700.0</v>
      </c>
      <c r="C2898" s="26">
        <v>700.0</v>
      </c>
      <c r="D2898" s="27">
        <v>0.0</v>
      </c>
      <c r="E2898" s="40"/>
    </row>
    <row r="2899" hidden="1">
      <c r="A2899" s="31" t="s">
        <v>3646</v>
      </c>
      <c r="B2899" s="25">
        <v>0.0</v>
      </c>
      <c r="C2899" s="26"/>
      <c r="D2899" s="27">
        <v>0.0</v>
      </c>
      <c r="E2899" s="41"/>
    </row>
    <row r="2900" hidden="1">
      <c r="A2900" s="31" t="s">
        <v>3647</v>
      </c>
      <c r="B2900" s="29">
        <v>120.0</v>
      </c>
      <c r="C2900" s="26">
        <v>120.0</v>
      </c>
      <c r="D2900" s="27">
        <v>0.0</v>
      </c>
      <c r="E2900" s="40" t="s">
        <v>5085</v>
      </c>
    </row>
    <row r="2901" hidden="1">
      <c r="A2901" s="31" t="s">
        <v>3649</v>
      </c>
      <c r="B2901" s="29">
        <v>863.0</v>
      </c>
      <c r="C2901" s="26">
        <v>849.0</v>
      </c>
      <c r="D2901" s="27">
        <v>-14.0</v>
      </c>
      <c r="E2901" s="28" t="s">
        <v>8671</v>
      </c>
    </row>
    <row r="2902" hidden="1">
      <c r="A2902" s="31" t="s">
        <v>3651</v>
      </c>
      <c r="B2902" s="29">
        <v>1830.0</v>
      </c>
      <c r="C2902" s="26">
        <v>1835.0</v>
      </c>
      <c r="D2902" s="27">
        <v>5.0</v>
      </c>
      <c r="E2902" s="28"/>
    </row>
    <row r="2903" hidden="1">
      <c r="A2903" s="58" t="s">
        <v>3652</v>
      </c>
      <c r="B2903" s="49">
        <v>82643.0</v>
      </c>
      <c r="C2903" s="49">
        <v>82643.0</v>
      </c>
      <c r="D2903" s="27">
        <v>0.0</v>
      </c>
      <c r="E2903" s="41"/>
    </row>
    <row r="2904" hidden="1">
      <c r="A2904" s="58" t="s">
        <v>3653</v>
      </c>
      <c r="B2904" s="29">
        <v>41888.0</v>
      </c>
      <c r="C2904" s="59">
        <v>41888.0</v>
      </c>
      <c r="D2904" s="27">
        <v>0.0</v>
      </c>
      <c r="E2904" s="41"/>
    </row>
    <row r="2905" hidden="1">
      <c r="A2905" s="58" t="s">
        <v>3654</v>
      </c>
      <c r="B2905" s="29">
        <v>33981.0</v>
      </c>
      <c r="C2905" s="59">
        <v>33981.0</v>
      </c>
      <c r="D2905" s="27">
        <v>0.0</v>
      </c>
      <c r="E2905" s="41"/>
    </row>
    <row r="2906" hidden="1">
      <c r="A2906" s="58" t="s">
        <v>3655</v>
      </c>
      <c r="B2906" s="29">
        <v>34380.0</v>
      </c>
      <c r="C2906" s="59">
        <v>34380.0</v>
      </c>
      <c r="D2906" s="27">
        <v>0.0</v>
      </c>
      <c r="E2906" s="41"/>
    </row>
    <row r="2907" hidden="1">
      <c r="A2907" s="58" t="s">
        <v>3657</v>
      </c>
      <c r="B2907" s="29">
        <v>3945.0</v>
      </c>
      <c r="C2907" s="59">
        <v>3945.0</v>
      </c>
      <c r="D2907" s="27">
        <v>0.0</v>
      </c>
      <c r="E2907" s="41"/>
    </row>
    <row r="2908" hidden="1">
      <c r="A2908" s="58" t="s">
        <v>3658</v>
      </c>
      <c r="B2908" s="29">
        <v>0.0</v>
      </c>
      <c r="C2908" s="59">
        <v>0.0</v>
      </c>
      <c r="D2908" s="27">
        <v>0.0</v>
      </c>
      <c r="E2908" s="41"/>
    </row>
    <row r="2909" hidden="1">
      <c r="A2909" s="35" t="s">
        <v>3659</v>
      </c>
      <c r="B2909" s="49">
        <v>223409.0</v>
      </c>
      <c r="C2909" s="72">
        <v>223409.0</v>
      </c>
      <c r="D2909" s="27">
        <v>0.0</v>
      </c>
      <c r="E2909" s="41"/>
    </row>
    <row r="2910" hidden="1">
      <c r="A2910" s="36" t="s">
        <v>3660</v>
      </c>
      <c r="B2910" s="42">
        <v>4.0</v>
      </c>
      <c r="C2910" s="73">
        <v>-5.0</v>
      </c>
      <c r="D2910" s="66">
        <v>-9.0</v>
      </c>
      <c r="E2910" s="47"/>
    </row>
    <row r="2911" hidden="1"/>
    <row r="2912" hidden="1"/>
    <row r="2913" hidden="1">
      <c r="A2913" s="5" t="s">
        <v>4823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3634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46125.0</v>
      </c>
      <c r="B2917" s="6"/>
      <c r="C2917" s="54" t="s">
        <v>3635</v>
      </c>
      <c r="D2917" s="48">
        <v>46131.0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5" t="s">
        <v>4824</v>
      </c>
      <c r="B2919" s="7"/>
      <c r="C2919" s="16"/>
      <c r="D2919" s="56" t="s">
        <v>4825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3636</v>
      </c>
      <c r="B2921" s="6"/>
      <c r="C2921" s="6"/>
      <c r="D2921" s="6"/>
      <c r="E2921" s="7"/>
    </row>
    <row r="2922" hidden="1">
      <c r="A2922" s="20" t="s">
        <v>3637</v>
      </c>
      <c r="B2922" s="21" t="s">
        <v>3638</v>
      </c>
      <c r="C2922" s="22" t="s">
        <v>3639</v>
      </c>
      <c r="D2922" s="21" t="s">
        <v>3640</v>
      </c>
      <c r="E2922" s="23" t="s">
        <v>13</v>
      </c>
    </row>
    <row r="2923" hidden="1">
      <c r="A2923" s="57" t="s">
        <v>3641</v>
      </c>
      <c r="B2923" s="25">
        <v>6486.0</v>
      </c>
      <c r="C2923" s="26">
        <v>6486.0</v>
      </c>
      <c r="D2923" s="27">
        <v>0.0</v>
      </c>
      <c r="E2923" s="40"/>
    </row>
    <row r="2924" hidden="1">
      <c r="A2924" s="57" t="s">
        <v>3642</v>
      </c>
      <c r="B2924" s="29">
        <v>16577.0</v>
      </c>
      <c r="C2924" s="26">
        <v>16577.0</v>
      </c>
      <c r="D2924" s="27">
        <v>0.0</v>
      </c>
      <c r="E2924" s="40"/>
    </row>
    <row r="2925" hidden="1">
      <c r="A2925" s="57" t="s">
        <v>3643</v>
      </c>
      <c r="B2925" s="29">
        <v>0.0</v>
      </c>
      <c r="C2925" s="26"/>
      <c r="D2925" s="27">
        <v>0.0</v>
      </c>
      <c r="E2925" s="41"/>
    </row>
    <row r="2926" hidden="1">
      <c r="A2926" s="57" t="s">
        <v>3644</v>
      </c>
      <c r="B2926" s="25">
        <v>700.0</v>
      </c>
      <c r="C2926" s="26">
        <v>700.0</v>
      </c>
      <c r="D2926" s="27">
        <v>0.0</v>
      </c>
      <c r="E2926" s="40"/>
    </row>
    <row r="2927" hidden="1">
      <c r="A2927" s="31" t="s">
        <v>3646</v>
      </c>
      <c r="B2927" s="25">
        <v>0.0</v>
      </c>
      <c r="C2927" s="26"/>
      <c r="D2927" s="27">
        <v>0.0</v>
      </c>
      <c r="E2927" s="41"/>
    </row>
    <row r="2928" hidden="1">
      <c r="A2928" s="31" t="s">
        <v>3647</v>
      </c>
      <c r="B2928" s="29">
        <v>120.0</v>
      </c>
      <c r="C2928" s="26">
        <v>120.0</v>
      </c>
      <c r="D2928" s="27">
        <v>0.0</v>
      </c>
      <c r="E2928" s="40" t="s">
        <v>5085</v>
      </c>
    </row>
    <row r="2929" hidden="1">
      <c r="A2929" s="31" t="s">
        <v>3649</v>
      </c>
      <c r="B2929" s="29">
        <v>863.0</v>
      </c>
      <c r="C2929" s="26">
        <v>849.0</v>
      </c>
      <c r="D2929" s="27">
        <v>-14.0</v>
      </c>
      <c r="E2929" s="28" t="s">
        <v>8671</v>
      </c>
    </row>
    <row r="2930" hidden="1">
      <c r="A2930" s="31" t="s">
        <v>3651</v>
      </c>
      <c r="B2930" s="29">
        <v>1830.0</v>
      </c>
      <c r="C2930" s="26">
        <v>1835.0</v>
      </c>
      <c r="D2930" s="27">
        <v>5.0</v>
      </c>
      <c r="E2930" s="28"/>
    </row>
    <row r="2931" hidden="1">
      <c r="A2931" s="58" t="s">
        <v>3652</v>
      </c>
      <c r="B2931" s="49">
        <v>82643.0</v>
      </c>
      <c r="C2931" s="49">
        <v>82643.0</v>
      </c>
      <c r="D2931" s="27">
        <v>0.0</v>
      </c>
      <c r="E2931" s="41"/>
    </row>
    <row r="2932" hidden="1">
      <c r="A2932" s="58" t="s">
        <v>3653</v>
      </c>
      <c r="B2932" s="29">
        <v>41888.0</v>
      </c>
      <c r="C2932" s="59">
        <v>41888.0</v>
      </c>
      <c r="D2932" s="27">
        <v>0.0</v>
      </c>
      <c r="E2932" s="41"/>
    </row>
    <row r="2933" hidden="1">
      <c r="A2933" s="58" t="s">
        <v>3654</v>
      </c>
      <c r="B2933" s="29">
        <v>33981.0</v>
      </c>
      <c r="C2933" s="59">
        <v>33981.0</v>
      </c>
      <c r="D2933" s="27">
        <v>0.0</v>
      </c>
      <c r="E2933" s="41"/>
    </row>
    <row r="2934" hidden="1">
      <c r="A2934" s="58" t="s">
        <v>3655</v>
      </c>
      <c r="B2934" s="29">
        <v>34380.0</v>
      </c>
      <c r="C2934" s="59">
        <v>34380.0</v>
      </c>
      <c r="D2934" s="27">
        <v>0.0</v>
      </c>
      <c r="E2934" s="41"/>
    </row>
    <row r="2935" hidden="1">
      <c r="A2935" s="58" t="s">
        <v>3657</v>
      </c>
      <c r="B2935" s="29">
        <v>3945.0</v>
      </c>
      <c r="C2935" s="59">
        <v>3945.0</v>
      </c>
      <c r="D2935" s="27">
        <v>0.0</v>
      </c>
      <c r="E2935" s="41"/>
    </row>
    <row r="2936" hidden="1">
      <c r="A2936" s="58" t="s">
        <v>3658</v>
      </c>
      <c r="B2936" s="29">
        <v>0.0</v>
      </c>
      <c r="C2936" s="59">
        <v>0.0</v>
      </c>
      <c r="D2936" s="27">
        <v>0.0</v>
      </c>
      <c r="E2936" s="41"/>
    </row>
    <row r="2937" hidden="1">
      <c r="A2937" s="35" t="s">
        <v>3659</v>
      </c>
      <c r="B2937" s="49">
        <v>223409.0</v>
      </c>
      <c r="C2937" s="72">
        <v>223409.0</v>
      </c>
      <c r="D2937" s="27">
        <v>0.0</v>
      </c>
      <c r="E2937" s="41"/>
    </row>
    <row r="2938" hidden="1">
      <c r="A2938" s="36" t="s">
        <v>3660</v>
      </c>
      <c r="B2938" s="42">
        <v>4.0</v>
      </c>
      <c r="C2938" s="73">
        <v>-5.0</v>
      </c>
      <c r="D2938" s="66">
        <v>-9.0</v>
      </c>
      <c r="E2938" s="47"/>
    </row>
    <row r="2939" hidden="1"/>
    <row r="2940" hidden="1"/>
    <row r="2941" hidden="1">
      <c r="A2941" s="5" t="s">
        <v>4823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3634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46125.0</v>
      </c>
      <c r="B2945" s="6"/>
      <c r="C2945" s="54" t="s">
        <v>3635</v>
      </c>
      <c r="D2945" s="48">
        <v>46131.0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5" t="s">
        <v>4824</v>
      </c>
      <c r="B2947" s="7"/>
      <c r="C2947" s="16"/>
      <c r="D2947" s="56" t="s">
        <v>4825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3636</v>
      </c>
      <c r="B2949" s="6"/>
      <c r="C2949" s="6"/>
      <c r="D2949" s="6"/>
      <c r="E2949" s="7"/>
    </row>
    <row r="2950" hidden="1">
      <c r="A2950" s="20" t="s">
        <v>3637</v>
      </c>
      <c r="B2950" s="21" t="s">
        <v>3638</v>
      </c>
      <c r="C2950" s="22" t="s">
        <v>3639</v>
      </c>
      <c r="D2950" s="21" t="s">
        <v>3640</v>
      </c>
      <c r="E2950" s="23" t="s">
        <v>13</v>
      </c>
    </row>
    <row r="2951" hidden="1">
      <c r="A2951" s="57" t="s">
        <v>3641</v>
      </c>
      <c r="B2951" s="25">
        <v>6486.0</v>
      </c>
      <c r="C2951" s="26">
        <v>6486.0</v>
      </c>
      <c r="D2951" s="27">
        <v>0.0</v>
      </c>
      <c r="E2951" s="40"/>
    </row>
    <row r="2952" hidden="1">
      <c r="A2952" s="57" t="s">
        <v>3642</v>
      </c>
      <c r="B2952" s="29">
        <v>16577.0</v>
      </c>
      <c r="C2952" s="26">
        <v>16577.0</v>
      </c>
      <c r="D2952" s="27">
        <v>0.0</v>
      </c>
      <c r="E2952" s="40"/>
    </row>
    <row r="2953" hidden="1">
      <c r="A2953" s="57" t="s">
        <v>3643</v>
      </c>
      <c r="B2953" s="29">
        <v>0.0</v>
      </c>
      <c r="C2953" s="26"/>
      <c r="D2953" s="27">
        <v>0.0</v>
      </c>
      <c r="E2953" s="41"/>
    </row>
    <row r="2954" hidden="1">
      <c r="A2954" s="57" t="s">
        <v>3644</v>
      </c>
      <c r="B2954" s="25">
        <v>700.0</v>
      </c>
      <c r="C2954" s="26">
        <v>700.0</v>
      </c>
      <c r="D2954" s="27">
        <v>0.0</v>
      </c>
      <c r="E2954" s="40"/>
    </row>
    <row r="2955" hidden="1">
      <c r="A2955" s="31" t="s">
        <v>3646</v>
      </c>
      <c r="B2955" s="25">
        <v>0.0</v>
      </c>
      <c r="C2955" s="26"/>
      <c r="D2955" s="27">
        <v>0.0</v>
      </c>
      <c r="E2955" s="41"/>
    </row>
    <row r="2956" hidden="1">
      <c r="A2956" s="31" t="s">
        <v>3647</v>
      </c>
      <c r="B2956" s="29">
        <v>120.0</v>
      </c>
      <c r="C2956" s="26">
        <v>120.0</v>
      </c>
      <c r="D2956" s="27">
        <v>0.0</v>
      </c>
      <c r="E2956" s="40" t="s">
        <v>5085</v>
      </c>
    </row>
    <row r="2957" hidden="1">
      <c r="A2957" s="31" t="s">
        <v>3649</v>
      </c>
      <c r="B2957" s="29">
        <v>863.0</v>
      </c>
      <c r="C2957" s="26">
        <v>849.0</v>
      </c>
      <c r="D2957" s="27">
        <v>-14.0</v>
      </c>
      <c r="E2957" s="28" t="s">
        <v>8672</v>
      </c>
    </row>
    <row r="2958" hidden="1">
      <c r="A2958" s="31" t="s">
        <v>3651</v>
      </c>
      <c r="B2958" s="29">
        <v>1830.0</v>
      </c>
      <c r="C2958" s="26">
        <v>1835.0</v>
      </c>
      <c r="D2958" s="27">
        <v>5.0</v>
      </c>
      <c r="E2958" s="28"/>
    </row>
    <row r="2959" hidden="1">
      <c r="A2959" s="58" t="s">
        <v>3652</v>
      </c>
      <c r="B2959" s="49">
        <v>82643.0</v>
      </c>
      <c r="C2959" s="49">
        <v>82643.0</v>
      </c>
      <c r="D2959" s="27">
        <v>0.0</v>
      </c>
      <c r="E2959" s="41"/>
    </row>
    <row r="2960" hidden="1">
      <c r="A2960" s="58" t="s">
        <v>3653</v>
      </c>
      <c r="B2960" s="29">
        <v>41888.0</v>
      </c>
      <c r="C2960" s="59">
        <v>41888.0</v>
      </c>
      <c r="D2960" s="27">
        <v>0.0</v>
      </c>
      <c r="E2960" s="41"/>
    </row>
    <row r="2961" hidden="1">
      <c r="A2961" s="58" t="s">
        <v>3654</v>
      </c>
      <c r="B2961" s="29">
        <v>33981.0</v>
      </c>
      <c r="C2961" s="59">
        <v>33981.0</v>
      </c>
      <c r="D2961" s="27">
        <v>0.0</v>
      </c>
      <c r="E2961" s="41"/>
    </row>
    <row r="2962" hidden="1">
      <c r="A2962" s="58" t="s">
        <v>3655</v>
      </c>
      <c r="B2962" s="29">
        <v>34380.0</v>
      </c>
      <c r="C2962" s="59">
        <v>34380.0</v>
      </c>
      <c r="D2962" s="27">
        <v>0.0</v>
      </c>
      <c r="E2962" s="41"/>
    </row>
    <row r="2963" hidden="1">
      <c r="A2963" s="58" t="s">
        <v>3657</v>
      </c>
      <c r="B2963" s="29">
        <v>3945.0</v>
      </c>
      <c r="C2963" s="59">
        <v>3945.0</v>
      </c>
      <c r="D2963" s="27">
        <v>0.0</v>
      </c>
      <c r="E2963" s="41"/>
    </row>
    <row r="2964" hidden="1">
      <c r="A2964" s="58" t="s">
        <v>3658</v>
      </c>
      <c r="B2964" s="29">
        <v>0.0</v>
      </c>
      <c r="C2964" s="59">
        <v>0.0</v>
      </c>
      <c r="D2964" s="27">
        <v>0.0</v>
      </c>
      <c r="E2964" s="41"/>
    </row>
    <row r="2965" hidden="1">
      <c r="A2965" s="35" t="s">
        <v>3659</v>
      </c>
      <c r="B2965" s="49">
        <v>223409.0</v>
      </c>
      <c r="C2965" s="72">
        <v>223409.0</v>
      </c>
      <c r="D2965" s="27">
        <v>0.0</v>
      </c>
      <c r="E2965" s="41"/>
    </row>
    <row r="2966" hidden="1">
      <c r="A2966" s="36" t="s">
        <v>3660</v>
      </c>
      <c r="B2966" s="42">
        <v>4.0</v>
      </c>
      <c r="C2966" s="73">
        <v>-5.0</v>
      </c>
      <c r="D2966" s="66">
        <v>-9.0</v>
      </c>
      <c r="E2966" s="47"/>
    </row>
    <row r="2967" hidden="1"/>
    <row r="2968" hidden="1"/>
    <row r="2969" hidden="1">
      <c r="A2969" s="5" t="s">
        <v>4823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3634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46132.0</v>
      </c>
      <c r="B2973" s="6"/>
      <c r="C2973" s="54" t="s">
        <v>3635</v>
      </c>
      <c r="D2973" s="48">
        <v>46138.0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5" t="s">
        <v>4824</v>
      </c>
      <c r="B2975" s="7"/>
      <c r="C2975" s="16"/>
      <c r="D2975" s="56" t="s">
        <v>4825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3636</v>
      </c>
      <c r="B2977" s="6"/>
      <c r="C2977" s="6"/>
      <c r="D2977" s="6"/>
      <c r="E2977" s="7"/>
    </row>
    <row r="2978" hidden="1">
      <c r="A2978" s="20" t="s">
        <v>3637</v>
      </c>
      <c r="B2978" s="21" t="s">
        <v>3638</v>
      </c>
      <c r="C2978" s="22" t="s">
        <v>3639</v>
      </c>
      <c r="D2978" s="21" t="s">
        <v>3640</v>
      </c>
      <c r="E2978" s="23" t="s">
        <v>13</v>
      </c>
    </row>
    <row r="2979" hidden="1">
      <c r="A2979" s="57" t="s">
        <v>3641</v>
      </c>
      <c r="B2979" s="25">
        <v>6177.0</v>
      </c>
      <c r="C2979" s="26">
        <v>6178.0</v>
      </c>
      <c r="D2979" s="27">
        <v>1.0</v>
      </c>
      <c r="E2979" s="40"/>
    </row>
    <row r="2980" hidden="1">
      <c r="A2980" s="57" t="s">
        <v>3642</v>
      </c>
      <c r="B2980" s="29">
        <v>18349.0</v>
      </c>
      <c r="C2980" s="26">
        <v>18349.0</v>
      </c>
      <c r="D2980" s="27">
        <v>0.0</v>
      </c>
      <c r="E2980" s="40"/>
    </row>
    <row r="2981" hidden="1">
      <c r="A2981" s="57" t="s">
        <v>3643</v>
      </c>
      <c r="B2981" s="29">
        <v>150.0</v>
      </c>
      <c r="C2981" s="26">
        <v>150.0</v>
      </c>
      <c r="D2981" s="27">
        <v>0.0</v>
      </c>
      <c r="E2981" s="41"/>
    </row>
    <row r="2982" hidden="1">
      <c r="A2982" s="57" t="s">
        <v>3644</v>
      </c>
      <c r="B2982" s="25">
        <v>700.0</v>
      </c>
      <c r="C2982" s="26">
        <v>700.0</v>
      </c>
      <c r="D2982" s="27">
        <v>0.0</v>
      </c>
      <c r="E2982" s="40"/>
    </row>
    <row r="2983" hidden="1">
      <c r="A2983" s="31" t="s">
        <v>3646</v>
      </c>
      <c r="B2983" s="25">
        <v>0.0</v>
      </c>
      <c r="C2983" s="26"/>
      <c r="D2983" s="27">
        <v>0.0</v>
      </c>
      <c r="E2983" s="41"/>
    </row>
    <row r="2984" hidden="1">
      <c r="A2984" s="31" t="s">
        <v>3647</v>
      </c>
      <c r="B2984" s="29">
        <v>0.0</v>
      </c>
      <c r="C2984" s="26"/>
      <c r="D2984" s="27">
        <v>0.0</v>
      </c>
      <c r="E2984" s="40"/>
    </row>
    <row r="2985" hidden="1">
      <c r="A2985" s="31" t="s">
        <v>3649</v>
      </c>
      <c r="B2985" s="29">
        <v>0.0</v>
      </c>
      <c r="C2985" s="26"/>
      <c r="D2985" s="27">
        <v>0.0</v>
      </c>
      <c r="E2985" s="28"/>
    </row>
    <row r="2986" hidden="1">
      <c r="A2986" s="31" t="s">
        <v>3651</v>
      </c>
      <c r="B2986" s="29">
        <v>1375.0</v>
      </c>
      <c r="C2986" s="26">
        <v>1395.0</v>
      </c>
      <c r="D2986" s="27">
        <v>20.0</v>
      </c>
      <c r="E2986" s="28"/>
    </row>
    <row r="2987" hidden="1">
      <c r="A2987" s="58" t="s">
        <v>3652</v>
      </c>
      <c r="B2987" s="49">
        <v>88314.99999999999</v>
      </c>
      <c r="C2987" s="49">
        <v>88315.00000000001</v>
      </c>
      <c r="D2987" s="27">
        <v>2.9103830456733704E-11</v>
      </c>
      <c r="E2987" s="41"/>
    </row>
    <row r="2988" hidden="1">
      <c r="A2988" s="58" t="s">
        <v>3653</v>
      </c>
      <c r="B2988" s="29">
        <v>40593.0</v>
      </c>
      <c r="C2988" s="59">
        <v>40593.0</v>
      </c>
      <c r="D2988" s="27">
        <v>0.0</v>
      </c>
      <c r="E2988" s="41"/>
    </row>
    <row r="2989" hidden="1">
      <c r="A2989" s="58" t="s">
        <v>3654</v>
      </c>
      <c r="B2989" s="29">
        <v>38885.0</v>
      </c>
      <c r="C2989" s="59">
        <v>38516.0</v>
      </c>
      <c r="D2989" s="27">
        <v>-369.0</v>
      </c>
      <c r="E2989" s="41"/>
    </row>
    <row r="2990" hidden="1">
      <c r="A2990" s="58" t="s">
        <v>3655</v>
      </c>
      <c r="B2990" s="29">
        <v>31548.7</v>
      </c>
      <c r="C2990" s="59">
        <v>31548.7</v>
      </c>
      <c r="D2990" s="27">
        <v>0.0</v>
      </c>
      <c r="E2990" s="41"/>
    </row>
    <row r="2991" hidden="1">
      <c r="A2991" s="58" t="s">
        <v>3657</v>
      </c>
      <c r="B2991" s="29">
        <v>2509.0</v>
      </c>
      <c r="C2991" s="59">
        <v>2509.0</v>
      </c>
      <c r="D2991" s="27">
        <v>0.0</v>
      </c>
      <c r="E2991" s="41"/>
    </row>
    <row r="2992" hidden="1">
      <c r="A2992" s="58" t="s">
        <v>3658</v>
      </c>
      <c r="B2992" s="29">
        <v>0.0</v>
      </c>
      <c r="C2992" s="59">
        <v>0.0</v>
      </c>
      <c r="D2992" s="27">
        <v>0.0</v>
      </c>
      <c r="E2992" s="41"/>
    </row>
    <row r="2993" hidden="1">
      <c r="A2993" s="35" t="s">
        <v>3659</v>
      </c>
      <c r="B2993" s="49">
        <v>228596.19999999998</v>
      </c>
      <c r="C2993" s="72">
        <v>228227.2</v>
      </c>
      <c r="D2993" s="27">
        <v>-368.9999999999709</v>
      </c>
      <c r="E2993" s="41"/>
    </row>
    <row r="2994" hidden="1">
      <c r="A2994" s="36" t="s">
        <v>3660</v>
      </c>
      <c r="B2994" s="42">
        <v>5.500000000007276</v>
      </c>
      <c r="C2994" s="73">
        <v>26.5</v>
      </c>
      <c r="D2994" s="66">
        <v>20.999999999992724</v>
      </c>
      <c r="E2994" s="47"/>
    </row>
    <row r="2995" hidden="1"/>
    <row r="2996" hidden="1"/>
    <row r="2997" hidden="1">
      <c r="A2997" s="5" t="s">
        <v>4823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3634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46139.0</v>
      </c>
      <c r="B3001" s="6"/>
      <c r="C3001" s="54" t="s">
        <v>3635</v>
      </c>
      <c r="D3001" s="48">
        <v>46142.0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5" t="s">
        <v>4824</v>
      </c>
      <c r="B3003" s="7"/>
      <c r="C3003" s="16"/>
      <c r="D3003" s="56" t="s">
        <v>4839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3636</v>
      </c>
      <c r="B3005" s="6"/>
      <c r="C3005" s="6"/>
      <c r="D3005" s="6"/>
      <c r="E3005" s="7"/>
    </row>
    <row r="3006" hidden="1">
      <c r="A3006" s="20" t="s">
        <v>3637</v>
      </c>
      <c r="B3006" s="21" t="s">
        <v>3638</v>
      </c>
      <c r="C3006" s="22" t="s">
        <v>3639</v>
      </c>
      <c r="D3006" s="21" t="s">
        <v>3640</v>
      </c>
      <c r="E3006" s="23" t="s">
        <v>13</v>
      </c>
    </row>
    <row r="3007" hidden="1">
      <c r="A3007" s="57" t="s">
        <v>3641</v>
      </c>
      <c r="B3007" s="25">
        <v>660.0</v>
      </c>
      <c r="C3007" s="26">
        <v>660.0</v>
      </c>
      <c r="D3007" s="27">
        <v>0.0</v>
      </c>
      <c r="E3007" s="40"/>
    </row>
    <row r="3008" hidden="1">
      <c r="A3008" s="57" t="s">
        <v>3642</v>
      </c>
      <c r="B3008" s="29">
        <v>6686.0</v>
      </c>
      <c r="C3008" s="26">
        <v>6686.0</v>
      </c>
      <c r="D3008" s="27">
        <v>0.0</v>
      </c>
      <c r="E3008" s="40"/>
    </row>
    <row r="3009" hidden="1">
      <c r="A3009" s="57" t="s">
        <v>3643</v>
      </c>
      <c r="B3009" s="29">
        <v>0.0</v>
      </c>
      <c r="C3009" s="26"/>
      <c r="D3009" s="27">
        <v>0.0</v>
      </c>
      <c r="E3009" s="41"/>
    </row>
    <row r="3010" hidden="1">
      <c r="A3010" s="57" t="s">
        <v>3644</v>
      </c>
      <c r="B3010" s="25">
        <v>2300.0</v>
      </c>
      <c r="C3010" s="26">
        <v>2300.0</v>
      </c>
      <c r="D3010" s="27">
        <v>0.0</v>
      </c>
      <c r="E3010" s="40"/>
    </row>
    <row r="3011" hidden="1">
      <c r="A3011" s="31" t="s">
        <v>3646</v>
      </c>
      <c r="B3011" s="25">
        <v>0.0</v>
      </c>
      <c r="C3011" s="26"/>
      <c r="D3011" s="27">
        <v>0.0</v>
      </c>
      <c r="E3011" s="41"/>
    </row>
    <row r="3012" hidden="1">
      <c r="A3012" s="31" t="s">
        <v>3647</v>
      </c>
      <c r="B3012" s="29">
        <v>100.0</v>
      </c>
      <c r="C3012" s="26">
        <v>100.0</v>
      </c>
      <c r="D3012" s="27">
        <v>0.0</v>
      </c>
      <c r="E3012" s="40" t="s">
        <v>5009</v>
      </c>
    </row>
    <row r="3013" hidden="1">
      <c r="A3013" s="31" t="s">
        <v>3649</v>
      </c>
      <c r="B3013" s="29">
        <v>1802.0</v>
      </c>
      <c r="C3013" s="26">
        <v>3420.0</v>
      </c>
      <c r="D3013" s="27">
        <v>1618.0</v>
      </c>
      <c r="E3013" s="28"/>
    </row>
    <row r="3014" hidden="1">
      <c r="A3014" s="31" t="s">
        <v>3651</v>
      </c>
      <c r="B3014" s="29">
        <v>0.0</v>
      </c>
      <c r="C3014" s="26">
        <v>270.0</v>
      </c>
      <c r="D3014" s="27">
        <v>270.0</v>
      </c>
      <c r="E3014" s="28"/>
    </row>
    <row r="3015" hidden="1">
      <c r="A3015" s="58" t="s">
        <v>3652</v>
      </c>
      <c r="B3015" s="49">
        <v>46135.5</v>
      </c>
      <c r="C3015" s="49">
        <v>46135.5</v>
      </c>
      <c r="D3015" s="27">
        <v>0.0</v>
      </c>
      <c r="E3015" s="41"/>
    </row>
    <row r="3016" hidden="1">
      <c r="A3016" s="58" t="s">
        <v>3653</v>
      </c>
      <c r="B3016" s="29">
        <v>22675.0</v>
      </c>
      <c r="C3016" s="59">
        <v>22675.0</v>
      </c>
      <c r="D3016" s="27">
        <v>0.0</v>
      </c>
      <c r="E3016" s="41"/>
    </row>
    <row r="3017" hidden="1">
      <c r="A3017" s="58" t="s">
        <v>3654</v>
      </c>
      <c r="B3017" s="29">
        <v>22563.0</v>
      </c>
      <c r="C3017" s="59">
        <v>21821.0</v>
      </c>
      <c r="D3017" s="27">
        <v>-742.0</v>
      </c>
      <c r="E3017" s="41"/>
    </row>
    <row r="3018" hidden="1">
      <c r="A3018" s="58" t="s">
        <v>3655</v>
      </c>
      <c r="B3018" s="29">
        <v>13643.0</v>
      </c>
      <c r="C3018" s="59">
        <v>13643.0</v>
      </c>
      <c r="D3018" s="27">
        <v>0.0</v>
      </c>
      <c r="E3018" s="41"/>
    </row>
    <row r="3019" hidden="1">
      <c r="A3019" s="58" t="s">
        <v>3657</v>
      </c>
      <c r="B3019" s="29">
        <v>618.0</v>
      </c>
      <c r="C3019" s="59">
        <v>618.0</v>
      </c>
      <c r="D3019" s="27">
        <v>0.0</v>
      </c>
      <c r="E3019" s="41"/>
    </row>
    <row r="3020" hidden="1">
      <c r="A3020" s="58" t="s">
        <v>3658</v>
      </c>
      <c r="B3020" s="29">
        <v>0.0</v>
      </c>
      <c r="C3020" s="59">
        <v>0.0</v>
      </c>
      <c r="D3020" s="27">
        <v>0.0</v>
      </c>
      <c r="E3020" s="41"/>
    </row>
    <row r="3021" hidden="1">
      <c r="A3021" s="35" t="s">
        <v>3659</v>
      </c>
      <c r="B3021" s="49">
        <v>117178.5</v>
      </c>
      <c r="C3021" s="72">
        <v>116436.50000000003</v>
      </c>
      <c r="D3021" s="27">
        <v>-741.9999999999709</v>
      </c>
      <c r="E3021" s="41"/>
    </row>
    <row r="3022" hidden="1">
      <c r="A3022" s="36" t="s">
        <v>3660</v>
      </c>
      <c r="B3022" s="42">
        <v>4.000000000007276</v>
      </c>
      <c r="C3022" s="73">
        <v>1891.999999999971</v>
      </c>
      <c r="D3022" s="66">
        <v>1887.9999999999636</v>
      </c>
      <c r="E3022" s="47" t="s">
        <v>8673</v>
      </c>
    </row>
    <row r="3023" hidden="1">
      <c r="A3023" s="39"/>
      <c r="B3023" s="60"/>
      <c r="C3023" s="75"/>
      <c r="D3023" s="61"/>
      <c r="E3023" s="69"/>
    </row>
    <row r="3024" hidden="1">
      <c r="A3024" s="39"/>
      <c r="B3024" s="60"/>
      <c r="C3024" s="75"/>
      <c r="D3024" s="61"/>
      <c r="E3024" s="69"/>
    </row>
    <row r="3025" hidden="1">
      <c r="A3025" s="5" t="s">
        <v>4823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3634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46143.0</v>
      </c>
      <c r="B3029" s="6"/>
      <c r="C3029" s="54" t="s">
        <v>3635</v>
      </c>
      <c r="D3029" s="48">
        <v>46145.0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5" t="s">
        <v>4831</v>
      </c>
      <c r="B3031" s="7"/>
      <c r="C3031" s="16"/>
      <c r="D3031" s="56" t="s">
        <v>4825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3636</v>
      </c>
      <c r="B3033" s="6"/>
      <c r="C3033" s="6"/>
      <c r="D3033" s="6"/>
      <c r="E3033" s="7"/>
    </row>
    <row r="3034" hidden="1">
      <c r="A3034" s="20" t="s">
        <v>3637</v>
      </c>
      <c r="B3034" s="21" t="s">
        <v>3638</v>
      </c>
      <c r="C3034" s="22" t="s">
        <v>3639</v>
      </c>
      <c r="D3034" s="21" t="s">
        <v>3640</v>
      </c>
      <c r="E3034" s="23" t="s">
        <v>13</v>
      </c>
    </row>
    <row r="3035" hidden="1">
      <c r="A3035" s="57" t="s">
        <v>3641</v>
      </c>
      <c r="B3035" s="25">
        <v>2981.0</v>
      </c>
      <c r="C3035" s="26">
        <v>1981.0</v>
      </c>
      <c r="D3035" s="27">
        <v>-1000.0</v>
      </c>
      <c r="E3035" s="40"/>
    </row>
    <row r="3036" hidden="1">
      <c r="A3036" s="57" t="s">
        <v>3642</v>
      </c>
      <c r="B3036" s="29">
        <v>7547.0</v>
      </c>
      <c r="C3036" s="26">
        <v>7547.0</v>
      </c>
      <c r="D3036" s="27">
        <v>0.0</v>
      </c>
      <c r="E3036" s="40"/>
    </row>
    <row r="3037" hidden="1">
      <c r="A3037" s="57" t="s">
        <v>3643</v>
      </c>
      <c r="B3037" s="29">
        <v>0.0</v>
      </c>
      <c r="C3037" s="26"/>
      <c r="D3037" s="27">
        <v>0.0</v>
      </c>
      <c r="E3037" s="41"/>
    </row>
    <row r="3038" hidden="1">
      <c r="A3038" s="57" t="s">
        <v>3644</v>
      </c>
      <c r="B3038" s="25">
        <v>0.0</v>
      </c>
      <c r="C3038" s="26"/>
      <c r="D3038" s="27">
        <v>0.0</v>
      </c>
      <c r="E3038" s="40"/>
    </row>
    <row r="3039" hidden="1">
      <c r="A3039" s="31" t="s">
        <v>3646</v>
      </c>
      <c r="B3039" s="25">
        <v>0.0</v>
      </c>
      <c r="C3039" s="26"/>
      <c r="D3039" s="27">
        <v>0.0</v>
      </c>
      <c r="E3039" s="41"/>
    </row>
    <row r="3040" hidden="1">
      <c r="A3040" s="31" t="s">
        <v>3647</v>
      </c>
      <c r="B3040" s="29">
        <v>0.0</v>
      </c>
      <c r="C3040" s="26"/>
      <c r="D3040" s="27">
        <v>0.0</v>
      </c>
      <c r="E3040" s="40"/>
    </row>
    <row r="3041" hidden="1">
      <c r="A3041" s="31" t="s">
        <v>3649</v>
      </c>
      <c r="B3041" s="29">
        <v>833.0</v>
      </c>
      <c r="C3041" s="26"/>
      <c r="D3041" s="27">
        <v>-833.0</v>
      </c>
      <c r="E3041" s="28"/>
    </row>
    <row r="3042" hidden="1">
      <c r="A3042" s="31" t="s">
        <v>3651</v>
      </c>
      <c r="B3042" s="29">
        <v>135.0</v>
      </c>
      <c r="C3042" s="26">
        <v>135.0</v>
      </c>
      <c r="D3042" s="27">
        <v>0.0</v>
      </c>
      <c r="E3042" s="28"/>
    </row>
    <row r="3043" hidden="1">
      <c r="A3043" s="58" t="s">
        <v>3652</v>
      </c>
      <c r="B3043" s="49">
        <v>36345.0</v>
      </c>
      <c r="C3043" s="49">
        <v>36345.0</v>
      </c>
      <c r="D3043" s="27">
        <v>0.0</v>
      </c>
      <c r="E3043" s="41"/>
    </row>
    <row r="3044" hidden="1">
      <c r="A3044" s="58" t="s">
        <v>3653</v>
      </c>
      <c r="B3044" s="29">
        <v>22966.0</v>
      </c>
      <c r="C3044" s="59">
        <v>22966.0</v>
      </c>
      <c r="D3044" s="27">
        <v>0.0</v>
      </c>
      <c r="E3044" s="41"/>
    </row>
    <row r="3045" hidden="1">
      <c r="A3045" s="58" t="s">
        <v>3654</v>
      </c>
      <c r="B3045" s="29">
        <v>20782.0</v>
      </c>
      <c r="C3045" s="59">
        <v>20782.0</v>
      </c>
      <c r="D3045" s="27">
        <v>0.0</v>
      </c>
      <c r="E3045" s="41"/>
    </row>
    <row r="3046" hidden="1">
      <c r="A3046" s="58" t="s">
        <v>3655</v>
      </c>
      <c r="B3046" s="29">
        <v>15906.0</v>
      </c>
      <c r="C3046" s="59">
        <v>15906.0</v>
      </c>
      <c r="D3046" s="27">
        <v>0.0</v>
      </c>
      <c r="E3046" s="41"/>
    </row>
    <row r="3047" hidden="1">
      <c r="A3047" s="58" t="s">
        <v>3657</v>
      </c>
      <c r="B3047" s="29">
        <v>702.0</v>
      </c>
      <c r="C3047" s="59">
        <v>702.0</v>
      </c>
      <c r="D3047" s="27">
        <v>0.0</v>
      </c>
      <c r="E3047" s="41"/>
    </row>
    <row r="3048" hidden="1">
      <c r="A3048" s="58" t="s">
        <v>3658</v>
      </c>
      <c r="B3048" s="29">
        <v>0.0</v>
      </c>
      <c r="C3048" s="59">
        <v>0.0</v>
      </c>
      <c r="D3048" s="27">
        <v>0.0</v>
      </c>
      <c r="E3048" s="41"/>
    </row>
    <row r="3049" hidden="1">
      <c r="A3049" s="35" t="s">
        <v>3659</v>
      </c>
      <c r="B3049" s="49">
        <v>108196.5</v>
      </c>
      <c r="C3049" s="72">
        <v>108196.5</v>
      </c>
      <c r="D3049" s="27">
        <v>0.0</v>
      </c>
      <c r="E3049" s="41"/>
    </row>
    <row r="3050" hidden="1">
      <c r="A3050" s="36" t="s">
        <v>3660</v>
      </c>
      <c r="B3050" s="42">
        <v>0.5</v>
      </c>
      <c r="C3050" s="73">
        <v>-1832.5</v>
      </c>
      <c r="D3050" s="66">
        <v>-1833.0</v>
      </c>
      <c r="E3050" s="47" t="s">
        <v>8674</v>
      </c>
    </row>
    <row r="3051" hidden="1">
      <c r="A3051" s="39"/>
      <c r="B3051" s="60"/>
      <c r="C3051" s="75"/>
      <c r="D3051" s="61"/>
      <c r="E3051" s="69"/>
    </row>
    <row r="3052" hidden="1">
      <c r="A3052" s="39"/>
      <c r="B3052" s="60"/>
      <c r="C3052" s="75"/>
      <c r="D3052" s="61"/>
      <c r="E3052" s="69"/>
    </row>
    <row r="3053">
      <c r="A3053" s="5" t="s">
        <v>4823</v>
      </c>
      <c r="B3053" s="6"/>
      <c r="C3053" s="6"/>
      <c r="D3053" s="6"/>
      <c r="E3053" s="7"/>
    </row>
    <row r="3054">
      <c r="A3054" s="10"/>
      <c r="B3054" s="11"/>
      <c r="C3054" s="11"/>
      <c r="D3054" s="11"/>
      <c r="E3054" s="12"/>
    </row>
    <row r="3055">
      <c r="A3055" s="5" t="s">
        <v>3634</v>
      </c>
      <c r="B3055" s="6"/>
      <c r="C3055" s="6"/>
      <c r="D3055" s="6"/>
      <c r="E3055" s="7"/>
    </row>
    <row r="3056">
      <c r="A3056" s="10"/>
      <c r="B3056" s="11"/>
      <c r="C3056" s="11"/>
      <c r="D3056" s="11"/>
      <c r="E3056" s="12"/>
    </row>
    <row r="3057">
      <c r="A3057" s="13">
        <v>46143.0</v>
      </c>
      <c r="B3057" s="6"/>
      <c r="C3057" s="54" t="s">
        <v>3635</v>
      </c>
      <c r="D3057" s="48">
        <v>46145.0</v>
      </c>
      <c r="E3057" s="7"/>
    </row>
    <row r="3058">
      <c r="A3058" s="10"/>
      <c r="B3058" s="11"/>
      <c r="C3058" s="16"/>
      <c r="D3058" s="11"/>
      <c r="E3058" s="12"/>
    </row>
    <row r="3059">
      <c r="A3059" s="55" t="s">
        <v>4831</v>
      </c>
      <c r="B3059" s="7"/>
      <c r="C3059" s="16"/>
      <c r="D3059" s="56" t="s">
        <v>4825</v>
      </c>
      <c r="E3059" s="7"/>
    </row>
    <row r="3060">
      <c r="A3060" s="10"/>
      <c r="B3060" s="12"/>
      <c r="C3060" s="16"/>
      <c r="D3060" s="11"/>
      <c r="E3060" s="12"/>
    </row>
    <row r="3061">
      <c r="A3061" s="19" t="s">
        <v>3636</v>
      </c>
      <c r="B3061" s="6"/>
      <c r="C3061" s="6"/>
      <c r="D3061" s="6"/>
      <c r="E3061" s="7"/>
    </row>
    <row r="3062">
      <c r="A3062" s="20" t="s">
        <v>3637</v>
      </c>
      <c r="B3062" s="21" t="s">
        <v>3638</v>
      </c>
      <c r="C3062" s="22" t="s">
        <v>3639</v>
      </c>
      <c r="D3062" s="21" t="s">
        <v>3640</v>
      </c>
      <c r="E3062" s="23" t="s">
        <v>13</v>
      </c>
    </row>
    <row r="3063">
      <c r="A3063" s="57" t="s">
        <v>3641</v>
      </c>
      <c r="B3063" s="25">
        <v>2981.0</v>
      </c>
      <c r="C3063" s="26">
        <v>1981.0</v>
      </c>
      <c r="D3063" s="27">
        <v>-1000.0</v>
      </c>
      <c r="E3063" s="40"/>
    </row>
    <row r="3064">
      <c r="A3064" s="57" t="s">
        <v>3642</v>
      </c>
      <c r="B3064" s="29">
        <v>7547.0</v>
      </c>
      <c r="C3064" s="26">
        <v>7547.0</v>
      </c>
      <c r="D3064" s="27">
        <v>0.0</v>
      </c>
      <c r="E3064" s="40"/>
    </row>
    <row r="3065">
      <c r="A3065" s="57" t="s">
        <v>3643</v>
      </c>
      <c r="B3065" s="29">
        <v>0.0</v>
      </c>
      <c r="C3065" s="26"/>
      <c r="D3065" s="27">
        <v>0.0</v>
      </c>
      <c r="E3065" s="41"/>
    </row>
    <row r="3066">
      <c r="A3066" s="57" t="s">
        <v>3644</v>
      </c>
      <c r="B3066" s="25">
        <v>0.0</v>
      </c>
      <c r="C3066" s="26"/>
      <c r="D3066" s="27">
        <v>0.0</v>
      </c>
      <c r="E3066" s="40"/>
    </row>
    <row r="3067">
      <c r="A3067" s="31" t="s">
        <v>3646</v>
      </c>
      <c r="B3067" s="25">
        <v>0.0</v>
      </c>
      <c r="C3067" s="26"/>
      <c r="D3067" s="27">
        <v>0.0</v>
      </c>
      <c r="E3067" s="41"/>
    </row>
    <row r="3068">
      <c r="A3068" s="31" t="s">
        <v>3647</v>
      </c>
      <c r="B3068" s="29">
        <v>0.0</v>
      </c>
      <c r="C3068" s="26"/>
      <c r="D3068" s="27">
        <v>0.0</v>
      </c>
      <c r="E3068" s="40"/>
    </row>
    <row r="3069">
      <c r="A3069" s="31" t="s">
        <v>3649</v>
      </c>
      <c r="B3069" s="29">
        <v>833.0</v>
      </c>
      <c r="C3069" s="26"/>
      <c r="D3069" s="27">
        <v>-833.0</v>
      </c>
      <c r="E3069" s="28"/>
    </row>
    <row r="3070">
      <c r="A3070" s="31" t="s">
        <v>3651</v>
      </c>
      <c r="B3070" s="29">
        <v>135.0</v>
      </c>
      <c r="C3070" s="26">
        <v>135.0</v>
      </c>
      <c r="D3070" s="27">
        <v>0.0</v>
      </c>
      <c r="E3070" s="28"/>
    </row>
    <row r="3071">
      <c r="A3071" s="58" t="s">
        <v>3652</v>
      </c>
      <c r="B3071" s="49">
        <v>36345.0</v>
      </c>
      <c r="C3071" s="49">
        <v>36345.0</v>
      </c>
      <c r="D3071" s="27">
        <v>0.0</v>
      </c>
      <c r="E3071" s="41"/>
    </row>
    <row r="3072">
      <c r="A3072" s="58" t="s">
        <v>3653</v>
      </c>
      <c r="B3072" s="29">
        <v>22966.0</v>
      </c>
      <c r="C3072" s="59">
        <v>22966.0</v>
      </c>
      <c r="D3072" s="27">
        <v>0.0</v>
      </c>
      <c r="E3072" s="41"/>
    </row>
    <row r="3073">
      <c r="A3073" s="58" t="s">
        <v>3654</v>
      </c>
      <c r="B3073" s="29">
        <v>20782.0</v>
      </c>
      <c r="C3073" s="59">
        <v>20782.0</v>
      </c>
      <c r="D3073" s="27">
        <v>0.0</v>
      </c>
      <c r="E3073" s="41"/>
    </row>
    <row r="3074">
      <c r="A3074" s="58" t="s">
        <v>3655</v>
      </c>
      <c r="B3074" s="29">
        <v>15906.0</v>
      </c>
      <c r="C3074" s="59">
        <v>15906.0</v>
      </c>
      <c r="D3074" s="27">
        <v>0.0</v>
      </c>
      <c r="E3074" s="41"/>
    </row>
    <row r="3075">
      <c r="A3075" s="58" t="s">
        <v>3657</v>
      </c>
      <c r="B3075" s="29">
        <v>702.0</v>
      </c>
      <c r="C3075" s="59">
        <v>702.0</v>
      </c>
      <c r="D3075" s="27">
        <v>0.0</v>
      </c>
      <c r="E3075" s="41"/>
    </row>
    <row r="3076">
      <c r="A3076" s="58" t="s">
        <v>3658</v>
      </c>
      <c r="B3076" s="29">
        <v>0.0</v>
      </c>
      <c r="C3076" s="59">
        <v>0.0</v>
      </c>
      <c r="D3076" s="27">
        <v>0.0</v>
      </c>
      <c r="E3076" s="41"/>
    </row>
    <row r="3077">
      <c r="A3077" s="35" t="s">
        <v>3659</v>
      </c>
      <c r="B3077" s="49">
        <v>108196.5</v>
      </c>
      <c r="C3077" s="72">
        <v>108196.5</v>
      </c>
      <c r="D3077" s="27">
        <v>0.0</v>
      </c>
      <c r="E3077" s="41"/>
    </row>
    <row r="3078">
      <c r="A3078" s="36" t="s">
        <v>3660</v>
      </c>
      <c r="B3078" s="42">
        <v>0.5</v>
      </c>
      <c r="C3078" s="73">
        <v>-1832.5</v>
      </c>
      <c r="D3078" s="66">
        <v>-1833.0</v>
      </c>
      <c r="E3078" s="47" t="s">
        <v>8674</v>
      </c>
    </row>
    <row r="3079">
      <c r="A3079" s="39"/>
      <c r="B3079" s="60"/>
      <c r="C3079" s="75"/>
      <c r="D3079" s="61"/>
      <c r="E3079" s="69"/>
    </row>
    <row r="3080">
      <c r="A3080" s="39"/>
      <c r="B3080" s="60"/>
      <c r="C3080" s="75"/>
      <c r="D3080" s="61"/>
      <c r="E3080" s="69"/>
    </row>
    <row r="3081">
      <c r="A3081" s="5" t="s">
        <v>4823</v>
      </c>
      <c r="B3081" s="6"/>
      <c r="C3081" s="6"/>
      <c r="D3081" s="6"/>
      <c r="E3081" s="7"/>
    </row>
    <row r="3082">
      <c r="A3082" s="10"/>
      <c r="B3082" s="11"/>
      <c r="C3082" s="11"/>
      <c r="D3082" s="11"/>
      <c r="E3082" s="12"/>
    </row>
    <row r="3083">
      <c r="A3083" s="5" t="s">
        <v>3634</v>
      </c>
      <c r="B3083" s="6"/>
      <c r="C3083" s="6"/>
      <c r="D3083" s="6"/>
      <c r="E3083" s="7"/>
    </row>
    <row r="3084">
      <c r="A3084" s="10"/>
      <c r="B3084" s="11"/>
      <c r="C3084" s="11"/>
      <c r="D3084" s="11"/>
      <c r="E3084" s="12"/>
    </row>
    <row r="3085">
      <c r="A3085" s="13">
        <v>46146.0</v>
      </c>
      <c r="B3085" s="6"/>
      <c r="C3085" s="54" t="s">
        <v>3635</v>
      </c>
      <c r="D3085" s="48">
        <v>46152.0</v>
      </c>
      <c r="E3085" s="7"/>
    </row>
    <row r="3086">
      <c r="A3086" s="10"/>
      <c r="B3086" s="11"/>
      <c r="C3086" s="16"/>
      <c r="D3086" s="11"/>
      <c r="E3086" s="12"/>
    </row>
    <row r="3087">
      <c r="A3087" s="55" t="s">
        <v>4824</v>
      </c>
      <c r="B3087" s="7"/>
      <c r="C3087" s="16"/>
      <c r="D3087" s="56" t="s">
        <v>4825</v>
      </c>
      <c r="E3087" s="7"/>
    </row>
    <row r="3088">
      <c r="A3088" s="10"/>
      <c r="B3088" s="12"/>
      <c r="C3088" s="16"/>
      <c r="D3088" s="11"/>
      <c r="E3088" s="12"/>
    </row>
    <row r="3089">
      <c r="A3089" s="19" t="s">
        <v>3636</v>
      </c>
      <c r="B3089" s="6"/>
      <c r="C3089" s="6"/>
      <c r="D3089" s="6"/>
      <c r="E3089" s="7"/>
    </row>
    <row r="3090">
      <c r="A3090" s="20" t="s">
        <v>3637</v>
      </c>
      <c r="B3090" s="21" t="s">
        <v>3638</v>
      </c>
      <c r="C3090" s="22" t="s">
        <v>3639</v>
      </c>
      <c r="D3090" s="21" t="s">
        <v>3640</v>
      </c>
      <c r="E3090" s="23" t="s">
        <v>13</v>
      </c>
    </row>
    <row r="3091">
      <c r="A3091" s="57" t="s">
        <v>3641</v>
      </c>
      <c r="B3091" s="25">
        <v>8221.0</v>
      </c>
      <c r="C3091" s="26">
        <v>8550.0</v>
      </c>
      <c r="D3091" s="27">
        <v>329.0</v>
      </c>
      <c r="E3091" s="40" t="s">
        <v>8675</v>
      </c>
    </row>
    <row r="3092">
      <c r="A3092" s="57" t="s">
        <v>3642</v>
      </c>
      <c r="B3092" s="29">
        <v>19859.0</v>
      </c>
      <c r="C3092" s="26">
        <v>19859.0</v>
      </c>
      <c r="D3092" s="27">
        <v>0.0</v>
      </c>
      <c r="E3092" s="40"/>
    </row>
    <row r="3093">
      <c r="A3093" s="57" t="s">
        <v>3643</v>
      </c>
      <c r="B3093" s="29">
        <v>0.0</v>
      </c>
      <c r="C3093" s="26"/>
      <c r="D3093" s="27">
        <v>0.0</v>
      </c>
      <c r="E3093" s="41"/>
    </row>
    <row r="3094">
      <c r="A3094" s="57" t="s">
        <v>3644</v>
      </c>
      <c r="B3094" s="25">
        <v>1700.0</v>
      </c>
      <c r="C3094" s="26">
        <v>1700.0</v>
      </c>
      <c r="D3094" s="27">
        <v>0.0</v>
      </c>
      <c r="E3094" s="40"/>
    </row>
    <row r="3095">
      <c r="A3095" s="31" t="s">
        <v>3646</v>
      </c>
      <c r="B3095" s="25">
        <v>0.0</v>
      </c>
      <c r="C3095" s="26"/>
      <c r="D3095" s="27">
        <v>0.0</v>
      </c>
      <c r="E3095" s="41"/>
    </row>
    <row r="3096">
      <c r="A3096" s="31" t="s">
        <v>3647</v>
      </c>
      <c r="B3096" s="29">
        <v>71.0</v>
      </c>
      <c r="C3096" s="26">
        <v>71.0</v>
      </c>
      <c r="D3096" s="27">
        <v>0.0</v>
      </c>
      <c r="E3096" s="40" t="s">
        <v>4846</v>
      </c>
    </row>
    <row r="3097">
      <c r="A3097" s="31" t="s">
        <v>3649</v>
      </c>
      <c r="B3097" s="29">
        <v>814.0</v>
      </c>
      <c r="C3097" s="26">
        <v>764.0</v>
      </c>
      <c r="D3097" s="27">
        <v>-50.0</v>
      </c>
      <c r="E3097" s="28" t="s">
        <v>5064</v>
      </c>
    </row>
    <row r="3098">
      <c r="A3098" s="31" t="s">
        <v>3651</v>
      </c>
      <c r="B3098" s="29">
        <v>1120.0</v>
      </c>
      <c r="C3098" s="26">
        <v>1170.0</v>
      </c>
      <c r="D3098" s="27">
        <v>50.0</v>
      </c>
      <c r="E3098" s="28"/>
    </row>
    <row r="3099">
      <c r="A3099" s="58" t="s">
        <v>3652</v>
      </c>
      <c r="B3099" s="49">
        <v>83291.0</v>
      </c>
      <c r="C3099" s="49">
        <v>83291.0</v>
      </c>
      <c r="D3099" s="27">
        <v>0.0</v>
      </c>
      <c r="E3099" s="41"/>
    </row>
    <row r="3100">
      <c r="A3100" s="58" t="s">
        <v>3653</v>
      </c>
      <c r="B3100" s="29">
        <v>36987.0</v>
      </c>
      <c r="C3100" s="59">
        <v>36987.0</v>
      </c>
      <c r="D3100" s="27">
        <v>0.0</v>
      </c>
      <c r="E3100" s="41"/>
    </row>
    <row r="3101">
      <c r="A3101" s="58" t="s">
        <v>3654</v>
      </c>
      <c r="B3101" s="29">
        <v>40195.0</v>
      </c>
      <c r="C3101" s="59">
        <v>39866.0</v>
      </c>
      <c r="D3101" s="27">
        <v>-329.0</v>
      </c>
      <c r="E3101" s="41"/>
    </row>
    <row r="3102">
      <c r="A3102" s="58" t="s">
        <v>3655</v>
      </c>
      <c r="B3102" s="29">
        <v>24449.0</v>
      </c>
      <c r="C3102" s="59">
        <v>24449.0</v>
      </c>
      <c r="D3102" s="27">
        <v>0.0</v>
      </c>
      <c r="E3102" s="41"/>
    </row>
    <row r="3103">
      <c r="A3103" s="58" t="s">
        <v>3657</v>
      </c>
      <c r="B3103" s="29">
        <v>3078.0</v>
      </c>
      <c r="C3103" s="59">
        <v>3078.0</v>
      </c>
      <c r="D3103" s="27">
        <v>0.0</v>
      </c>
      <c r="E3103" s="41"/>
    </row>
    <row r="3104">
      <c r="A3104" s="58" t="s">
        <v>3658</v>
      </c>
      <c r="B3104" s="29">
        <v>0.0</v>
      </c>
      <c r="C3104" s="59">
        <v>0.0</v>
      </c>
      <c r="D3104" s="27">
        <v>0.0</v>
      </c>
      <c r="E3104" s="41"/>
    </row>
    <row r="3105">
      <c r="A3105" s="35" t="s">
        <v>3659</v>
      </c>
      <c r="B3105" s="49">
        <v>219781.5</v>
      </c>
      <c r="C3105" s="72">
        <v>219452.5</v>
      </c>
      <c r="D3105" s="27">
        <v>-329.0</v>
      </c>
      <c r="E3105" s="41"/>
    </row>
    <row r="3106">
      <c r="A3106" s="36" t="s">
        <v>3660</v>
      </c>
      <c r="B3106" s="42">
        <v>3.5</v>
      </c>
      <c r="C3106" s="73">
        <v>332.5</v>
      </c>
      <c r="D3106" s="66">
        <v>329.0</v>
      </c>
      <c r="E3106" s="47"/>
    </row>
    <row r="3107">
      <c r="A3107" s="39"/>
      <c r="B3107" s="60"/>
      <c r="C3107" s="75"/>
      <c r="D3107" s="61"/>
      <c r="E3107" s="69"/>
    </row>
    <row r="3108">
      <c r="A3108" s="39"/>
      <c r="B3108" s="60"/>
      <c r="C3108" s="75"/>
      <c r="D3108" s="61"/>
      <c r="E3108" s="69"/>
    </row>
    <row r="3109">
      <c r="A3109" s="5" t="s">
        <v>4823</v>
      </c>
      <c r="B3109" s="6"/>
      <c r="C3109" s="6"/>
      <c r="D3109" s="6"/>
      <c r="E3109" s="7"/>
    </row>
    <row r="3110">
      <c r="A3110" s="10"/>
      <c r="B3110" s="11"/>
      <c r="C3110" s="11"/>
      <c r="D3110" s="11"/>
      <c r="E3110" s="12"/>
    </row>
    <row r="3111">
      <c r="A3111" s="5" t="s">
        <v>3634</v>
      </c>
      <c r="B3111" s="6"/>
      <c r="C3111" s="6"/>
      <c r="D3111" s="6"/>
      <c r="E3111" s="7"/>
    </row>
    <row r="3112">
      <c r="A3112" s="10"/>
      <c r="B3112" s="11"/>
      <c r="C3112" s="11"/>
      <c r="D3112" s="11"/>
      <c r="E3112" s="12"/>
    </row>
    <row r="3113">
      <c r="A3113" s="13">
        <v>46153.0</v>
      </c>
      <c r="B3113" s="6"/>
      <c r="C3113" s="54" t="s">
        <v>3635</v>
      </c>
      <c r="D3113" s="48">
        <v>46159.0</v>
      </c>
      <c r="E3113" s="7"/>
    </row>
    <row r="3114">
      <c r="A3114" s="10"/>
      <c r="B3114" s="11"/>
      <c r="C3114" s="16"/>
      <c r="D3114" s="11"/>
      <c r="E3114" s="12"/>
    </row>
    <row r="3115">
      <c r="A3115" s="55" t="s">
        <v>4824</v>
      </c>
      <c r="B3115" s="7"/>
      <c r="C3115" s="16"/>
      <c r="D3115" s="56" t="s">
        <v>4825</v>
      </c>
      <c r="E3115" s="7"/>
    </row>
    <row r="3116">
      <c r="A3116" s="10"/>
      <c r="B3116" s="12"/>
      <c r="C3116" s="16"/>
      <c r="D3116" s="11"/>
      <c r="E3116" s="12"/>
    </row>
    <row r="3117">
      <c r="A3117" s="19" t="s">
        <v>3636</v>
      </c>
      <c r="B3117" s="6"/>
      <c r="C3117" s="6"/>
      <c r="D3117" s="6"/>
      <c r="E3117" s="7"/>
    </row>
    <row r="3118">
      <c r="A3118" s="20" t="s">
        <v>3637</v>
      </c>
      <c r="B3118" s="21" t="s">
        <v>3638</v>
      </c>
      <c r="C3118" s="22" t="s">
        <v>3639</v>
      </c>
      <c r="D3118" s="21" t="s">
        <v>3640</v>
      </c>
      <c r="E3118" s="23" t="s">
        <v>13</v>
      </c>
    </row>
    <row r="3119">
      <c r="A3119" s="57" t="s">
        <v>3641</v>
      </c>
      <c r="B3119" s="25">
        <v>10528.0</v>
      </c>
      <c r="C3119" s="26">
        <v>10528.0</v>
      </c>
      <c r="D3119" s="27">
        <v>0.0</v>
      </c>
      <c r="E3119" s="40"/>
    </row>
    <row r="3120">
      <c r="A3120" s="57" t="s">
        <v>3642</v>
      </c>
      <c r="B3120" s="29">
        <v>17084.0</v>
      </c>
      <c r="C3120" s="26">
        <v>17084.0</v>
      </c>
      <c r="D3120" s="27">
        <v>0.0</v>
      </c>
      <c r="E3120" s="40"/>
    </row>
    <row r="3121">
      <c r="A3121" s="57" t="s">
        <v>3643</v>
      </c>
      <c r="B3121" s="29">
        <v>0.0</v>
      </c>
      <c r="C3121" s="26"/>
      <c r="D3121" s="27">
        <v>0.0</v>
      </c>
      <c r="E3121" s="41"/>
    </row>
    <row r="3122">
      <c r="A3122" s="57" t="s">
        <v>3644</v>
      </c>
      <c r="B3122" s="25">
        <v>0.0</v>
      </c>
      <c r="C3122" s="26"/>
      <c r="D3122" s="27">
        <v>0.0</v>
      </c>
      <c r="E3122" s="40"/>
    </row>
    <row r="3123">
      <c r="A3123" s="31" t="s">
        <v>3646</v>
      </c>
      <c r="B3123" s="25">
        <v>0.0</v>
      </c>
      <c r="C3123" s="26"/>
      <c r="D3123" s="27">
        <v>0.0</v>
      </c>
      <c r="E3123" s="41"/>
    </row>
    <row r="3124">
      <c r="A3124" s="31" t="s">
        <v>3647</v>
      </c>
      <c r="B3124" s="29">
        <v>0.0</v>
      </c>
      <c r="C3124" s="26"/>
      <c r="D3124" s="27">
        <v>0.0</v>
      </c>
      <c r="E3124" s="40"/>
    </row>
    <row r="3125">
      <c r="A3125" s="31" t="s">
        <v>3649</v>
      </c>
      <c r="B3125" s="29">
        <v>0.0</v>
      </c>
      <c r="C3125" s="26"/>
      <c r="D3125" s="27">
        <v>0.0</v>
      </c>
      <c r="E3125" s="28"/>
    </row>
    <row r="3126">
      <c r="A3126" s="31" t="s">
        <v>3651</v>
      </c>
      <c r="B3126" s="29">
        <v>2025.0</v>
      </c>
      <c r="C3126" s="26">
        <v>2025.0</v>
      </c>
      <c r="D3126" s="27">
        <v>0.0</v>
      </c>
      <c r="E3126" s="28"/>
    </row>
    <row r="3127">
      <c r="A3127" s="58" t="s">
        <v>3652</v>
      </c>
      <c r="B3127" s="49">
        <v>83239.4</v>
      </c>
      <c r="C3127" s="49">
        <v>83568.4</v>
      </c>
      <c r="D3127" s="27">
        <v>329.0</v>
      </c>
      <c r="E3127" s="41"/>
    </row>
    <row r="3128">
      <c r="A3128" s="58" t="s">
        <v>3653</v>
      </c>
      <c r="B3128" s="29">
        <v>43574.0</v>
      </c>
      <c r="C3128" s="59">
        <v>43574.0</v>
      </c>
      <c r="D3128" s="27">
        <v>0.0</v>
      </c>
      <c r="E3128" s="41"/>
    </row>
    <row r="3129">
      <c r="A3129" s="58" t="s">
        <v>3654</v>
      </c>
      <c r="B3129" s="29">
        <v>45137.0</v>
      </c>
      <c r="C3129" s="59">
        <v>44152.0</v>
      </c>
      <c r="D3129" s="27">
        <v>-985.0</v>
      </c>
      <c r="E3129" s="41"/>
    </row>
    <row r="3130">
      <c r="A3130" s="58" t="s">
        <v>3655</v>
      </c>
      <c r="B3130" s="29">
        <v>37566.9</v>
      </c>
      <c r="C3130" s="59">
        <v>37566.9</v>
      </c>
      <c r="D3130" s="27">
        <v>0.0</v>
      </c>
      <c r="E3130" s="41"/>
    </row>
    <row r="3131">
      <c r="A3131" s="58" t="s">
        <v>3657</v>
      </c>
      <c r="B3131" s="29">
        <v>3017.0</v>
      </c>
      <c r="C3131" s="59">
        <v>3017.0</v>
      </c>
      <c r="D3131" s="27">
        <v>0.0</v>
      </c>
      <c r="E3131" s="41"/>
    </row>
    <row r="3132">
      <c r="A3132" s="58" t="s">
        <v>3658</v>
      </c>
      <c r="B3132" s="29">
        <v>0.0</v>
      </c>
      <c r="C3132" s="59">
        <v>0.0</v>
      </c>
      <c r="D3132" s="27">
        <v>0.0</v>
      </c>
      <c r="E3132" s="41"/>
    </row>
    <row r="3133">
      <c r="A3133" s="35" t="s">
        <v>3659</v>
      </c>
      <c r="B3133" s="49">
        <v>242170.80000000005</v>
      </c>
      <c r="C3133" s="72">
        <v>241514.80000000002</v>
      </c>
      <c r="D3133" s="27">
        <v>-656.0000000000291</v>
      </c>
      <c r="E3133" s="41"/>
    </row>
    <row r="3134">
      <c r="A3134" s="36" t="s">
        <v>3660</v>
      </c>
      <c r="B3134" s="42">
        <v>0.49999999998908606</v>
      </c>
      <c r="C3134" s="73">
        <v>0.49999999997089617</v>
      </c>
      <c r="D3134" s="66">
        <v>-1.8189894035458565E-11</v>
      </c>
      <c r="E3134" s="47"/>
    </row>
    <row r="3135">
      <c r="A3135" s="39"/>
      <c r="B3135" s="60"/>
      <c r="C3135" s="75"/>
      <c r="D3135" s="61"/>
      <c r="E3135" s="69"/>
    </row>
    <row r="3136">
      <c r="A3136" s="39"/>
      <c r="B3136" s="60"/>
      <c r="C3136" s="75"/>
      <c r="D3136" s="61"/>
      <c r="E3136" s="69"/>
    </row>
    <row r="3137">
      <c r="A3137" s="39"/>
      <c r="B3137" s="60"/>
      <c r="C3137" s="75"/>
      <c r="D3137" s="61"/>
      <c r="E3137" s="69"/>
    </row>
    <row r="3138">
      <c r="A3138" s="39"/>
      <c r="B3138" s="60"/>
      <c r="C3138" s="75"/>
      <c r="D3138" s="61"/>
      <c r="E3138" s="69"/>
    </row>
    <row r="3139">
      <c r="A3139" s="39"/>
      <c r="B3139" s="60"/>
      <c r="C3139" s="75"/>
      <c r="D3139" s="61"/>
      <c r="E3139" s="69"/>
    </row>
    <row r="3140">
      <c r="A3140" s="39"/>
      <c r="B3140" s="60"/>
      <c r="C3140" s="75"/>
      <c r="D3140" s="61"/>
      <c r="E3140" s="69"/>
    </row>
    <row r="3141">
      <c r="A3141" s="39"/>
      <c r="B3141" s="60"/>
      <c r="C3141" s="75"/>
      <c r="D3141" s="61"/>
      <c r="E3141" s="69"/>
    </row>
    <row r="3142">
      <c r="A3142" s="39"/>
      <c r="B3142" s="60"/>
      <c r="C3142" s="75"/>
      <c r="D3142" s="61"/>
      <c r="E3142" s="69"/>
    </row>
    <row r="3143">
      <c r="A3143" s="39"/>
      <c r="B3143" s="60"/>
      <c r="C3143" s="75"/>
      <c r="D3143" s="61"/>
      <c r="E3143" s="69"/>
    </row>
    <row r="3144">
      <c r="A3144" s="39"/>
      <c r="B3144" s="60"/>
      <c r="C3144" s="75"/>
      <c r="D3144" s="61"/>
      <c r="E3144" s="69"/>
    </row>
    <row r="3145">
      <c r="A3145" s="39"/>
      <c r="B3145" s="60"/>
      <c r="C3145" s="75"/>
      <c r="D3145" s="61"/>
      <c r="E3145" s="69"/>
    </row>
    <row r="3146">
      <c r="A3146" s="39"/>
      <c r="B3146" s="60"/>
      <c r="C3146" s="75"/>
      <c r="D3146" s="61"/>
      <c r="E3146" s="69"/>
    </row>
    <row r="3147">
      <c r="A3147" s="39"/>
      <c r="B3147" s="60"/>
      <c r="C3147" s="75"/>
      <c r="D3147" s="61"/>
      <c r="E3147" s="69"/>
    </row>
    <row r="3148">
      <c r="A3148" s="39"/>
      <c r="B3148" s="60"/>
      <c r="C3148" s="75"/>
      <c r="D3148" s="61"/>
      <c r="E3148" s="69"/>
    </row>
    <row r="3149">
      <c r="A3149" s="39"/>
      <c r="B3149" s="60"/>
      <c r="C3149" s="75"/>
      <c r="D3149" s="61"/>
      <c r="E3149" s="69"/>
    </row>
    <row r="3150">
      <c r="A3150" s="39"/>
      <c r="B3150" s="60"/>
      <c r="C3150" s="75"/>
      <c r="D3150" s="61"/>
      <c r="E3150" s="69"/>
    </row>
    <row r="3151">
      <c r="A3151" s="39"/>
      <c r="B3151" s="60"/>
      <c r="C3151" s="75"/>
      <c r="D3151" s="61"/>
      <c r="E3151" s="69"/>
    </row>
    <row r="3152">
      <c r="A3152" s="39"/>
      <c r="B3152" s="60"/>
      <c r="C3152" s="75"/>
      <c r="D3152" s="61"/>
      <c r="E3152" s="69"/>
    </row>
    <row r="3153">
      <c r="A3153" s="39"/>
      <c r="B3153" s="60"/>
      <c r="C3153" s="75"/>
      <c r="D3153" s="61"/>
      <c r="E3153" s="69"/>
    </row>
    <row r="3154">
      <c r="A3154" s="39"/>
      <c r="B3154" s="60"/>
      <c r="C3154" s="75"/>
      <c r="D3154" s="61"/>
      <c r="E3154" s="69"/>
    </row>
    <row r="3155">
      <c r="A3155" s="39"/>
      <c r="B3155" s="60"/>
      <c r="C3155" s="75"/>
      <c r="D3155" s="61"/>
      <c r="E3155" s="69"/>
    </row>
    <row r="3156">
      <c r="A3156" s="39"/>
      <c r="B3156" s="60"/>
      <c r="C3156" s="75"/>
      <c r="D3156" s="61"/>
      <c r="E3156" s="69"/>
    </row>
  </sheetData>
  <mergeCells count="896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D3115:E3116"/>
    <mergeCell ref="A3117:E3117"/>
    <mergeCell ref="A3089:E3089"/>
    <mergeCell ref="A3109:E3110"/>
    <mergeCell ref="A3111:E3112"/>
    <mergeCell ref="A3113:B3114"/>
    <mergeCell ref="C3113:C3116"/>
    <mergeCell ref="D3113:E3114"/>
    <mergeCell ref="A3115:B3116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6 B2966:C2966 D2979:D2994 B2994:C2994 D3007:D3024 B3022:C3024 C3029:D3032 B3034:D3052 C3057:D3060 B3062:D3080 C3085:D3088 B3090:D3108 C3113:D3114 C3115:D3116 B3118:D315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80</v>
      </c>
      <c r="B2" s="1" t="s">
        <v>17</v>
      </c>
      <c r="C2" s="1">
        <v>309.0</v>
      </c>
      <c r="D2" s="1">
        <v>0.0</v>
      </c>
      <c r="E2" s="1" t="s">
        <v>8676</v>
      </c>
      <c r="F2" s="1" t="s">
        <v>81</v>
      </c>
      <c r="G2" s="1" t="s">
        <v>39</v>
      </c>
      <c r="H2" s="1" t="s">
        <v>8677</v>
      </c>
      <c r="I2" s="1" t="s">
        <v>8678</v>
      </c>
      <c r="J2" s="1" t="s">
        <v>8679</v>
      </c>
      <c r="K2" s="1" t="s">
        <v>8680</v>
      </c>
      <c r="L2" s="1">
        <v>-6.0</v>
      </c>
      <c r="M2" s="1">
        <v>0.002183333333333333</v>
      </c>
      <c r="N2" s="1">
        <v>9.452283333333334</v>
      </c>
      <c r="O2" s="1" t="s">
        <v>86</v>
      </c>
      <c r="P2" s="1" t="s">
        <v>8681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80</v>
      </c>
      <c r="B3" s="1" t="s">
        <v>17</v>
      </c>
      <c r="C3" s="1">
        <v>289.0</v>
      </c>
      <c r="D3" s="1">
        <v>67.0</v>
      </c>
      <c r="E3" s="2"/>
      <c r="F3" s="1" t="s">
        <v>38</v>
      </c>
      <c r="G3" s="1" t="s">
        <v>20</v>
      </c>
      <c r="H3" s="1" t="s">
        <v>8682</v>
      </c>
      <c r="I3" s="1" t="s">
        <v>8683</v>
      </c>
      <c r="J3" s="1" t="s">
        <v>8683</v>
      </c>
      <c r="K3" s="2"/>
      <c r="L3" s="1">
        <v>-14.0</v>
      </c>
      <c r="M3" s="1"/>
      <c r="N3" s="1">
        <v>4.2762166666666666</v>
      </c>
      <c r="O3" s="1" t="s">
        <v>86</v>
      </c>
      <c r="P3" s="1" t="s">
        <v>8684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25</v>
      </c>
      <c r="B4" s="1" t="s">
        <v>17</v>
      </c>
      <c r="C4" s="3">
        <v>321.0</v>
      </c>
      <c r="D4" s="1">
        <v>0.0</v>
      </c>
      <c r="E4" s="2"/>
      <c r="F4" s="1" t="s">
        <v>19</v>
      </c>
      <c r="G4" s="1" t="s">
        <v>20</v>
      </c>
      <c r="H4" s="1" t="s">
        <v>8685</v>
      </c>
      <c r="I4" s="1" t="s">
        <v>8686</v>
      </c>
      <c r="J4" s="1" t="s">
        <v>8686</v>
      </c>
      <c r="K4" s="2"/>
      <c r="L4" s="1">
        <v>5.0</v>
      </c>
      <c r="M4" s="1"/>
      <c r="N4" s="1">
        <v>20.830583333333333</v>
      </c>
      <c r="O4" s="1" t="s">
        <v>8687</v>
      </c>
      <c r="P4" s="1" t="s">
        <v>8688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29</v>
      </c>
      <c r="B5" s="1" t="s">
        <v>17</v>
      </c>
      <c r="C5" s="1">
        <v>329.0</v>
      </c>
      <c r="D5" s="1">
        <v>0.0</v>
      </c>
      <c r="E5" s="1" t="s">
        <v>8689</v>
      </c>
      <c r="F5" s="1" t="s">
        <v>19</v>
      </c>
      <c r="G5" s="1" t="s">
        <v>20</v>
      </c>
      <c r="H5" s="1" t="s">
        <v>8690</v>
      </c>
      <c r="I5" s="1" t="s">
        <v>8691</v>
      </c>
      <c r="J5" s="1" t="s">
        <v>8691</v>
      </c>
      <c r="K5" s="2"/>
      <c r="L5" s="1">
        <v>8.0</v>
      </c>
      <c r="M5" s="1"/>
      <c r="N5" s="1">
        <v>25.681933333333333</v>
      </c>
      <c r="O5" s="1" t="s">
        <v>8687</v>
      </c>
      <c r="P5" s="1" t="s">
        <v>8692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29</v>
      </c>
      <c r="B6" s="1" t="s">
        <v>17</v>
      </c>
      <c r="C6" s="3">
        <v>469.0</v>
      </c>
      <c r="D6" s="1">
        <v>0.0</v>
      </c>
      <c r="E6" s="1" t="s">
        <v>659</v>
      </c>
      <c r="F6" s="1" t="s">
        <v>19</v>
      </c>
      <c r="G6" s="1" t="s">
        <v>20</v>
      </c>
      <c r="H6" s="1" t="s">
        <v>8693</v>
      </c>
      <c r="I6" s="1" t="s">
        <v>8694</v>
      </c>
      <c r="J6" s="1" t="s">
        <v>8694</v>
      </c>
      <c r="K6" s="2"/>
      <c r="L6" s="1">
        <v>11.0</v>
      </c>
      <c r="M6" s="1"/>
      <c r="N6" s="1">
        <v>28.165133333333333</v>
      </c>
      <c r="O6" s="1" t="s">
        <v>8687</v>
      </c>
      <c r="P6" s="1" t="s">
        <v>8695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25</v>
      </c>
      <c r="B7" s="1" t="s">
        <v>17</v>
      </c>
      <c r="C7" s="1">
        <v>715.0</v>
      </c>
      <c r="D7" s="1">
        <v>0.0</v>
      </c>
      <c r="E7" s="2"/>
      <c r="F7" s="1" t="s">
        <v>19</v>
      </c>
      <c r="G7" s="1" t="s">
        <v>39</v>
      </c>
      <c r="H7" s="1" t="s">
        <v>8696</v>
      </c>
      <c r="I7" s="1" t="s">
        <v>8697</v>
      </c>
      <c r="J7" s="1" t="s">
        <v>8697</v>
      </c>
      <c r="K7" s="2"/>
      <c r="L7" s="1">
        <v>18.0</v>
      </c>
      <c r="M7" s="1"/>
      <c r="N7" s="1">
        <v>33.686566666666664</v>
      </c>
      <c r="O7" s="1" t="s">
        <v>8687</v>
      </c>
      <c r="P7" s="1" t="s">
        <v>8698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25</v>
      </c>
      <c r="B8" s="1" t="s">
        <v>17</v>
      </c>
      <c r="C8" s="1">
        <v>612.0</v>
      </c>
      <c r="D8" s="1">
        <v>0.0</v>
      </c>
      <c r="E8" s="2"/>
      <c r="F8" s="1" t="s">
        <v>19</v>
      </c>
      <c r="G8" s="1" t="s">
        <v>20</v>
      </c>
      <c r="H8" s="1" t="s">
        <v>8699</v>
      </c>
      <c r="I8" s="1" t="s">
        <v>8700</v>
      </c>
      <c r="J8" s="1" t="s">
        <v>8700</v>
      </c>
      <c r="K8" s="2"/>
      <c r="L8" s="1">
        <v>6.0</v>
      </c>
      <c r="M8" s="1"/>
      <c r="N8" s="1">
        <v>21.837666666666667</v>
      </c>
      <c r="O8" s="1" t="s">
        <v>8687</v>
      </c>
      <c r="P8" s="1" t="s">
        <v>8701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29</v>
      </c>
      <c r="B9" s="1" t="s">
        <v>17</v>
      </c>
      <c r="C9" s="3">
        <v>329.0</v>
      </c>
      <c r="D9" s="1">
        <v>0.0</v>
      </c>
      <c r="E9" s="1" t="s">
        <v>1681</v>
      </c>
      <c r="F9" s="1" t="s">
        <v>19</v>
      </c>
      <c r="G9" s="1" t="s">
        <v>20</v>
      </c>
      <c r="H9" s="1" t="s">
        <v>8702</v>
      </c>
      <c r="I9" s="1" t="s">
        <v>8703</v>
      </c>
      <c r="J9" s="1" t="s">
        <v>8703</v>
      </c>
      <c r="K9" s="2"/>
      <c r="L9" s="1">
        <v>1.0</v>
      </c>
      <c r="M9" s="1"/>
      <c r="N9" s="1">
        <v>16.185366666666667</v>
      </c>
      <c r="O9" s="1" t="s">
        <v>8687</v>
      </c>
      <c r="P9" s="1" t="s">
        <v>8704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1">
        <v>323.0</v>
      </c>
      <c r="D10" s="1">
        <v>0.0</v>
      </c>
      <c r="E10" s="1" t="s">
        <v>18</v>
      </c>
      <c r="F10" s="1" t="s">
        <v>19</v>
      </c>
      <c r="G10" s="1" t="s">
        <v>20</v>
      </c>
      <c r="H10" s="1" t="s">
        <v>8705</v>
      </c>
      <c r="I10" s="1" t="s">
        <v>8706</v>
      </c>
      <c r="J10" s="1" t="s">
        <v>8706</v>
      </c>
      <c r="K10" s="2"/>
      <c r="L10" s="1">
        <v>3.0</v>
      </c>
      <c r="M10" s="1"/>
      <c r="N10" s="1">
        <v>18.058133333333334</v>
      </c>
      <c r="O10" s="1" t="s">
        <v>8687</v>
      </c>
      <c r="P10" s="1" t="s">
        <v>8707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25</v>
      </c>
      <c r="B11" s="1" t="s">
        <v>17</v>
      </c>
      <c r="C11" s="1">
        <v>264.0</v>
      </c>
      <c r="D11" s="1">
        <v>0.0</v>
      </c>
      <c r="E11" s="2"/>
      <c r="F11" s="1" t="s">
        <v>19</v>
      </c>
      <c r="G11" s="1" t="s">
        <v>39</v>
      </c>
      <c r="H11" s="1" t="s">
        <v>8708</v>
      </c>
      <c r="I11" s="1" t="s">
        <v>8709</v>
      </c>
      <c r="J11" s="1" t="s">
        <v>8709</v>
      </c>
      <c r="K11" s="2"/>
      <c r="L11" s="1">
        <v>0.0</v>
      </c>
      <c r="M11" s="1"/>
      <c r="N11" s="1">
        <v>14.457916666666666</v>
      </c>
      <c r="O11" s="1" t="s">
        <v>8687</v>
      </c>
      <c r="P11" s="1" t="s">
        <v>8710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1">
        <v>281.0</v>
      </c>
      <c r="D12" s="1">
        <v>0.0</v>
      </c>
      <c r="E12" s="1" t="s">
        <v>18</v>
      </c>
      <c r="F12" s="1" t="s">
        <v>19</v>
      </c>
      <c r="G12" s="1" t="s">
        <v>20</v>
      </c>
      <c r="H12" s="1" t="s">
        <v>8711</v>
      </c>
      <c r="I12" s="1" t="s">
        <v>8712</v>
      </c>
      <c r="J12" s="1" t="s">
        <v>8712</v>
      </c>
      <c r="K12" s="2"/>
      <c r="L12" s="1">
        <v>1.0</v>
      </c>
      <c r="M12" s="1"/>
      <c r="N12" s="1">
        <v>16.066333333333333</v>
      </c>
      <c r="O12" s="1" t="s">
        <v>8687</v>
      </c>
      <c r="P12" s="1" t="s">
        <v>8713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37</v>
      </c>
      <c r="B13" s="1" t="s">
        <v>17</v>
      </c>
      <c r="C13" s="1">
        <v>791.0</v>
      </c>
      <c r="D13" s="1">
        <v>0.0</v>
      </c>
      <c r="E13" s="2"/>
      <c r="F13" s="1" t="s">
        <v>38</v>
      </c>
      <c r="G13" s="1" t="s">
        <v>39</v>
      </c>
      <c r="H13" s="1" t="s">
        <v>8714</v>
      </c>
      <c r="I13" s="1" t="s">
        <v>8715</v>
      </c>
      <c r="J13" s="1" t="s">
        <v>8715</v>
      </c>
      <c r="K13" s="2"/>
      <c r="L13" s="1">
        <v>-3.0</v>
      </c>
      <c r="M13" s="1"/>
      <c r="N13" s="1">
        <v>1.7194333333333334</v>
      </c>
      <c r="O13" s="1" t="s">
        <v>42</v>
      </c>
      <c r="P13" s="1" t="s">
        <v>8716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16</v>
      </c>
      <c r="B14" s="1" t="s">
        <v>17</v>
      </c>
      <c r="C14" s="1">
        <v>415.0</v>
      </c>
      <c r="D14" s="1">
        <v>0.0</v>
      </c>
      <c r="E14" s="1" t="s">
        <v>18</v>
      </c>
      <c r="F14" s="1" t="s">
        <v>19</v>
      </c>
      <c r="G14" s="1" t="s">
        <v>20</v>
      </c>
      <c r="H14" s="1" t="s">
        <v>8717</v>
      </c>
      <c r="I14" s="1" t="s">
        <v>8718</v>
      </c>
      <c r="J14" s="1" t="s">
        <v>8718</v>
      </c>
      <c r="K14" s="2"/>
      <c r="L14" s="1">
        <v>0.0</v>
      </c>
      <c r="M14" s="1"/>
      <c r="N14" s="1">
        <v>15.102083333333333</v>
      </c>
      <c r="O14" s="1" t="s">
        <v>8687</v>
      </c>
      <c r="P14" s="1" t="s">
        <v>8719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80</v>
      </c>
      <c r="B15" s="1" t="s">
        <v>17</v>
      </c>
      <c r="C15" s="1">
        <v>498.0</v>
      </c>
      <c r="D15" s="1">
        <v>0.0</v>
      </c>
      <c r="E15" s="1" t="s">
        <v>8676</v>
      </c>
      <c r="F15" s="1" t="s">
        <v>81</v>
      </c>
      <c r="G15" s="1" t="s">
        <v>20</v>
      </c>
      <c r="H15" s="1" t="s">
        <v>8720</v>
      </c>
      <c r="I15" s="1" t="s">
        <v>8721</v>
      </c>
      <c r="J15" s="1" t="s">
        <v>8722</v>
      </c>
      <c r="K15" s="1" t="s">
        <v>8723</v>
      </c>
      <c r="L15" s="1">
        <v>65.0</v>
      </c>
      <c r="M15" s="1">
        <v>0.0021</v>
      </c>
      <c r="N15" s="1">
        <v>11.429066666666667</v>
      </c>
      <c r="O15" s="1" t="s">
        <v>86</v>
      </c>
      <c r="P15" s="1" t="s">
        <v>8724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29</v>
      </c>
      <c r="B16" s="1" t="s">
        <v>17</v>
      </c>
      <c r="C16" s="1">
        <v>304.0</v>
      </c>
      <c r="D16" s="1">
        <v>0.0</v>
      </c>
      <c r="E16" s="1" t="s">
        <v>659</v>
      </c>
      <c r="F16" s="1" t="s">
        <v>19</v>
      </c>
      <c r="G16" s="1" t="s">
        <v>20</v>
      </c>
      <c r="H16" s="1" t="s">
        <v>8725</v>
      </c>
      <c r="I16" s="1" t="s">
        <v>8726</v>
      </c>
      <c r="J16" s="1" t="s">
        <v>8726</v>
      </c>
      <c r="K16" s="2"/>
      <c r="L16" s="1">
        <v>-6.0</v>
      </c>
      <c r="M16" s="1"/>
      <c r="N16" s="1">
        <v>8.632616666666667</v>
      </c>
      <c r="O16" s="1" t="s">
        <v>8687</v>
      </c>
      <c r="P16" s="1" t="s">
        <v>8727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16</v>
      </c>
      <c r="B17" s="1" t="s">
        <v>17</v>
      </c>
      <c r="C17" s="1">
        <v>264.0</v>
      </c>
      <c r="D17" s="1">
        <v>0.0</v>
      </c>
      <c r="E17" s="1" t="s">
        <v>18</v>
      </c>
      <c r="F17" s="1" t="s">
        <v>19</v>
      </c>
      <c r="G17" s="1" t="s">
        <v>20</v>
      </c>
      <c r="H17" s="1" t="s">
        <v>8728</v>
      </c>
      <c r="I17" s="1" t="s">
        <v>8729</v>
      </c>
      <c r="J17" s="1" t="s">
        <v>8729</v>
      </c>
      <c r="K17" s="2"/>
      <c r="L17" s="1">
        <v>0.0</v>
      </c>
      <c r="M17" s="1"/>
      <c r="N17" s="1">
        <v>15.316633333333334</v>
      </c>
      <c r="O17" s="1" t="s">
        <v>8687</v>
      </c>
      <c r="P17" s="1" t="s">
        <v>8730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1003.0</v>
      </c>
      <c r="D18" s="1">
        <v>0.0</v>
      </c>
      <c r="E18" s="1" t="s">
        <v>18</v>
      </c>
      <c r="F18" s="1" t="s">
        <v>19</v>
      </c>
      <c r="G18" s="1" t="s">
        <v>20</v>
      </c>
      <c r="H18" s="1" t="s">
        <v>8731</v>
      </c>
      <c r="I18" s="1" t="s">
        <v>8732</v>
      </c>
      <c r="J18" s="1" t="s">
        <v>8732</v>
      </c>
      <c r="K18" s="2"/>
      <c r="L18" s="1">
        <v>2.0</v>
      </c>
      <c r="M18" s="1"/>
      <c r="N18" s="1">
        <v>17.67185</v>
      </c>
      <c r="O18" s="1" t="s">
        <v>8687</v>
      </c>
      <c r="P18" s="1" t="s">
        <v>8733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16</v>
      </c>
      <c r="B19" s="1" t="s">
        <v>17</v>
      </c>
      <c r="C19" s="1">
        <v>379.0</v>
      </c>
      <c r="D19" s="1">
        <v>0.0</v>
      </c>
      <c r="E19" s="1" t="s">
        <v>18</v>
      </c>
      <c r="F19" s="1" t="s">
        <v>19</v>
      </c>
      <c r="G19" s="1" t="s">
        <v>20</v>
      </c>
      <c r="H19" s="1" t="s">
        <v>8734</v>
      </c>
      <c r="I19" s="1" t="s">
        <v>8735</v>
      </c>
      <c r="J19" s="1" t="s">
        <v>8735</v>
      </c>
      <c r="K19" s="2"/>
      <c r="L19" s="1">
        <v>-1.0</v>
      </c>
      <c r="M19" s="1"/>
      <c r="N19" s="1">
        <v>13.799633333333333</v>
      </c>
      <c r="O19" s="1" t="s">
        <v>8687</v>
      </c>
      <c r="P19" s="1" t="s">
        <v>8736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37</v>
      </c>
      <c r="B20" s="1" t="s">
        <v>17</v>
      </c>
      <c r="C20" s="1">
        <v>60.0</v>
      </c>
      <c r="D20" s="1">
        <v>105.0</v>
      </c>
      <c r="E20" s="2"/>
      <c r="F20" s="1" t="s">
        <v>38</v>
      </c>
      <c r="G20" s="1" t="s">
        <v>39</v>
      </c>
      <c r="H20" s="1" t="s">
        <v>8737</v>
      </c>
      <c r="I20" s="1" t="s">
        <v>8738</v>
      </c>
      <c r="J20" s="1" t="s">
        <v>8738</v>
      </c>
      <c r="K20" s="2"/>
      <c r="L20" s="1">
        <v>-3.0</v>
      </c>
      <c r="M20" s="1"/>
      <c r="N20" s="1">
        <v>1.75045</v>
      </c>
      <c r="O20" s="1" t="s">
        <v>42</v>
      </c>
      <c r="P20" s="1" t="s">
        <v>8739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16</v>
      </c>
      <c r="B21" s="1" t="s">
        <v>17</v>
      </c>
      <c r="C21" s="1">
        <v>553.0</v>
      </c>
      <c r="D21" s="1">
        <v>0.0</v>
      </c>
      <c r="E21" s="1" t="s">
        <v>18</v>
      </c>
      <c r="F21" s="1" t="s">
        <v>19</v>
      </c>
      <c r="G21" s="1" t="s">
        <v>20</v>
      </c>
      <c r="H21" s="1" t="s">
        <v>8740</v>
      </c>
      <c r="I21" s="1" t="s">
        <v>8741</v>
      </c>
      <c r="J21" s="1" t="s">
        <v>8741</v>
      </c>
      <c r="K21" s="2"/>
      <c r="L21" s="1">
        <v>-2.0</v>
      </c>
      <c r="M21" s="1"/>
      <c r="N21" s="1">
        <v>12.9623</v>
      </c>
      <c r="O21" s="1" t="s">
        <v>8687</v>
      </c>
      <c r="P21" s="1" t="s">
        <v>8742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29</v>
      </c>
      <c r="B22" s="3" t="s">
        <v>17</v>
      </c>
      <c r="C22" s="1">
        <v>329.0</v>
      </c>
      <c r="D22" s="1">
        <v>0.0</v>
      </c>
      <c r="E22" s="1" t="s">
        <v>8743</v>
      </c>
      <c r="F22" s="1" t="s">
        <v>19</v>
      </c>
      <c r="G22" s="1" t="s">
        <v>20</v>
      </c>
      <c r="H22" s="1" t="s">
        <v>8744</v>
      </c>
      <c r="I22" s="1" t="s">
        <v>8745</v>
      </c>
      <c r="J22" s="1" t="s">
        <v>8745</v>
      </c>
      <c r="K22" s="2"/>
      <c r="L22" s="1">
        <v>-3.0</v>
      </c>
      <c r="M22" s="1"/>
      <c r="N22" s="1">
        <v>11.349933333333333</v>
      </c>
      <c r="O22" s="1" t="s">
        <v>8687</v>
      </c>
      <c r="P22" s="1" t="s">
        <v>215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29</v>
      </c>
      <c r="B23" s="1" t="s">
        <v>17</v>
      </c>
      <c r="C23" s="1">
        <v>264.0</v>
      </c>
      <c r="D23" s="1">
        <v>0.0</v>
      </c>
      <c r="E23" s="1" t="s">
        <v>1681</v>
      </c>
      <c r="F23" s="1" t="s">
        <v>19</v>
      </c>
      <c r="G23" s="1" t="s">
        <v>20</v>
      </c>
      <c r="H23" s="1" t="s">
        <v>8746</v>
      </c>
      <c r="I23" s="1" t="s">
        <v>8747</v>
      </c>
      <c r="J23" s="1" t="s">
        <v>8747</v>
      </c>
      <c r="K23" s="2"/>
      <c r="L23" s="1">
        <v>-4.0</v>
      </c>
      <c r="M23" s="1"/>
      <c r="N23" s="1">
        <v>10.1192</v>
      </c>
      <c r="O23" s="1" t="s">
        <v>8687</v>
      </c>
      <c r="P23" s="1" t="s">
        <v>2404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80</v>
      </c>
      <c r="B24" s="1" t="s">
        <v>17</v>
      </c>
      <c r="C24" s="1">
        <v>386.0</v>
      </c>
      <c r="D24" s="1">
        <v>92.0</v>
      </c>
      <c r="E24" s="2"/>
      <c r="F24" s="1" t="s">
        <v>38</v>
      </c>
      <c r="G24" s="1" t="s">
        <v>20</v>
      </c>
      <c r="H24" s="1" t="s">
        <v>8748</v>
      </c>
      <c r="I24" s="1" t="s">
        <v>8749</v>
      </c>
      <c r="J24" s="1" t="s">
        <v>8749</v>
      </c>
      <c r="K24" s="2"/>
      <c r="L24" s="1">
        <v>-9.0</v>
      </c>
      <c r="M24" s="1"/>
      <c r="N24" s="1">
        <v>9.6885</v>
      </c>
      <c r="O24" s="1" t="s">
        <v>86</v>
      </c>
      <c r="P24" s="1" t="s">
        <v>8750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25</v>
      </c>
      <c r="B25" s="1" t="s">
        <v>17</v>
      </c>
      <c r="C25" s="3">
        <v>348.0</v>
      </c>
      <c r="D25" s="1">
        <v>0.0</v>
      </c>
      <c r="E25" s="2"/>
      <c r="F25" s="1" t="s">
        <v>19</v>
      </c>
      <c r="G25" s="1" t="s">
        <v>20</v>
      </c>
      <c r="H25" s="1" t="s">
        <v>8751</v>
      </c>
      <c r="I25" s="1" t="s">
        <v>8752</v>
      </c>
      <c r="J25" s="1" t="s">
        <v>8752</v>
      </c>
      <c r="K25" s="2"/>
      <c r="L25" s="1">
        <v>-5.0</v>
      </c>
      <c r="M25" s="1"/>
      <c r="N25" s="1">
        <v>9.1313</v>
      </c>
      <c r="O25" s="1" t="s">
        <v>8687</v>
      </c>
      <c r="P25" s="1" t="s">
        <v>8753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37</v>
      </c>
      <c r="B26" s="1" t="s">
        <v>17</v>
      </c>
      <c r="C26" s="3">
        <v>249.0</v>
      </c>
      <c r="D26" s="1">
        <v>0.0</v>
      </c>
      <c r="E26" s="2"/>
      <c r="F26" s="1" t="s">
        <v>38</v>
      </c>
      <c r="G26" s="1" t="s">
        <v>39</v>
      </c>
      <c r="H26" s="1" t="s">
        <v>8754</v>
      </c>
      <c r="I26" s="1" t="s">
        <v>8755</v>
      </c>
      <c r="J26" s="1" t="s">
        <v>8755</v>
      </c>
      <c r="K26" s="2"/>
      <c r="L26" s="1">
        <v>-3.0</v>
      </c>
      <c r="M26" s="1"/>
      <c r="N26" s="1">
        <v>1.76965</v>
      </c>
      <c r="O26" s="1" t="s">
        <v>42</v>
      </c>
      <c r="P26" s="1" t="s">
        <v>8756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80</v>
      </c>
      <c r="B27" s="1" t="s">
        <v>17</v>
      </c>
      <c r="C27" s="1">
        <v>315.0</v>
      </c>
      <c r="D27" s="1">
        <v>14.0</v>
      </c>
      <c r="E27" s="1" t="s">
        <v>8676</v>
      </c>
      <c r="F27" s="1" t="s">
        <v>81</v>
      </c>
      <c r="G27" s="1" t="s">
        <v>20</v>
      </c>
      <c r="H27" s="1" t="s">
        <v>8757</v>
      </c>
      <c r="I27" s="1" t="s">
        <v>8758</v>
      </c>
      <c r="J27" s="1" t="s">
        <v>8759</v>
      </c>
      <c r="K27" s="1" t="s">
        <v>8760</v>
      </c>
      <c r="L27" s="1">
        <v>0.0</v>
      </c>
      <c r="M27" s="1">
        <v>0.002</v>
      </c>
      <c r="N27" s="1">
        <v>8.224283333333334</v>
      </c>
      <c r="O27" s="1" t="s">
        <v>86</v>
      </c>
      <c r="P27" s="1" t="s">
        <v>8761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25</v>
      </c>
      <c r="B28" s="1" t="s">
        <v>17</v>
      </c>
      <c r="C28" s="1">
        <v>658.0</v>
      </c>
      <c r="D28" s="1">
        <v>0.0</v>
      </c>
      <c r="E28" s="2"/>
      <c r="F28" s="1" t="s">
        <v>19</v>
      </c>
      <c r="G28" s="1" t="s">
        <v>39</v>
      </c>
      <c r="H28" s="1" t="s">
        <v>8762</v>
      </c>
      <c r="I28" s="1" t="s">
        <v>8763</v>
      </c>
      <c r="J28" s="1" t="s">
        <v>8763</v>
      </c>
      <c r="K28" s="2"/>
      <c r="L28" s="1">
        <v>-3.0</v>
      </c>
      <c r="M28" s="1"/>
      <c r="N28" s="1">
        <v>11.252266666666667</v>
      </c>
      <c r="O28" s="1" t="s">
        <v>8687</v>
      </c>
      <c r="P28" s="1" t="s">
        <v>8764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29</v>
      </c>
      <c r="B29" s="1" t="s">
        <v>17</v>
      </c>
      <c r="C29" s="1">
        <v>279.0</v>
      </c>
      <c r="D29" s="1">
        <v>0.0</v>
      </c>
      <c r="E29" s="1" t="s">
        <v>1681</v>
      </c>
      <c r="F29" s="1" t="s">
        <v>19</v>
      </c>
      <c r="G29" s="1" t="s">
        <v>20</v>
      </c>
      <c r="H29" s="1" t="s">
        <v>8765</v>
      </c>
      <c r="I29" s="1" t="s">
        <v>8766</v>
      </c>
      <c r="J29" s="1" t="s">
        <v>8766</v>
      </c>
      <c r="K29" s="2"/>
      <c r="L29" s="1">
        <v>-7.0</v>
      </c>
      <c r="M29" s="1"/>
      <c r="N29" s="1">
        <v>7.253166666666667</v>
      </c>
      <c r="O29" s="1" t="s">
        <v>8687</v>
      </c>
      <c r="P29" s="1" t="s">
        <v>8767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1" t="s">
        <v>17</v>
      </c>
      <c r="C30" s="1">
        <v>264.0</v>
      </c>
      <c r="D30" s="1">
        <v>0.0</v>
      </c>
      <c r="E30" s="1" t="s">
        <v>18</v>
      </c>
      <c r="F30" s="1" t="s">
        <v>19</v>
      </c>
      <c r="G30" s="1" t="s">
        <v>20</v>
      </c>
      <c r="H30" s="1" t="s">
        <v>8768</v>
      </c>
      <c r="I30" s="1" t="s">
        <v>8769</v>
      </c>
      <c r="J30" s="1" t="s">
        <v>8769</v>
      </c>
      <c r="K30" s="2"/>
      <c r="L30" s="1">
        <v>1.0</v>
      </c>
      <c r="M30" s="1"/>
      <c r="N30" s="1">
        <v>25.657433333333334</v>
      </c>
      <c r="O30" s="1" t="s">
        <v>8687</v>
      </c>
      <c r="P30" s="1" t="s">
        <v>8770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16</v>
      </c>
      <c r="B31" s="1" t="s">
        <v>17</v>
      </c>
      <c r="C31" s="3">
        <v>329.0</v>
      </c>
      <c r="D31" s="1">
        <v>0.0</v>
      </c>
      <c r="E31" s="1" t="s">
        <v>18</v>
      </c>
      <c r="F31" s="1" t="s">
        <v>19</v>
      </c>
      <c r="G31" s="1" t="s">
        <v>20</v>
      </c>
      <c r="H31" s="1" t="s">
        <v>8771</v>
      </c>
      <c r="I31" s="1" t="s">
        <v>8772</v>
      </c>
      <c r="J31" s="1" t="s">
        <v>8772</v>
      </c>
      <c r="K31" s="2"/>
      <c r="L31" s="1">
        <v>-4.0</v>
      </c>
      <c r="M31" s="1"/>
      <c r="N31" s="1">
        <v>18.72875</v>
      </c>
      <c r="O31" s="1" t="s">
        <v>8687</v>
      </c>
      <c r="P31" s="1" t="s">
        <v>8773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29</v>
      </c>
      <c r="B32" s="1" t="s">
        <v>17</v>
      </c>
      <c r="C32" s="1">
        <v>264.0</v>
      </c>
      <c r="D32" s="1">
        <v>0.0</v>
      </c>
      <c r="E32" s="1" t="s">
        <v>8774</v>
      </c>
      <c r="F32" s="1" t="s">
        <v>19</v>
      </c>
      <c r="G32" s="1" t="s">
        <v>20</v>
      </c>
      <c r="H32" s="1" t="s">
        <v>8775</v>
      </c>
      <c r="I32" s="1" t="s">
        <v>8776</v>
      </c>
      <c r="J32" s="1" t="s">
        <v>8776</v>
      </c>
      <c r="K32" s="2"/>
      <c r="L32" s="1">
        <v>-5.0</v>
      </c>
      <c r="M32" s="1"/>
      <c r="N32" s="1">
        <v>9.436516666666666</v>
      </c>
      <c r="O32" s="1" t="s">
        <v>8687</v>
      </c>
      <c r="P32" s="1" t="s">
        <v>7309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29</v>
      </c>
      <c r="B33" s="1" t="s">
        <v>17</v>
      </c>
      <c r="C33" s="1">
        <v>464.0</v>
      </c>
      <c r="D33" s="1">
        <v>0.0</v>
      </c>
      <c r="E33" s="1" t="s">
        <v>1681</v>
      </c>
      <c r="F33" s="1" t="s">
        <v>19</v>
      </c>
      <c r="G33" s="1" t="s">
        <v>20</v>
      </c>
      <c r="H33" s="1" t="s">
        <v>8777</v>
      </c>
      <c r="I33" s="1" t="s">
        <v>8778</v>
      </c>
      <c r="J33" s="1" t="s">
        <v>8778</v>
      </c>
      <c r="K33" s="2"/>
      <c r="L33" s="1">
        <v>1.0</v>
      </c>
      <c r="M33" s="1"/>
      <c r="N33" s="1">
        <v>16.08695</v>
      </c>
      <c r="O33" s="1" t="s">
        <v>8687</v>
      </c>
      <c r="P33" s="1" t="s">
        <v>8779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25</v>
      </c>
      <c r="B34" s="1" t="s">
        <v>17</v>
      </c>
      <c r="C34" s="1">
        <v>394.0</v>
      </c>
      <c r="D34" s="1">
        <v>0.0</v>
      </c>
      <c r="E34" s="2"/>
      <c r="F34" s="1" t="s">
        <v>19</v>
      </c>
      <c r="G34" s="1" t="s">
        <v>20</v>
      </c>
      <c r="H34" s="1" t="s">
        <v>8780</v>
      </c>
      <c r="I34" s="1" t="s">
        <v>8781</v>
      </c>
      <c r="J34" s="1" t="s">
        <v>8781</v>
      </c>
      <c r="K34" s="2"/>
      <c r="L34" s="1">
        <v>-4.0</v>
      </c>
      <c r="M34" s="1"/>
      <c r="N34" s="1">
        <v>10.80665</v>
      </c>
      <c r="O34" s="1" t="s">
        <v>8687</v>
      </c>
      <c r="P34" s="1" t="s">
        <v>8782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80</v>
      </c>
      <c r="B35" s="1" t="s">
        <v>17</v>
      </c>
      <c r="C35" s="1">
        <v>549.0</v>
      </c>
      <c r="D35" s="1">
        <v>0.0</v>
      </c>
      <c r="E35" s="1" t="s">
        <v>8676</v>
      </c>
      <c r="F35" s="1" t="s">
        <v>81</v>
      </c>
      <c r="G35" s="1" t="s">
        <v>20</v>
      </c>
      <c r="H35" s="1" t="s">
        <v>8783</v>
      </c>
      <c r="I35" s="1" t="s">
        <v>8784</v>
      </c>
      <c r="J35" s="1" t="s">
        <v>8785</v>
      </c>
      <c r="K35" s="1" t="s">
        <v>8786</v>
      </c>
      <c r="L35" s="1">
        <v>39.0</v>
      </c>
      <c r="M35" s="1">
        <v>0.0025</v>
      </c>
      <c r="N35" s="1">
        <v>10.980966666666667</v>
      </c>
      <c r="O35" s="1" t="s">
        <v>86</v>
      </c>
      <c r="P35" s="1" t="s">
        <v>8787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80</v>
      </c>
      <c r="B36" s="1" t="s">
        <v>17</v>
      </c>
      <c r="C36" s="1">
        <v>215.0</v>
      </c>
      <c r="D36" s="1">
        <v>54.0</v>
      </c>
      <c r="E36" s="2"/>
      <c r="F36" s="1" t="s">
        <v>38</v>
      </c>
      <c r="G36" s="1" t="s">
        <v>162</v>
      </c>
      <c r="H36" s="1" t="s">
        <v>8788</v>
      </c>
      <c r="I36" s="1" t="s">
        <v>8789</v>
      </c>
      <c r="J36" s="1" t="s">
        <v>8789</v>
      </c>
      <c r="K36" s="2"/>
      <c r="L36" s="1">
        <v>-12.0</v>
      </c>
      <c r="M36" s="1"/>
      <c r="N36" s="1">
        <v>6.977783333333333</v>
      </c>
      <c r="O36" s="1" t="s">
        <v>86</v>
      </c>
      <c r="P36" s="1" t="s">
        <v>8790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16</v>
      </c>
      <c r="B37" s="1" t="s">
        <v>17</v>
      </c>
      <c r="C37" s="3">
        <v>434.0</v>
      </c>
      <c r="D37" s="1">
        <v>0.0</v>
      </c>
      <c r="E37" s="1" t="s">
        <v>18</v>
      </c>
      <c r="F37" s="1" t="s">
        <v>19</v>
      </c>
      <c r="G37" s="1" t="s">
        <v>20</v>
      </c>
      <c r="H37" s="1" t="s">
        <v>8791</v>
      </c>
      <c r="I37" s="1" t="s">
        <v>8792</v>
      </c>
      <c r="J37" s="1" t="s">
        <v>8792</v>
      </c>
      <c r="K37" s="2"/>
      <c r="L37" s="1">
        <v>-3.0</v>
      </c>
      <c r="M37" s="1"/>
      <c r="N37" s="1">
        <v>11.574266666666666</v>
      </c>
      <c r="O37" s="1" t="s">
        <v>8687</v>
      </c>
      <c r="P37" s="1" t="s">
        <v>8793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29</v>
      </c>
      <c r="B38" s="1" t="s">
        <v>17</v>
      </c>
      <c r="C38" s="3">
        <v>329.0</v>
      </c>
      <c r="D38" s="1">
        <v>0.0</v>
      </c>
      <c r="E38" s="1" t="s">
        <v>8794</v>
      </c>
      <c r="F38" s="1" t="s">
        <v>19</v>
      </c>
      <c r="G38" s="1" t="s">
        <v>20</v>
      </c>
      <c r="H38" s="1" t="s">
        <v>8795</v>
      </c>
      <c r="I38" s="1" t="s">
        <v>8796</v>
      </c>
      <c r="J38" s="1" t="s">
        <v>8796</v>
      </c>
      <c r="K38" s="2"/>
      <c r="L38" s="1">
        <v>0.0</v>
      </c>
      <c r="M38" s="1"/>
      <c r="N38" s="1">
        <v>15.170866666666667</v>
      </c>
      <c r="O38" s="1" t="s">
        <v>8687</v>
      </c>
      <c r="P38" s="1" t="s">
        <v>8442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25</v>
      </c>
      <c r="B39" s="1" t="s">
        <v>17</v>
      </c>
      <c r="C39" s="1">
        <v>353.0</v>
      </c>
      <c r="D39" s="1">
        <v>0.0</v>
      </c>
      <c r="E39" s="2"/>
      <c r="F39" s="1" t="s">
        <v>19</v>
      </c>
      <c r="G39" s="1" t="s">
        <v>20</v>
      </c>
      <c r="H39" s="1" t="s">
        <v>8797</v>
      </c>
      <c r="I39" s="1" t="s">
        <v>8798</v>
      </c>
      <c r="J39" s="1" t="s">
        <v>8798</v>
      </c>
      <c r="K39" s="2"/>
      <c r="L39" s="1">
        <v>-8.0</v>
      </c>
      <c r="M39" s="1"/>
      <c r="N39" s="1">
        <v>6.514366666666667</v>
      </c>
      <c r="O39" s="1" t="s">
        <v>8687</v>
      </c>
      <c r="P39" s="1" t="s">
        <v>8799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16</v>
      </c>
      <c r="B40" s="1" t="s">
        <v>17</v>
      </c>
      <c r="C40" s="1">
        <v>321.0</v>
      </c>
      <c r="D40" s="1">
        <v>0.0</v>
      </c>
      <c r="E40" s="1" t="s">
        <v>18</v>
      </c>
      <c r="F40" s="1" t="s">
        <v>19</v>
      </c>
      <c r="G40" s="1" t="s">
        <v>20</v>
      </c>
      <c r="H40" s="1" t="s">
        <v>8800</v>
      </c>
      <c r="I40" s="1" t="s">
        <v>8801</v>
      </c>
      <c r="J40" s="1" t="s">
        <v>8801</v>
      </c>
      <c r="K40" s="2"/>
      <c r="L40" s="1">
        <v>-7.0</v>
      </c>
      <c r="M40" s="1"/>
      <c r="N40" s="1">
        <v>7.686733333333334</v>
      </c>
      <c r="O40" s="1" t="s">
        <v>8687</v>
      </c>
      <c r="P40" s="1" t="s">
        <v>8802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17</v>
      </c>
      <c r="C41" s="1">
        <v>433.0</v>
      </c>
      <c r="D41" s="1">
        <v>0.0</v>
      </c>
      <c r="E41" s="1" t="s">
        <v>18</v>
      </c>
      <c r="F41" s="1" t="s">
        <v>19</v>
      </c>
      <c r="G41" s="1" t="s">
        <v>20</v>
      </c>
      <c r="H41" s="1" t="s">
        <v>8803</v>
      </c>
      <c r="I41" s="1" t="s">
        <v>8804</v>
      </c>
      <c r="J41" s="1" t="s">
        <v>8804</v>
      </c>
      <c r="K41" s="2"/>
      <c r="L41" s="1">
        <v>1.0</v>
      </c>
      <c r="M41" s="1"/>
      <c r="N41" s="1">
        <v>16.134433333333334</v>
      </c>
      <c r="O41" s="1" t="s">
        <v>8687</v>
      </c>
      <c r="P41" s="1" t="s">
        <v>8805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16</v>
      </c>
      <c r="B42" s="1" t="s">
        <v>17</v>
      </c>
      <c r="C42" s="1">
        <v>423.0</v>
      </c>
      <c r="D42" s="1">
        <v>0.0</v>
      </c>
      <c r="E42" s="1" t="s">
        <v>18</v>
      </c>
      <c r="F42" s="1" t="s">
        <v>19</v>
      </c>
      <c r="G42" s="1" t="s">
        <v>20</v>
      </c>
      <c r="H42" s="1" t="s">
        <v>8806</v>
      </c>
      <c r="I42" s="1" t="s">
        <v>8807</v>
      </c>
      <c r="J42" s="1" t="s">
        <v>8807</v>
      </c>
      <c r="K42" s="2"/>
      <c r="L42" s="1">
        <v>-1.0</v>
      </c>
      <c r="M42" s="1"/>
      <c r="N42" s="1">
        <v>13.967916666666667</v>
      </c>
      <c r="O42" s="1" t="s">
        <v>8687</v>
      </c>
      <c r="P42" s="1" t="s">
        <v>8808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25</v>
      </c>
      <c r="B43" s="1" t="s">
        <v>17</v>
      </c>
      <c r="C43" s="1">
        <v>264.0</v>
      </c>
      <c r="D43" s="1">
        <v>0.0</v>
      </c>
      <c r="E43" s="2"/>
      <c r="F43" s="1" t="s">
        <v>19</v>
      </c>
      <c r="G43" s="1" t="s">
        <v>20</v>
      </c>
      <c r="H43" s="1" t="s">
        <v>8809</v>
      </c>
      <c r="I43" s="1" t="s">
        <v>8810</v>
      </c>
      <c r="J43" s="1" t="s">
        <v>8810</v>
      </c>
      <c r="K43" s="2"/>
      <c r="L43" s="1">
        <v>2.0</v>
      </c>
      <c r="M43" s="1"/>
      <c r="N43" s="1">
        <v>17.653466666666667</v>
      </c>
      <c r="O43" s="1" t="s">
        <v>8687</v>
      </c>
      <c r="P43" s="1" t="s">
        <v>8811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29</v>
      </c>
      <c r="B44" s="1" t="s">
        <v>17</v>
      </c>
      <c r="C44" s="1">
        <v>528.0</v>
      </c>
      <c r="D44" s="1">
        <v>0.0</v>
      </c>
      <c r="E44" s="1" t="s">
        <v>8812</v>
      </c>
      <c r="F44" s="1" t="s">
        <v>19</v>
      </c>
      <c r="G44" s="1" t="s">
        <v>20</v>
      </c>
      <c r="H44" s="1" t="s">
        <v>8813</v>
      </c>
      <c r="I44" s="1" t="s">
        <v>8814</v>
      </c>
      <c r="J44" s="1" t="s">
        <v>8814</v>
      </c>
      <c r="K44" s="2"/>
      <c r="L44" s="1">
        <v>4.0</v>
      </c>
      <c r="M44" s="1"/>
      <c r="N44" s="1">
        <v>19.570183333333333</v>
      </c>
      <c r="O44" s="1" t="s">
        <v>8687</v>
      </c>
      <c r="P44" s="1" t="s">
        <v>8815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25</v>
      </c>
      <c r="B45" s="1" t="s">
        <v>17</v>
      </c>
      <c r="C45" s="1">
        <v>356.0</v>
      </c>
      <c r="D45" s="1">
        <v>0.0</v>
      </c>
      <c r="E45" s="2"/>
      <c r="F45" s="1" t="s">
        <v>19</v>
      </c>
      <c r="G45" s="1" t="s">
        <v>20</v>
      </c>
      <c r="H45" s="1" t="s">
        <v>8816</v>
      </c>
      <c r="I45" s="1" t="s">
        <v>8817</v>
      </c>
      <c r="J45" s="1" t="s">
        <v>8817</v>
      </c>
      <c r="K45" s="2"/>
      <c r="L45" s="1">
        <v>4.0</v>
      </c>
      <c r="M45" s="1"/>
      <c r="N45" s="1">
        <v>19.663433333333334</v>
      </c>
      <c r="O45" s="1" t="s">
        <v>8687</v>
      </c>
      <c r="P45" s="1" t="s">
        <v>8818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80</v>
      </c>
      <c r="B46" s="1" t="s">
        <v>17</v>
      </c>
      <c r="C46" s="1">
        <v>1157.0</v>
      </c>
      <c r="D46" s="1">
        <v>0.0</v>
      </c>
      <c r="E46" s="1" t="s">
        <v>8676</v>
      </c>
      <c r="F46" s="1" t="s">
        <v>81</v>
      </c>
      <c r="G46" s="1" t="s">
        <v>39</v>
      </c>
      <c r="H46" s="1" t="s">
        <v>8819</v>
      </c>
      <c r="I46" s="1" t="s">
        <v>8820</v>
      </c>
      <c r="J46" s="1" t="s">
        <v>8821</v>
      </c>
      <c r="K46" s="1" t="s">
        <v>8822</v>
      </c>
      <c r="L46" s="1">
        <v>8.0</v>
      </c>
      <c r="M46" s="1">
        <v>0.0087</v>
      </c>
      <c r="N46" s="1">
        <v>21.092883333333333</v>
      </c>
      <c r="O46" s="1" t="s">
        <v>86</v>
      </c>
      <c r="P46" s="1" t="s">
        <v>8823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16</v>
      </c>
      <c r="B47" s="1" t="s">
        <v>17</v>
      </c>
      <c r="C47" s="1">
        <v>658.0</v>
      </c>
      <c r="D47" s="1">
        <v>0.0</v>
      </c>
      <c r="E47" s="1" t="s">
        <v>18</v>
      </c>
      <c r="F47" s="1" t="s">
        <v>19</v>
      </c>
      <c r="G47" s="1" t="s">
        <v>20</v>
      </c>
      <c r="H47" s="1" t="s">
        <v>8824</v>
      </c>
      <c r="I47" s="1" t="s">
        <v>8825</v>
      </c>
      <c r="J47" s="1" t="s">
        <v>8825</v>
      </c>
      <c r="K47" s="2"/>
      <c r="L47" s="1">
        <v>-7.0</v>
      </c>
      <c r="M47" s="1"/>
      <c r="N47" s="1">
        <v>7.905466666666666</v>
      </c>
      <c r="O47" s="1" t="s">
        <v>8687</v>
      </c>
      <c r="P47" s="1" t="s">
        <v>8826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16</v>
      </c>
      <c r="B48" s="1" t="s">
        <v>17</v>
      </c>
      <c r="C48" s="1">
        <v>528.0</v>
      </c>
      <c r="D48" s="1">
        <v>0.0</v>
      </c>
      <c r="E48" s="1" t="s">
        <v>18</v>
      </c>
      <c r="F48" s="1" t="s">
        <v>19</v>
      </c>
      <c r="G48" s="1" t="s">
        <v>20</v>
      </c>
      <c r="H48" s="1" t="s">
        <v>8827</v>
      </c>
      <c r="I48" s="1" t="s">
        <v>8828</v>
      </c>
      <c r="J48" s="1" t="s">
        <v>8828</v>
      </c>
      <c r="K48" s="2"/>
      <c r="L48" s="1">
        <v>-6.0</v>
      </c>
      <c r="M48" s="1"/>
      <c r="N48" s="1">
        <v>8.160583333333333</v>
      </c>
      <c r="O48" s="1" t="s">
        <v>8687</v>
      </c>
      <c r="P48" s="1" t="s">
        <v>8829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37</v>
      </c>
      <c r="B49" s="1" t="s">
        <v>17</v>
      </c>
      <c r="C49" s="1">
        <v>498.0</v>
      </c>
      <c r="D49" s="1">
        <v>0.0</v>
      </c>
      <c r="E49" s="2"/>
      <c r="F49" s="1" t="s">
        <v>38</v>
      </c>
      <c r="G49" s="1" t="s">
        <v>39</v>
      </c>
      <c r="H49" s="1" t="s">
        <v>8830</v>
      </c>
      <c r="I49" s="1" t="s">
        <v>8831</v>
      </c>
      <c r="J49" s="1" t="s">
        <v>8831</v>
      </c>
      <c r="K49" s="2"/>
      <c r="L49" s="1">
        <v>0.0</v>
      </c>
      <c r="M49" s="1"/>
      <c r="N49" s="1">
        <v>4.1219166666666665</v>
      </c>
      <c r="O49" s="1" t="s">
        <v>42</v>
      </c>
      <c r="P49" s="1" t="s">
        <v>8832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29</v>
      </c>
      <c r="B50" s="1" t="s">
        <v>17</v>
      </c>
      <c r="C50" s="1">
        <v>434.0</v>
      </c>
      <c r="D50" s="1">
        <v>0.0</v>
      </c>
      <c r="E50" s="1" t="s">
        <v>89</v>
      </c>
      <c r="F50" s="1" t="s">
        <v>19</v>
      </c>
      <c r="G50" s="1" t="s">
        <v>20</v>
      </c>
      <c r="H50" s="1" t="s">
        <v>8833</v>
      </c>
      <c r="I50" s="1" t="s">
        <v>8834</v>
      </c>
      <c r="J50" s="1" t="s">
        <v>8834</v>
      </c>
      <c r="K50" s="2"/>
      <c r="L50" s="1">
        <v>-6.0</v>
      </c>
      <c r="M50" s="1"/>
      <c r="N50" s="1">
        <v>10.245916666666666</v>
      </c>
      <c r="O50" s="1" t="s">
        <v>8687</v>
      </c>
      <c r="P50" s="1" t="s">
        <v>8835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29</v>
      </c>
      <c r="B51" s="1" t="s">
        <v>17</v>
      </c>
      <c r="C51" s="1">
        <v>329.0</v>
      </c>
      <c r="D51" s="1">
        <v>0.0</v>
      </c>
      <c r="E51" s="1" t="s">
        <v>89</v>
      </c>
      <c r="F51" s="1" t="s">
        <v>19</v>
      </c>
      <c r="G51" s="1" t="s">
        <v>20</v>
      </c>
      <c r="H51" s="1" t="s">
        <v>8836</v>
      </c>
      <c r="I51" s="1" t="s">
        <v>8837</v>
      </c>
      <c r="J51" s="1" t="s">
        <v>8837</v>
      </c>
      <c r="K51" s="2"/>
      <c r="L51" s="1">
        <v>-4.0</v>
      </c>
      <c r="M51" s="1"/>
      <c r="N51" s="1">
        <v>10.76465</v>
      </c>
      <c r="O51" s="1" t="s">
        <v>8687</v>
      </c>
      <c r="P51" s="1" t="s">
        <v>8692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1">
        <v>294.0</v>
      </c>
      <c r="D52" s="1">
        <v>0.0</v>
      </c>
      <c r="E52" s="1" t="s">
        <v>18</v>
      </c>
      <c r="F52" s="1" t="s">
        <v>19</v>
      </c>
      <c r="G52" s="1" t="s">
        <v>20</v>
      </c>
      <c r="H52" s="1" t="s">
        <v>8838</v>
      </c>
      <c r="I52" s="1" t="s">
        <v>8839</v>
      </c>
      <c r="J52" s="1" t="s">
        <v>8839</v>
      </c>
      <c r="K52" s="2"/>
      <c r="L52" s="1">
        <v>-2.0</v>
      </c>
      <c r="M52" s="1"/>
      <c r="N52" s="1">
        <v>12.284383333333333</v>
      </c>
      <c r="O52" s="1" t="s">
        <v>8687</v>
      </c>
      <c r="P52" s="1" t="s">
        <v>8840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16</v>
      </c>
      <c r="B53" s="1" t="s">
        <v>17</v>
      </c>
      <c r="C53" s="1">
        <v>264.0</v>
      </c>
      <c r="D53" s="1">
        <v>0.0</v>
      </c>
      <c r="E53" s="1" t="s">
        <v>18</v>
      </c>
      <c r="F53" s="1" t="s">
        <v>19</v>
      </c>
      <c r="G53" s="1" t="s">
        <v>20</v>
      </c>
      <c r="H53" s="1" t="s">
        <v>8841</v>
      </c>
      <c r="I53" s="1" t="s">
        <v>8842</v>
      </c>
      <c r="J53" s="1" t="s">
        <v>8842</v>
      </c>
      <c r="K53" s="2"/>
      <c r="L53" s="1">
        <v>-7.0</v>
      </c>
      <c r="M53" s="1"/>
      <c r="N53" s="1">
        <v>7.600833333333333</v>
      </c>
      <c r="O53" s="1" t="s">
        <v>8687</v>
      </c>
      <c r="P53" s="1" t="s">
        <v>8770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16</v>
      </c>
      <c r="B54" s="1" t="s">
        <v>17</v>
      </c>
      <c r="C54" s="1">
        <v>329.0</v>
      </c>
      <c r="D54" s="1">
        <v>0.0</v>
      </c>
      <c r="E54" s="1" t="s">
        <v>18</v>
      </c>
      <c r="F54" s="1" t="s">
        <v>19</v>
      </c>
      <c r="G54" s="1" t="s">
        <v>20</v>
      </c>
      <c r="H54" s="1" t="s">
        <v>8843</v>
      </c>
      <c r="I54" s="1" t="s">
        <v>8844</v>
      </c>
      <c r="J54" s="1" t="s">
        <v>8844</v>
      </c>
      <c r="K54" s="2"/>
      <c r="L54" s="1">
        <v>0.0</v>
      </c>
      <c r="M54" s="1"/>
      <c r="N54" s="1">
        <v>14.570733333333333</v>
      </c>
      <c r="O54" s="1" t="s">
        <v>8687</v>
      </c>
      <c r="P54" s="1" t="s">
        <v>8845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80</v>
      </c>
      <c r="B55" s="1" t="s">
        <v>17</v>
      </c>
      <c r="C55" s="1">
        <v>667.0</v>
      </c>
      <c r="D55" s="1">
        <v>0.0</v>
      </c>
      <c r="E55" s="1" t="s">
        <v>8676</v>
      </c>
      <c r="F55" s="1" t="s">
        <v>81</v>
      </c>
      <c r="G55" s="1" t="s">
        <v>20</v>
      </c>
      <c r="H55" s="1" t="s">
        <v>8846</v>
      </c>
      <c r="I55" s="1" t="s">
        <v>8847</v>
      </c>
      <c r="J55" s="1" t="s">
        <v>8848</v>
      </c>
      <c r="K55" s="1" t="s">
        <v>8849</v>
      </c>
      <c r="L55" s="1">
        <v>10.0</v>
      </c>
      <c r="M55" s="1">
        <v>0.0024833333333333335</v>
      </c>
      <c r="N55" s="1">
        <v>13.701266666666667</v>
      </c>
      <c r="O55" s="1" t="s">
        <v>86</v>
      </c>
      <c r="P55" s="1" t="s">
        <v>8850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80</v>
      </c>
      <c r="B56" s="1" t="s">
        <v>17</v>
      </c>
      <c r="C56" s="1">
        <v>394.0</v>
      </c>
      <c r="D56" s="1">
        <v>0.0</v>
      </c>
      <c r="E56" s="1" t="s">
        <v>8676</v>
      </c>
      <c r="F56" s="1" t="s">
        <v>81</v>
      </c>
      <c r="G56" s="1" t="s">
        <v>20</v>
      </c>
      <c r="H56" s="1" t="s">
        <v>8851</v>
      </c>
      <c r="I56" s="1" t="s">
        <v>8852</v>
      </c>
      <c r="J56" s="1" t="s">
        <v>8853</v>
      </c>
      <c r="K56" s="1" t="s">
        <v>8854</v>
      </c>
      <c r="L56" s="1">
        <v>0.0</v>
      </c>
      <c r="M56" s="1">
        <v>0.0023166666666666665</v>
      </c>
      <c r="N56" s="1">
        <v>16.425933333333333</v>
      </c>
      <c r="O56" s="1" t="s">
        <v>86</v>
      </c>
      <c r="P56" s="1" t="s">
        <v>8855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80</v>
      </c>
      <c r="B57" s="1" t="s">
        <v>17</v>
      </c>
      <c r="C57" s="1">
        <v>678.0</v>
      </c>
      <c r="D57" s="1">
        <v>169.0</v>
      </c>
      <c r="E57" s="2"/>
      <c r="F57" s="1" t="s">
        <v>38</v>
      </c>
      <c r="G57" s="1" t="s">
        <v>162</v>
      </c>
      <c r="H57" s="1" t="s">
        <v>8856</v>
      </c>
      <c r="I57" s="1" t="s">
        <v>8857</v>
      </c>
      <c r="J57" s="1" t="s">
        <v>8857</v>
      </c>
      <c r="K57" s="2"/>
      <c r="L57" s="1">
        <v>-5.0</v>
      </c>
      <c r="M57" s="1"/>
      <c r="N57" s="1">
        <v>38.5771</v>
      </c>
      <c r="O57" s="1" t="s">
        <v>86</v>
      </c>
      <c r="P57" s="1" t="s">
        <v>8858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25</v>
      </c>
      <c r="B58" s="1" t="s">
        <v>17</v>
      </c>
      <c r="C58" s="1">
        <v>658.0</v>
      </c>
      <c r="D58" s="1">
        <v>0.0</v>
      </c>
      <c r="E58" s="2"/>
      <c r="F58" s="1" t="s">
        <v>19</v>
      </c>
      <c r="G58" s="1" t="s">
        <v>20</v>
      </c>
      <c r="H58" s="1" t="s">
        <v>8859</v>
      </c>
      <c r="I58" s="1" t="s">
        <v>8860</v>
      </c>
      <c r="J58" s="1" t="s">
        <v>8860</v>
      </c>
      <c r="K58" s="2"/>
      <c r="L58" s="1">
        <v>-2.0</v>
      </c>
      <c r="M58" s="1"/>
      <c r="N58" s="1">
        <v>12.5428</v>
      </c>
      <c r="O58" s="1" t="s">
        <v>8687</v>
      </c>
      <c r="P58" s="1" t="s">
        <v>8861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17</v>
      </c>
      <c r="C59" s="3">
        <v>234.0</v>
      </c>
      <c r="D59" s="1">
        <v>0.0</v>
      </c>
      <c r="E59" s="1" t="s">
        <v>18</v>
      </c>
      <c r="F59" s="1" t="s">
        <v>19</v>
      </c>
      <c r="G59" s="1" t="s">
        <v>20</v>
      </c>
      <c r="H59" s="1" t="s">
        <v>8862</v>
      </c>
      <c r="I59" s="1" t="s">
        <v>8863</v>
      </c>
      <c r="J59" s="1" t="s">
        <v>8863</v>
      </c>
      <c r="K59" s="2"/>
      <c r="L59" s="1">
        <v>2.0</v>
      </c>
      <c r="M59" s="1"/>
      <c r="N59" s="1">
        <v>17.6134</v>
      </c>
      <c r="O59" s="1" t="s">
        <v>8687</v>
      </c>
      <c r="P59" s="1" t="s">
        <v>8864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80</v>
      </c>
      <c r="B60" s="1" t="s">
        <v>17</v>
      </c>
      <c r="C60" s="1">
        <v>349.0</v>
      </c>
      <c r="D60" s="1">
        <v>0.0</v>
      </c>
      <c r="E60" s="1" t="s">
        <v>8676</v>
      </c>
      <c r="F60" s="1" t="s">
        <v>81</v>
      </c>
      <c r="G60" s="1" t="s">
        <v>20</v>
      </c>
      <c r="H60" s="1" t="s">
        <v>8865</v>
      </c>
      <c r="I60" s="1" t="s">
        <v>8866</v>
      </c>
      <c r="J60" s="1" t="s">
        <v>8867</v>
      </c>
      <c r="K60" s="1" t="s">
        <v>8868</v>
      </c>
      <c r="L60" s="1">
        <v>-8.0</v>
      </c>
      <c r="M60" s="1">
        <v>0.0017666666666666666</v>
      </c>
      <c r="N60" s="1">
        <v>11.392583333333333</v>
      </c>
      <c r="O60" s="1" t="s">
        <v>86</v>
      </c>
      <c r="P60" s="1" t="s">
        <v>8869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1">
        <v>528.0</v>
      </c>
      <c r="D61" s="1">
        <v>0.0</v>
      </c>
      <c r="E61" s="1" t="s">
        <v>18</v>
      </c>
      <c r="F61" s="1" t="s">
        <v>19</v>
      </c>
      <c r="G61" s="1" t="s">
        <v>20</v>
      </c>
      <c r="H61" s="1" t="s">
        <v>8870</v>
      </c>
      <c r="I61" s="1" t="s">
        <v>8871</v>
      </c>
      <c r="J61" s="1" t="s">
        <v>8871</v>
      </c>
      <c r="K61" s="2"/>
      <c r="L61" s="1">
        <v>-5.0</v>
      </c>
      <c r="M61" s="1"/>
      <c r="N61" s="1">
        <v>9.4422</v>
      </c>
      <c r="O61" s="1" t="s">
        <v>8687</v>
      </c>
      <c r="P61" s="1" t="s">
        <v>8872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37</v>
      </c>
      <c r="B62" s="3" t="s">
        <v>17</v>
      </c>
      <c r="C62" s="3">
        <v>249.0</v>
      </c>
      <c r="D62" s="1">
        <v>0.0</v>
      </c>
      <c r="E62" s="2"/>
      <c r="F62" s="1" t="s">
        <v>38</v>
      </c>
      <c r="G62" s="1" t="s">
        <v>39</v>
      </c>
      <c r="H62" s="1" t="s">
        <v>8873</v>
      </c>
      <c r="I62" s="1" t="s">
        <v>8874</v>
      </c>
      <c r="J62" s="1" t="s">
        <v>8875</v>
      </c>
      <c r="K62" s="2"/>
      <c r="L62" s="1">
        <v>0.0</v>
      </c>
      <c r="M62" s="1"/>
      <c r="N62" s="1">
        <v>4.5888</v>
      </c>
      <c r="O62" s="1" t="s">
        <v>42</v>
      </c>
      <c r="P62" s="1" t="s">
        <v>8876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37</v>
      </c>
      <c r="B63" s="1" t="s">
        <v>17</v>
      </c>
      <c r="C63" s="3">
        <v>249.0</v>
      </c>
      <c r="D63" s="1">
        <v>0.0</v>
      </c>
      <c r="E63" s="1" t="s">
        <v>8676</v>
      </c>
      <c r="F63" s="1" t="s">
        <v>81</v>
      </c>
      <c r="G63" s="1" t="s">
        <v>39</v>
      </c>
      <c r="H63" s="1" t="s">
        <v>8877</v>
      </c>
      <c r="I63" s="1" t="s">
        <v>8878</v>
      </c>
      <c r="J63" s="1" t="s">
        <v>8879</v>
      </c>
      <c r="K63" s="1" t="s">
        <v>8880</v>
      </c>
      <c r="L63" s="1">
        <v>-8.0</v>
      </c>
      <c r="M63" s="1">
        <v>0.0028333333333333335</v>
      </c>
      <c r="N63" s="1">
        <v>8.12985</v>
      </c>
      <c r="O63" s="1" t="s">
        <v>42</v>
      </c>
      <c r="P63" s="1" t="s">
        <v>8881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16</v>
      </c>
      <c r="B64" s="1" t="s">
        <v>17</v>
      </c>
      <c r="C64" s="1">
        <v>289.0</v>
      </c>
      <c r="D64" s="1">
        <v>0.0</v>
      </c>
      <c r="E64" s="1" t="s">
        <v>18</v>
      </c>
      <c r="F64" s="1" t="s">
        <v>19</v>
      </c>
      <c r="G64" s="1" t="s">
        <v>20</v>
      </c>
      <c r="H64" s="1" t="s">
        <v>8882</v>
      </c>
      <c r="I64" s="1" t="s">
        <v>8883</v>
      </c>
      <c r="J64" s="1" t="s">
        <v>8883</v>
      </c>
      <c r="K64" s="2"/>
      <c r="L64" s="1">
        <v>-6.0</v>
      </c>
      <c r="M64" s="1"/>
      <c r="N64" s="1">
        <v>8.32875</v>
      </c>
      <c r="O64" s="1" t="s">
        <v>8687</v>
      </c>
      <c r="P64" s="1" t="s">
        <v>8884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16</v>
      </c>
      <c r="B65" s="1" t="s">
        <v>17</v>
      </c>
      <c r="C65" s="1">
        <v>264.0</v>
      </c>
      <c r="D65" s="1">
        <v>0.0</v>
      </c>
      <c r="E65" s="1" t="s">
        <v>18</v>
      </c>
      <c r="F65" s="1" t="s">
        <v>19</v>
      </c>
      <c r="G65" s="1" t="s">
        <v>20</v>
      </c>
      <c r="H65" s="1" t="s">
        <v>8885</v>
      </c>
      <c r="I65" s="1" t="s">
        <v>8886</v>
      </c>
      <c r="J65" s="1" t="s">
        <v>8886</v>
      </c>
      <c r="K65" s="2"/>
      <c r="L65" s="1">
        <v>-7.0</v>
      </c>
      <c r="M65" s="1"/>
      <c r="N65" s="1">
        <v>7.7827166666666665</v>
      </c>
      <c r="O65" s="1" t="s">
        <v>8687</v>
      </c>
      <c r="P65" s="1" t="s">
        <v>8887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37</v>
      </c>
      <c r="B66" s="1" t="s">
        <v>17</v>
      </c>
      <c r="C66" s="3">
        <v>269.0</v>
      </c>
      <c r="D66" s="1">
        <v>0.0</v>
      </c>
      <c r="E66" s="2"/>
      <c r="F66" s="1" t="s">
        <v>38</v>
      </c>
      <c r="G66" s="1" t="s">
        <v>39</v>
      </c>
      <c r="H66" s="1" t="s">
        <v>8888</v>
      </c>
      <c r="I66" s="1" t="s">
        <v>8889</v>
      </c>
      <c r="J66" s="1" t="s">
        <v>8889</v>
      </c>
      <c r="K66" s="2"/>
      <c r="L66" s="1">
        <v>0.0</v>
      </c>
      <c r="M66" s="1"/>
      <c r="N66" s="1">
        <v>4.416716666666667</v>
      </c>
      <c r="O66" s="1" t="s">
        <v>42</v>
      </c>
      <c r="P66" s="1" t="s">
        <v>8890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80</v>
      </c>
      <c r="B67" s="1" t="s">
        <v>17</v>
      </c>
      <c r="C67" s="1">
        <v>274.0</v>
      </c>
      <c r="D67" s="1">
        <v>0.0</v>
      </c>
      <c r="E67" s="1" t="s">
        <v>8676</v>
      </c>
      <c r="F67" s="1" t="s">
        <v>81</v>
      </c>
      <c r="G67" s="1" t="s">
        <v>20</v>
      </c>
      <c r="H67" s="1" t="s">
        <v>8891</v>
      </c>
      <c r="I67" s="1" t="s">
        <v>8892</v>
      </c>
      <c r="J67" s="1" t="s">
        <v>8893</v>
      </c>
      <c r="K67" s="1" t="s">
        <v>8894</v>
      </c>
      <c r="L67" s="1">
        <v>0.0</v>
      </c>
      <c r="M67" s="1">
        <v>0.0015</v>
      </c>
      <c r="N67" s="1">
        <v>10.980733333333333</v>
      </c>
      <c r="O67" s="1" t="s">
        <v>86</v>
      </c>
      <c r="P67" s="1" t="s">
        <v>8895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25</v>
      </c>
      <c r="B68" s="1" t="s">
        <v>17</v>
      </c>
      <c r="C68" s="1">
        <v>472.0</v>
      </c>
      <c r="D68" s="1">
        <v>0.0</v>
      </c>
      <c r="E68" s="2"/>
      <c r="F68" s="1" t="s">
        <v>19</v>
      </c>
      <c r="G68" s="1" t="s">
        <v>20</v>
      </c>
      <c r="H68" s="1" t="s">
        <v>8896</v>
      </c>
      <c r="I68" s="1" t="s">
        <v>8897</v>
      </c>
      <c r="J68" s="1" t="s">
        <v>8897</v>
      </c>
      <c r="K68" s="2"/>
      <c r="L68" s="1">
        <v>3.0</v>
      </c>
      <c r="M68" s="1"/>
      <c r="N68" s="1">
        <v>18.7189</v>
      </c>
      <c r="O68" s="1" t="s">
        <v>8687</v>
      </c>
      <c r="P68" s="1" t="s">
        <v>8898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37</v>
      </c>
      <c r="B69" s="1" t="s">
        <v>17</v>
      </c>
      <c r="C69" s="1">
        <v>249.0</v>
      </c>
      <c r="D69" s="1">
        <v>0.0</v>
      </c>
      <c r="E69" s="2"/>
      <c r="F69" s="1" t="s">
        <v>38</v>
      </c>
      <c r="G69" s="1" t="s">
        <v>39</v>
      </c>
      <c r="H69" s="1" t="s">
        <v>8899</v>
      </c>
      <c r="I69" s="1" t="s">
        <v>8900</v>
      </c>
      <c r="J69" s="1" t="s">
        <v>8900</v>
      </c>
      <c r="K69" s="2"/>
      <c r="L69" s="1">
        <v>0.0</v>
      </c>
      <c r="M69" s="1"/>
      <c r="N69" s="1">
        <v>4.45435</v>
      </c>
      <c r="O69" s="1" t="s">
        <v>42</v>
      </c>
      <c r="P69" s="1" t="s">
        <v>8901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16</v>
      </c>
      <c r="B70" s="1" t="s">
        <v>17</v>
      </c>
      <c r="C70" s="1">
        <v>739.9</v>
      </c>
      <c r="D70" s="1">
        <v>317.1</v>
      </c>
      <c r="E70" s="1" t="s">
        <v>18</v>
      </c>
      <c r="F70" s="1" t="s">
        <v>19</v>
      </c>
      <c r="G70" s="1" t="s">
        <v>20</v>
      </c>
      <c r="H70" s="1" t="s">
        <v>8902</v>
      </c>
      <c r="I70" s="1" t="s">
        <v>8903</v>
      </c>
      <c r="J70" s="1" t="s">
        <v>8903</v>
      </c>
      <c r="K70" s="2"/>
      <c r="L70" s="1">
        <v>2.0</v>
      </c>
      <c r="M70" s="1"/>
      <c r="N70" s="1">
        <v>17.573183333333333</v>
      </c>
      <c r="O70" s="1" t="s">
        <v>8687</v>
      </c>
      <c r="P70" s="1" t="s">
        <v>8904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80</v>
      </c>
      <c r="B71" s="1" t="s">
        <v>17</v>
      </c>
      <c r="C71" s="3">
        <v>344.0</v>
      </c>
      <c r="D71" s="1">
        <v>0.0</v>
      </c>
      <c r="E71" s="1" t="s">
        <v>8676</v>
      </c>
      <c r="F71" s="1" t="s">
        <v>81</v>
      </c>
      <c r="G71" s="1" t="s">
        <v>20</v>
      </c>
      <c r="H71" s="1" t="s">
        <v>8905</v>
      </c>
      <c r="I71" s="1" t="s">
        <v>8906</v>
      </c>
      <c r="J71" s="1" t="s">
        <v>8907</v>
      </c>
      <c r="K71" s="1" t="s">
        <v>8908</v>
      </c>
      <c r="L71" s="1">
        <v>2.0</v>
      </c>
      <c r="M71" s="1">
        <v>0.0023166666666666665</v>
      </c>
      <c r="N71" s="1">
        <v>18.42193333333333</v>
      </c>
      <c r="O71" s="1" t="s">
        <v>86</v>
      </c>
      <c r="P71" s="1" t="s">
        <v>8909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25</v>
      </c>
      <c r="B72" s="1" t="s">
        <v>17</v>
      </c>
      <c r="C72" s="1">
        <v>329.0</v>
      </c>
      <c r="D72" s="1">
        <v>0.0</v>
      </c>
      <c r="E72" s="2"/>
      <c r="F72" s="1" t="s">
        <v>19</v>
      </c>
      <c r="G72" s="1" t="s">
        <v>20</v>
      </c>
      <c r="H72" s="1" t="s">
        <v>8910</v>
      </c>
      <c r="I72" s="1" t="s">
        <v>8911</v>
      </c>
      <c r="J72" s="1" t="s">
        <v>8911</v>
      </c>
      <c r="K72" s="2"/>
      <c r="L72" s="1">
        <v>0.0</v>
      </c>
      <c r="M72" s="1"/>
      <c r="N72" s="1">
        <v>15.34505</v>
      </c>
      <c r="O72" s="1" t="s">
        <v>8687</v>
      </c>
      <c r="P72" s="1" t="s">
        <v>8912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37</v>
      </c>
      <c r="B73" s="3" t="s">
        <v>17</v>
      </c>
      <c r="C73" s="1">
        <v>40.0</v>
      </c>
      <c r="D73" s="1">
        <v>70.0</v>
      </c>
      <c r="E73" s="2"/>
      <c r="F73" s="1" t="s">
        <v>38</v>
      </c>
      <c r="G73" s="1" t="s">
        <v>39</v>
      </c>
      <c r="H73" s="1" t="s">
        <v>8913</v>
      </c>
      <c r="I73" s="1" t="s">
        <v>8914</v>
      </c>
      <c r="J73" s="1" t="s">
        <v>8914</v>
      </c>
      <c r="K73" s="2"/>
      <c r="L73" s="1">
        <v>-1.0</v>
      </c>
      <c r="M73" s="1"/>
      <c r="N73" s="1">
        <v>3.6475833333333334</v>
      </c>
      <c r="O73" s="1" t="s">
        <v>42</v>
      </c>
      <c r="P73" s="1" t="s">
        <v>8915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80</v>
      </c>
      <c r="B74" s="1" t="s">
        <v>17</v>
      </c>
      <c r="C74" s="1">
        <v>469.0</v>
      </c>
      <c r="D74" s="1">
        <v>0.0</v>
      </c>
      <c r="E74" s="1" t="s">
        <v>8916</v>
      </c>
      <c r="F74" s="1" t="s">
        <v>81</v>
      </c>
      <c r="G74" s="1" t="s">
        <v>20</v>
      </c>
      <c r="H74" s="1" t="s">
        <v>8917</v>
      </c>
      <c r="I74" s="1" t="s">
        <v>8918</v>
      </c>
      <c r="J74" s="1" t="s">
        <v>8919</v>
      </c>
      <c r="K74" s="1" t="s">
        <v>8920</v>
      </c>
      <c r="L74" s="1">
        <v>1.0</v>
      </c>
      <c r="M74" s="1">
        <v>0.005366666666666666</v>
      </c>
      <c r="N74" s="1">
        <v>22.923866666666665</v>
      </c>
      <c r="O74" s="1" t="s">
        <v>86</v>
      </c>
      <c r="P74" s="1" t="s">
        <v>8921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16</v>
      </c>
      <c r="B75" s="1" t="s">
        <v>17</v>
      </c>
      <c r="C75" s="1">
        <v>364.0</v>
      </c>
      <c r="D75" s="1">
        <v>0.0</v>
      </c>
      <c r="E75" s="1" t="s">
        <v>18</v>
      </c>
      <c r="F75" s="1" t="s">
        <v>19</v>
      </c>
      <c r="G75" s="1" t="s">
        <v>20</v>
      </c>
      <c r="H75" s="1" t="s">
        <v>8922</v>
      </c>
      <c r="I75" s="1" t="s">
        <v>8923</v>
      </c>
      <c r="J75" s="1" t="s">
        <v>8923</v>
      </c>
      <c r="K75" s="2"/>
      <c r="L75" s="1">
        <v>-6.0</v>
      </c>
      <c r="M75" s="1"/>
      <c r="N75" s="1">
        <v>8.454866666666666</v>
      </c>
      <c r="O75" s="1" t="s">
        <v>8687</v>
      </c>
      <c r="P75" s="1" t="s">
        <v>8924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80</v>
      </c>
      <c r="B76" s="1" t="s">
        <v>17</v>
      </c>
      <c r="C76" s="1">
        <v>449.0</v>
      </c>
      <c r="D76" s="1">
        <v>0.0</v>
      </c>
      <c r="E76" s="1" t="s">
        <v>8916</v>
      </c>
      <c r="F76" s="1" t="s">
        <v>81</v>
      </c>
      <c r="G76" s="1" t="s">
        <v>20</v>
      </c>
      <c r="H76" s="1" t="s">
        <v>8925</v>
      </c>
      <c r="I76" s="1" t="s">
        <v>8926</v>
      </c>
      <c r="J76" s="1" t="s">
        <v>8927</v>
      </c>
      <c r="K76" s="1" t="s">
        <v>8928</v>
      </c>
      <c r="L76" s="1">
        <v>-3.0</v>
      </c>
      <c r="M76" s="1">
        <v>0.00295</v>
      </c>
      <c r="N76" s="1">
        <v>8.80055</v>
      </c>
      <c r="O76" s="1" t="s">
        <v>86</v>
      </c>
      <c r="P76" s="1" t="s">
        <v>8929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80</v>
      </c>
      <c r="B77" s="1" t="s">
        <v>17</v>
      </c>
      <c r="C77" s="3">
        <v>249.0</v>
      </c>
      <c r="D77" s="1">
        <v>0.0</v>
      </c>
      <c r="E77" s="1" t="s">
        <v>8916</v>
      </c>
      <c r="F77" s="1" t="s">
        <v>81</v>
      </c>
      <c r="G77" s="1" t="s">
        <v>20</v>
      </c>
      <c r="H77" s="1" t="s">
        <v>8930</v>
      </c>
      <c r="I77" s="1" t="s">
        <v>8931</v>
      </c>
      <c r="J77" s="1" t="s">
        <v>8932</v>
      </c>
      <c r="K77" s="1" t="s">
        <v>8933</v>
      </c>
      <c r="L77" s="1">
        <v>-1.0</v>
      </c>
      <c r="M77" s="1">
        <v>0.005166666666666667</v>
      </c>
      <c r="N77" s="1">
        <v>12.160366666666667</v>
      </c>
      <c r="O77" s="1" t="s">
        <v>86</v>
      </c>
      <c r="P77" s="1" t="s">
        <v>8934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80</v>
      </c>
      <c r="B78" s="1" t="s">
        <v>17</v>
      </c>
      <c r="C78" s="1">
        <v>209.0</v>
      </c>
      <c r="D78" s="1">
        <v>50.0</v>
      </c>
      <c r="E78" s="2"/>
      <c r="F78" s="1" t="s">
        <v>38</v>
      </c>
      <c r="G78" s="1" t="s">
        <v>20</v>
      </c>
      <c r="H78" s="1" t="s">
        <v>8935</v>
      </c>
      <c r="I78" s="1" t="s">
        <v>8936</v>
      </c>
      <c r="J78" s="1" t="s">
        <v>8936</v>
      </c>
      <c r="K78" s="2"/>
      <c r="L78" s="1">
        <v>-6.0</v>
      </c>
      <c r="M78" s="1"/>
      <c r="N78" s="1">
        <v>11.914233333333334</v>
      </c>
      <c r="O78" s="1" t="s">
        <v>86</v>
      </c>
      <c r="P78" s="1" t="s">
        <v>8937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16</v>
      </c>
      <c r="B79" s="1" t="s">
        <v>17</v>
      </c>
      <c r="C79" s="1">
        <v>394.0</v>
      </c>
      <c r="D79" s="1">
        <v>0.0</v>
      </c>
      <c r="E79" s="1" t="s">
        <v>18</v>
      </c>
      <c r="F79" s="1" t="s">
        <v>19</v>
      </c>
      <c r="G79" s="1" t="s">
        <v>20</v>
      </c>
      <c r="H79" s="1" t="s">
        <v>8938</v>
      </c>
      <c r="I79" s="1" t="s">
        <v>8939</v>
      </c>
      <c r="J79" s="1" t="s">
        <v>8939</v>
      </c>
      <c r="K79" s="2"/>
      <c r="L79" s="1">
        <v>-4.0</v>
      </c>
      <c r="M79" s="1"/>
      <c r="N79" s="1">
        <v>10.580116666666667</v>
      </c>
      <c r="O79" s="1" t="s">
        <v>8687</v>
      </c>
      <c r="P79" s="1" t="s">
        <v>8940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29</v>
      </c>
      <c r="B80" s="1" t="s">
        <v>17</v>
      </c>
      <c r="C80" s="1">
        <v>329.0</v>
      </c>
      <c r="D80" s="1">
        <v>0.0</v>
      </c>
      <c r="E80" s="1" t="s">
        <v>410</v>
      </c>
      <c r="F80" s="1" t="s">
        <v>19</v>
      </c>
      <c r="G80" s="1" t="s">
        <v>20</v>
      </c>
      <c r="H80" s="1" t="s">
        <v>8941</v>
      </c>
      <c r="I80" s="1" t="s">
        <v>8942</v>
      </c>
      <c r="J80" s="1" t="s">
        <v>8942</v>
      </c>
      <c r="K80" s="2"/>
      <c r="L80" s="1">
        <v>12.0</v>
      </c>
      <c r="M80" s="1"/>
      <c r="N80" s="1">
        <v>28.053883333333335</v>
      </c>
      <c r="O80" s="1" t="s">
        <v>8687</v>
      </c>
      <c r="P80" s="1" t="s">
        <v>7041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29</v>
      </c>
      <c r="B81" s="1" t="s">
        <v>17</v>
      </c>
      <c r="C81" s="1">
        <v>698.0</v>
      </c>
      <c r="D81" s="1">
        <v>0.0</v>
      </c>
      <c r="E81" s="1" t="s">
        <v>8943</v>
      </c>
      <c r="F81" s="1" t="s">
        <v>19</v>
      </c>
      <c r="G81" s="1" t="s">
        <v>20</v>
      </c>
      <c r="H81" s="1" t="s">
        <v>8944</v>
      </c>
      <c r="I81" s="1" t="s">
        <v>8945</v>
      </c>
      <c r="J81" s="1" t="s">
        <v>8945</v>
      </c>
      <c r="K81" s="2"/>
      <c r="L81" s="1">
        <v>17.0</v>
      </c>
      <c r="M81" s="1"/>
      <c r="N81" s="1">
        <v>35.8826</v>
      </c>
      <c r="O81" s="1" t="s">
        <v>8687</v>
      </c>
      <c r="P81" s="1" t="s">
        <v>8946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80</v>
      </c>
      <c r="B82" s="1" t="s">
        <v>17</v>
      </c>
      <c r="C82" s="1">
        <v>703.0</v>
      </c>
      <c r="D82" s="1">
        <v>60.0</v>
      </c>
      <c r="E82" s="1" t="s">
        <v>8947</v>
      </c>
      <c r="F82" s="1" t="s">
        <v>81</v>
      </c>
      <c r="G82" s="1" t="s">
        <v>20</v>
      </c>
      <c r="H82" s="1" t="s">
        <v>8948</v>
      </c>
      <c r="I82" s="1" t="s">
        <v>8949</v>
      </c>
      <c r="J82" s="1" t="s">
        <v>8950</v>
      </c>
      <c r="K82" s="1" t="s">
        <v>8951</v>
      </c>
      <c r="L82" s="1">
        <v>30.0</v>
      </c>
      <c r="M82" s="1">
        <v>0.00215</v>
      </c>
      <c r="N82" s="1">
        <v>39.009683333333335</v>
      </c>
      <c r="O82" s="1" t="s">
        <v>86</v>
      </c>
      <c r="P82" s="1" t="s">
        <v>8952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16</v>
      </c>
      <c r="B83" s="1" t="s">
        <v>17</v>
      </c>
      <c r="C83" s="1">
        <v>388.0</v>
      </c>
      <c r="D83" s="1">
        <v>0.0</v>
      </c>
      <c r="E83" s="1" t="s">
        <v>18</v>
      </c>
      <c r="F83" s="1" t="s">
        <v>19</v>
      </c>
      <c r="G83" s="1" t="s">
        <v>20</v>
      </c>
      <c r="H83" s="1" t="s">
        <v>8953</v>
      </c>
      <c r="I83" s="1" t="s">
        <v>8954</v>
      </c>
      <c r="J83" s="1" t="s">
        <v>8954</v>
      </c>
      <c r="K83" s="2"/>
      <c r="L83" s="1">
        <v>19.0</v>
      </c>
      <c r="M83" s="1"/>
      <c r="N83" s="1">
        <v>34.956066666666665</v>
      </c>
      <c r="O83" s="1" t="s">
        <v>8687</v>
      </c>
      <c r="P83" s="1" t="s">
        <v>8955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25</v>
      </c>
      <c r="B84" s="1" t="s">
        <v>17</v>
      </c>
      <c r="C84" s="3">
        <v>558.0</v>
      </c>
      <c r="D84" s="1">
        <v>0.0</v>
      </c>
      <c r="E84" s="2"/>
      <c r="F84" s="1" t="s">
        <v>19</v>
      </c>
      <c r="G84" s="1" t="s">
        <v>20</v>
      </c>
      <c r="H84" s="1" t="s">
        <v>8956</v>
      </c>
      <c r="I84" s="1" t="s">
        <v>8957</v>
      </c>
      <c r="J84" s="1" t="s">
        <v>8957</v>
      </c>
      <c r="K84" s="2"/>
      <c r="L84" s="1">
        <v>19.0</v>
      </c>
      <c r="M84" s="1"/>
      <c r="N84" s="1">
        <v>34.31035</v>
      </c>
      <c r="O84" s="1" t="s">
        <v>8687</v>
      </c>
      <c r="P84" s="1" t="s">
        <v>8958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16</v>
      </c>
      <c r="B85" s="1" t="s">
        <v>17</v>
      </c>
      <c r="C85" s="1">
        <v>364.0</v>
      </c>
      <c r="D85" s="1">
        <v>0.0</v>
      </c>
      <c r="E85" s="1" t="s">
        <v>18</v>
      </c>
      <c r="F85" s="1" t="s">
        <v>19</v>
      </c>
      <c r="G85" s="1" t="s">
        <v>20</v>
      </c>
      <c r="H85" s="1" t="s">
        <v>8959</v>
      </c>
      <c r="I85" s="1" t="s">
        <v>8960</v>
      </c>
      <c r="J85" s="1" t="s">
        <v>8960</v>
      </c>
      <c r="K85" s="2"/>
      <c r="L85" s="1">
        <v>23.0</v>
      </c>
      <c r="M85" s="1"/>
      <c r="N85" s="1">
        <v>38.24425</v>
      </c>
      <c r="O85" s="1" t="s">
        <v>8687</v>
      </c>
      <c r="P85" s="1" t="s">
        <v>8961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16</v>
      </c>
      <c r="B86" s="1" t="s">
        <v>471</v>
      </c>
      <c r="C86" s="1">
        <v>587.0</v>
      </c>
      <c r="D86" s="1">
        <v>0.0</v>
      </c>
      <c r="E86" s="1" t="s">
        <v>18</v>
      </c>
      <c r="F86" s="1" t="s">
        <v>19</v>
      </c>
      <c r="G86" s="1" t="s">
        <v>20</v>
      </c>
      <c r="H86" s="1" t="s">
        <v>8962</v>
      </c>
      <c r="I86" s="2"/>
      <c r="J86" s="2"/>
      <c r="K86" s="2"/>
      <c r="L86" s="1">
        <v>0.0</v>
      </c>
      <c r="M86" s="1"/>
      <c r="N86" s="2"/>
      <c r="O86" s="1" t="s">
        <v>8687</v>
      </c>
      <c r="P86" s="1" t="s">
        <v>8963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25</v>
      </c>
      <c r="B87" s="1" t="s">
        <v>17</v>
      </c>
      <c r="C87" s="3">
        <v>264.0</v>
      </c>
      <c r="D87" s="1">
        <v>0.0</v>
      </c>
      <c r="E87" s="2"/>
      <c r="F87" s="1" t="s">
        <v>19</v>
      </c>
      <c r="G87" s="1" t="s">
        <v>20</v>
      </c>
      <c r="H87" s="1" t="s">
        <v>8964</v>
      </c>
      <c r="I87" s="1" t="s">
        <v>8965</v>
      </c>
      <c r="J87" s="1" t="s">
        <v>8965</v>
      </c>
      <c r="K87" s="2"/>
      <c r="L87" s="1">
        <v>35.0</v>
      </c>
      <c r="M87" s="1"/>
      <c r="N87" s="1">
        <v>50.74183333333333</v>
      </c>
      <c r="O87" s="1" t="s">
        <v>8687</v>
      </c>
      <c r="P87" s="1" t="s">
        <v>8966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16</v>
      </c>
      <c r="B88" s="1" t="s">
        <v>17</v>
      </c>
      <c r="C88" s="3">
        <v>1260.0</v>
      </c>
      <c r="D88" s="1">
        <v>0.0</v>
      </c>
      <c r="E88" s="1" t="s">
        <v>18</v>
      </c>
      <c r="F88" s="1" t="s">
        <v>19</v>
      </c>
      <c r="G88" s="1" t="s">
        <v>20</v>
      </c>
      <c r="H88" s="1" t="s">
        <v>8967</v>
      </c>
      <c r="I88" s="1" t="s">
        <v>8968</v>
      </c>
      <c r="J88" s="1" t="s">
        <v>8968</v>
      </c>
      <c r="K88" s="2"/>
      <c r="L88" s="1">
        <v>38.0</v>
      </c>
      <c r="M88" s="1"/>
      <c r="N88" s="1">
        <v>53.941516666666665</v>
      </c>
      <c r="O88" s="1" t="s">
        <v>8687</v>
      </c>
      <c r="P88" s="1" t="s">
        <v>8969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80</v>
      </c>
      <c r="B89" s="1" t="s">
        <v>17</v>
      </c>
      <c r="C89" s="1">
        <v>329.0</v>
      </c>
      <c r="D89" s="1">
        <v>0.0</v>
      </c>
      <c r="E89" s="1" t="s">
        <v>8947</v>
      </c>
      <c r="F89" s="1" t="s">
        <v>81</v>
      </c>
      <c r="G89" s="1" t="s">
        <v>20</v>
      </c>
      <c r="H89" s="1" t="s">
        <v>8970</v>
      </c>
      <c r="I89" s="1" t="s">
        <v>8971</v>
      </c>
      <c r="J89" s="1" t="s">
        <v>8972</v>
      </c>
      <c r="K89" s="1" t="s">
        <v>8973</v>
      </c>
      <c r="L89" s="1">
        <v>35.0</v>
      </c>
      <c r="M89" s="1">
        <v>0.002766666666666667</v>
      </c>
      <c r="N89" s="1">
        <v>44.464816666666664</v>
      </c>
      <c r="O89" s="1" t="s">
        <v>86</v>
      </c>
      <c r="P89" s="1" t="s">
        <v>8974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29</v>
      </c>
      <c r="B90" s="1" t="s">
        <v>17</v>
      </c>
      <c r="C90" s="1">
        <v>587.0</v>
      </c>
      <c r="D90" s="1">
        <v>0.0</v>
      </c>
      <c r="E90" s="1" t="s">
        <v>8975</v>
      </c>
      <c r="F90" s="1" t="s">
        <v>19</v>
      </c>
      <c r="G90" s="1" t="s">
        <v>20</v>
      </c>
      <c r="H90" s="1" t="s">
        <v>8976</v>
      </c>
      <c r="I90" s="1" t="s">
        <v>8977</v>
      </c>
      <c r="J90" s="1" t="s">
        <v>8977</v>
      </c>
      <c r="K90" s="2"/>
      <c r="L90" s="1">
        <v>37.0</v>
      </c>
      <c r="M90" s="1"/>
      <c r="N90" s="1">
        <v>52.12501666666667</v>
      </c>
      <c r="O90" s="1" t="s">
        <v>8687</v>
      </c>
      <c r="P90" s="1" t="s">
        <v>8978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25</v>
      </c>
      <c r="B91" s="1" t="s">
        <v>17</v>
      </c>
      <c r="C91" s="1">
        <v>3948.0</v>
      </c>
      <c r="D91" s="1">
        <v>0.0</v>
      </c>
      <c r="E91" s="2"/>
      <c r="F91" s="1" t="s">
        <v>19</v>
      </c>
      <c r="G91" s="1" t="s">
        <v>39</v>
      </c>
      <c r="H91" s="1" t="s">
        <v>8979</v>
      </c>
      <c r="I91" s="1" t="s">
        <v>8980</v>
      </c>
      <c r="J91" s="1" t="s">
        <v>8980</v>
      </c>
      <c r="K91" s="2"/>
      <c r="L91" s="1">
        <v>24.0</v>
      </c>
      <c r="M91" s="1"/>
      <c r="N91" s="1">
        <v>50.15978333333333</v>
      </c>
      <c r="O91" s="1" t="s">
        <v>8687</v>
      </c>
      <c r="P91" s="1" t="s">
        <v>8981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37</v>
      </c>
      <c r="B92" s="1" t="s">
        <v>17</v>
      </c>
      <c r="C92" s="1">
        <v>1122.0</v>
      </c>
      <c r="D92" s="1">
        <v>0.0</v>
      </c>
      <c r="E92" s="1" t="s">
        <v>8947</v>
      </c>
      <c r="F92" s="1" t="s">
        <v>81</v>
      </c>
      <c r="G92" s="1" t="s">
        <v>39</v>
      </c>
      <c r="H92" s="1" t="s">
        <v>8982</v>
      </c>
      <c r="I92" s="1" t="s">
        <v>8983</v>
      </c>
      <c r="J92" s="1" t="s">
        <v>8984</v>
      </c>
      <c r="K92" s="1" t="s">
        <v>8985</v>
      </c>
      <c r="L92" s="1">
        <v>44.0</v>
      </c>
      <c r="M92" s="1">
        <v>0.0022166666666666667</v>
      </c>
      <c r="N92" s="1">
        <v>65.10006666666666</v>
      </c>
      <c r="O92" s="1" t="s">
        <v>42</v>
      </c>
      <c r="P92" s="1" t="s">
        <v>8986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80</v>
      </c>
      <c r="B93" s="1" t="s">
        <v>17</v>
      </c>
      <c r="C93" s="1">
        <v>658.0</v>
      </c>
      <c r="D93" s="1">
        <v>0.0</v>
      </c>
      <c r="E93" s="1" t="s">
        <v>18</v>
      </c>
      <c r="F93" s="1" t="s">
        <v>81</v>
      </c>
      <c r="G93" s="1" t="s">
        <v>20</v>
      </c>
      <c r="H93" s="1" t="s">
        <v>8987</v>
      </c>
      <c r="I93" s="1" t="s">
        <v>8988</v>
      </c>
      <c r="J93" s="1" t="s">
        <v>8989</v>
      </c>
      <c r="K93" s="1" t="s">
        <v>8990</v>
      </c>
      <c r="L93" s="1">
        <v>6.0</v>
      </c>
      <c r="M93" s="1">
        <v>23.348783333333333</v>
      </c>
      <c r="N93" s="1">
        <v>26.617466666666665</v>
      </c>
      <c r="O93" s="1" t="s">
        <v>86</v>
      </c>
      <c r="P93" s="1" t="s">
        <v>8991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80</v>
      </c>
      <c r="B94" s="1" t="s">
        <v>17</v>
      </c>
      <c r="C94" s="1">
        <v>319.0</v>
      </c>
      <c r="D94" s="1">
        <v>0.0</v>
      </c>
      <c r="E94" s="1" t="s">
        <v>8947</v>
      </c>
      <c r="F94" s="1" t="s">
        <v>81</v>
      </c>
      <c r="G94" s="1" t="s">
        <v>20</v>
      </c>
      <c r="H94" s="1" t="s">
        <v>8992</v>
      </c>
      <c r="I94" s="1" t="s">
        <v>8993</v>
      </c>
      <c r="J94" s="1" t="s">
        <v>8994</v>
      </c>
      <c r="K94" s="1" t="s">
        <v>8995</v>
      </c>
      <c r="L94" s="1">
        <v>11.0</v>
      </c>
      <c r="M94" s="1">
        <v>0.00385</v>
      </c>
      <c r="N94" s="1">
        <v>15.499883333333333</v>
      </c>
      <c r="O94" s="1" t="s">
        <v>86</v>
      </c>
      <c r="P94" s="1" t="s">
        <v>8996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37</v>
      </c>
      <c r="B95" s="1" t="s">
        <v>17</v>
      </c>
      <c r="C95" s="1">
        <v>558.0</v>
      </c>
      <c r="D95" s="1">
        <v>0.0</v>
      </c>
      <c r="E95" s="2"/>
      <c r="F95" s="1" t="s">
        <v>38</v>
      </c>
      <c r="G95" s="1" t="s">
        <v>39</v>
      </c>
      <c r="H95" s="1" t="s">
        <v>8997</v>
      </c>
      <c r="I95" s="1" t="s">
        <v>8998</v>
      </c>
      <c r="J95" s="1" t="s">
        <v>8998</v>
      </c>
      <c r="K95" s="2"/>
      <c r="L95" s="1">
        <v>0.0</v>
      </c>
      <c r="M95" s="1"/>
      <c r="N95" s="1">
        <v>4.1814</v>
      </c>
      <c r="O95" s="1" t="s">
        <v>42</v>
      </c>
      <c r="P95" s="1" t="s">
        <v>8999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37</v>
      </c>
      <c r="B96" s="1" t="s">
        <v>17</v>
      </c>
      <c r="C96" s="3">
        <v>1505.0</v>
      </c>
      <c r="D96" s="1">
        <v>0.0</v>
      </c>
      <c r="E96" s="2"/>
      <c r="F96" s="1" t="s">
        <v>38</v>
      </c>
      <c r="G96" s="1" t="s">
        <v>39</v>
      </c>
      <c r="H96" s="1" t="s">
        <v>9000</v>
      </c>
      <c r="I96" s="1" t="s">
        <v>9001</v>
      </c>
      <c r="J96" s="1" t="s">
        <v>9001</v>
      </c>
      <c r="K96" s="2"/>
      <c r="L96" s="1">
        <v>33.0</v>
      </c>
      <c r="M96" s="1"/>
      <c r="N96" s="1">
        <v>85.79083333333334</v>
      </c>
      <c r="O96" s="1" t="s">
        <v>42</v>
      </c>
      <c r="P96" s="1" t="s">
        <v>9002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80</v>
      </c>
      <c r="B97" s="1" t="s">
        <v>17</v>
      </c>
      <c r="C97" s="3">
        <v>498.0</v>
      </c>
      <c r="D97" s="1">
        <v>0.0</v>
      </c>
      <c r="E97" s="1" t="s">
        <v>18</v>
      </c>
      <c r="F97" s="1" t="s">
        <v>81</v>
      </c>
      <c r="G97" s="1" t="s">
        <v>20</v>
      </c>
      <c r="H97" s="1" t="s">
        <v>9003</v>
      </c>
      <c r="I97" s="1" t="s">
        <v>9004</v>
      </c>
      <c r="J97" s="1" t="s">
        <v>9005</v>
      </c>
      <c r="K97" s="1" t="s">
        <v>9006</v>
      </c>
      <c r="L97" s="1">
        <v>29.0</v>
      </c>
      <c r="M97" s="1">
        <v>25.36745</v>
      </c>
      <c r="N97" s="1">
        <v>25.443416666666668</v>
      </c>
      <c r="O97" s="1" t="s">
        <v>86</v>
      </c>
      <c r="P97" s="1" t="s">
        <v>9007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25</v>
      </c>
      <c r="B98" s="1" t="s">
        <v>17</v>
      </c>
      <c r="C98" s="1">
        <v>343.0</v>
      </c>
      <c r="D98" s="1">
        <v>0.0</v>
      </c>
      <c r="E98" s="2"/>
      <c r="F98" s="1" t="s">
        <v>19</v>
      </c>
      <c r="G98" s="1" t="s">
        <v>20</v>
      </c>
      <c r="H98" s="1" t="s">
        <v>9008</v>
      </c>
      <c r="I98" s="1" t="s">
        <v>9009</v>
      </c>
      <c r="J98" s="1" t="s">
        <v>9009</v>
      </c>
      <c r="K98" s="2"/>
      <c r="L98" s="1">
        <v>-9.0</v>
      </c>
      <c r="M98" s="1"/>
      <c r="N98" s="1">
        <v>5.8395</v>
      </c>
      <c r="O98" s="1" t="s">
        <v>8687</v>
      </c>
      <c r="P98" s="1" t="s">
        <v>9010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29</v>
      </c>
      <c r="B99" s="1" t="s">
        <v>17</v>
      </c>
      <c r="C99" s="1">
        <v>329.0</v>
      </c>
      <c r="D99" s="1">
        <v>0.0</v>
      </c>
      <c r="E99" s="1" t="s">
        <v>9011</v>
      </c>
      <c r="F99" s="1" t="s">
        <v>19</v>
      </c>
      <c r="G99" s="1" t="s">
        <v>20</v>
      </c>
      <c r="H99" s="1" t="s">
        <v>9012</v>
      </c>
      <c r="I99" s="1" t="s">
        <v>9013</v>
      </c>
      <c r="J99" s="1" t="s">
        <v>9013</v>
      </c>
      <c r="K99" s="2"/>
      <c r="L99" s="1">
        <v>-6.0</v>
      </c>
      <c r="M99" s="1"/>
      <c r="N99" s="1">
        <v>8.555883333333334</v>
      </c>
      <c r="O99" s="1" t="s">
        <v>8687</v>
      </c>
      <c r="P99" s="1" t="s">
        <v>8704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25</v>
      </c>
      <c r="B100" s="1" t="s">
        <v>17</v>
      </c>
      <c r="C100" s="1">
        <v>368.0</v>
      </c>
      <c r="D100" s="1">
        <v>0.0</v>
      </c>
      <c r="E100" s="2"/>
      <c r="F100" s="1" t="s">
        <v>19</v>
      </c>
      <c r="G100" s="1" t="s">
        <v>20</v>
      </c>
      <c r="H100" s="1" t="s">
        <v>9014</v>
      </c>
      <c r="I100" s="1" t="s">
        <v>9015</v>
      </c>
      <c r="J100" s="1" t="s">
        <v>9015</v>
      </c>
      <c r="K100" s="2"/>
      <c r="L100" s="1">
        <v>-6.0</v>
      </c>
      <c r="M100" s="1"/>
      <c r="N100" s="1">
        <v>8.470733333333333</v>
      </c>
      <c r="O100" s="1" t="s">
        <v>8687</v>
      </c>
      <c r="P100" s="1" t="s">
        <v>9016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29</v>
      </c>
      <c r="B101" s="1" t="s">
        <v>17</v>
      </c>
      <c r="C101" s="1">
        <v>329.0</v>
      </c>
      <c r="D101" s="1">
        <v>0.0</v>
      </c>
      <c r="E101" s="1" t="s">
        <v>3266</v>
      </c>
      <c r="F101" s="1" t="s">
        <v>19</v>
      </c>
      <c r="G101" s="1" t="s">
        <v>20</v>
      </c>
      <c r="H101" s="1" t="s">
        <v>9017</v>
      </c>
      <c r="I101" s="1" t="s">
        <v>9018</v>
      </c>
      <c r="J101" s="1" t="s">
        <v>9018</v>
      </c>
      <c r="K101" s="2"/>
      <c r="L101" s="1">
        <v>-7.0</v>
      </c>
      <c r="M101" s="1"/>
      <c r="N101" s="1">
        <v>7.8151166666666665</v>
      </c>
      <c r="O101" s="1" t="s">
        <v>8687</v>
      </c>
      <c r="P101" s="1" t="s">
        <v>147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37</v>
      </c>
      <c r="B102" s="1" t="s">
        <v>17</v>
      </c>
      <c r="C102" s="1">
        <v>306.0</v>
      </c>
      <c r="D102" s="1">
        <v>0.0</v>
      </c>
      <c r="E102" s="2"/>
      <c r="F102" s="1" t="s">
        <v>38</v>
      </c>
      <c r="G102" s="1" t="s">
        <v>39</v>
      </c>
      <c r="H102" s="1" t="s">
        <v>9019</v>
      </c>
      <c r="I102" s="1" t="s">
        <v>9020</v>
      </c>
      <c r="J102" s="1" t="s">
        <v>9020</v>
      </c>
      <c r="K102" s="2"/>
      <c r="L102" s="1">
        <v>-4.0</v>
      </c>
      <c r="M102" s="1"/>
      <c r="N102" s="1">
        <v>0.5552</v>
      </c>
      <c r="O102" s="1" t="s">
        <v>42</v>
      </c>
      <c r="P102" s="1" t="s">
        <v>9021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25</v>
      </c>
      <c r="B103" s="1" t="s">
        <v>17</v>
      </c>
      <c r="C103" s="3">
        <v>264.0</v>
      </c>
      <c r="D103" s="1">
        <v>0.0</v>
      </c>
      <c r="E103" s="2"/>
      <c r="F103" s="1" t="s">
        <v>19</v>
      </c>
      <c r="G103" s="1" t="s">
        <v>20</v>
      </c>
      <c r="H103" s="1" t="s">
        <v>9022</v>
      </c>
      <c r="I103" s="1" t="s">
        <v>9023</v>
      </c>
      <c r="J103" s="1" t="s">
        <v>9023</v>
      </c>
      <c r="K103" s="2"/>
      <c r="L103" s="1">
        <v>-7.0</v>
      </c>
      <c r="M103" s="1"/>
      <c r="N103" s="1">
        <v>7.373033333333334</v>
      </c>
      <c r="O103" s="1" t="s">
        <v>8687</v>
      </c>
      <c r="P103" s="1" t="s">
        <v>9024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25</v>
      </c>
      <c r="B104" s="1" t="s">
        <v>17</v>
      </c>
      <c r="C104" s="3">
        <v>329.0</v>
      </c>
      <c r="D104" s="1">
        <v>0.0</v>
      </c>
      <c r="E104" s="2"/>
      <c r="F104" s="1" t="s">
        <v>19</v>
      </c>
      <c r="G104" s="1" t="s">
        <v>20</v>
      </c>
      <c r="H104" s="1" t="s">
        <v>9025</v>
      </c>
      <c r="I104" s="1" t="s">
        <v>9026</v>
      </c>
      <c r="J104" s="1" t="s">
        <v>9026</v>
      </c>
      <c r="K104" s="2"/>
      <c r="L104" s="1">
        <v>-6.0</v>
      </c>
      <c r="M104" s="1"/>
      <c r="N104" s="1">
        <v>8.471183333333334</v>
      </c>
      <c r="O104" s="1" t="s">
        <v>8687</v>
      </c>
      <c r="P104" s="1" t="s">
        <v>9027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25</v>
      </c>
      <c r="B105" s="1" t="s">
        <v>17</v>
      </c>
      <c r="C105" s="1">
        <v>329.0</v>
      </c>
      <c r="D105" s="1">
        <v>0.0</v>
      </c>
      <c r="E105" s="2"/>
      <c r="F105" s="1" t="s">
        <v>19</v>
      </c>
      <c r="G105" s="1" t="s">
        <v>20</v>
      </c>
      <c r="H105" s="1" t="s">
        <v>9028</v>
      </c>
      <c r="I105" s="1" t="s">
        <v>9029</v>
      </c>
      <c r="J105" s="1" t="s">
        <v>9029</v>
      </c>
      <c r="K105" s="2"/>
      <c r="L105" s="1">
        <v>-6.0</v>
      </c>
      <c r="M105" s="1"/>
      <c r="N105" s="1">
        <v>8.143966666666667</v>
      </c>
      <c r="O105" s="1" t="s">
        <v>8687</v>
      </c>
      <c r="P105" s="1" t="s">
        <v>9030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16</v>
      </c>
      <c r="B106" s="1" t="s">
        <v>17</v>
      </c>
      <c r="C106" s="3">
        <v>733.0</v>
      </c>
      <c r="D106" s="1">
        <v>0.0</v>
      </c>
      <c r="E106" s="1" t="s">
        <v>18</v>
      </c>
      <c r="F106" s="1" t="s">
        <v>19</v>
      </c>
      <c r="G106" s="1" t="s">
        <v>20</v>
      </c>
      <c r="H106" s="1" t="s">
        <v>9031</v>
      </c>
      <c r="I106" s="1" t="s">
        <v>9032</v>
      </c>
      <c r="J106" s="1" t="s">
        <v>9032</v>
      </c>
      <c r="K106" s="2"/>
      <c r="L106" s="1">
        <v>-3.0</v>
      </c>
      <c r="M106" s="1"/>
      <c r="N106" s="1">
        <v>11.208433333333334</v>
      </c>
      <c r="O106" s="1" t="s">
        <v>8687</v>
      </c>
      <c r="P106" s="1" t="s">
        <v>9033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16</v>
      </c>
      <c r="B107" s="1" t="s">
        <v>17</v>
      </c>
      <c r="C107" s="1">
        <v>728.0</v>
      </c>
      <c r="D107" s="1">
        <v>0.0</v>
      </c>
      <c r="E107" s="1" t="s">
        <v>18</v>
      </c>
      <c r="F107" s="1" t="s">
        <v>19</v>
      </c>
      <c r="G107" s="1" t="s">
        <v>20</v>
      </c>
      <c r="H107" s="1" t="s">
        <v>9034</v>
      </c>
      <c r="I107" s="1" t="s">
        <v>9035</v>
      </c>
      <c r="J107" s="1" t="s">
        <v>9035</v>
      </c>
      <c r="K107" s="2"/>
      <c r="L107" s="1">
        <v>-4.0</v>
      </c>
      <c r="M107" s="1"/>
      <c r="N107" s="1">
        <v>10.367683333333334</v>
      </c>
      <c r="O107" s="1" t="s">
        <v>8687</v>
      </c>
      <c r="P107" s="1" t="s">
        <v>9036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80</v>
      </c>
      <c r="B108" s="1" t="s">
        <v>17</v>
      </c>
      <c r="C108" s="1">
        <v>395.0</v>
      </c>
      <c r="D108" s="1">
        <v>0.0</v>
      </c>
      <c r="E108" s="1" t="s">
        <v>8676</v>
      </c>
      <c r="F108" s="1" t="s">
        <v>81</v>
      </c>
      <c r="G108" s="1" t="s">
        <v>20</v>
      </c>
      <c r="H108" s="1" t="s">
        <v>9037</v>
      </c>
      <c r="I108" s="1" t="s">
        <v>9038</v>
      </c>
      <c r="J108" s="1" t="s">
        <v>9039</v>
      </c>
      <c r="K108" s="1" t="s">
        <v>9040</v>
      </c>
      <c r="L108" s="1">
        <v>-10.0</v>
      </c>
      <c r="M108" s="1">
        <v>0.0025666666666666667</v>
      </c>
      <c r="N108" s="1">
        <v>9.925266666666667</v>
      </c>
      <c r="O108" s="1" t="s">
        <v>86</v>
      </c>
      <c r="P108" s="1" t="s">
        <v>9041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80</v>
      </c>
      <c r="B109" s="1" t="s">
        <v>17</v>
      </c>
      <c r="C109" s="1">
        <v>119.0</v>
      </c>
      <c r="D109" s="1">
        <v>0.0</v>
      </c>
      <c r="E109" s="2"/>
      <c r="F109" s="1" t="s">
        <v>38</v>
      </c>
      <c r="G109" s="1" t="s">
        <v>20</v>
      </c>
      <c r="H109" s="1" t="s">
        <v>9042</v>
      </c>
      <c r="I109" s="1" t="s">
        <v>9043</v>
      </c>
      <c r="J109" s="1" t="s">
        <v>9043</v>
      </c>
      <c r="K109" s="2"/>
      <c r="L109" s="1">
        <v>-11.0</v>
      </c>
      <c r="M109" s="1"/>
      <c r="N109" s="1">
        <v>6.6664</v>
      </c>
      <c r="O109" s="1" t="s">
        <v>86</v>
      </c>
      <c r="P109" s="1" t="s">
        <v>9044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29</v>
      </c>
      <c r="B110" s="1" t="s">
        <v>17</v>
      </c>
      <c r="C110" s="1">
        <v>390.0</v>
      </c>
      <c r="D110" s="1">
        <v>0.0</v>
      </c>
      <c r="E110" s="1" t="s">
        <v>9045</v>
      </c>
      <c r="F110" s="1" t="s">
        <v>19</v>
      </c>
      <c r="G110" s="1" t="s">
        <v>20</v>
      </c>
      <c r="H110" s="1" t="s">
        <v>9046</v>
      </c>
      <c r="I110" s="1" t="s">
        <v>9047</v>
      </c>
      <c r="J110" s="1" t="s">
        <v>9047</v>
      </c>
      <c r="K110" s="2"/>
      <c r="L110" s="1">
        <v>-12.0</v>
      </c>
      <c r="M110" s="1"/>
      <c r="N110" s="1">
        <v>2.3566333333333334</v>
      </c>
      <c r="O110" s="1" t="s">
        <v>8687</v>
      </c>
      <c r="P110" s="1" t="s">
        <v>9048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25</v>
      </c>
      <c r="B111" s="1" t="s">
        <v>17</v>
      </c>
      <c r="C111" s="1">
        <v>647.0</v>
      </c>
      <c r="D111" s="1">
        <v>0.0</v>
      </c>
      <c r="E111" s="2"/>
      <c r="F111" s="1" t="s">
        <v>19</v>
      </c>
      <c r="G111" s="1" t="s">
        <v>20</v>
      </c>
      <c r="H111" s="1" t="s">
        <v>9049</v>
      </c>
      <c r="I111" s="1" t="s">
        <v>9050</v>
      </c>
      <c r="J111" s="1" t="s">
        <v>9050</v>
      </c>
      <c r="K111" s="2"/>
      <c r="L111" s="1">
        <v>-2.0</v>
      </c>
      <c r="M111" s="1"/>
      <c r="N111" s="1">
        <v>12.4248</v>
      </c>
      <c r="O111" s="1" t="s">
        <v>8687</v>
      </c>
      <c r="P111" s="1" t="s">
        <v>9051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16</v>
      </c>
      <c r="B112" s="1" t="s">
        <v>17</v>
      </c>
      <c r="C112" s="1">
        <v>264.0</v>
      </c>
      <c r="D112" s="1">
        <v>0.0</v>
      </c>
      <c r="E112" s="1" t="s">
        <v>18</v>
      </c>
      <c r="F112" s="1" t="s">
        <v>19</v>
      </c>
      <c r="G112" s="1" t="s">
        <v>20</v>
      </c>
      <c r="H112" s="1" t="s">
        <v>9052</v>
      </c>
      <c r="I112" s="1" t="s">
        <v>9053</v>
      </c>
      <c r="J112" s="1" t="s">
        <v>9053</v>
      </c>
      <c r="K112" s="2"/>
      <c r="L112" s="1">
        <v>-8.0</v>
      </c>
      <c r="M112" s="1"/>
      <c r="N112" s="1">
        <v>6.9687833333333336</v>
      </c>
      <c r="O112" s="1" t="s">
        <v>8687</v>
      </c>
      <c r="P112" s="1" t="s">
        <v>9054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37</v>
      </c>
      <c r="B113" s="1" t="s">
        <v>17</v>
      </c>
      <c r="C113" s="3">
        <v>365.0</v>
      </c>
      <c r="D113" s="1">
        <v>0.0</v>
      </c>
      <c r="E113" s="1" t="s">
        <v>8676</v>
      </c>
      <c r="F113" s="1" t="s">
        <v>81</v>
      </c>
      <c r="G113" s="1" t="s">
        <v>39</v>
      </c>
      <c r="H113" s="1" t="s">
        <v>9055</v>
      </c>
      <c r="I113" s="1" t="s">
        <v>9056</v>
      </c>
      <c r="J113" s="1" t="s">
        <v>9057</v>
      </c>
      <c r="K113" s="1" t="s">
        <v>9058</v>
      </c>
      <c r="L113" s="1">
        <v>-21.0</v>
      </c>
      <c r="M113" s="1">
        <v>0.00245</v>
      </c>
      <c r="N113" s="1">
        <v>9.215383333333333</v>
      </c>
      <c r="O113" s="1" t="s">
        <v>42</v>
      </c>
      <c r="P113" s="1" t="s">
        <v>9059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25</v>
      </c>
      <c r="B114" s="1" t="s">
        <v>17</v>
      </c>
      <c r="C114" s="3">
        <v>264.0</v>
      </c>
      <c r="D114" s="1">
        <v>0.0</v>
      </c>
      <c r="E114" s="2"/>
      <c r="F114" s="1" t="s">
        <v>19</v>
      </c>
      <c r="G114" s="1" t="s">
        <v>20</v>
      </c>
      <c r="H114" s="1" t="s">
        <v>9060</v>
      </c>
      <c r="I114" s="1" t="s">
        <v>9061</v>
      </c>
      <c r="J114" s="1" t="s">
        <v>9061</v>
      </c>
      <c r="K114" s="2"/>
      <c r="L114" s="1">
        <v>-9.0</v>
      </c>
      <c r="M114" s="1"/>
      <c r="N114" s="1">
        <v>5.904233333333333</v>
      </c>
      <c r="O114" s="1" t="s">
        <v>8687</v>
      </c>
      <c r="P114" s="1" t="s">
        <v>9062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37</v>
      </c>
      <c r="B115" s="1" t="s">
        <v>17</v>
      </c>
      <c r="C115" s="3">
        <v>358.0</v>
      </c>
      <c r="D115" s="1">
        <v>0.0</v>
      </c>
      <c r="E115" s="2"/>
      <c r="F115" s="1" t="s">
        <v>38</v>
      </c>
      <c r="G115" s="1" t="s">
        <v>39</v>
      </c>
      <c r="H115" s="1" t="s">
        <v>9063</v>
      </c>
      <c r="I115" s="1" t="s">
        <v>9064</v>
      </c>
      <c r="J115" s="1" t="s">
        <v>9064</v>
      </c>
      <c r="K115" s="2"/>
      <c r="L115" s="1">
        <v>4.0</v>
      </c>
      <c r="M115" s="1"/>
      <c r="N115" s="1">
        <v>9.4304</v>
      </c>
      <c r="O115" s="1" t="s">
        <v>42</v>
      </c>
      <c r="P115" s="1" t="s">
        <v>9065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25</v>
      </c>
      <c r="B116" s="1" t="s">
        <v>17</v>
      </c>
      <c r="C116" s="1">
        <v>658.0</v>
      </c>
      <c r="D116" s="1">
        <v>0.0</v>
      </c>
      <c r="E116" s="2"/>
      <c r="F116" s="1" t="s">
        <v>19</v>
      </c>
      <c r="G116" s="1" t="s">
        <v>39</v>
      </c>
      <c r="H116" s="1" t="s">
        <v>9066</v>
      </c>
      <c r="I116" s="1" t="s">
        <v>9067</v>
      </c>
      <c r="J116" s="1" t="s">
        <v>9067</v>
      </c>
      <c r="K116" s="2"/>
      <c r="L116" s="1">
        <v>-2.0</v>
      </c>
      <c r="M116" s="1"/>
      <c r="N116" s="1">
        <v>12.904616666666668</v>
      </c>
      <c r="O116" s="1" t="s">
        <v>8687</v>
      </c>
      <c r="P116" s="1" t="s">
        <v>9068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37</v>
      </c>
      <c r="B117" s="1" t="s">
        <v>17</v>
      </c>
      <c r="C117" s="3">
        <v>309.0</v>
      </c>
      <c r="D117" s="1">
        <v>0.0</v>
      </c>
      <c r="E117" s="2"/>
      <c r="F117" s="1" t="s">
        <v>38</v>
      </c>
      <c r="G117" s="1" t="s">
        <v>39</v>
      </c>
      <c r="H117" s="1" t="s">
        <v>9069</v>
      </c>
      <c r="I117" s="1" t="s">
        <v>9070</v>
      </c>
      <c r="J117" s="1" t="s">
        <v>9070</v>
      </c>
      <c r="K117" s="2"/>
      <c r="L117" s="1">
        <v>2.0</v>
      </c>
      <c r="M117" s="1"/>
      <c r="N117" s="1">
        <v>7.331433333333333</v>
      </c>
      <c r="O117" s="1" t="s">
        <v>42</v>
      </c>
      <c r="P117" s="1" t="s">
        <v>9071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1">
        <v>364.0</v>
      </c>
      <c r="D118" s="1">
        <v>0.0</v>
      </c>
      <c r="E118" s="1" t="s">
        <v>18</v>
      </c>
      <c r="F118" s="1" t="s">
        <v>19</v>
      </c>
      <c r="G118" s="1" t="s">
        <v>20</v>
      </c>
      <c r="H118" s="1" t="s">
        <v>9072</v>
      </c>
      <c r="I118" s="1" t="s">
        <v>9073</v>
      </c>
      <c r="J118" s="1" t="s">
        <v>9073</v>
      </c>
      <c r="K118" s="2"/>
      <c r="L118" s="1">
        <v>-8.0</v>
      </c>
      <c r="M118" s="1"/>
      <c r="N118" s="1">
        <v>6.774783333333334</v>
      </c>
      <c r="O118" s="1" t="s">
        <v>8687</v>
      </c>
      <c r="P118" s="1" t="s">
        <v>9074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16</v>
      </c>
      <c r="B119" s="1" t="s">
        <v>17</v>
      </c>
      <c r="C119" s="1">
        <v>264.0</v>
      </c>
      <c r="D119" s="1">
        <v>0.0</v>
      </c>
      <c r="E119" s="1" t="s">
        <v>18</v>
      </c>
      <c r="F119" s="1" t="s">
        <v>19</v>
      </c>
      <c r="G119" s="1" t="s">
        <v>20</v>
      </c>
      <c r="H119" s="1" t="s">
        <v>9075</v>
      </c>
      <c r="I119" s="1" t="s">
        <v>9076</v>
      </c>
      <c r="J119" s="1" t="s">
        <v>9076</v>
      </c>
      <c r="K119" s="2"/>
      <c r="L119" s="1">
        <v>-7.0</v>
      </c>
      <c r="M119" s="1"/>
      <c r="N119" s="1">
        <v>7.277583333333333</v>
      </c>
      <c r="O119" s="1" t="s">
        <v>8687</v>
      </c>
      <c r="P119" s="1" t="s">
        <v>9077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29</v>
      </c>
      <c r="B120" s="1" t="s">
        <v>17</v>
      </c>
      <c r="C120" s="3">
        <v>658.0</v>
      </c>
      <c r="D120" s="1">
        <v>0.0</v>
      </c>
      <c r="E120" s="1" t="s">
        <v>1681</v>
      </c>
      <c r="F120" s="1" t="s">
        <v>19</v>
      </c>
      <c r="G120" s="1" t="s">
        <v>20</v>
      </c>
      <c r="H120" s="1" t="s">
        <v>9078</v>
      </c>
      <c r="I120" s="1" t="s">
        <v>9079</v>
      </c>
      <c r="J120" s="1" t="s">
        <v>9079</v>
      </c>
      <c r="K120" s="2"/>
      <c r="L120" s="1">
        <v>-6.0</v>
      </c>
      <c r="M120" s="1"/>
      <c r="N120" s="1">
        <v>10.51725</v>
      </c>
      <c r="O120" s="1" t="s">
        <v>8687</v>
      </c>
      <c r="P120" s="1" t="s">
        <v>9080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37</v>
      </c>
      <c r="B121" s="1" t="s">
        <v>17</v>
      </c>
      <c r="C121" s="3">
        <v>139.0</v>
      </c>
      <c r="D121" s="1">
        <v>0.0</v>
      </c>
      <c r="E121" s="2"/>
      <c r="F121" s="1" t="s">
        <v>38</v>
      </c>
      <c r="G121" s="1" t="s">
        <v>39</v>
      </c>
      <c r="H121" s="1" t="s">
        <v>9081</v>
      </c>
      <c r="I121" s="1" t="s">
        <v>9082</v>
      </c>
      <c r="J121" s="1" t="s">
        <v>9082</v>
      </c>
      <c r="K121" s="2"/>
      <c r="L121" s="1">
        <v>5.0</v>
      </c>
      <c r="M121" s="1"/>
      <c r="N121" s="1">
        <v>10.895733333333334</v>
      </c>
      <c r="O121" s="1" t="s">
        <v>42</v>
      </c>
      <c r="P121" s="1" t="s">
        <v>9083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37</v>
      </c>
      <c r="B122" s="1" t="s">
        <v>17</v>
      </c>
      <c r="C122" s="1">
        <v>269.0</v>
      </c>
      <c r="D122" s="1">
        <v>0.0</v>
      </c>
      <c r="E122" s="2"/>
      <c r="F122" s="1" t="s">
        <v>38</v>
      </c>
      <c r="G122" s="1" t="s">
        <v>39</v>
      </c>
      <c r="H122" s="1" t="s">
        <v>9084</v>
      </c>
      <c r="I122" s="1" t="s">
        <v>9085</v>
      </c>
      <c r="J122" s="1" t="s">
        <v>9085</v>
      </c>
      <c r="K122" s="2"/>
      <c r="L122" s="1">
        <v>5.0</v>
      </c>
      <c r="M122" s="1"/>
      <c r="N122" s="1">
        <v>10.210633333333334</v>
      </c>
      <c r="O122" s="1" t="s">
        <v>42</v>
      </c>
      <c r="P122" s="1" t="s">
        <v>9086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37</v>
      </c>
      <c r="B123" s="1" t="s">
        <v>17</v>
      </c>
      <c r="C123" s="1">
        <v>557.0</v>
      </c>
      <c r="D123" s="1">
        <v>0.0</v>
      </c>
      <c r="E123" s="2"/>
      <c r="F123" s="1" t="s">
        <v>38</v>
      </c>
      <c r="G123" s="1" t="s">
        <v>39</v>
      </c>
      <c r="H123" s="1" t="s">
        <v>9087</v>
      </c>
      <c r="I123" s="1" t="s">
        <v>9088</v>
      </c>
      <c r="J123" s="1" t="s">
        <v>9088</v>
      </c>
      <c r="K123" s="2"/>
      <c r="L123" s="1">
        <v>4.0</v>
      </c>
      <c r="M123" s="1"/>
      <c r="N123" s="1">
        <v>9.798933333333334</v>
      </c>
      <c r="O123" s="1" t="s">
        <v>42</v>
      </c>
      <c r="P123" s="1" t="s">
        <v>9089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29</v>
      </c>
      <c r="B124" s="1" t="s">
        <v>17</v>
      </c>
      <c r="C124" s="1">
        <v>329.0</v>
      </c>
      <c r="D124" s="1">
        <v>0.0</v>
      </c>
      <c r="E124" s="1" t="s">
        <v>9090</v>
      </c>
      <c r="F124" s="1" t="s">
        <v>19</v>
      </c>
      <c r="G124" s="1" t="s">
        <v>20</v>
      </c>
      <c r="H124" s="1" t="s">
        <v>9091</v>
      </c>
      <c r="I124" s="1" t="s">
        <v>9092</v>
      </c>
      <c r="J124" s="1" t="s">
        <v>9092</v>
      </c>
      <c r="K124" s="2"/>
      <c r="L124" s="1">
        <v>-6.0</v>
      </c>
      <c r="M124" s="1"/>
      <c r="N124" s="1">
        <v>8.345983333333333</v>
      </c>
      <c r="O124" s="1" t="s">
        <v>8687</v>
      </c>
      <c r="P124" s="1" t="s">
        <v>7840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29</v>
      </c>
      <c r="B125" s="1" t="s">
        <v>17</v>
      </c>
      <c r="C125" s="3">
        <v>409.0</v>
      </c>
      <c r="D125" s="1">
        <v>0.0</v>
      </c>
      <c r="E125" s="1" t="s">
        <v>7886</v>
      </c>
      <c r="F125" s="1" t="s">
        <v>19</v>
      </c>
      <c r="G125" s="1" t="s">
        <v>20</v>
      </c>
      <c r="H125" s="1" t="s">
        <v>9093</v>
      </c>
      <c r="I125" s="1" t="s">
        <v>9094</v>
      </c>
      <c r="J125" s="1" t="s">
        <v>9094</v>
      </c>
      <c r="K125" s="2"/>
      <c r="L125" s="1">
        <v>-6.0</v>
      </c>
      <c r="M125" s="1"/>
      <c r="N125" s="1">
        <v>8.885183333333334</v>
      </c>
      <c r="O125" s="1" t="s">
        <v>8687</v>
      </c>
      <c r="P125" s="1" t="s">
        <v>9095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37</v>
      </c>
      <c r="B126" s="1" t="s">
        <v>17</v>
      </c>
      <c r="C126" s="1">
        <v>65.0</v>
      </c>
      <c r="D126" s="1">
        <v>0.0</v>
      </c>
      <c r="E126" s="2"/>
      <c r="F126" s="1" t="s">
        <v>38</v>
      </c>
      <c r="G126" s="1" t="s">
        <v>39</v>
      </c>
      <c r="H126" s="1" t="s">
        <v>9096</v>
      </c>
      <c r="I126" s="1" t="s">
        <v>9097</v>
      </c>
      <c r="J126" s="1" t="s">
        <v>9097</v>
      </c>
      <c r="K126" s="2"/>
      <c r="L126" s="1">
        <v>-4.0</v>
      </c>
      <c r="M126" s="1"/>
      <c r="N126" s="1">
        <v>0.6475166666666666</v>
      </c>
      <c r="O126" s="1" t="s">
        <v>42</v>
      </c>
      <c r="P126" s="1" t="s">
        <v>9098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37</v>
      </c>
      <c r="B127" s="1" t="s">
        <v>17</v>
      </c>
      <c r="C127" s="1">
        <v>249.0</v>
      </c>
      <c r="D127" s="1">
        <v>249.0</v>
      </c>
      <c r="E127" s="2"/>
      <c r="F127" s="1" t="s">
        <v>38</v>
      </c>
      <c r="G127" s="1" t="s">
        <v>39</v>
      </c>
      <c r="H127" s="1" t="s">
        <v>9099</v>
      </c>
      <c r="I127" s="1" t="s">
        <v>9100</v>
      </c>
      <c r="J127" s="1" t="s">
        <v>9100</v>
      </c>
      <c r="K127" s="2"/>
      <c r="L127" s="1">
        <v>8.0</v>
      </c>
      <c r="M127" s="1"/>
      <c r="N127" s="1">
        <v>13.6538</v>
      </c>
      <c r="O127" s="1" t="s">
        <v>42</v>
      </c>
      <c r="P127" s="1" t="s">
        <v>9101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3">
        <v>264.0</v>
      </c>
      <c r="D128" s="1">
        <v>0.0</v>
      </c>
      <c r="E128" s="1" t="s">
        <v>18</v>
      </c>
      <c r="F128" s="1" t="s">
        <v>19</v>
      </c>
      <c r="G128" s="1" t="s">
        <v>20</v>
      </c>
      <c r="H128" s="1" t="s">
        <v>9102</v>
      </c>
      <c r="I128" s="1" t="s">
        <v>9103</v>
      </c>
      <c r="J128" s="1" t="s">
        <v>9103</v>
      </c>
      <c r="K128" s="2"/>
      <c r="L128" s="1">
        <v>1.0</v>
      </c>
      <c r="M128" s="1"/>
      <c r="N128" s="1">
        <v>16.795583333333333</v>
      </c>
      <c r="O128" s="1" t="s">
        <v>8687</v>
      </c>
      <c r="P128" s="1" t="s">
        <v>8770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80</v>
      </c>
      <c r="B129" s="1" t="s">
        <v>17</v>
      </c>
      <c r="C129" s="1">
        <v>437.0</v>
      </c>
      <c r="D129" s="1">
        <v>131.0</v>
      </c>
      <c r="E129" s="2"/>
      <c r="F129" s="1" t="s">
        <v>38</v>
      </c>
      <c r="G129" s="1" t="s">
        <v>20</v>
      </c>
      <c r="H129" s="1" t="s">
        <v>9104</v>
      </c>
      <c r="I129" s="1" t="s">
        <v>9105</v>
      </c>
      <c r="J129" s="1" t="s">
        <v>9105</v>
      </c>
      <c r="K129" s="2"/>
      <c r="L129" s="1">
        <v>-5.0</v>
      </c>
      <c r="M129" s="1"/>
      <c r="N129" s="1">
        <v>13.751366666666666</v>
      </c>
      <c r="O129" s="1" t="s">
        <v>86</v>
      </c>
      <c r="P129" s="1" t="s">
        <v>9106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16</v>
      </c>
      <c r="B130" s="1" t="s">
        <v>17</v>
      </c>
      <c r="C130" s="1">
        <v>652.0</v>
      </c>
      <c r="D130" s="1">
        <v>0.0</v>
      </c>
      <c r="E130" s="1" t="s">
        <v>18</v>
      </c>
      <c r="F130" s="1" t="s">
        <v>19</v>
      </c>
      <c r="G130" s="1" t="s">
        <v>20</v>
      </c>
      <c r="H130" s="1" t="s">
        <v>9107</v>
      </c>
      <c r="I130" s="1" t="s">
        <v>9108</v>
      </c>
      <c r="J130" s="1" t="s">
        <v>9108</v>
      </c>
      <c r="K130" s="2"/>
      <c r="L130" s="1">
        <v>4.0</v>
      </c>
      <c r="M130" s="1"/>
      <c r="N130" s="1">
        <v>19.1611</v>
      </c>
      <c r="O130" s="1" t="s">
        <v>8687</v>
      </c>
      <c r="P130" s="1" t="s">
        <v>9109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16</v>
      </c>
      <c r="B131" s="1" t="s">
        <v>17</v>
      </c>
      <c r="C131" s="1">
        <v>264.0</v>
      </c>
      <c r="D131" s="1">
        <v>0.0</v>
      </c>
      <c r="E131" s="1" t="s">
        <v>18</v>
      </c>
      <c r="F131" s="1" t="s">
        <v>19</v>
      </c>
      <c r="G131" s="1" t="s">
        <v>20</v>
      </c>
      <c r="H131" s="1" t="s">
        <v>9110</v>
      </c>
      <c r="I131" s="1" t="s">
        <v>9111</v>
      </c>
      <c r="J131" s="1" t="s">
        <v>9111</v>
      </c>
      <c r="K131" s="2"/>
      <c r="L131" s="1">
        <v>0.0</v>
      </c>
      <c r="M131" s="1"/>
      <c r="N131" s="1">
        <v>15.545233333333334</v>
      </c>
      <c r="O131" s="1" t="s">
        <v>8687</v>
      </c>
      <c r="P131" s="1" t="s">
        <v>8770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16</v>
      </c>
      <c r="B132" s="1" t="s">
        <v>17</v>
      </c>
      <c r="C132" s="1">
        <v>388.0</v>
      </c>
      <c r="D132" s="1">
        <v>0.0</v>
      </c>
      <c r="E132" s="1" t="s">
        <v>18</v>
      </c>
      <c r="F132" s="1" t="s">
        <v>19</v>
      </c>
      <c r="G132" s="1" t="s">
        <v>20</v>
      </c>
      <c r="H132" s="1" t="s">
        <v>9112</v>
      </c>
      <c r="I132" s="1" t="s">
        <v>9113</v>
      </c>
      <c r="J132" s="1" t="s">
        <v>9113</v>
      </c>
      <c r="K132" s="2"/>
      <c r="L132" s="1">
        <v>-1.0</v>
      </c>
      <c r="M132" s="1"/>
      <c r="N132" s="1">
        <v>14.097783333333334</v>
      </c>
      <c r="O132" s="1" t="s">
        <v>8687</v>
      </c>
      <c r="P132" s="1" t="s">
        <v>9114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29</v>
      </c>
      <c r="B133" s="1" t="s">
        <v>17</v>
      </c>
      <c r="C133" s="1">
        <v>453.0</v>
      </c>
      <c r="D133" s="1">
        <v>0.0</v>
      </c>
      <c r="E133" s="1" t="s">
        <v>89</v>
      </c>
      <c r="F133" s="1" t="s">
        <v>19</v>
      </c>
      <c r="G133" s="1" t="s">
        <v>20</v>
      </c>
      <c r="H133" s="1" t="s">
        <v>9115</v>
      </c>
      <c r="I133" s="1" t="s">
        <v>9116</v>
      </c>
      <c r="J133" s="1" t="s">
        <v>9116</v>
      </c>
      <c r="K133" s="2"/>
      <c r="L133" s="1">
        <v>0.0</v>
      </c>
      <c r="M133" s="1"/>
      <c r="N133" s="1">
        <v>14.47885</v>
      </c>
      <c r="O133" s="1" t="s">
        <v>8687</v>
      </c>
      <c r="P133" s="1" t="s">
        <v>9117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25</v>
      </c>
      <c r="B134" s="1" t="s">
        <v>17</v>
      </c>
      <c r="C134" s="3">
        <v>528.0</v>
      </c>
      <c r="D134" s="1">
        <v>0.0</v>
      </c>
      <c r="E134" s="2"/>
      <c r="F134" s="1" t="s">
        <v>19</v>
      </c>
      <c r="G134" s="1" t="s">
        <v>39</v>
      </c>
      <c r="H134" s="1" t="s">
        <v>9118</v>
      </c>
      <c r="I134" s="1" t="s">
        <v>9119</v>
      </c>
      <c r="J134" s="1" t="s">
        <v>9119</v>
      </c>
      <c r="K134" s="2"/>
      <c r="L134" s="1">
        <v>0.0</v>
      </c>
      <c r="M134" s="1"/>
      <c r="N134" s="1">
        <v>15.533783333333334</v>
      </c>
      <c r="O134" s="1" t="s">
        <v>8687</v>
      </c>
      <c r="P134" s="1" t="s">
        <v>9120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80</v>
      </c>
      <c r="B135" s="1" t="s">
        <v>17</v>
      </c>
      <c r="C135" s="1">
        <v>546.0</v>
      </c>
      <c r="D135" s="1">
        <v>0.0</v>
      </c>
      <c r="E135" s="1" t="s">
        <v>8676</v>
      </c>
      <c r="F135" s="1" t="s">
        <v>81</v>
      </c>
      <c r="G135" s="1" t="s">
        <v>20</v>
      </c>
      <c r="H135" s="1" t="s">
        <v>9121</v>
      </c>
      <c r="I135" s="1" t="s">
        <v>9122</v>
      </c>
      <c r="J135" s="1" t="s">
        <v>9123</v>
      </c>
      <c r="K135" s="1" t="s">
        <v>9124</v>
      </c>
      <c r="L135" s="1">
        <v>14.0</v>
      </c>
      <c r="M135" s="1">
        <v>0.0029333333333333334</v>
      </c>
      <c r="N135" s="1">
        <v>14.37605</v>
      </c>
      <c r="O135" s="1" t="s">
        <v>86</v>
      </c>
      <c r="P135" s="1" t="s">
        <v>9125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16</v>
      </c>
      <c r="B136" s="1" t="s">
        <v>17</v>
      </c>
      <c r="C136" s="1">
        <v>329.0</v>
      </c>
      <c r="D136" s="1">
        <v>0.0</v>
      </c>
      <c r="E136" s="1" t="s">
        <v>18</v>
      </c>
      <c r="F136" s="1" t="s">
        <v>19</v>
      </c>
      <c r="G136" s="1" t="s">
        <v>20</v>
      </c>
      <c r="H136" s="1" t="s">
        <v>9126</v>
      </c>
      <c r="I136" s="1" t="s">
        <v>9127</v>
      </c>
      <c r="J136" s="1" t="s">
        <v>9127</v>
      </c>
      <c r="K136" s="2"/>
      <c r="L136" s="1">
        <v>-7.0</v>
      </c>
      <c r="M136" s="1"/>
      <c r="N136" s="1">
        <v>10.904416666666666</v>
      </c>
      <c r="O136" s="1" t="s">
        <v>8687</v>
      </c>
      <c r="P136" s="1" t="s">
        <v>9128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80</v>
      </c>
      <c r="B137" s="1" t="s">
        <v>17</v>
      </c>
      <c r="C137" s="1">
        <v>349.0</v>
      </c>
      <c r="D137" s="1">
        <v>0.0</v>
      </c>
      <c r="E137" s="1" t="s">
        <v>8676</v>
      </c>
      <c r="F137" s="1" t="s">
        <v>81</v>
      </c>
      <c r="G137" s="1" t="s">
        <v>20</v>
      </c>
      <c r="H137" s="1" t="s">
        <v>9129</v>
      </c>
      <c r="I137" s="1" t="s">
        <v>9130</v>
      </c>
      <c r="J137" s="1" t="s">
        <v>9131</v>
      </c>
      <c r="K137" s="1" t="s">
        <v>9132</v>
      </c>
      <c r="L137" s="1">
        <v>-6.0</v>
      </c>
      <c r="M137" s="1">
        <v>0.005316666666666667</v>
      </c>
      <c r="N137" s="1">
        <v>9.204866666666666</v>
      </c>
      <c r="O137" s="1" t="s">
        <v>86</v>
      </c>
      <c r="P137" s="1" t="s">
        <v>9133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29</v>
      </c>
      <c r="B138" s="1" t="s">
        <v>17</v>
      </c>
      <c r="C138" s="3">
        <v>264.0</v>
      </c>
      <c r="D138" s="1">
        <v>0.0</v>
      </c>
      <c r="E138" s="1" t="s">
        <v>1681</v>
      </c>
      <c r="F138" s="1" t="s">
        <v>19</v>
      </c>
      <c r="G138" s="1" t="s">
        <v>20</v>
      </c>
      <c r="H138" s="1" t="s">
        <v>9134</v>
      </c>
      <c r="I138" s="1" t="s">
        <v>9135</v>
      </c>
      <c r="J138" s="1" t="s">
        <v>9135</v>
      </c>
      <c r="K138" s="2"/>
      <c r="L138" s="1">
        <v>-7.0</v>
      </c>
      <c r="M138" s="1"/>
      <c r="N138" s="1">
        <v>7.899816666666666</v>
      </c>
      <c r="O138" s="1" t="s">
        <v>8687</v>
      </c>
      <c r="P138" s="1" t="s">
        <v>519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25</v>
      </c>
      <c r="B139" s="1" t="s">
        <v>17</v>
      </c>
      <c r="C139" s="1">
        <v>464.0</v>
      </c>
      <c r="D139" s="1">
        <v>0.0</v>
      </c>
      <c r="E139" s="2"/>
      <c r="F139" s="1" t="s">
        <v>19</v>
      </c>
      <c r="G139" s="1" t="s">
        <v>20</v>
      </c>
      <c r="H139" s="1" t="s">
        <v>9136</v>
      </c>
      <c r="I139" s="1" t="s">
        <v>9137</v>
      </c>
      <c r="J139" s="1" t="s">
        <v>9137</v>
      </c>
      <c r="K139" s="2"/>
      <c r="L139" s="1">
        <v>-7.0</v>
      </c>
      <c r="M139" s="1"/>
      <c r="N139" s="1">
        <v>7.622366666666666</v>
      </c>
      <c r="O139" s="1" t="s">
        <v>8687</v>
      </c>
      <c r="P139" s="1" t="s">
        <v>9138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37</v>
      </c>
      <c r="B140" s="1" t="s">
        <v>17</v>
      </c>
      <c r="C140" s="1">
        <v>309.0</v>
      </c>
      <c r="D140" s="1">
        <v>0.0</v>
      </c>
      <c r="E140" s="2"/>
      <c r="F140" s="1" t="s">
        <v>38</v>
      </c>
      <c r="G140" s="1" t="s">
        <v>39</v>
      </c>
      <c r="H140" s="1" t="s">
        <v>9139</v>
      </c>
      <c r="I140" s="1" t="s">
        <v>9140</v>
      </c>
      <c r="J140" s="1" t="s">
        <v>9140</v>
      </c>
      <c r="K140" s="2"/>
      <c r="L140" s="1">
        <v>0.0</v>
      </c>
      <c r="M140" s="1"/>
      <c r="N140" s="1">
        <v>5.719866666666666</v>
      </c>
      <c r="O140" s="1" t="s">
        <v>42</v>
      </c>
      <c r="P140" s="1" t="s">
        <v>9141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80</v>
      </c>
      <c r="B141" s="1" t="s">
        <v>17</v>
      </c>
      <c r="C141" s="1">
        <v>277.0</v>
      </c>
      <c r="D141" s="1">
        <v>29.0</v>
      </c>
      <c r="E141" s="1" t="s">
        <v>8676</v>
      </c>
      <c r="F141" s="1" t="s">
        <v>81</v>
      </c>
      <c r="G141" s="1" t="s">
        <v>20</v>
      </c>
      <c r="H141" s="1" t="s">
        <v>9142</v>
      </c>
      <c r="I141" s="1" t="s">
        <v>9143</v>
      </c>
      <c r="J141" s="1" t="s">
        <v>9144</v>
      </c>
      <c r="K141" s="1" t="s">
        <v>9145</v>
      </c>
      <c r="L141" s="1">
        <v>-17.0</v>
      </c>
      <c r="M141" s="1">
        <v>0.004433333333333333</v>
      </c>
      <c r="N141" s="1">
        <v>9.61465</v>
      </c>
      <c r="O141" s="1" t="s">
        <v>86</v>
      </c>
      <c r="P141" s="1" t="s">
        <v>9146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25</v>
      </c>
      <c r="B142" s="1" t="s">
        <v>17</v>
      </c>
      <c r="C142" s="1">
        <v>668.0</v>
      </c>
      <c r="D142" s="1">
        <v>0.0</v>
      </c>
      <c r="E142" s="2"/>
      <c r="F142" s="1" t="s">
        <v>19</v>
      </c>
      <c r="G142" s="1" t="s">
        <v>20</v>
      </c>
      <c r="H142" s="1" t="s">
        <v>9147</v>
      </c>
      <c r="I142" s="1" t="s">
        <v>9148</v>
      </c>
      <c r="J142" s="1" t="s">
        <v>9148</v>
      </c>
      <c r="K142" s="2"/>
      <c r="L142" s="1">
        <v>-3.0</v>
      </c>
      <c r="M142" s="1"/>
      <c r="N142" s="1">
        <v>11.027833333333334</v>
      </c>
      <c r="O142" s="1" t="s">
        <v>8687</v>
      </c>
      <c r="P142" s="1" t="s">
        <v>9149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16</v>
      </c>
      <c r="B143" s="1" t="s">
        <v>17</v>
      </c>
      <c r="C143" s="1">
        <v>431.0</v>
      </c>
      <c r="D143" s="1">
        <v>0.0</v>
      </c>
      <c r="E143" s="1" t="s">
        <v>18</v>
      </c>
      <c r="F143" s="1" t="s">
        <v>19</v>
      </c>
      <c r="G143" s="1" t="s">
        <v>20</v>
      </c>
      <c r="H143" s="1" t="s">
        <v>9150</v>
      </c>
      <c r="I143" s="1" t="s">
        <v>9151</v>
      </c>
      <c r="J143" s="1" t="s">
        <v>9151</v>
      </c>
      <c r="K143" s="2"/>
      <c r="L143" s="1">
        <v>-4.0</v>
      </c>
      <c r="M143" s="1"/>
      <c r="N143" s="1">
        <v>10.89235</v>
      </c>
      <c r="O143" s="1" t="s">
        <v>8687</v>
      </c>
      <c r="P143" s="1" t="s">
        <v>9152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16</v>
      </c>
      <c r="B144" s="1" t="s">
        <v>17</v>
      </c>
      <c r="C144" s="3">
        <v>857.0</v>
      </c>
      <c r="D144" s="1">
        <v>0.0</v>
      </c>
      <c r="E144" s="1" t="s">
        <v>18</v>
      </c>
      <c r="F144" s="1" t="s">
        <v>19</v>
      </c>
      <c r="G144" s="1" t="s">
        <v>20</v>
      </c>
      <c r="H144" s="1" t="s">
        <v>9153</v>
      </c>
      <c r="I144" s="1" t="s">
        <v>9154</v>
      </c>
      <c r="J144" s="1" t="s">
        <v>9154</v>
      </c>
      <c r="K144" s="2"/>
      <c r="L144" s="1">
        <v>-1.0</v>
      </c>
      <c r="M144" s="1"/>
      <c r="N144" s="1">
        <v>13.743933333333333</v>
      </c>
      <c r="O144" s="1" t="s">
        <v>8687</v>
      </c>
      <c r="P144" s="1" t="s">
        <v>9155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80</v>
      </c>
      <c r="B145" s="1" t="s">
        <v>17</v>
      </c>
      <c r="C145" s="1">
        <v>344.0</v>
      </c>
      <c r="D145" s="1">
        <v>0.0</v>
      </c>
      <c r="E145" s="1" t="s">
        <v>8676</v>
      </c>
      <c r="F145" s="1" t="s">
        <v>81</v>
      </c>
      <c r="G145" s="1" t="s">
        <v>20</v>
      </c>
      <c r="H145" s="1" t="s">
        <v>9156</v>
      </c>
      <c r="I145" s="1" t="s">
        <v>9157</v>
      </c>
      <c r="J145" s="1" t="s">
        <v>9158</v>
      </c>
      <c r="K145" s="1" t="s">
        <v>9159</v>
      </c>
      <c r="L145" s="1">
        <v>-4.0</v>
      </c>
      <c r="M145" s="1">
        <v>0.004583333333333333</v>
      </c>
      <c r="N145" s="1">
        <v>11.48365</v>
      </c>
      <c r="O145" s="1" t="s">
        <v>86</v>
      </c>
      <c r="P145" s="1" t="s">
        <v>9160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25</v>
      </c>
      <c r="B146" s="1" t="s">
        <v>17</v>
      </c>
      <c r="C146" s="3">
        <v>528.0</v>
      </c>
      <c r="D146" s="1">
        <v>0.0</v>
      </c>
      <c r="E146" s="2"/>
      <c r="F146" s="1" t="s">
        <v>19</v>
      </c>
      <c r="G146" s="1" t="s">
        <v>20</v>
      </c>
      <c r="H146" s="1" t="s">
        <v>9161</v>
      </c>
      <c r="I146" s="1" t="s">
        <v>9162</v>
      </c>
      <c r="J146" s="1" t="s">
        <v>9162</v>
      </c>
      <c r="K146" s="2"/>
      <c r="L146" s="1">
        <v>0.0</v>
      </c>
      <c r="M146" s="1"/>
      <c r="N146" s="1">
        <v>14.6244</v>
      </c>
      <c r="O146" s="1" t="s">
        <v>8687</v>
      </c>
      <c r="P146" s="1" t="s">
        <v>9163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25</v>
      </c>
      <c r="B147" s="1" t="s">
        <v>17</v>
      </c>
      <c r="C147" s="3">
        <v>838.0</v>
      </c>
      <c r="D147" s="1">
        <v>0.0</v>
      </c>
      <c r="E147" s="2"/>
      <c r="F147" s="1" t="s">
        <v>19</v>
      </c>
      <c r="G147" s="1" t="s">
        <v>20</v>
      </c>
      <c r="H147" s="1" t="s">
        <v>9164</v>
      </c>
      <c r="I147" s="1" t="s">
        <v>9165</v>
      </c>
      <c r="J147" s="1" t="s">
        <v>9165</v>
      </c>
      <c r="K147" s="2"/>
      <c r="L147" s="1">
        <v>-2.0</v>
      </c>
      <c r="M147" s="1"/>
      <c r="N147" s="1">
        <v>12.97925</v>
      </c>
      <c r="O147" s="1" t="s">
        <v>8687</v>
      </c>
      <c r="P147" s="1" t="s">
        <v>9166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25</v>
      </c>
      <c r="B148" s="1" t="s">
        <v>17</v>
      </c>
      <c r="C148" s="1">
        <v>274.0</v>
      </c>
      <c r="D148" s="1">
        <v>0.0</v>
      </c>
      <c r="E148" s="2"/>
      <c r="F148" s="1" t="s">
        <v>19</v>
      </c>
      <c r="G148" s="1" t="s">
        <v>20</v>
      </c>
      <c r="H148" s="1" t="s">
        <v>9167</v>
      </c>
      <c r="I148" s="1" t="s">
        <v>9168</v>
      </c>
      <c r="J148" s="1" t="s">
        <v>9168</v>
      </c>
      <c r="K148" s="2"/>
      <c r="L148" s="1">
        <v>-4.0</v>
      </c>
      <c r="M148" s="1"/>
      <c r="N148" s="1">
        <v>10.138166666666667</v>
      </c>
      <c r="O148" s="1" t="s">
        <v>8687</v>
      </c>
      <c r="P148" s="1" t="s">
        <v>9169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25</v>
      </c>
      <c r="B149" s="1" t="s">
        <v>17</v>
      </c>
      <c r="C149" s="1">
        <v>338.0</v>
      </c>
      <c r="D149" s="1">
        <v>0.0</v>
      </c>
      <c r="E149" s="2"/>
      <c r="F149" s="1" t="s">
        <v>19</v>
      </c>
      <c r="G149" s="1" t="s">
        <v>39</v>
      </c>
      <c r="H149" s="1" t="s">
        <v>9170</v>
      </c>
      <c r="I149" s="1" t="s">
        <v>9171</v>
      </c>
      <c r="J149" s="1" t="s">
        <v>9171</v>
      </c>
      <c r="K149" s="2"/>
      <c r="L149" s="1">
        <v>-4.0</v>
      </c>
      <c r="M149" s="1"/>
      <c r="N149" s="1">
        <v>10.921016666666667</v>
      </c>
      <c r="O149" s="1" t="s">
        <v>8687</v>
      </c>
      <c r="P149" s="1" t="s">
        <v>9172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25</v>
      </c>
      <c r="B150" s="1" t="s">
        <v>17</v>
      </c>
      <c r="C150" s="1">
        <v>857.0</v>
      </c>
      <c r="D150" s="1">
        <v>0.0</v>
      </c>
      <c r="E150" s="2"/>
      <c r="F150" s="1" t="s">
        <v>19</v>
      </c>
      <c r="G150" s="1" t="s">
        <v>20</v>
      </c>
      <c r="H150" s="1" t="s">
        <v>9173</v>
      </c>
      <c r="I150" s="1" t="s">
        <v>9174</v>
      </c>
      <c r="J150" s="1" t="s">
        <v>9174</v>
      </c>
      <c r="K150" s="2"/>
      <c r="L150" s="1">
        <v>-3.0</v>
      </c>
      <c r="M150" s="1"/>
      <c r="N150" s="1">
        <v>11.389816666666666</v>
      </c>
      <c r="O150" s="1" t="s">
        <v>8687</v>
      </c>
      <c r="P150" s="1" t="s">
        <v>9175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16</v>
      </c>
      <c r="B151" s="1" t="s">
        <v>17</v>
      </c>
      <c r="C151" s="1">
        <v>394.0</v>
      </c>
      <c r="D151" s="1">
        <v>0.0</v>
      </c>
      <c r="E151" s="1" t="s">
        <v>18</v>
      </c>
      <c r="F151" s="1" t="s">
        <v>19</v>
      </c>
      <c r="G151" s="1" t="s">
        <v>20</v>
      </c>
      <c r="H151" s="1" t="s">
        <v>9176</v>
      </c>
      <c r="I151" s="1" t="s">
        <v>9177</v>
      </c>
      <c r="J151" s="1" t="s">
        <v>9177</v>
      </c>
      <c r="K151" s="2"/>
      <c r="L151" s="1">
        <v>-1.0</v>
      </c>
      <c r="M151" s="1"/>
      <c r="N151" s="1">
        <v>13.3419</v>
      </c>
      <c r="O151" s="1" t="s">
        <v>8687</v>
      </c>
      <c r="P151" s="1" t="s">
        <v>9178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80</v>
      </c>
      <c r="B152" s="1" t="s">
        <v>17</v>
      </c>
      <c r="C152" s="1">
        <v>309.0</v>
      </c>
      <c r="D152" s="1">
        <v>0.0</v>
      </c>
      <c r="E152" s="1" t="s">
        <v>18</v>
      </c>
      <c r="F152" s="1" t="s">
        <v>81</v>
      </c>
      <c r="G152" s="1" t="s">
        <v>20</v>
      </c>
      <c r="H152" s="1" t="s">
        <v>9179</v>
      </c>
      <c r="I152" s="1" t="s">
        <v>9180</v>
      </c>
      <c r="J152" s="1" t="s">
        <v>9181</v>
      </c>
      <c r="K152" s="1" t="s">
        <v>9182</v>
      </c>
      <c r="L152" s="1">
        <v>-1.0</v>
      </c>
      <c r="M152" s="1">
        <v>6.573483333333333</v>
      </c>
      <c r="N152" s="1">
        <v>17.967716666666668</v>
      </c>
      <c r="O152" s="1" t="s">
        <v>86</v>
      </c>
      <c r="P152" s="1" t="s">
        <v>9183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80</v>
      </c>
      <c r="B153" s="1" t="s">
        <v>17</v>
      </c>
      <c r="C153" s="3">
        <v>637.0</v>
      </c>
      <c r="D153" s="1">
        <v>0.0</v>
      </c>
      <c r="E153" s="1" t="s">
        <v>18</v>
      </c>
      <c r="F153" s="1" t="s">
        <v>81</v>
      </c>
      <c r="G153" s="1" t="s">
        <v>39</v>
      </c>
      <c r="H153" s="1" t="s">
        <v>9184</v>
      </c>
      <c r="I153" s="1" t="s">
        <v>9185</v>
      </c>
      <c r="J153" s="1" t="s">
        <v>9186</v>
      </c>
      <c r="K153" s="1" t="s">
        <v>9187</v>
      </c>
      <c r="L153" s="1">
        <v>-6.0</v>
      </c>
      <c r="M153" s="1">
        <v>10.687183333333333</v>
      </c>
      <c r="N153" s="1">
        <v>12.41805</v>
      </c>
      <c r="O153" s="1" t="s">
        <v>86</v>
      </c>
      <c r="P153" s="1" t="s">
        <v>9188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25</v>
      </c>
      <c r="B154" s="1" t="s">
        <v>17</v>
      </c>
      <c r="C154" s="1">
        <v>692.0</v>
      </c>
      <c r="D154" s="1">
        <v>0.0</v>
      </c>
      <c r="E154" s="2"/>
      <c r="F154" s="1" t="s">
        <v>19</v>
      </c>
      <c r="G154" s="1" t="s">
        <v>20</v>
      </c>
      <c r="H154" s="1" t="s">
        <v>9189</v>
      </c>
      <c r="I154" s="1" t="s">
        <v>9190</v>
      </c>
      <c r="J154" s="1" t="s">
        <v>9190</v>
      </c>
      <c r="K154" s="2"/>
      <c r="L154" s="1">
        <v>5.0</v>
      </c>
      <c r="M154" s="1"/>
      <c r="N154" s="1">
        <v>20.231116666666665</v>
      </c>
      <c r="O154" s="1" t="s">
        <v>8687</v>
      </c>
      <c r="P154" s="1" t="s">
        <v>9191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80</v>
      </c>
      <c r="B155" s="1" t="s">
        <v>17</v>
      </c>
      <c r="C155" s="1">
        <v>329.0</v>
      </c>
      <c r="D155" s="1">
        <v>0.0</v>
      </c>
      <c r="E155" s="1" t="s">
        <v>8676</v>
      </c>
      <c r="F155" s="1" t="s">
        <v>81</v>
      </c>
      <c r="G155" s="1" t="s">
        <v>20</v>
      </c>
      <c r="H155" s="1" t="s">
        <v>9192</v>
      </c>
      <c r="I155" s="1" t="s">
        <v>9193</v>
      </c>
      <c r="J155" s="1" t="s">
        <v>9194</v>
      </c>
      <c r="K155" s="1" t="s">
        <v>9195</v>
      </c>
      <c r="L155" s="1">
        <v>9.0</v>
      </c>
      <c r="M155" s="1">
        <v>0.00325</v>
      </c>
      <c r="N155" s="1">
        <v>22.2693</v>
      </c>
      <c r="O155" s="1" t="s">
        <v>86</v>
      </c>
      <c r="P155" s="1" t="s">
        <v>9196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16</v>
      </c>
      <c r="B156" s="1" t="s">
        <v>17</v>
      </c>
      <c r="C156" s="1">
        <v>323.0</v>
      </c>
      <c r="D156" s="1">
        <v>0.0</v>
      </c>
      <c r="E156" s="1" t="s">
        <v>18</v>
      </c>
      <c r="F156" s="1" t="s">
        <v>19</v>
      </c>
      <c r="G156" s="1" t="s">
        <v>20</v>
      </c>
      <c r="H156" s="1" t="s">
        <v>9197</v>
      </c>
      <c r="I156" s="1" t="s">
        <v>9198</v>
      </c>
      <c r="J156" s="1" t="s">
        <v>9198</v>
      </c>
      <c r="K156" s="2"/>
      <c r="L156" s="1">
        <v>-6.0</v>
      </c>
      <c r="M156" s="1"/>
      <c r="N156" s="1">
        <v>8.31735</v>
      </c>
      <c r="O156" s="1" t="s">
        <v>8687</v>
      </c>
      <c r="P156" s="1" t="s">
        <v>9199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37</v>
      </c>
      <c r="B157" s="1" t="s">
        <v>17</v>
      </c>
      <c r="C157" s="1">
        <v>249.0</v>
      </c>
      <c r="D157" s="1">
        <v>0.0</v>
      </c>
      <c r="E157" s="2"/>
      <c r="F157" s="1" t="s">
        <v>38</v>
      </c>
      <c r="G157" s="1" t="s">
        <v>39</v>
      </c>
      <c r="H157" s="1" t="s">
        <v>9200</v>
      </c>
      <c r="I157" s="1" t="s">
        <v>9201</v>
      </c>
      <c r="J157" s="1" t="s">
        <v>9201</v>
      </c>
      <c r="K157" s="2"/>
      <c r="L157" s="1">
        <v>15.0</v>
      </c>
      <c r="M157" s="1"/>
      <c r="N157" s="1">
        <v>20.201233333333334</v>
      </c>
      <c r="O157" s="1" t="s">
        <v>42</v>
      </c>
      <c r="P157" s="1" t="s">
        <v>9202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80</v>
      </c>
      <c r="B158" s="1" t="s">
        <v>17</v>
      </c>
      <c r="C158" s="3">
        <v>420.0</v>
      </c>
      <c r="D158" s="1">
        <v>0.0</v>
      </c>
      <c r="E158" s="1" t="s">
        <v>18</v>
      </c>
      <c r="F158" s="1" t="s">
        <v>81</v>
      </c>
      <c r="G158" s="1" t="s">
        <v>20</v>
      </c>
      <c r="H158" s="1" t="s">
        <v>9203</v>
      </c>
      <c r="I158" s="1" t="s">
        <v>9204</v>
      </c>
      <c r="J158" s="1" t="s">
        <v>9205</v>
      </c>
      <c r="K158" s="1" t="s">
        <v>9206</v>
      </c>
      <c r="L158" s="1">
        <v>-10.0</v>
      </c>
      <c r="M158" s="1">
        <v>0.89</v>
      </c>
      <c r="N158" s="1">
        <v>15.608633333333334</v>
      </c>
      <c r="O158" s="1" t="s">
        <v>86</v>
      </c>
      <c r="P158" s="1" t="s">
        <v>9207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29</v>
      </c>
      <c r="B159" s="1" t="s">
        <v>17</v>
      </c>
      <c r="C159" s="1">
        <v>388.0</v>
      </c>
      <c r="D159" s="1">
        <v>0.0</v>
      </c>
      <c r="E159" s="1" t="s">
        <v>3685</v>
      </c>
      <c r="F159" s="1" t="s">
        <v>19</v>
      </c>
      <c r="G159" s="1" t="s">
        <v>20</v>
      </c>
      <c r="H159" s="1" t="s">
        <v>9208</v>
      </c>
      <c r="I159" s="1" t="s">
        <v>9209</v>
      </c>
      <c r="J159" s="1" t="s">
        <v>9209</v>
      </c>
      <c r="K159" s="2"/>
      <c r="L159" s="1">
        <v>4.0</v>
      </c>
      <c r="M159" s="1"/>
      <c r="N159" s="1">
        <v>19.996183333333335</v>
      </c>
      <c r="O159" s="1" t="s">
        <v>8687</v>
      </c>
      <c r="P159" s="1" t="s">
        <v>9210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80</v>
      </c>
      <c r="B160" s="1" t="s">
        <v>17</v>
      </c>
      <c r="C160" s="1">
        <v>314.0</v>
      </c>
      <c r="D160" s="1">
        <v>0.0</v>
      </c>
      <c r="E160" s="1" t="s">
        <v>8676</v>
      </c>
      <c r="F160" s="1" t="s">
        <v>81</v>
      </c>
      <c r="G160" s="1" t="s">
        <v>20</v>
      </c>
      <c r="H160" s="1" t="s">
        <v>9211</v>
      </c>
      <c r="I160" s="1" t="s">
        <v>9212</v>
      </c>
      <c r="J160" s="1" t="s">
        <v>9213</v>
      </c>
      <c r="K160" s="1" t="s">
        <v>9214</v>
      </c>
      <c r="L160" s="1">
        <v>14.0</v>
      </c>
      <c r="M160" s="1">
        <v>0.0024833333333333335</v>
      </c>
      <c r="N160" s="1">
        <v>9.17055</v>
      </c>
      <c r="O160" s="1" t="s">
        <v>86</v>
      </c>
      <c r="P160" s="1" t="s">
        <v>8996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80</v>
      </c>
      <c r="B161" s="1" t="s">
        <v>17</v>
      </c>
      <c r="C161" s="1">
        <v>598.0</v>
      </c>
      <c r="D161" s="1">
        <v>140.0</v>
      </c>
      <c r="E161" s="2"/>
      <c r="F161" s="1" t="s">
        <v>38</v>
      </c>
      <c r="G161" s="1" t="s">
        <v>162</v>
      </c>
      <c r="H161" s="1" t="s">
        <v>9215</v>
      </c>
      <c r="I161" s="1" t="s">
        <v>9216</v>
      </c>
      <c r="J161" s="1" t="s">
        <v>9216</v>
      </c>
      <c r="K161" s="2"/>
      <c r="L161" s="1">
        <v>-7.0</v>
      </c>
      <c r="M161" s="1"/>
      <c r="N161" s="1">
        <v>12.175266666666667</v>
      </c>
      <c r="O161" s="1" t="s">
        <v>86</v>
      </c>
      <c r="P161" s="1" t="s">
        <v>9217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29</v>
      </c>
      <c r="B162" s="1" t="s">
        <v>17</v>
      </c>
      <c r="C162" s="1">
        <v>1645.0</v>
      </c>
      <c r="D162" s="1">
        <v>0.0</v>
      </c>
      <c r="E162" s="1" t="s">
        <v>9090</v>
      </c>
      <c r="F162" s="1" t="s">
        <v>19</v>
      </c>
      <c r="G162" s="1" t="s">
        <v>20</v>
      </c>
      <c r="H162" s="1" t="s">
        <v>9218</v>
      </c>
      <c r="I162" s="1" t="s">
        <v>9219</v>
      </c>
      <c r="J162" s="1" t="s">
        <v>9219</v>
      </c>
      <c r="K162" s="2"/>
      <c r="L162" s="1">
        <v>2.0</v>
      </c>
      <c r="M162" s="1"/>
      <c r="N162" s="1">
        <v>25.230983333333334</v>
      </c>
      <c r="O162" s="1" t="s">
        <v>8687</v>
      </c>
      <c r="P162" s="1" t="s">
        <v>9220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80</v>
      </c>
      <c r="B163" s="1" t="s">
        <v>17</v>
      </c>
      <c r="C163" s="1">
        <v>374.0</v>
      </c>
      <c r="D163" s="1">
        <v>0.0</v>
      </c>
      <c r="E163" s="1" t="s">
        <v>8676</v>
      </c>
      <c r="F163" s="1" t="s">
        <v>81</v>
      </c>
      <c r="G163" s="1" t="s">
        <v>20</v>
      </c>
      <c r="H163" s="1" t="s">
        <v>9221</v>
      </c>
      <c r="I163" s="1" t="s">
        <v>9222</v>
      </c>
      <c r="J163" s="1" t="s">
        <v>9223</v>
      </c>
      <c r="K163" s="1" t="s">
        <v>9224</v>
      </c>
      <c r="L163" s="1">
        <v>14.0</v>
      </c>
      <c r="M163" s="1">
        <v>0.003916666666666666</v>
      </c>
      <c r="N163" s="1">
        <v>10.98985</v>
      </c>
      <c r="O163" s="1" t="s">
        <v>86</v>
      </c>
      <c r="P163" s="1" t="s">
        <v>9225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25</v>
      </c>
      <c r="B164" s="1" t="s">
        <v>17</v>
      </c>
      <c r="C164" s="1">
        <v>959.0</v>
      </c>
      <c r="D164" s="1">
        <v>0.0</v>
      </c>
      <c r="E164" s="2"/>
      <c r="F164" s="1" t="s">
        <v>19</v>
      </c>
      <c r="G164" s="1" t="s">
        <v>20</v>
      </c>
      <c r="H164" s="1" t="s">
        <v>9226</v>
      </c>
      <c r="I164" s="1" t="s">
        <v>9227</v>
      </c>
      <c r="J164" s="1" t="s">
        <v>9227</v>
      </c>
      <c r="K164" s="2"/>
      <c r="L164" s="1">
        <v>6.0</v>
      </c>
      <c r="M164" s="1"/>
      <c r="N164" s="1">
        <v>21.568233333333332</v>
      </c>
      <c r="O164" s="1" t="s">
        <v>8687</v>
      </c>
      <c r="P164" s="1" t="s">
        <v>9228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16</v>
      </c>
      <c r="B165" s="1" t="s">
        <v>17</v>
      </c>
      <c r="C165" s="3">
        <v>329.0</v>
      </c>
      <c r="D165" s="1">
        <v>0.0</v>
      </c>
      <c r="E165" s="1" t="s">
        <v>18</v>
      </c>
      <c r="F165" s="1" t="s">
        <v>19</v>
      </c>
      <c r="G165" s="1" t="s">
        <v>20</v>
      </c>
      <c r="H165" s="1" t="s">
        <v>9229</v>
      </c>
      <c r="I165" s="1" t="s">
        <v>9230</v>
      </c>
      <c r="J165" s="1" t="s">
        <v>9230</v>
      </c>
      <c r="K165" s="2"/>
      <c r="L165" s="1">
        <v>2.0</v>
      </c>
      <c r="M165" s="1"/>
      <c r="N165" s="1">
        <v>17.089416666666665</v>
      </c>
      <c r="O165" s="1" t="s">
        <v>8687</v>
      </c>
      <c r="P165" s="1" t="s">
        <v>9231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80</v>
      </c>
      <c r="B166" s="1" t="s">
        <v>17</v>
      </c>
      <c r="C166" s="1">
        <v>442.0</v>
      </c>
      <c r="D166" s="1">
        <v>111.0</v>
      </c>
      <c r="E166" s="2"/>
      <c r="F166" s="1" t="s">
        <v>38</v>
      </c>
      <c r="G166" s="1" t="s">
        <v>162</v>
      </c>
      <c r="H166" s="1" t="s">
        <v>9232</v>
      </c>
      <c r="I166" s="1" t="s">
        <v>9233</v>
      </c>
      <c r="J166" s="1" t="s">
        <v>9233</v>
      </c>
      <c r="K166" s="2"/>
      <c r="L166" s="1">
        <v>-2.0</v>
      </c>
      <c r="M166" s="1"/>
      <c r="N166" s="1">
        <v>16.5583</v>
      </c>
      <c r="O166" s="1" t="s">
        <v>86</v>
      </c>
      <c r="P166" s="1" t="s">
        <v>9234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25</v>
      </c>
      <c r="B167" s="1" t="s">
        <v>17</v>
      </c>
      <c r="C167" s="1">
        <v>224.0</v>
      </c>
      <c r="D167" s="1">
        <v>0.0</v>
      </c>
      <c r="E167" s="2"/>
      <c r="F167" s="1" t="s">
        <v>19</v>
      </c>
      <c r="G167" s="1" t="s">
        <v>20</v>
      </c>
      <c r="H167" s="1" t="s">
        <v>9235</v>
      </c>
      <c r="I167" s="1" t="s">
        <v>9236</v>
      </c>
      <c r="J167" s="1" t="s">
        <v>9236</v>
      </c>
      <c r="K167" s="2"/>
      <c r="L167" s="1">
        <v>-9.0</v>
      </c>
      <c r="M167" s="1"/>
      <c r="N167" s="1">
        <v>5.1063833333333335</v>
      </c>
      <c r="O167" s="1" t="s">
        <v>8687</v>
      </c>
      <c r="P167" s="1" t="s">
        <v>9237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80</v>
      </c>
      <c r="B168" s="1" t="s">
        <v>17</v>
      </c>
      <c r="C168" s="3">
        <v>289.0</v>
      </c>
      <c r="D168" s="1">
        <v>0.0</v>
      </c>
      <c r="E168" s="1" t="s">
        <v>8676</v>
      </c>
      <c r="F168" s="1" t="s">
        <v>81</v>
      </c>
      <c r="G168" s="1" t="s">
        <v>20</v>
      </c>
      <c r="H168" s="1" t="s">
        <v>9238</v>
      </c>
      <c r="I168" s="1" t="s">
        <v>9239</v>
      </c>
      <c r="J168" s="1" t="s">
        <v>9240</v>
      </c>
      <c r="K168" s="1" t="s">
        <v>9241</v>
      </c>
      <c r="L168" s="1">
        <v>3.0</v>
      </c>
      <c r="M168" s="1">
        <v>0.011233333333333333</v>
      </c>
      <c r="N168" s="1">
        <v>10.924116666666666</v>
      </c>
      <c r="O168" s="1" t="s">
        <v>86</v>
      </c>
      <c r="P168" s="1" t="s">
        <v>9242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80</v>
      </c>
      <c r="B169" s="1" t="s">
        <v>17</v>
      </c>
      <c r="C169" s="1">
        <v>733.0</v>
      </c>
      <c r="D169" s="1">
        <v>0.0</v>
      </c>
      <c r="E169" s="1" t="s">
        <v>8676</v>
      </c>
      <c r="F169" s="1" t="s">
        <v>81</v>
      </c>
      <c r="G169" s="1" t="s">
        <v>20</v>
      </c>
      <c r="H169" s="1" t="s">
        <v>9243</v>
      </c>
      <c r="I169" s="1" t="s">
        <v>9244</v>
      </c>
      <c r="J169" s="1" t="s">
        <v>9245</v>
      </c>
      <c r="K169" s="1" t="s">
        <v>9246</v>
      </c>
      <c r="L169" s="1">
        <v>16.0</v>
      </c>
      <c r="M169" s="1">
        <v>0.0022833333333333334</v>
      </c>
      <c r="N169" s="1">
        <v>29.98515</v>
      </c>
      <c r="O169" s="1" t="s">
        <v>86</v>
      </c>
      <c r="P169" s="1" t="s">
        <v>9247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80</v>
      </c>
      <c r="B170" s="1" t="s">
        <v>17</v>
      </c>
      <c r="C170" s="1">
        <v>558.0</v>
      </c>
      <c r="D170" s="1">
        <v>0.0</v>
      </c>
      <c r="E170" s="1" t="s">
        <v>18</v>
      </c>
      <c r="F170" s="1" t="s">
        <v>81</v>
      </c>
      <c r="G170" s="1" t="s">
        <v>20</v>
      </c>
      <c r="H170" s="1" t="s">
        <v>9248</v>
      </c>
      <c r="I170" s="1" t="s">
        <v>9249</v>
      </c>
      <c r="J170" s="1" t="s">
        <v>9250</v>
      </c>
      <c r="K170" s="1" t="s">
        <v>9251</v>
      </c>
      <c r="L170" s="1">
        <v>16.0</v>
      </c>
      <c r="M170" s="1">
        <v>12.686583333333333</v>
      </c>
      <c r="N170" s="1">
        <v>19.897283333333334</v>
      </c>
      <c r="O170" s="1" t="s">
        <v>86</v>
      </c>
      <c r="P170" s="1" t="s">
        <v>9252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80</v>
      </c>
      <c r="B171" s="1" t="s">
        <v>17</v>
      </c>
      <c r="C171" s="3">
        <v>249.0</v>
      </c>
      <c r="D171" s="1">
        <v>0.0</v>
      </c>
      <c r="E171" s="1" t="s">
        <v>8676</v>
      </c>
      <c r="F171" s="1" t="s">
        <v>81</v>
      </c>
      <c r="G171" s="1" t="s">
        <v>20</v>
      </c>
      <c r="H171" s="1" t="s">
        <v>9253</v>
      </c>
      <c r="I171" s="1" t="s">
        <v>9254</v>
      </c>
      <c r="J171" s="1" t="s">
        <v>9255</v>
      </c>
      <c r="K171" s="1" t="s">
        <v>9256</v>
      </c>
      <c r="L171" s="1">
        <v>0.0</v>
      </c>
      <c r="M171" s="1">
        <v>0.0026333333333333334</v>
      </c>
      <c r="N171" s="1">
        <v>7.310583333333334</v>
      </c>
      <c r="O171" s="1" t="s">
        <v>86</v>
      </c>
      <c r="P171" s="1" t="s">
        <v>9257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80</v>
      </c>
      <c r="B172" s="1" t="s">
        <v>17</v>
      </c>
      <c r="C172" s="3">
        <v>394.0</v>
      </c>
      <c r="D172" s="1">
        <v>0.0</v>
      </c>
      <c r="E172" s="1" t="s">
        <v>8676</v>
      </c>
      <c r="F172" s="1" t="s">
        <v>81</v>
      </c>
      <c r="G172" s="1" t="s">
        <v>20</v>
      </c>
      <c r="H172" s="1" t="s">
        <v>9258</v>
      </c>
      <c r="I172" s="1" t="s">
        <v>9259</v>
      </c>
      <c r="J172" s="1" t="s">
        <v>9260</v>
      </c>
      <c r="K172" s="1" t="s">
        <v>9261</v>
      </c>
      <c r="L172" s="1">
        <v>-8.0</v>
      </c>
      <c r="M172" s="1">
        <v>0.0021</v>
      </c>
      <c r="N172" s="1">
        <v>10.122133333333334</v>
      </c>
      <c r="O172" s="1" t="s">
        <v>86</v>
      </c>
      <c r="P172" s="1" t="s">
        <v>9262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16</v>
      </c>
      <c r="B173" s="1" t="s">
        <v>17</v>
      </c>
      <c r="C173" s="1">
        <v>264.0</v>
      </c>
      <c r="D173" s="1">
        <v>0.0</v>
      </c>
      <c r="E173" s="1" t="s">
        <v>18</v>
      </c>
      <c r="F173" s="1" t="s">
        <v>19</v>
      </c>
      <c r="G173" s="1" t="s">
        <v>20</v>
      </c>
      <c r="H173" s="1" t="s">
        <v>9263</v>
      </c>
      <c r="I173" s="1" t="s">
        <v>9264</v>
      </c>
      <c r="J173" s="1" t="s">
        <v>9264</v>
      </c>
      <c r="K173" s="2"/>
      <c r="L173" s="1">
        <v>-4.0</v>
      </c>
      <c r="M173" s="1"/>
      <c r="N173" s="1">
        <v>10.933766666666667</v>
      </c>
      <c r="O173" s="1" t="s">
        <v>8687</v>
      </c>
      <c r="P173" s="1" t="s">
        <v>9265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16</v>
      </c>
      <c r="B174" s="1" t="s">
        <v>17</v>
      </c>
      <c r="C174" s="1">
        <v>264.0</v>
      </c>
      <c r="D174" s="1">
        <v>0.0</v>
      </c>
      <c r="E174" s="1" t="s">
        <v>18</v>
      </c>
      <c r="F174" s="1" t="s">
        <v>19</v>
      </c>
      <c r="G174" s="1" t="s">
        <v>20</v>
      </c>
      <c r="H174" s="1" t="s">
        <v>9266</v>
      </c>
      <c r="I174" s="1" t="s">
        <v>9267</v>
      </c>
      <c r="J174" s="1" t="s">
        <v>9267</v>
      </c>
      <c r="K174" s="2"/>
      <c r="L174" s="1">
        <v>-7.0</v>
      </c>
      <c r="M174" s="1"/>
      <c r="N174" s="1">
        <v>7.4092666666666664</v>
      </c>
      <c r="O174" s="1" t="s">
        <v>8687</v>
      </c>
      <c r="P174" s="1" t="s">
        <v>9268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16</v>
      </c>
      <c r="B175" s="1" t="s">
        <v>17</v>
      </c>
      <c r="C175" s="3">
        <v>598.0</v>
      </c>
      <c r="D175" s="1">
        <v>0.0</v>
      </c>
      <c r="E175" s="1" t="s">
        <v>18</v>
      </c>
      <c r="F175" s="1" t="s">
        <v>19</v>
      </c>
      <c r="G175" s="1" t="s">
        <v>20</v>
      </c>
      <c r="H175" s="1" t="s">
        <v>9269</v>
      </c>
      <c r="I175" s="1" t="s">
        <v>9270</v>
      </c>
      <c r="J175" s="1" t="s">
        <v>9270</v>
      </c>
      <c r="K175" s="2"/>
      <c r="L175" s="1">
        <v>-1.0</v>
      </c>
      <c r="M175" s="1"/>
      <c r="N175" s="1">
        <v>13.764183333333333</v>
      </c>
      <c r="O175" s="1" t="s">
        <v>8687</v>
      </c>
      <c r="P175" s="1" t="s">
        <v>9271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16</v>
      </c>
      <c r="B176" s="1" t="s">
        <v>17</v>
      </c>
      <c r="C176" s="1">
        <v>364.0</v>
      </c>
      <c r="D176" s="1">
        <v>0.0</v>
      </c>
      <c r="E176" s="1" t="s">
        <v>18</v>
      </c>
      <c r="F176" s="1" t="s">
        <v>19</v>
      </c>
      <c r="G176" s="1" t="s">
        <v>20</v>
      </c>
      <c r="H176" s="1" t="s">
        <v>9272</v>
      </c>
      <c r="I176" s="1" t="s">
        <v>9273</v>
      </c>
      <c r="J176" s="1" t="s">
        <v>9273</v>
      </c>
      <c r="K176" s="2"/>
      <c r="L176" s="1">
        <v>-2.0</v>
      </c>
      <c r="M176" s="1"/>
      <c r="N176" s="1">
        <v>12.087983333333334</v>
      </c>
      <c r="O176" s="1" t="s">
        <v>8687</v>
      </c>
      <c r="P176" s="1" t="s">
        <v>9274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16</v>
      </c>
      <c r="B177" s="1" t="s">
        <v>17</v>
      </c>
      <c r="C177" s="3">
        <v>569.0</v>
      </c>
      <c r="D177" s="1">
        <v>0.0</v>
      </c>
      <c r="E177" s="1" t="s">
        <v>18</v>
      </c>
      <c r="F177" s="1" t="s">
        <v>19</v>
      </c>
      <c r="G177" s="1" t="s">
        <v>20</v>
      </c>
      <c r="H177" s="1" t="s">
        <v>9275</v>
      </c>
      <c r="I177" s="1" t="s">
        <v>9276</v>
      </c>
      <c r="J177" s="1" t="s">
        <v>9276</v>
      </c>
      <c r="K177" s="2"/>
      <c r="L177" s="1">
        <v>-4.0</v>
      </c>
      <c r="M177" s="1"/>
      <c r="N177" s="1">
        <v>10.30755</v>
      </c>
      <c r="O177" s="1" t="s">
        <v>8687</v>
      </c>
      <c r="P177" s="1" t="s">
        <v>9277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25</v>
      </c>
      <c r="B178" s="1" t="s">
        <v>17</v>
      </c>
      <c r="C178" s="3">
        <v>953.0</v>
      </c>
      <c r="D178" s="1">
        <v>0.0</v>
      </c>
      <c r="E178" s="2"/>
      <c r="F178" s="1" t="s">
        <v>19</v>
      </c>
      <c r="G178" s="1" t="s">
        <v>20</v>
      </c>
      <c r="H178" s="1" t="s">
        <v>9278</v>
      </c>
      <c r="I178" s="1" t="s">
        <v>9279</v>
      </c>
      <c r="J178" s="1" t="s">
        <v>9279</v>
      </c>
      <c r="K178" s="2"/>
      <c r="L178" s="1">
        <v>-6.0</v>
      </c>
      <c r="M178" s="1"/>
      <c r="N178" s="1">
        <v>8.979116666666666</v>
      </c>
      <c r="O178" s="1" t="s">
        <v>8687</v>
      </c>
      <c r="P178" s="1" t="s">
        <v>9280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37</v>
      </c>
      <c r="B179" s="1" t="s">
        <v>17</v>
      </c>
      <c r="C179" s="1">
        <v>1465.0</v>
      </c>
      <c r="D179" s="1">
        <v>0.0</v>
      </c>
      <c r="E179" s="2"/>
      <c r="F179" s="1" t="s">
        <v>38</v>
      </c>
      <c r="G179" s="1" t="s">
        <v>39</v>
      </c>
      <c r="H179" s="1" t="s">
        <v>9281</v>
      </c>
      <c r="I179" s="1" t="s">
        <v>9282</v>
      </c>
      <c r="J179" s="1" t="s">
        <v>9282</v>
      </c>
      <c r="K179" s="2"/>
      <c r="L179" s="1">
        <v>-14.0</v>
      </c>
      <c r="M179" s="1"/>
      <c r="N179" s="1">
        <v>62.2015</v>
      </c>
      <c r="O179" s="1" t="s">
        <v>42</v>
      </c>
      <c r="P179" s="1" t="s">
        <v>9283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25</v>
      </c>
      <c r="B180" s="1" t="s">
        <v>17</v>
      </c>
      <c r="C180" s="3">
        <v>329.0</v>
      </c>
      <c r="D180" s="1">
        <v>0.0</v>
      </c>
      <c r="E180" s="2"/>
      <c r="F180" s="1" t="s">
        <v>19</v>
      </c>
      <c r="G180" s="1" t="s">
        <v>39</v>
      </c>
      <c r="H180" s="1" t="s">
        <v>9284</v>
      </c>
      <c r="I180" s="1" t="s">
        <v>9285</v>
      </c>
      <c r="J180" s="1" t="s">
        <v>9285</v>
      </c>
      <c r="K180" s="2"/>
      <c r="L180" s="1">
        <v>-6.0</v>
      </c>
      <c r="M180" s="1"/>
      <c r="N180" s="1">
        <v>8.706533333333333</v>
      </c>
      <c r="O180" s="1" t="s">
        <v>8687</v>
      </c>
      <c r="P180" s="1" t="s">
        <v>9286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37</v>
      </c>
      <c r="B181" s="1" t="s">
        <v>17</v>
      </c>
      <c r="C181" s="1">
        <v>618.0</v>
      </c>
      <c r="D181" s="1">
        <v>0.0</v>
      </c>
      <c r="E181" s="2"/>
      <c r="F181" s="1" t="s">
        <v>38</v>
      </c>
      <c r="G181" s="1" t="s">
        <v>39</v>
      </c>
      <c r="H181" s="1" t="s">
        <v>9287</v>
      </c>
      <c r="I181" s="1" t="s">
        <v>9288</v>
      </c>
      <c r="J181" s="1" t="s">
        <v>9288</v>
      </c>
      <c r="K181" s="2"/>
      <c r="L181" s="1">
        <v>9.0</v>
      </c>
      <c r="M181" s="1"/>
      <c r="N181" s="1">
        <v>14.2585</v>
      </c>
      <c r="O181" s="1" t="s">
        <v>42</v>
      </c>
      <c r="P181" s="1" t="s">
        <v>9289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80</v>
      </c>
      <c r="B182" s="1" t="s">
        <v>17</v>
      </c>
      <c r="C182" s="1">
        <v>199.0</v>
      </c>
      <c r="D182" s="1">
        <v>50.0</v>
      </c>
      <c r="E182" s="2"/>
      <c r="F182" s="1" t="s">
        <v>38</v>
      </c>
      <c r="G182" s="1" t="s">
        <v>162</v>
      </c>
      <c r="H182" s="1" t="s">
        <v>9290</v>
      </c>
      <c r="I182" s="1" t="s">
        <v>9291</v>
      </c>
      <c r="J182" s="1" t="s">
        <v>9291</v>
      </c>
      <c r="K182" s="2"/>
      <c r="L182" s="1">
        <v>-9.0</v>
      </c>
      <c r="M182" s="1"/>
      <c r="N182" s="1">
        <v>9.4125</v>
      </c>
      <c r="O182" s="1" t="s">
        <v>86</v>
      </c>
      <c r="P182" s="1" t="s">
        <v>8934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16</v>
      </c>
      <c r="B183" s="1" t="s">
        <v>17</v>
      </c>
      <c r="C183" s="1">
        <v>598.0</v>
      </c>
      <c r="D183" s="1">
        <v>0.0</v>
      </c>
      <c r="E183" s="1" t="s">
        <v>18</v>
      </c>
      <c r="F183" s="1" t="s">
        <v>19</v>
      </c>
      <c r="G183" s="1" t="s">
        <v>20</v>
      </c>
      <c r="H183" s="1" t="s">
        <v>9292</v>
      </c>
      <c r="I183" s="1" t="s">
        <v>9293</v>
      </c>
      <c r="J183" s="1" t="s">
        <v>9293</v>
      </c>
      <c r="K183" s="2"/>
      <c r="L183" s="1">
        <v>0.0</v>
      </c>
      <c r="M183" s="1"/>
      <c r="N183" s="1">
        <v>15.415</v>
      </c>
      <c r="O183" s="1" t="s">
        <v>8687</v>
      </c>
      <c r="P183" s="1" t="s">
        <v>9294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80</v>
      </c>
      <c r="B184" s="1" t="s">
        <v>17</v>
      </c>
      <c r="C184" s="1">
        <v>498.0</v>
      </c>
      <c r="D184" s="1">
        <v>0.0</v>
      </c>
      <c r="E184" s="1" t="s">
        <v>8676</v>
      </c>
      <c r="F184" s="1" t="s">
        <v>81</v>
      </c>
      <c r="G184" s="1" t="s">
        <v>20</v>
      </c>
      <c r="H184" s="1" t="s">
        <v>9295</v>
      </c>
      <c r="I184" s="1" t="s">
        <v>9296</v>
      </c>
      <c r="J184" s="1" t="s">
        <v>9297</v>
      </c>
      <c r="K184" s="1" t="s">
        <v>9298</v>
      </c>
      <c r="L184" s="1">
        <v>26.0</v>
      </c>
      <c r="M184" s="1">
        <v>0.0025833333333333333</v>
      </c>
      <c r="N184" s="1">
        <v>16.808216666666667</v>
      </c>
      <c r="O184" s="1" t="s">
        <v>86</v>
      </c>
      <c r="P184" s="1" t="s">
        <v>9299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80</v>
      </c>
      <c r="B185" s="1" t="s">
        <v>17</v>
      </c>
      <c r="C185" s="1">
        <v>358.0</v>
      </c>
      <c r="D185" s="1">
        <v>0.0</v>
      </c>
      <c r="E185" s="1" t="s">
        <v>8676</v>
      </c>
      <c r="F185" s="1" t="s">
        <v>81</v>
      </c>
      <c r="G185" s="1" t="s">
        <v>20</v>
      </c>
      <c r="H185" s="1" t="s">
        <v>9300</v>
      </c>
      <c r="I185" s="1" t="s">
        <v>9301</v>
      </c>
      <c r="J185" s="1" t="s">
        <v>9302</v>
      </c>
      <c r="K185" s="1" t="s">
        <v>9303</v>
      </c>
      <c r="L185" s="1">
        <v>29.0</v>
      </c>
      <c r="M185" s="1">
        <v>0.002416666666666667</v>
      </c>
      <c r="N185" s="1">
        <v>21.092866666666666</v>
      </c>
      <c r="O185" s="1" t="s">
        <v>86</v>
      </c>
      <c r="P185" s="1" t="s">
        <v>9304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37</v>
      </c>
      <c r="B186" s="1" t="s">
        <v>17</v>
      </c>
      <c r="C186" s="1">
        <v>617.0</v>
      </c>
      <c r="D186" s="1">
        <v>0.0</v>
      </c>
      <c r="E186" s="2"/>
      <c r="F186" s="1" t="s">
        <v>38</v>
      </c>
      <c r="G186" s="1" t="s">
        <v>39</v>
      </c>
      <c r="H186" s="1" t="s">
        <v>9305</v>
      </c>
      <c r="I186" s="1" t="s">
        <v>9306</v>
      </c>
      <c r="J186" s="1" t="s">
        <v>9306</v>
      </c>
      <c r="K186" s="2"/>
      <c r="L186" s="1">
        <v>4.0</v>
      </c>
      <c r="M186" s="1"/>
      <c r="N186" s="1">
        <v>9.983</v>
      </c>
      <c r="O186" s="1" t="s">
        <v>42</v>
      </c>
      <c r="P186" s="1" t="s">
        <v>9307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80</v>
      </c>
      <c r="B187" s="1" t="s">
        <v>17</v>
      </c>
      <c r="C187" s="1">
        <v>267.0</v>
      </c>
      <c r="D187" s="1">
        <v>62.0</v>
      </c>
      <c r="E187" s="2"/>
      <c r="F187" s="1" t="s">
        <v>38</v>
      </c>
      <c r="G187" s="1" t="s">
        <v>20</v>
      </c>
      <c r="H187" s="1" t="s">
        <v>9308</v>
      </c>
      <c r="I187" s="1" t="s">
        <v>9309</v>
      </c>
      <c r="J187" s="1" t="s">
        <v>9309</v>
      </c>
      <c r="K187" s="2"/>
      <c r="L187" s="1">
        <v>-8.0</v>
      </c>
      <c r="M187" s="1"/>
      <c r="N187" s="1">
        <v>10.095766666666666</v>
      </c>
      <c r="O187" s="1" t="s">
        <v>86</v>
      </c>
      <c r="P187" s="1" t="s">
        <v>9310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25</v>
      </c>
      <c r="B188" s="1" t="s">
        <v>17</v>
      </c>
      <c r="C188" s="1">
        <v>329.0</v>
      </c>
      <c r="D188" s="1">
        <v>0.0</v>
      </c>
      <c r="E188" s="2"/>
      <c r="F188" s="1" t="s">
        <v>19</v>
      </c>
      <c r="G188" s="1" t="s">
        <v>39</v>
      </c>
      <c r="H188" s="1" t="s">
        <v>9311</v>
      </c>
      <c r="I188" s="1" t="s">
        <v>9312</v>
      </c>
      <c r="J188" s="1" t="s">
        <v>9312</v>
      </c>
      <c r="K188" s="2"/>
      <c r="L188" s="1">
        <v>-4.0</v>
      </c>
      <c r="M188" s="1"/>
      <c r="N188" s="1">
        <v>10.402216666666666</v>
      </c>
      <c r="O188" s="1" t="s">
        <v>8687</v>
      </c>
      <c r="P188" s="1" t="s">
        <v>9313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29</v>
      </c>
      <c r="B189" s="1" t="s">
        <v>17</v>
      </c>
      <c r="C189" s="1">
        <v>264.0</v>
      </c>
      <c r="D189" s="1">
        <v>0.0</v>
      </c>
      <c r="E189" s="1" t="s">
        <v>9314</v>
      </c>
      <c r="F189" s="1" t="s">
        <v>19</v>
      </c>
      <c r="G189" s="1" t="s">
        <v>20</v>
      </c>
      <c r="H189" s="1" t="s">
        <v>9315</v>
      </c>
      <c r="I189" s="1" t="s">
        <v>9316</v>
      </c>
      <c r="J189" s="1" t="s">
        <v>9316</v>
      </c>
      <c r="K189" s="2"/>
      <c r="L189" s="1">
        <v>-5.0</v>
      </c>
      <c r="M189" s="1"/>
      <c r="N189" s="1">
        <v>9.1095</v>
      </c>
      <c r="O189" s="1" t="s">
        <v>8687</v>
      </c>
      <c r="P189" s="1" t="s">
        <v>9317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80</v>
      </c>
      <c r="B190" s="1" t="s">
        <v>17</v>
      </c>
      <c r="C190" s="1">
        <v>826.0</v>
      </c>
      <c r="D190" s="1">
        <v>0.0</v>
      </c>
      <c r="E190" s="1" t="s">
        <v>9318</v>
      </c>
      <c r="F190" s="1" t="s">
        <v>81</v>
      </c>
      <c r="G190" s="1" t="s">
        <v>20</v>
      </c>
      <c r="H190" s="1" t="s">
        <v>9319</v>
      </c>
      <c r="I190" s="1" t="s">
        <v>9320</v>
      </c>
      <c r="J190" s="1" t="s">
        <v>9321</v>
      </c>
      <c r="K190" s="1" t="s">
        <v>9322</v>
      </c>
      <c r="L190" s="1">
        <v>-3.0</v>
      </c>
      <c r="M190" s="1">
        <v>0.0026</v>
      </c>
      <c r="N190" s="1">
        <v>17.446633333333335</v>
      </c>
      <c r="O190" s="1" t="s">
        <v>86</v>
      </c>
      <c r="P190" s="1" t="s">
        <v>9323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80</v>
      </c>
      <c r="B191" s="1" t="s">
        <v>17</v>
      </c>
      <c r="C191" s="1">
        <v>269.0</v>
      </c>
      <c r="D191" s="1">
        <v>0.0</v>
      </c>
      <c r="E191" s="1" t="s">
        <v>9318</v>
      </c>
      <c r="F191" s="1" t="s">
        <v>81</v>
      </c>
      <c r="G191" s="1" t="s">
        <v>20</v>
      </c>
      <c r="H191" s="1" t="s">
        <v>9324</v>
      </c>
      <c r="I191" s="1" t="s">
        <v>9325</v>
      </c>
      <c r="J191" s="1" t="s">
        <v>9326</v>
      </c>
      <c r="K191" s="1" t="s">
        <v>9327</v>
      </c>
      <c r="L191" s="1">
        <v>7.0</v>
      </c>
      <c r="M191" s="1">
        <v>0.0027</v>
      </c>
      <c r="N191" s="1">
        <v>22.3943</v>
      </c>
      <c r="O191" s="1" t="s">
        <v>86</v>
      </c>
      <c r="P191" s="1" t="s">
        <v>8790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37</v>
      </c>
      <c r="B192" s="1" t="s">
        <v>17</v>
      </c>
      <c r="C192" s="3">
        <v>618.0</v>
      </c>
      <c r="D192" s="1">
        <v>0.0</v>
      </c>
      <c r="E192" s="2"/>
      <c r="F192" s="1" t="s">
        <v>38</v>
      </c>
      <c r="G192" s="1" t="s">
        <v>39</v>
      </c>
      <c r="H192" s="1" t="s">
        <v>9328</v>
      </c>
      <c r="I192" s="1" t="s">
        <v>9329</v>
      </c>
      <c r="J192" s="1" t="s">
        <v>9329</v>
      </c>
      <c r="K192" s="2"/>
      <c r="L192" s="1">
        <v>-4.0</v>
      </c>
      <c r="M192" s="1"/>
      <c r="N192" s="1">
        <v>0.9003833333333333</v>
      </c>
      <c r="O192" s="1" t="s">
        <v>42</v>
      </c>
      <c r="P192" s="1" t="s">
        <v>9330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80</v>
      </c>
      <c r="B193" s="1" t="s">
        <v>17</v>
      </c>
      <c r="C193" s="3">
        <v>329.0</v>
      </c>
      <c r="D193" s="1">
        <v>0.0</v>
      </c>
      <c r="E193" s="1" t="s">
        <v>9318</v>
      </c>
      <c r="F193" s="1" t="s">
        <v>81</v>
      </c>
      <c r="G193" s="1" t="s">
        <v>39</v>
      </c>
      <c r="H193" s="1" t="s">
        <v>9331</v>
      </c>
      <c r="I193" s="1" t="s">
        <v>9332</v>
      </c>
      <c r="J193" s="1" t="s">
        <v>9333</v>
      </c>
      <c r="K193" s="1" t="s">
        <v>9334</v>
      </c>
      <c r="L193" s="1">
        <v>2.0</v>
      </c>
      <c r="M193" s="1">
        <v>0.002266666666666667</v>
      </c>
      <c r="N193" s="1">
        <v>23.723716666666668</v>
      </c>
      <c r="O193" s="1" t="s">
        <v>86</v>
      </c>
      <c r="P193" s="1" t="s">
        <v>9335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25</v>
      </c>
      <c r="B194" s="1" t="s">
        <v>17</v>
      </c>
      <c r="C194" s="1">
        <v>777.0</v>
      </c>
      <c r="D194" s="1">
        <v>0.0</v>
      </c>
      <c r="E194" s="2"/>
      <c r="F194" s="1" t="s">
        <v>19</v>
      </c>
      <c r="G194" s="1" t="s">
        <v>20</v>
      </c>
      <c r="H194" s="1" t="s">
        <v>9336</v>
      </c>
      <c r="I194" s="1" t="s">
        <v>9337</v>
      </c>
      <c r="J194" s="1" t="s">
        <v>9337</v>
      </c>
      <c r="K194" s="2"/>
      <c r="L194" s="1">
        <v>-1.0</v>
      </c>
      <c r="M194" s="1"/>
      <c r="N194" s="1">
        <v>13.939483333333333</v>
      </c>
      <c r="O194" s="1" t="s">
        <v>8687</v>
      </c>
      <c r="P194" s="1" t="s">
        <v>9338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80</v>
      </c>
      <c r="B195" s="1" t="s">
        <v>17</v>
      </c>
      <c r="C195" s="3">
        <v>394.0</v>
      </c>
      <c r="D195" s="1">
        <v>0.0</v>
      </c>
      <c r="E195" s="1" t="s">
        <v>9318</v>
      </c>
      <c r="F195" s="1" t="s">
        <v>81</v>
      </c>
      <c r="G195" s="1" t="s">
        <v>20</v>
      </c>
      <c r="H195" s="1" t="s">
        <v>9339</v>
      </c>
      <c r="I195" s="1" t="s">
        <v>9340</v>
      </c>
      <c r="J195" s="1" t="s">
        <v>9341</v>
      </c>
      <c r="K195" s="1" t="s">
        <v>9342</v>
      </c>
      <c r="L195" s="1">
        <v>-8.0</v>
      </c>
      <c r="M195" s="1">
        <v>0.002183333333333333</v>
      </c>
      <c r="N195" s="1">
        <v>14.678716666666666</v>
      </c>
      <c r="O195" s="1" t="s">
        <v>86</v>
      </c>
      <c r="P195" s="1" t="s">
        <v>9343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25</v>
      </c>
      <c r="B196" s="1" t="s">
        <v>17</v>
      </c>
      <c r="C196" s="3">
        <v>264.0</v>
      </c>
      <c r="D196" s="1">
        <v>0.0</v>
      </c>
      <c r="E196" s="2"/>
      <c r="F196" s="1" t="s">
        <v>19</v>
      </c>
      <c r="G196" s="1" t="s">
        <v>39</v>
      </c>
      <c r="H196" s="1" t="s">
        <v>9344</v>
      </c>
      <c r="I196" s="1" t="s">
        <v>9345</v>
      </c>
      <c r="J196" s="1" t="s">
        <v>9345</v>
      </c>
      <c r="K196" s="2"/>
      <c r="L196" s="1">
        <v>-2.0</v>
      </c>
      <c r="M196" s="1"/>
      <c r="N196" s="1">
        <v>12.777333333333333</v>
      </c>
      <c r="O196" s="1" t="s">
        <v>8687</v>
      </c>
      <c r="P196" s="1" t="s">
        <v>9062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3">
        <v>329.0</v>
      </c>
      <c r="D197" s="1">
        <v>0.0</v>
      </c>
      <c r="E197" s="1" t="s">
        <v>18</v>
      </c>
      <c r="F197" s="1" t="s">
        <v>19</v>
      </c>
      <c r="G197" s="1" t="s">
        <v>20</v>
      </c>
      <c r="H197" s="1" t="s">
        <v>9346</v>
      </c>
      <c r="I197" s="1" t="s">
        <v>9347</v>
      </c>
      <c r="J197" s="1" t="s">
        <v>9347</v>
      </c>
      <c r="K197" s="2"/>
      <c r="L197" s="1">
        <v>0.0</v>
      </c>
      <c r="M197" s="1"/>
      <c r="N197" s="1">
        <v>15.1238</v>
      </c>
      <c r="O197" s="1" t="s">
        <v>8687</v>
      </c>
      <c r="P197" s="1" t="s">
        <v>9348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25</v>
      </c>
      <c r="B198" s="1" t="s">
        <v>17</v>
      </c>
      <c r="C198" s="1">
        <v>264.0</v>
      </c>
      <c r="D198" s="1">
        <v>0.0</v>
      </c>
      <c r="E198" s="2"/>
      <c r="F198" s="1" t="s">
        <v>19</v>
      </c>
      <c r="G198" s="1" t="s">
        <v>20</v>
      </c>
      <c r="H198" s="1" t="s">
        <v>9349</v>
      </c>
      <c r="I198" s="1" t="s">
        <v>9350</v>
      </c>
      <c r="J198" s="1" t="s">
        <v>9350</v>
      </c>
      <c r="K198" s="2"/>
      <c r="L198" s="1">
        <v>-1.0</v>
      </c>
      <c r="M198" s="1"/>
      <c r="N198" s="1">
        <v>13.309416666666667</v>
      </c>
      <c r="O198" s="1" t="s">
        <v>8687</v>
      </c>
      <c r="P198" s="1" t="s">
        <v>8966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16</v>
      </c>
      <c r="B199" s="1" t="s">
        <v>17</v>
      </c>
      <c r="C199" s="1">
        <v>413.0</v>
      </c>
      <c r="D199" s="1">
        <v>0.0</v>
      </c>
      <c r="E199" s="1" t="s">
        <v>18</v>
      </c>
      <c r="F199" s="1" t="s">
        <v>19</v>
      </c>
      <c r="G199" s="1" t="s">
        <v>20</v>
      </c>
      <c r="H199" s="1" t="s">
        <v>9351</v>
      </c>
      <c r="I199" s="1" t="s">
        <v>9352</v>
      </c>
      <c r="J199" s="1" t="s">
        <v>9352</v>
      </c>
      <c r="K199" s="2"/>
      <c r="L199" s="1">
        <v>0.0</v>
      </c>
      <c r="M199" s="1"/>
      <c r="N199" s="1">
        <v>15.94945</v>
      </c>
      <c r="O199" s="1" t="s">
        <v>8687</v>
      </c>
      <c r="P199" s="1" t="s">
        <v>9353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224.0</v>
      </c>
      <c r="D200" s="1">
        <v>0.0</v>
      </c>
      <c r="E200" s="1" t="s">
        <v>18</v>
      </c>
      <c r="F200" s="1" t="s">
        <v>19</v>
      </c>
      <c r="G200" s="1" t="s">
        <v>20</v>
      </c>
      <c r="H200" s="1" t="s">
        <v>9354</v>
      </c>
      <c r="I200" s="1" t="s">
        <v>9355</v>
      </c>
      <c r="J200" s="1" t="s">
        <v>9355</v>
      </c>
      <c r="K200" s="2"/>
      <c r="L200" s="1">
        <v>-4.0</v>
      </c>
      <c r="M200" s="1"/>
      <c r="N200" s="1">
        <v>10.304366666666667</v>
      </c>
      <c r="O200" s="1" t="s">
        <v>8687</v>
      </c>
      <c r="P200" s="1" t="s">
        <v>9356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80</v>
      </c>
      <c r="B201" s="1" t="s">
        <v>17</v>
      </c>
      <c r="C201" s="1">
        <v>398.0</v>
      </c>
      <c r="D201" s="1">
        <v>100.0</v>
      </c>
      <c r="E201" s="2"/>
      <c r="F201" s="1" t="s">
        <v>38</v>
      </c>
      <c r="G201" s="1" t="s">
        <v>20</v>
      </c>
      <c r="H201" s="1" t="s">
        <v>9357</v>
      </c>
      <c r="I201" s="1" t="s">
        <v>9358</v>
      </c>
      <c r="J201" s="1" t="s">
        <v>9358</v>
      </c>
      <c r="K201" s="2"/>
      <c r="L201" s="1">
        <v>-6.0</v>
      </c>
      <c r="M201" s="1"/>
      <c r="N201" s="1">
        <v>11.797966666666667</v>
      </c>
      <c r="O201" s="1" t="s">
        <v>86</v>
      </c>
      <c r="P201" s="1" t="s">
        <v>9359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80</v>
      </c>
      <c r="B202" s="1" t="s">
        <v>17</v>
      </c>
      <c r="C202" s="1">
        <v>929.0</v>
      </c>
      <c r="D202" s="1">
        <v>0.0</v>
      </c>
      <c r="E202" s="1" t="s">
        <v>9318</v>
      </c>
      <c r="F202" s="1" t="s">
        <v>81</v>
      </c>
      <c r="G202" s="1" t="s">
        <v>39</v>
      </c>
      <c r="H202" s="1" t="s">
        <v>9360</v>
      </c>
      <c r="I202" s="1" t="s">
        <v>9361</v>
      </c>
      <c r="J202" s="1" t="s">
        <v>9362</v>
      </c>
      <c r="K202" s="1" t="s">
        <v>9363</v>
      </c>
      <c r="L202" s="1">
        <v>4.0</v>
      </c>
      <c r="M202" s="1">
        <v>0.0023666666666666667</v>
      </c>
      <c r="N202" s="1">
        <v>46.16951666666667</v>
      </c>
      <c r="O202" s="1" t="s">
        <v>86</v>
      </c>
      <c r="P202" s="1" t="s">
        <v>9364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16</v>
      </c>
      <c r="B203" s="1" t="s">
        <v>17</v>
      </c>
      <c r="C203" s="3">
        <v>872.0</v>
      </c>
      <c r="D203" s="1">
        <v>0.0</v>
      </c>
      <c r="E203" s="1" t="s">
        <v>18</v>
      </c>
      <c r="F203" s="1" t="s">
        <v>19</v>
      </c>
      <c r="G203" s="1" t="s">
        <v>20</v>
      </c>
      <c r="H203" s="1" t="s">
        <v>9365</v>
      </c>
      <c r="I203" s="1" t="s">
        <v>9366</v>
      </c>
      <c r="J203" s="1" t="s">
        <v>9366</v>
      </c>
      <c r="K203" s="2"/>
      <c r="L203" s="1">
        <v>4.0</v>
      </c>
      <c r="M203" s="1"/>
      <c r="N203" s="1">
        <v>19.462366666666668</v>
      </c>
      <c r="O203" s="1" t="s">
        <v>8687</v>
      </c>
      <c r="P203" s="1" t="s">
        <v>9367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29</v>
      </c>
      <c r="B204" s="1" t="s">
        <v>17</v>
      </c>
      <c r="C204" s="1">
        <v>329.0</v>
      </c>
      <c r="D204" s="1">
        <v>0.0</v>
      </c>
      <c r="E204" s="1" t="s">
        <v>808</v>
      </c>
      <c r="F204" s="1" t="s">
        <v>19</v>
      </c>
      <c r="G204" s="1" t="s">
        <v>20</v>
      </c>
      <c r="H204" s="1" t="s">
        <v>9368</v>
      </c>
      <c r="I204" s="1" t="s">
        <v>9369</v>
      </c>
      <c r="J204" s="1" t="s">
        <v>9369</v>
      </c>
      <c r="K204" s="2"/>
      <c r="L204" s="1">
        <v>-5.0</v>
      </c>
      <c r="M204" s="1"/>
      <c r="N204" s="1">
        <v>9.5969</v>
      </c>
      <c r="O204" s="1" t="s">
        <v>8687</v>
      </c>
      <c r="P204" s="1" t="s">
        <v>9370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16</v>
      </c>
      <c r="B205" s="1" t="s">
        <v>17</v>
      </c>
      <c r="C205" s="1">
        <v>299.0</v>
      </c>
      <c r="D205" s="1">
        <v>0.0</v>
      </c>
      <c r="E205" s="1" t="s">
        <v>18</v>
      </c>
      <c r="F205" s="1" t="s">
        <v>19</v>
      </c>
      <c r="G205" s="1" t="s">
        <v>20</v>
      </c>
      <c r="H205" s="1" t="s">
        <v>9371</v>
      </c>
      <c r="I205" s="1" t="s">
        <v>9372</v>
      </c>
      <c r="J205" s="1" t="s">
        <v>9372</v>
      </c>
      <c r="K205" s="2"/>
      <c r="L205" s="1">
        <v>-7.0</v>
      </c>
      <c r="M205" s="1"/>
      <c r="N205" s="1">
        <v>7.93655</v>
      </c>
      <c r="O205" s="1" t="s">
        <v>8687</v>
      </c>
      <c r="P205" s="1" t="s">
        <v>9373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488.0</v>
      </c>
      <c r="D206" s="1">
        <v>0.0</v>
      </c>
      <c r="E206" s="1" t="s">
        <v>18</v>
      </c>
      <c r="F206" s="1" t="s">
        <v>19</v>
      </c>
      <c r="G206" s="1" t="s">
        <v>20</v>
      </c>
      <c r="H206" s="1" t="s">
        <v>9374</v>
      </c>
      <c r="I206" s="1" t="s">
        <v>9375</v>
      </c>
      <c r="J206" s="1" t="s">
        <v>9375</v>
      </c>
      <c r="K206" s="2"/>
      <c r="L206" s="1">
        <v>-2.0</v>
      </c>
      <c r="M206" s="1"/>
      <c r="N206" s="1">
        <v>12.719216666666666</v>
      </c>
      <c r="O206" s="1" t="s">
        <v>8687</v>
      </c>
      <c r="P206" s="1" t="s">
        <v>9376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80</v>
      </c>
      <c r="B207" s="1" t="s">
        <v>17</v>
      </c>
      <c r="C207" s="1">
        <v>269.0</v>
      </c>
      <c r="D207" s="1">
        <v>0.0</v>
      </c>
      <c r="E207" s="1" t="s">
        <v>9318</v>
      </c>
      <c r="F207" s="1" t="s">
        <v>81</v>
      </c>
      <c r="G207" s="1" t="s">
        <v>20</v>
      </c>
      <c r="H207" s="1" t="s">
        <v>9377</v>
      </c>
      <c r="I207" s="1" t="s">
        <v>9378</v>
      </c>
      <c r="J207" s="1" t="s">
        <v>9379</v>
      </c>
      <c r="K207" s="1" t="s">
        <v>9380</v>
      </c>
      <c r="L207" s="1">
        <v>-7.0</v>
      </c>
      <c r="M207" s="1">
        <v>0.00375</v>
      </c>
      <c r="N207" s="1">
        <v>9.888116666666667</v>
      </c>
      <c r="O207" s="1" t="s">
        <v>86</v>
      </c>
      <c r="P207" s="1" t="s">
        <v>9381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80</v>
      </c>
      <c r="B208" s="1" t="s">
        <v>17</v>
      </c>
      <c r="C208" s="1">
        <v>1028.0</v>
      </c>
      <c r="D208" s="1">
        <v>252.0</v>
      </c>
      <c r="E208" s="2"/>
      <c r="F208" s="1" t="s">
        <v>38</v>
      </c>
      <c r="G208" s="1" t="s">
        <v>20</v>
      </c>
      <c r="H208" s="1" t="s">
        <v>9382</v>
      </c>
      <c r="I208" s="1" t="s">
        <v>9383</v>
      </c>
      <c r="J208" s="1" t="s">
        <v>9383</v>
      </c>
      <c r="K208" s="2"/>
      <c r="L208" s="1">
        <v>0.0</v>
      </c>
      <c r="M208" s="1"/>
      <c r="N208" s="1">
        <v>19.720183333333335</v>
      </c>
      <c r="O208" s="1" t="s">
        <v>86</v>
      </c>
      <c r="P208" s="1" t="s">
        <v>9384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80</v>
      </c>
      <c r="B209" s="1" t="s">
        <v>17</v>
      </c>
      <c r="C209" s="1">
        <v>564.0</v>
      </c>
      <c r="D209" s="1">
        <v>0.0</v>
      </c>
      <c r="E209" s="1" t="s">
        <v>9318</v>
      </c>
      <c r="F209" s="1" t="s">
        <v>81</v>
      </c>
      <c r="G209" s="1" t="s">
        <v>20</v>
      </c>
      <c r="H209" s="1" t="s">
        <v>9385</v>
      </c>
      <c r="I209" s="1" t="s">
        <v>9386</v>
      </c>
      <c r="J209" s="1" t="s">
        <v>9387</v>
      </c>
      <c r="K209" s="1" t="s">
        <v>9388</v>
      </c>
      <c r="L209" s="1">
        <v>-6.0</v>
      </c>
      <c r="M209" s="1">
        <v>0.00265</v>
      </c>
      <c r="N209" s="1">
        <v>16.966516666666667</v>
      </c>
      <c r="O209" s="1" t="s">
        <v>86</v>
      </c>
      <c r="P209" s="1" t="s">
        <v>9389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25</v>
      </c>
      <c r="B210" s="1" t="s">
        <v>17</v>
      </c>
      <c r="C210" s="1">
        <v>538.0</v>
      </c>
      <c r="D210" s="1">
        <v>0.0</v>
      </c>
      <c r="E210" s="2"/>
      <c r="F210" s="1" t="s">
        <v>19</v>
      </c>
      <c r="G210" s="1" t="s">
        <v>20</v>
      </c>
      <c r="H210" s="1" t="s">
        <v>9390</v>
      </c>
      <c r="I210" s="1" t="s">
        <v>9391</v>
      </c>
      <c r="J210" s="1" t="s">
        <v>9391</v>
      </c>
      <c r="K210" s="2"/>
      <c r="L210" s="1">
        <v>-7.0</v>
      </c>
      <c r="M210" s="1"/>
      <c r="N210" s="1">
        <v>7.5619</v>
      </c>
      <c r="O210" s="1" t="s">
        <v>8687</v>
      </c>
      <c r="P210" s="1" t="s">
        <v>9392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80</v>
      </c>
      <c r="B211" s="1" t="s">
        <v>17</v>
      </c>
      <c r="C211" s="1">
        <v>357.0</v>
      </c>
      <c r="D211" s="1">
        <v>17.0</v>
      </c>
      <c r="E211" s="1" t="s">
        <v>9318</v>
      </c>
      <c r="F211" s="1" t="s">
        <v>81</v>
      </c>
      <c r="G211" s="1" t="s">
        <v>20</v>
      </c>
      <c r="H211" s="1" t="s">
        <v>9393</v>
      </c>
      <c r="I211" s="1" t="s">
        <v>9394</v>
      </c>
      <c r="J211" s="1" t="s">
        <v>9395</v>
      </c>
      <c r="K211" s="1" t="s">
        <v>9396</v>
      </c>
      <c r="L211" s="1">
        <v>-10.0</v>
      </c>
      <c r="M211" s="1">
        <v>0.0018666666666666666</v>
      </c>
      <c r="N211" s="1">
        <v>5.225316666666667</v>
      </c>
      <c r="O211" s="1" t="s">
        <v>86</v>
      </c>
      <c r="P211" s="1" t="s">
        <v>9397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25</v>
      </c>
      <c r="B212" s="1" t="s">
        <v>17</v>
      </c>
      <c r="C212" s="3">
        <v>488.0</v>
      </c>
      <c r="D212" s="1">
        <v>0.0</v>
      </c>
      <c r="E212" s="2"/>
      <c r="F212" s="1" t="s">
        <v>19</v>
      </c>
      <c r="G212" s="1" t="s">
        <v>20</v>
      </c>
      <c r="H212" s="1" t="s">
        <v>9398</v>
      </c>
      <c r="I212" s="1" t="s">
        <v>9399</v>
      </c>
      <c r="J212" s="1" t="s">
        <v>9399</v>
      </c>
      <c r="K212" s="2"/>
      <c r="L212" s="1">
        <v>-6.0</v>
      </c>
      <c r="M212" s="1"/>
      <c r="N212" s="1">
        <v>8.9089</v>
      </c>
      <c r="O212" s="1" t="s">
        <v>8687</v>
      </c>
      <c r="P212" s="1" t="s">
        <v>9400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80</v>
      </c>
      <c r="B213" s="1" t="s">
        <v>17</v>
      </c>
      <c r="C213" s="1">
        <v>306.0</v>
      </c>
      <c r="D213" s="1">
        <v>0.0</v>
      </c>
      <c r="E213" s="1" t="s">
        <v>9318</v>
      </c>
      <c r="F213" s="1" t="s">
        <v>81</v>
      </c>
      <c r="G213" s="1" t="s">
        <v>20</v>
      </c>
      <c r="H213" s="1" t="s">
        <v>9401</v>
      </c>
      <c r="I213" s="1" t="s">
        <v>9402</v>
      </c>
      <c r="J213" s="1" t="s">
        <v>9403</v>
      </c>
      <c r="K213" s="1" t="s">
        <v>9404</v>
      </c>
      <c r="L213" s="1">
        <v>3.0</v>
      </c>
      <c r="M213" s="1">
        <v>0.008516666666666667</v>
      </c>
      <c r="N213" s="1">
        <v>10.085966666666666</v>
      </c>
      <c r="O213" s="1" t="s">
        <v>86</v>
      </c>
      <c r="P213" s="1" t="s">
        <v>9405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16</v>
      </c>
      <c r="B214" s="1" t="s">
        <v>17</v>
      </c>
      <c r="C214" s="1">
        <v>299.0</v>
      </c>
      <c r="D214" s="1">
        <v>0.0</v>
      </c>
      <c r="E214" s="1" t="s">
        <v>18</v>
      </c>
      <c r="F214" s="1" t="s">
        <v>19</v>
      </c>
      <c r="G214" s="1" t="s">
        <v>20</v>
      </c>
      <c r="H214" s="1" t="s">
        <v>9406</v>
      </c>
      <c r="I214" s="1" t="s">
        <v>9407</v>
      </c>
      <c r="J214" s="1" t="s">
        <v>9407</v>
      </c>
      <c r="K214" s="2"/>
      <c r="L214" s="1">
        <v>-1.0</v>
      </c>
      <c r="M214" s="1"/>
      <c r="N214" s="1">
        <v>13.18115</v>
      </c>
      <c r="O214" s="1" t="s">
        <v>8687</v>
      </c>
      <c r="P214" s="1" t="s">
        <v>9408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16</v>
      </c>
      <c r="B215" s="1" t="s">
        <v>17</v>
      </c>
      <c r="C215" s="1">
        <v>460.6</v>
      </c>
      <c r="D215" s="1">
        <v>197.4</v>
      </c>
      <c r="E215" s="1" t="s">
        <v>18</v>
      </c>
      <c r="F215" s="1" t="s">
        <v>19</v>
      </c>
      <c r="G215" s="1" t="s">
        <v>20</v>
      </c>
      <c r="H215" s="1" t="s">
        <v>9409</v>
      </c>
      <c r="I215" s="1" t="s">
        <v>9410</v>
      </c>
      <c r="J215" s="1" t="s">
        <v>9410</v>
      </c>
      <c r="K215" s="2"/>
      <c r="L215" s="1">
        <v>0.0</v>
      </c>
      <c r="M215" s="1"/>
      <c r="N215" s="1">
        <v>14.046</v>
      </c>
      <c r="O215" s="1" t="s">
        <v>8687</v>
      </c>
      <c r="P215" s="1" t="s">
        <v>9411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16</v>
      </c>
      <c r="B216" s="1" t="s">
        <v>17</v>
      </c>
      <c r="C216" s="1">
        <v>264.0</v>
      </c>
      <c r="D216" s="1">
        <v>0.0</v>
      </c>
      <c r="E216" s="1" t="s">
        <v>18</v>
      </c>
      <c r="F216" s="1" t="s">
        <v>19</v>
      </c>
      <c r="G216" s="1" t="s">
        <v>20</v>
      </c>
      <c r="H216" s="1" t="s">
        <v>9412</v>
      </c>
      <c r="I216" s="1" t="s">
        <v>9413</v>
      </c>
      <c r="J216" s="1" t="s">
        <v>9413</v>
      </c>
      <c r="K216" s="2"/>
      <c r="L216" s="1">
        <v>-8.0</v>
      </c>
      <c r="M216" s="1"/>
      <c r="N216" s="1">
        <v>6.984283333333333</v>
      </c>
      <c r="O216" s="1" t="s">
        <v>8687</v>
      </c>
      <c r="P216" s="1" t="s">
        <v>9414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37</v>
      </c>
      <c r="B217" s="1" t="s">
        <v>17</v>
      </c>
      <c r="C217" s="1">
        <v>309.0</v>
      </c>
      <c r="D217" s="1">
        <v>0.0</v>
      </c>
      <c r="E217" s="2"/>
      <c r="F217" s="1" t="s">
        <v>38</v>
      </c>
      <c r="G217" s="1" t="s">
        <v>39</v>
      </c>
      <c r="H217" s="1" t="s">
        <v>9415</v>
      </c>
      <c r="I217" s="1" t="s">
        <v>9416</v>
      </c>
      <c r="J217" s="1" t="s">
        <v>9416</v>
      </c>
      <c r="K217" s="2"/>
      <c r="L217" s="1">
        <v>5.0</v>
      </c>
      <c r="M217" s="1"/>
      <c r="N217" s="1">
        <v>10.653666666666666</v>
      </c>
      <c r="O217" s="1" t="s">
        <v>42</v>
      </c>
      <c r="P217" s="1" t="s">
        <v>9417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25</v>
      </c>
      <c r="B218" s="3" t="s">
        <v>17</v>
      </c>
      <c r="C218" s="1">
        <v>364.0</v>
      </c>
      <c r="D218" s="1">
        <v>0.0</v>
      </c>
      <c r="E218" s="2"/>
      <c r="F218" s="1" t="s">
        <v>19</v>
      </c>
      <c r="G218" s="1" t="s">
        <v>20</v>
      </c>
      <c r="H218" s="1" t="s">
        <v>9418</v>
      </c>
      <c r="I218" s="1" t="s">
        <v>9419</v>
      </c>
      <c r="J218" s="1" t="s">
        <v>9419</v>
      </c>
      <c r="K218" s="2"/>
      <c r="L218" s="1">
        <v>-1.0</v>
      </c>
      <c r="M218" s="1"/>
      <c r="N218" s="1">
        <v>13.943916666666667</v>
      </c>
      <c r="O218" s="1" t="s">
        <v>8687</v>
      </c>
      <c r="P218" s="1" t="s">
        <v>9420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37</v>
      </c>
      <c r="B219" s="1" t="s">
        <v>17</v>
      </c>
      <c r="C219" s="1">
        <v>618.0</v>
      </c>
      <c r="D219" s="1">
        <v>0.0</v>
      </c>
      <c r="E219" s="2"/>
      <c r="F219" s="1" t="s">
        <v>38</v>
      </c>
      <c r="G219" s="1" t="s">
        <v>39</v>
      </c>
      <c r="H219" s="1" t="s">
        <v>9421</v>
      </c>
      <c r="I219" s="1" t="s">
        <v>9422</v>
      </c>
      <c r="J219" s="1" t="s">
        <v>9422</v>
      </c>
      <c r="K219" s="2"/>
      <c r="L219" s="1">
        <v>7.0</v>
      </c>
      <c r="M219" s="1"/>
      <c r="N219" s="1">
        <v>12.98045</v>
      </c>
      <c r="O219" s="1" t="s">
        <v>42</v>
      </c>
      <c r="P219" s="1" t="s">
        <v>9423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25</v>
      </c>
      <c r="B220" s="1" t="s">
        <v>17</v>
      </c>
      <c r="C220" s="1">
        <v>887.0</v>
      </c>
      <c r="D220" s="1">
        <v>0.0</v>
      </c>
      <c r="E220" s="2"/>
      <c r="F220" s="1" t="s">
        <v>19</v>
      </c>
      <c r="G220" s="1" t="s">
        <v>20</v>
      </c>
      <c r="H220" s="1" t="s">
        <v>9424</v>
      </c>
      <c r="I220" s="1" t="s">
        <v>9425</v>
      </c>
      <c r="J220" s="1" t="s">
        <v>9425</v>
      </c>
      <c r="K220" s="2"/>
      <c r="L220" s="1">
        <v>4.0</v>
      </c>
      <c r="M220" s="1"/>
      <c r="N220" s="1">
        <v>19.1664</v>
      </c>
      <c r="O220" s="1" t="s">
        <v>8687</v>
      </c>
      <c r="P220" s="1" t="s">
        <v>9426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29</v>
      </c>
      <c r="B221" s="1" t="s">
        <v>17</v>
      </c>
      <c r="C221" s="1">
        <v>738.0</v>
      </c>
      <c r="D221" s="1">
        <v>0.0</v>
      </c>
      <c r="E221" s="1" t="s">
        <v>3266</v>
      </c>
      <c r="F221" s="1" t="s">
        <v>19</v>
      </c>
      <c r="G221" s="1" t="s">
        <v>20</v>
      </c>
      <c r="H221" s="1" t="s">
        <v>9427</v>
      </c>
      <c r="I221" s="1" t="s">
        <v>9428</v>
      </c>
      <c r="J221" s="1" t="s">
        <v>9428</v>
      </c>
      <c r="K221" s="2"/>
      <c r="L221" s="1">
        <v>-5.0</v>
      </c>
      <c r="M221" s="1"/>
      <c r="N221" s="1">
        <v>9.597266666666666</v>
      </c>
      <c r="O221" s="1" t="s">
        <v>8687</v>
      </c>
      <c r="P221" s="1" t="s">
        <v>9429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80</v>
      </c>
      <c r="B222" s="1" t="s">
        <v>17</v>
      </c>
      <c r="C222" s="1">
        <v>309.0</v>
      </c>
      <c r="D222" s="1">
        <v>0.0</v>
      </c>
      <c r="E222" s="1" t="s">
        <v>9318</v>
      </c>
      <c r="F222" s="1" t="s">
        <v>81</v>
      </c>
      <c r="G222" s="1" t="s">
        <v>20</v>
      </c>
      <c r="H222" s="1" t="s">
        <v>9430</v>
      </c>
      <c r="I222" s="1" t="s">
        <v>9431</v>
      </c>
      <c r="J222" s="1" t="s">
        <v>9432</v>
      </c>
      <c r="K222" s="1" t="s">
        <v>9433</v>
      </c>
      <c r="L222" s="1">
        <v>2.0</v>
      </c>
      <c r="M222" s="1">
        <v>0.0020833333333333333</v>
      </c>
      <c r="N222" s="1">
        <v>31.775883333333333</v>
      </c>
      <c r="O222" s="1" t="s">
        <v>86</v>
      </c>
      <c r="P222" s="1" t="s">
        <v>8996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80</v>
      </c>
      <c r="B223" s="1" t="s">
        <v>17</v>
      </c>
      <c r="C223" s="1">
        <v>893.0</v>
      </c>
      <c r="D223" s="1">
        <v>223.0</v>
      </c>
      <c r="E223" s="2"/>
      <c r="F223" s="1" t="s">
        <v>38</v>
      </c>
      <c r="G223" s="1" t="s">
        <v>162</v>
      </c>
      <c r="H223" s="1" t="s">
        <v>9434</v>
      </c>
      <c r="I223" s="1" t="s">
        <v>9435</v>
      </c>
      <c r="J223" s="1" t="s">
        <v>9435</v>
      </c>
      <c r="K223" s="2"/>
      <c r="L223" s="1">
        <v>0.0</v>
      </c>
      <c r="M223" s="1"/>
      <c r="N223" s="1">
        <v>32.7176</v>
      </c>
      <c r="O223" s="1" t="s">
        <v>86</v>
      </c>
      <c r="P223" s="1" t="s">
        <v>9436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29</v>
      </c>
      <c r="B224" s="3" t="s">
        <v>17</v>
      </c>
      <c r="C224" s="1">
        <v>444.0</v>
      </c>
      <c r="D224" s="1">
        <v>0.0</v>
      </c>
      <c r="E224" s="1" t="s">
        <v>9437</v>
      </c>
      <c r="F224" s="1" t="s">
        <v>19</v>
      </c>
      <c r="G224" s="1" t="s">
        <v>20</v>
      </c>
      <c r="H224" s="1" t="s">
        <v>9438</v>
      </c>
      <c r="I224" s="1" t="s">
        <v>9439</v>
      </c>
      <c r="J224" s="1" t="s">
        <v>9439</v>
      </c>
      <c r="K224" s="2"/>
      <c r="L224" s="1">
        <v>-9.0</v>
      </c>
      <c r="M224" s="1"/>
      <c r="N224" s="1">
        <v>5.459316666666667</v>
      </c>
      <c r="O224" s="1" t="s">
        <v>8687</v>
      </c>
      <c r="P224" s="1" t="s">
        <v>9440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25</v>
      </c>
      <c r="B225" s="1" t="s">
        <v>17</v>
      </c>
      <c r="C225" s="1">
        <v>444.0</v>
      </c>
      <c r="D225" s="1">
        <v>0.0</v>
      </c>
      <c r="E225" s="2"/>
      <c r="F225" s="1" t="s">
        <v>19</v>
      </c>
      <c r="G225" s="1" t="s">
        <v>39</v>
      </c>
      <c r="H225" s="1" t="s">
        <v>9441</v>
      </c>
      <c r="I225" s="1" t="s">
        <v>9442</v>
      </c>
      <c r="J225" s="1" t="s">
        <v>9442</v>
      </c>
      <c r="K225" s="2"/>
      <c r="L225" s="1">
        <v>-8.0</v>
      </c>
      <c r="M225" s="1"/>
      <c r="N225" s="1">
        <v>6.735983333333333</v>
      </c>
      <c r="O225" s="1" t="s">
        <v>8687</v>
      </c>
      <c r="P225" s="1" t="s">
        <v>9443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80</v>
      </c>
      <c r="B226" s="1" t="s">
        <v>17</v>
      </c>
      <c r="C226" s="3">
        <v>270.0</v>
      </c>
      <c r="D226" s="1">
        <v>104.0</v>
      </c>
      <c r="E226" s="2"/>
      <c r="F226" s="1" t="s">
        <v>38</v>
      </c>
      <c r="G226" s="1" t="s">
        <v>162</v>
      </c>
      <c r="H226" s="1" t="s">
        <v>9444</v>
      </c>
      <c r="I226" s="1" t="s">
        <v>9445</v>
      </c>
      <c r="J226" s="1" t="s">
        <v>9445</v>
      </c>
      <c r="K226" s="2"/>
      <c r="L226" s="1">
        <v>-13.0</v>
      </c>
      <c r="M226" s="1"/>
      <c r="N226" s="1">
        <v>5.973366666666666</v>
      </c>
      <c r="O226" s="1" t="s">
        <v>86</v>
      </c>
      <c r="P226" s="1" t="s">
        <v>9446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80</v>
      </c>
      <c r="B227" s="1" t="s">
        <v>17</v>
      </c>
      <c r="C227" s="1">
        <v>167.0</v>
      </c>
      <c r="D227" s="1">
        <v>42.0</v>
      </c>
      <c r="E227" s="2"/>
      <c r="F227" s="1" t="s">
        <v>38</v>
      </c>
      <c r="G227" s="1" t="s">
        <v>20</v>
      </c>
      <c r="H227" s="1" t="s">
        <v>9447</v>
      </c>
      <c r="I227" s="1" t="s">
        <v>9448</v>
      </c>
      <c r="J227" s="1" t="s">
        <v>9448</v>
      </c>
      <c r="K227" s="2"/>
      <c r="L227" s="1">
        <v>-13.0</v>
      </c>
      <c r="M227" s="1"/>
      <c r="N227" s="1">
        <v>5.990483333333334</v>
      </c>
      <c r="O227" s="1" t="s">
        <v>86</v>
      </c>
      <c r="P227" s="1" t="s">
        <v>9449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80</v>
      </c>
      <c r="B228" s="1" t="s">
        <v>17</v>
      </c>
      <c r="C228" s="3">
        <v>331.0</v>
      </c>
      <c r="D228" s="1">
        <v>23.0</v>
      </c>
      <c r="E228" s="1" t="s">
        <v>9450</v>
      </c>
      <c r="F228" s="1" t="s">
        <v>81</v>
      </c>
      <c r="G228" s="1" t="s">
        <v>20</v>
      </c>
      <c r="H228" s="1" t="s">
        <v>9451</v>
      </c>
      <c r="I228" s="1" t="s">
        <v>9452</v>
      </c>
      <c r="J228" s="1" t="s">
        <v>9453</v>
      </c>
      <c r="K228" s="1" t="s">
        <v>9454</v>
      </c>
      <c r="L228" s="1">
        <v>-10.0</v>
      </c>
      <c r="M228" s="1">
        <v>0.002683333333333333</v>
      </c>
      <c r="N228" s="1">
        <v>9.865666666666666</v>
      </c>
      <c r="O228" s="1" t="s">
        <v>86</v>
      </c>
      <c r="P228" s="1" t="s">
        <v>9455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29</v>
      </c>
      <c r="B229" s="1" t="s">
        <v>17</v>
      </c>
      <c r="C229" s="1">
        <v>381.0</v>
      </c>
      <c r="D229" s="1">
        <v>0.0</v>
      </c>
      <c r="E229" s="1" t="s">
        <v>9456</v>
      </c>
      <c r="F229" s="1" t="s">
        <v>19</v>
      </c>
      <c r="G229" s="1" t="s">
        <v>20</v>
      </c>
      <c r="H229" s="1" t="s">
        <v>9457</v>
      </c>
      <c r="I229" s="1" t="s">
        <v>9458</v>
      </c>
      <c r="J229" s="1" t="s">
        <v>9458</v>
      </c>
      <c r="K229" s="2"/>
      <c r="L229" s="1">
        <v>-3.0</v>
      </c>
      <c r="M229" s="1"/>
      <c r="N229" s="1">
        <v>11.599666666666666</v>
      </c>
      <c r="O229" s="1" t="s">
        <v>8687</v>
      </c>
      <c r="P229" s="1" t="s">
        <v>9459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25</v>
      </c>
      <c r="B230" s="1" t="s">
        <v>17</v>
      </c>
      <c r="C230" s="1">
        <v>329.0</v>
      </c>
      <c r="D230" s="1">
        <v>0.0</v>
      </c>
      <c r="E230" s="2"/>
      <c r="F230" s="1" t="s">
        <v>19</v>
      </c>
      <c r="G230" s="1" t="s">
        <v>20</v>
      </c>
      <c r="H230" s="1" t="s">
        <v>9460</v>
      </c>
      <c r="I230" s="1" t="s">
        <v>9461</v>
      </c>
      <c r="J230" s="1" t="s">
        <v>9461</v>
      </c>
      <c r="K230" s="2"/>
      <c r="L230" s="1">
        <v>-3.0</v>
      </c>
      <c r="M230" s="1"/>
      <c r="N230" s="1">
        <v>11.20895</v>
      </c>
      <c r="O230" s="1" t="s">
        <v>8687</v>
      </c>
      <c r="P230" s="1" t="s">
        <v>9462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80</v>
      </c>
      <c r="B231" s="1" t="s">
        <v>17</v>
      </c>
      <c r="C231" s="1">
        <v>329.0</v>
      </c>
      <c r="D231" s="1">
        <v>0.0</v>
      </c>
      <c r="E231" s="1" t="s">
        <v>9450</v>
      </c>
      <c r="F231" s="1" t="s">
        <v>81</v>
      </c>
      <c r="G231" s="1" t="s">
        <v>20</v>
      </c>
      <c r="H231" s="1" t="s">
        <v>9463</v>
      </c>
      <c r="I231" s="1" t="s">
        <v>9464</v>
      </c>
      <c r="J231" s="1" t="s">
        <v>9465</v>
      </c>
      <c r="K231" s="1" t="s">
        <v>9466</v>
      </c>
      <c r="L231" s="1">
        <v>-5.0</v>
      </c>
      <c r="M231" s="1">
        <v>0.00245</v>
      </c>
      <c r="N231" s="1">
        <v>2.4029166666666666</v>
      </c>
      <c r="O231" s="1" t="s">
        <v>86</v>
      </c>
      <c r="P231" s="1" t="s">
        <v>9467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17</v>
      </c>
      <c r="C232" s="1">
        <v>329.0</v>
      </c>
      <c r="D232" s="1">
        <v>0.0</v>
      </c>
      <c r="E232" s="1" t="s">
        <v>18</v>
      </c>
      <c r="F232" s="1" t="s">
        <v>19</v>
      </c>
      <c r="G232" s="1" t="s">
        <v>20</v>
      </c>
      <c r="H232" s="1" t="s">
        <v>9468</v>
      </c>
      <c r="I232" s="1" t="s">
        <v>9469</v>
      </c>
      <c r="J232" s="1" t="s">
        <v>9469</v>
      </c>
      <c r="K232" s="2"/>
      <c r="L232" s="1">
        <v>-17.0</v>
      </c>
      <c r="M232" s="1"/>
      <c r="N232" s="1">
        <v>7.389183333333333</v>
      </c>
      <c r="O232" s="1" t="s">
        <v>8687</v>
      </c>
      <c r="P232" s="1" t="s">
        <v>8845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25</v>
      </c>
      <c r="B233" s="1" t="s">
        <v>17</v>
      </c>
      <c r="C233" s="1">
        <v>289.0</v>
      </c>
      <c r="D233" s="1">
        <v>0.0</v>
      </c>
      <c r="E233" s="2"/>
      <c r="F233" s="1" t="s">
        <v>19</v>
      </c>
      <c r="G233" s="1" t="s">
        <v>20</v>
      </c>
      <c r="H233" s="1" t="s">
        <v>9470</v>
      </c>
      <c r="I233" s="1" t="s">
        <v>9471</v>
      </c>
      <c r="J233" s="1" t="s">
        <v>9471</v>
      </c>
      <c r="K233" s="2"/>
      <c r="L233" s="1">
        <v>-7.0</v>
      </c>
      <c r="M233" s="1"/>
      <c r="N233" s="1">
        <v>7.002966666666667</v>
      </c>
      <c r="O233" s="1" t="s">
        <v>8687</v>
      </c>
      <c r="P233" s="1" t="s">
        <v>9472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25</v>
      </c>
      <c r="B234" s="1" t="s">
        <v>17</v>
      </c>
      <c r="C234" s="1">
        <v>369.0</v>
      </c>
      <c r="D234" s="1">
        <v>0.0</v>
      </c>
      <c r="E234" s="2"/>
      <c r="F234" s="1" t="s">
        <v>19</v>
      </c>
      <c r="G234" s="1" t="s">
        <v>20</v>
      </c>
      <c r="H234" s="1" t="s">
        <v>9473</v>
      </c>
      <c r="I234" s="1" t="s">
        <v>9474</v>
      </c>
      <c r="J234" s="1" t="s">
        <v>9474</v>
      </c>
      <c r="K234" s="2"/>
      <c r="L234" s="1">
        <v>-7.0</v>
      </c>
      <c r="M234" s="1"/>
      <c r="N234" s="1">
        <v>7.8063666666666665</v>
      </c>
      <c r="O234" s="1" t="s">
        <v>8687</v>
      </c>
      <c r="P234" s="1" t="s">
        <v>9475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80</v>
      </c>
      <c r="B235" s="1" t="s">
        <v>17</v>
      </c>
      <c r="C235" s="1">
        <v>409.0</v>
      </c>
      <c r="D235" s="1">
        <v>0.0</v>
      </c>
      <c r="E235" s="1" t="s">
        <v>9450</v>
      </c>
      <c r="F235" s="1" t="s">
        <v>81</v>
      </c>
      <c r="G235" s="1" t="s">
        <v>39</v>
      </c>
      <c r="H235" s="1" t="s">
        <v>9476</v>
      </c>
      <c r="I235" s="1" t="s">
        <v>9477</v>
      </c>
      <c r="J235" s="1" t="s">
        <v>9478</v>
      </c>
      <c r="K235" s="1" t="s">
        <v>9479</v>
      </c>
      <c r="L235" s="1">
        <v>-16.0</v>
      </c>
      <c r="M235" s="1">
        <v>0.0027</v>
      </c>
      <c r="N235" s="1">
        <v>7.8956333333333335</v>
      </c>
      <c r="O235" s="1" t="s">
        <v>86</v>
      </c>
      <c r="P235" s="1" t="s">
        <v>9480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37</v>
      </c>
      <c r="B236" s="1" t="s">
        <v>17</v>
      </c>
      <c r="C236" s="1">
        <v>20.0</v>
      </c>
      <c r="D236" s="1">
        <v>35.0</v>
      </c>
      <c r="E236" s="2"/>
      <c r="F236" s="1" t="s">
        <v>38</v>
      </c>
      <c r="G236" s="1" t="s">
        <v>39</v>
      </c>
      <c r="H236" s="1" t="s">
        <v>9481</v>
      </c>
      <c r="I236" s="1" t="s">
        <v>9482</v>
      </c>
      <c r="J236" s="1" t="s">
        <v>9482</v>
      </c>
      <c r="K236" s="2"/>
      <c r="L236" s="1">
        <v>-4.0</v>
      </c>
      <c r="M236" s="1"/>
      <c r="N236" s="1">
        <v>0.2899333333333333</v>
      </c>
      <c r="O236" s="1" t="s">
        <v>42</v>
      </c>
      <c r="P236" s="1" t="s">
        <v>9483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29</v>
      </c>
      <c r="B237" s="1" t="s">
        <v>17</v>
      </c>
      <c r="C237" s="1">
        <v>469.0</v>
      </c>
      <c r="D237" s="1">
        <v>0.0</v>
      </c>
      <c r="E237" s="1" t="s">
        <v>9484</v>
      </c>
      <c r="F237" s="1" t="s">
        <v>19</v>
      </c>
      <c r="G237" s="1" t="s">
        <v>20</v>
      </c>
      <c r="H237" s="1" t="s">
        <v>9485</v>
      </c>
      <c r="I237" s="1" t="s">
        <v>9486</v>
      </c>
      <c r="J237" s="1" t="s">
        <v>9486</v>
      </c>
      <c r="K237" s="2"/>
      <c r="L237" s="1">
        <v>-4.0</v>
      </c>
      <c r="M237" s="1"/>
      <c r="N237" s="1">
        <v>10.518816666666666</v>
      </c>
      <c r="O237" s="1" t="s">
        <v>8687</v>
      </c>
      <c r="P237" s="1" t="s">
        <v>9487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25</v>
      </c>
      <c r="B238" s="1" t="s">
        <v>17</v>
      </c>
      <c r="C238" s="1">
        <v>264.0</v>
      </c>
      <c r="D238" s="1">
        <v>0.0</v>
      </c>
      <c r="E238" s="2"/>
      <c r="F238" s="1" t="s">
        <v>19</v>
      </c>
      <c r="G238" s="1" t="s">
        <v>20</v>
      </c>
      <c r="H238" s="1" t="s">
        <v>9488</v>
      </c>
      <c r="I238" s="1" t="s">
        <v>9489</v>
      </c>
      <c r="J238" s="1" t="s">
        <v>9489</v>
      </c>
      <c r="K238" s="2"/>
      <c r="L238" s="1">
        <v>-6.0</v>
      </c>
      <c r="M238" s="1"/>
      <c r="N238" s="1">
        <v>8.014733333333334</v>
      </c>
      <c r="O238" s="1" t="s">
        <v>8687</v>
      </c>
      <c r="P238" s="1" t="s">
        <v>9062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37</v>
      </c>
      <c r="B239" s="1" t="s">
        <v>17</v>
      </c>
      <c r="C239" s="1">
        <v>798.0</v>
      </c>
      <c r="D239" s="1">
        <v>0.0</v>
      </c>
      <c r="E239" s="2"/>
      <c r="F239" s="1" t="s">
        <v>38</v>
      </c>
      <c r="G239" s="1" t="s">
        <v>39</v>
      </c>
      <c r="H239" s="1" t="s">
        <v>9490</v>
      </c>
      <c r="I239" s="1" t="s">
        <v>9491</v>
      </c>
      <c r="J239" s="1" t="s">
        <v>9491</v>
      </c>
      <c r="K239" s="2"/>
      <c r="L239" s="1">
        <v>0.0</v>
      </c>
      <c r="M239" s="1"/>
      <c r="N239" s="1">
        <v>5.2618</v>
      </c>
      <c r="O239" s="1" t="s">
        <v>42</v>
      </c>
      <c r="P239" s="1" t="s">
        <v>9492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25</v>
      </c>
      <c r="B240" s="1" t="s">
        <v>17</v>
      </c>
      <c r="C240" s="1">
        <v>429.0</v>
      </c>
      <c r="D240" s="1">
        <v>0.0</v>
      </c>
      <c r="E240" s="2"/>
      <c r="F240" s="1" t="s">
        <v>19</v>
      </c>
      <c r="G240" s="1" t="s">
        <v>20</v>
      </c>
      <c r="H240" s="1" t="s">
        <v>9493</v>
      </c>
      <c r="I240" s="1" t="s">
        <v>9494</v>
      </c>
      <c r="J240" s="1" t="s">
        <v>9494</v>
      </c>
      <c r="K240" s="2"/>
      <c r="L240" s="1">
        <v>-6.0</v>
      </c>
      <c r="M240" s="1"/>
      <c r="N240" s="1">
        <v>8.097633333333333</v>
      </c>
      <c r="O240" s="1" t="s">
        <v>8687</v>
      </c>
      <c r="P240" s="1" t="s">
        <v>9495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37</v>
      </c>
      <c r="B241" s="1" t="s">
        <v>17</v>
      </c>
      <c r="C241" s="1">
        <v>309.0</v>
      </c>
      <c r="D241" s="1">
        <v>0.0</v>
      </c>
      <c r="E241" s="2"/>
      <c r="F241" s="1" t="s">
        <v>38</v>
      </c>
      <c r="G241" s="1" t="s">
        <v>39</v>
      </c>
      <c r="H241" s="1" t="s">
        <v>9496</v>
      </c>
      <c r="I241" s="1" t="s">
        <v>9497</v>
      </c>
      <c r="J241" s="1" t="s">
        <v>9497</v>
      </c>
      <c r="K241" s="2"/>
      <c r="L241" s="1">
        <v>0.0</v>
      </c>
      <c r="M241" s="1"/>
      <c r="N241" s="1">
        <v>5.018466666666667</v>
      </c>
      <c r="O241" s="1" t="s">
        <v>42</v>
      </c>
      <c r="P241" s="1" t="s">
        <v>9498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25</v>
      </c>
      <c r="B242" s="1" t="s">
        <v>17</v>
      </c>
      <c r="C242" s="1">
        <v>338.0</v>
      </c>
      <c r="D242" s="1">
        <v>0.0</v>
      </c>
      <c r="E242" s="2"/>
      <c r="F242" s="1" t="s">
        <v>19</v>
      </c>
      <c r="G242" s="1" t="s">
        <v>39</v>
      </c>
      <c r="H242" s="1" t="s">
        <v>9499</v>
      </c>
      <c r="I242" s="1" t="s">
        <v>9500</v>
      </c>
      <c r="J242" s="1" t="s">
        <v>9500</v>
      </c>
      <c r="K242" s="2"/>
      <c r="L242" s="1">
        <v>-7.0</v>
      </c>
      <c r="M242" s="1"/>
      <c r="N242" s="1">
        <v>7.358733333333333</v>
      </c>
      <c r="O242" s="1" t="s">
        <v>8687</v>
      </c>
      <c r="P242" s="1" t="s">
        <v>9501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29</v>
      </c>
      <c r="B243" s="1" t="s">
        <v>17</v>
      </c>
      <c r="C243" s="3">
        <v>380.0</v>
      </c>
      <c r="D243" s="1">
        <v>0.0</v>
      </c>
      <c r="E243" s="1" t="s">
        <v>89</v>
      </c>
      <c r="F243" s="1" t="s">
        <v>19</v>
      </c>
      <c r="G243" s="1" t="s">
        <v>20</v>
      </c>
      <c r="H243" s="1" t="s">
        <v>9502</v>
      </c>
      <c r="I243" s="1" t="s">
        <v>9503</v>
      </c>
      <c r="J243" s="1" t="s">
        <v>9503</v>
      </c>
      <c r="K243" s="2"/>
      <c r="L243" s="1">
        <v>-5.0</v>
      </c>
      <c r="M243" s="1"/>
      <c r="N243" s="1">
        <v>9.33045</v>
      </c>
      <c r="O243" s="1" t="s">
        <v>8687</v>
      </c>
      <c r="P243" s="1" t="s">
        <v>9504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37</v>
      </c>
      <c r="B244" s="1" t="s">
        <v>17</v>
      </c>
      <c r="C244" s="3">
        <v>59.0</v>
      </c>
      <c r="D244" s="1">
        <v>0.0</v>
      </c>
      <c r="E244" s="2"/>
      <c r="F244" s="1" t="s">
        <v>38</v>
      </c>
      <c r="G244" s="1" t="s">
        <v>39</v>
      </c>
      <c r="H244" s="1" t="s">
        <v>9505</v>
      </c>
      <c r="I244" s="1" t="s">
        <v>9506</v>
      </c>
      <c r="J244" s="1" t="s">
        <v>9506</v>
      </c>
      <c r="K244" s="2"/>
      <c r="L244" s="1">
        <v>-1.0</v>
      </c>
      <c r="M244" s="1"/>
      <c r="N244" s="1">
        <v>3.3208</v>
      </c>
      <c r="O244" s="1" t="s">
        <v>42</v>
      </c>
      <c r="P244" s="1" t="s">
        <v>9507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37</v>
      </c>
      <c r="B245" s="1" t="s">
        <v>17</v>
      </c>
      <c r="C245" s="1">
        <v>349.0</v>
      </c>
      <c r="D245" s="1">
        <v>0.0</v>
      </c>
      <c r="E245" s="2"/>
      <c r="F245" s="1" t="s">
        <v>38</v>
      </c>
      <c r="G245" s="1" t="s">
        <v>39</v>
      </c>
      <c r="H245" s="1" t="s">
        <v>9508</v>
      </c>
      <c r="I245" s="1" t="s">
        <v>9509</v>
      </c>
      <c r="J245" s="1" t="s">
        <v>9509</v>
      </c>
      <c r="K245" s="2"/>
      <c r="L245" s="1">
        <v>1.0</v>
      </c>
      <c r="M245" s="1"/>
      <c r="N245" s="1">
        <v>6.254266666666667</v>
      </c>
      <c r="O245" s="1" t="s">
        <v>42</v>
      </c>
      <c r="P245" s="1" t="s">
        <v>9510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37</v>
      </c>
      <c r="B246" s="1" t="s">
        <v>17</v>
      </c>
      <c r="C246" s="1">
        <v>0.0</v>
      </c>
      <c r="D246" s="1">
        <v>295.0</v>
      </c>
      <c r="E246" s="2"/>
      <c r="F246" s="1" t="s">
        <v>38</v>
      </c>
      <c r="G246" s="1" t="s">
        <v>39</v>
      </c>
      <c r="H246" s="1" t="s">
        <v>9511</v>
      </c>
      <c r="I246" s="1" t="s">
        <v>9512</v>
      </c>
      <c r="J246" s="1" t="s">
        <v>9512</v>
      </c>
      <c r="K246" s="2"/>
      <c r="L246" s="1">
        <v>-4.0</v>
      </c>
      <c r="M246" s="1"/>
      <c r="N246" s="1">
        <v>0.6746666666666666</v>
      </c>
      <c r="O246" s="1" t="s">
        <v>42</v>
      </c>
      <c r="P246" s="1" t="s">
        <v>9513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37</v>
      </c>
      <c r="B247" s="1" t="s">
        <v>17</v>
      </c>
      <c r="C247" s="1">
        <v>59.0</v>
      </c>
      <c r="D247" s="1">
        <v>0.0</v>
      </c>
      <c r="E247" s="2"/>
      <c r="F247" s="1" t="s">
        <v>38</v>
      </c>
      <c r="G247" s="1" t="s">
        <v>39</v>
      </c>
      <c r="H247" s="1" t="s">
        <v>9514</v>
      </c>
      <c r="I247" s="1" t="s">
        <v>9515</v>
      </c>
      <c r="J247" s="1" t="s">
        <v>9515</v>
      </c>
      <c r="K247" s="2"/>
      <c r="L247" s="1">
        <v>-3.0</v>
      </c>
      <c r="M247" s="1"/>
      <c r="N247" s="1">
        <v>1.5903166666666666</v>
      </c>
      <c r="O247" s="1" t="s">
        <v>42</v>
      </c>
      <c r="P247" s="1" t="s">
        <v>9516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16</v>
      </c>
      <c r="B248" s="1" t="s">
        <v>17</v>
      </c>
      <c r="C248" s="1">
        <v>364.0</v>
      </c>
      <c r="D248" s="1">
        <v>0.0</v>
      </c>
      <c r="E248" s="1" t="s">
        <v>18</v>
      </c>
      <c r="F248" s="1" t="s">
        <v>19</v>
      </c>
      <c r="G248" s="1" t="s">
        <v>20</v>
      </c>
      <c r="H248" s="1" t="s">
        <v>9517</v>
      </c>
      <c r="I248" s="1" t="s">
        <v>9518</v>
      </c>
      <c r="J248" s="1" t="s">
        <v>9518</v>
      </c>
      <c r="K248" s="2"/>
      <c r="L248" s="1">
        <v>-6.0</v>
      </c>
      <c r="M248" s="1"/>
      <c r="N248" s="1">
        <v>8.06585</v>
      </c>
      <c r="O248" s="1" t="s">
        <v>8687</v>
      </c>
      <c r="P248" s="1" t="s">
        <v>9519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29</v>
      </c>
      <c r="B249" s="1" t="s">
        <v>17</v>
      </c>
      <c r="C249" s="1">
        <v>264.0</v>
      </c>
      <c r="D249" s="1">
        <v>0.0</v>
      </c>
      <c r="E249" s="1" t="s">
        <v>3266</v>
      </c>
      <c r="F249" s="1" t="s">
        <v>19</v>
      </c>
      <c r="G249" s="1" t="s">
        <v>20</v>
      </c>
      <c r="H249" s="1" t="s">
        <v>9520</v>
      </c>
      <c r="I249" s="1" t="s">
        <v>9521</v>
      </c>
      <c r="J249" s="1" t="s">
        <v>9521</v>
      </c>
      <c r="K249" s="2"/>
      <c r="L249" s="1">
        <v>-7.0</v>
      </c>
      <c r="M249" s="1"/>
      <c r="N249" s="1">
        <v>7.4881166666666665</v>
      </c>
      <c r="O249" s="1" t="s">
        <v>8687</v>
      </c>
      <c r="P249" s="1" t="s">
        <v>555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25</v>
      </c>
      <c r="B250" s="1" t="s">
        <v>17</v>
      </c>
      <c r="C250" s="1">
        <v>264.0</v>
      </c>
      <c r="D250" s="1">
        <v>0.0</v>
      </c>
      <c r="E250" s="2"/>
      <c r="F250" s="1" t="s">
        <v>19</v>
      </c>
      <c r="G250" s="1" t="s">
        <v>20</v>
      </c>
      <c r="H250" s="1" t="s">
        <v>9522</v>
      </c>
      <c r="I250" s="1" t="s">
        <v>9523</v>
      </c>
      <c r="J250" s="1" t="s">
        <v>9523</v>
      </c>
      <c r="K250" s="2"/>
      <c r="L250" s="1">
        <v>-4.0</v>
      </c>
      <c r="M250" s="1"/>
      <c r="N250" s="1">
        <v>10.133766666666666</v>
      </c>
      <c r="O250" s="1" t="s">
        <v>8687</v>
      </c>
      <c r="P250" s="1" t="s">
        <v>9524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29</v>
      </c>
      <c r="B251" s="1" t="s">
        <v>17</v>
      </c>
      <c r="C251" s="1">
        <v>792.0</v>
      </c>
      <c r="D251" s="1">
        <v>0.0</v>
      </c>
      <c r="E251" s="1" t="s">
        <v>3685</v>
      </c>
      <c r="F251" s="1" t="s">
        <v>19</v>
      </c>
      <c r="G251" s="1" t="s">
        <v>20</v>
      </c>
      <c r="H251" s="1" t="s">
        <v>9525</v>
      </c>
      <c r="I251" s="1" t="s">
        <v>9526</v>
      </c>
      <c r="J251" s="1" t="s">
        <v>9526</v>
      </c>
      <c r="K251" s="2"/>
      <c r="L251" s="1">
        <v>-18.0</v>
      </c>
      <c r="M251" s="1"/>
      <c r="N251" s="1">
        <v>0.33863333333333334</v>
      </c>
      <c r="O251" s="1" t="s">
        <v>8687</v>
      </c>
      <c r="P251" s="1" t="s">
        <v>9527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25</v>
      </c>
      <c r="B252" s="1" t="s">
        <v>17</v>
      </c>
      <c r="C252" s="3">
        <v>379.0</v>
      </c>
      <c r="D252" s="1">
        <v>0.0</v>
      </c>
      <c r="E252" s="2"/>
      <c r="F252" s="1" t="s">
        <v>19</v>
      </c>
      <c r="G252" s="1" t="s">
        <v>20</v>
      </c>
      <c r="H252" s="1" t="s">
        <v>9528</v>
      </c>
      <c r="I252" s="1" t="s">
        <v>9529</v>
      </c>
      <c r="J252" s="1" t="s">
        <v>9529</v>
      </c>
      <c r="K252" s="2"/>
      <c r="L252" s="1">
        <v>-8.0</v>
      </c>
      <c r="M252" s="1"/>
      <c r="N252" s="1">
        <v>6.853466666666667</v>
      </c>
      <c r="O252" s="1" t="s">
        <v>8687</v>
      </c>
      <c r="P252" s="1" t="s">
        <v>9530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37</v>
      </c>
      <c r="B253" s="1" t="s">
        <v>17</v>
      </c>
      <c r="C253" s="1">
        <v>195.0</v>
      </c>
      <c r="D253" s="1">
        <v>0.0</v>
      </c>
      <c r="E253" s="2"/>
      <c r="F253" s="1" t="s">
        <v>38</v>
      </c>
      <c r="G253" s="1" t="s">
        <v>39</v>
      </c>
      <c r="H253" s="1" t="s">
        <v>9531</v>
      </c>
      <c r="I253" s="1" t="s">
        <v>9532</v>
      </c>
      <c r="J253" s="1" t="s">
        <v>9532</v>
      </c>
      <c r="K253" s="2"/>
      <c r="L253" s="1">
        <v>-3.0</v>
      </c>
      <c r="M253" s="1"/>
      <c r="N253" s="1">
        <v>1.1553166666666668</v>
      </c>
      <c r="O253" s="1" t="s">
        <v>42</v>
      </c>
      <c r="P253" s="1" t="s">
        <v>9533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37</v>
      </c>
      <c r="B254" s="1" t="s">
        <v>17</v>
      </c>
      <c r="C254" s="1">
        <v>618.0</v>
      </c>
      <c r="D254" s="1">
        <v>0.0</v>
      </c>
      <c r="E254" s="2"/>
      <c r="F254" s="1" t="s">
        <v>38</v>
      </c>
      <c r="G254" s="1" t="s">
        <v>39</v>
      </c>
      <c r="H254" s="1" t="s">
        <v>9534</v>
      </c>
      <c r="I254" s="1" t="s">
        <v>9535</v>
      </c>
      <c r="J254" s="1" t="s">
        <v>9535</v>
      </c>
      <c r="K254" s="2"/>
      <c r="L254" s="1">
        <v>4.0</v>
      </c>
      <c r="M254" s="1"/>
      <c r="N254" s="1">
        <v>9.78045</v>
      </c>
      <c r="O254" s="1" t="s">
        <v>42</v>
      </c>
      <c r="P254" s="1" t="s">
        <v>9536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29</v>
      </c>
      <c r="B255" s="3" t="s">
        <v>17</v>
      </c>
      <c r="C255" s="3">
        <v>1005.0</v>
      </c>
      <c r="D255" s="1">
        <v>0.0</v>
      </c>
      <c r="E255" s="1" t="s">
        <v>3685</v>
      </c>
      <c r="F255" s="1" t="s">
        <v>19</v>
      </c>
      <c r="G255" s="1" t="s">
        <v>20</v>
      </c>
      <c r="H255" s="1" t="s">
        <v>9537</v>
      </c>
      <c r="I255" s="1" t="s">
        <v>9538</v>
      </c>
      <c r="J255" s="1" t="s">
        <v>9538</v>
      </c>
      <c r="K255" s="2"/>
      <c r="L255" s="1">
        <v>6.0</v>
      </c>
      <c r="M255" s="1"/>
      <c r="N255" s="1">
        <v>23.5236</v>
      </c>
      <c r="O255" s="1" t="s">
        <v>8687</v>
      </c>
      <c r="P255" s="1" t="s">
        <v>9539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17</v>
      </c>
      <c r="C256" s="1">
        <v>289.0</v>
      </c>
      <c r="D256" s="1">
        <v>0.0</v>
      </c>
      <c r="E256" s="1" t="s">
        <v>18</v>
      </c>
      <c r="F256" s="1" t="s">
        <v>19</v>
      </c>
      <c r="G256" s="1" t="s">
        <v>20</v>
      </c>
      <c r="H256" s="1" t="s">
        <v>9540</v>
      </c>
      <c r="I256" s="1" t="s">
        <v>9541</v>
      </c>
      <c r="J256" s="1" t="s">
        <v>9541</v>
      </c>
      <c r="K256" s="2"/>
      <c r="L256" s="1">
        <v>0.0</v>
      </c>
      <c r="M256" s="1"/>
      <c r="N256" s="1">
        <v>15.2892</v>
      </c>
      <c r="O256" s="1" t="s">
        <v>8687</v>
      </c>
      <c r="P256" s="1" t="s">
        <v>8884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16</v>
      </c>
      <c r="B257" s="1" t="s">
        <v>17</v>
      </c>
      <c r="C257" s="3">
        <v>593.0</v>
      </c>
      <c r="D257" s="1">
        <v>0.0</v>
      </c>
      <c r="E257" s="1" t="s">
        <v>18</v>
      </c>
      <c r="F257" s="1" t="s">
        <v>19</v>
      </c>
      <c r="G257" s="1" t="s">
        <v>20</v>
      </c>
      <c r="H257" s="1" t="s">
        <v>9542</v>
      </c>
      <c r="I257" s="1" t="s">
        <v>9543</v>
      </c>
      <c r="J257" s="1" t="s">
        <v>9543</v>
      </c>
      <c r="K257" s="2"/>
      <c r="L257" s="1">
        <v>4.0</v>
      </c>
      <c r="M257" s="1"/>
      <c r="N257" s="1">
        <v>19.845183333333335</v>
      </c>
      <c r="O257" s="1" t="s">
        <v>8687</v>
      </c>
      <c r="P257" s="1" t="s">
        <v>9544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29</v>
      </c>
      <c r="B258" s="1" t="s">
        <v>17</v>
      </c>
      <c r="C258" s="1">
        <v>348.0</v>
      </c>
      <c r="D258" s="1">
        <v>0.0</v>
      </c>
      <c r="E258" s="1" t="s">
        <v>1374</v>
      </c>
      <c r="F258" s="1" t="s">
        <v>19</v>
      </c>
      <c r="G258" s="1" t="s">
        <v>20</v>
      </c>
      <c r="H258" s="1" t="s">
        <v>9545</v>
      </c>
      <c r="I258" s="1" t="s">
        <v>9546</v>
      </c>
      <c r="J258" s="1" t="s">
        <v>9546</v>
      </c>
      <c r="K258" s="2"/>
      <c r="L258" s="1">
        <v>-7.0</v>
      </c>
      <c r="M258" s="1"/>
      <c r="N258" s="1">
        <v>7.146</v>
      </c>
      <c r="O258" s="1" t="s">
        <v>8687</v>
      </c>
      <c r="P258" s="1" t="s">
        <v>9547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16</v>
      </c>
      <c r="B259" s="1" t="s">
        <v>17</v>
      </c>
      <c r="C259" s="1">
        <v>364.0</v>
      </c>
      <c r="D259" s="1">
        <v>0.0</v>
      </c>
      <c r="E259" s="1" t="s">
        <v>18</v>
      </c>
      <c r="F259" s="1" t="s">
        <v>19</v>
      </c>
      <c r="G259" s="1" t="s">
        <v>20</v>
      </c>
      <c r="H259" s="1" t="s">
        <v>9548</v>
      </c>
      <c r="I259" s="1" t="s">
        <v>9549</v>
      </c>
      <c r="J259" s="1" t="s">
        <v>9549</v>
      </c>
      <c r="K259" s="2"/>
      <c r="L259" s="1">
        <v>-8.0</v>
      </c>
      <c r="M259" s="1"/>
      <c r="N259" s="1">
        <v>6.118783333333333</v>
      </c>
      <c r="O259" s="1" t="s">
        <v>8687</v>
      </c>
      <c r="P259" s="1" t="s">
        <v>9550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16</v>
      </c>
      <c r="B260" s="1" t="s">
        <v>17</v>
      </c>
      <c r="C260" s="1">
        <v>329.0</v>
      </c>
      <c r="D260" s="1">
        <v>0.0</v>
      </c>
      <c r="E260" s="1" t="s">
        <v>18</v>
      </c>
      <c r="F260" s="1" t="s">
        <v>19</v>
      </c>
      <c r="G260" s="1" t="s">
        <v>20</v>
      </c>
      <c r="H260" s="1" t="s">
        <v>9551</v>
      </c>
      <c r="I260" s="1" t="s">
        <v>9552</v>
      </c>
      <c r="J260" s="1" t="s">
        <v>9552</v>
      </c>
      <c r="K260" s="2"/>
      <c r="L260" s="1">
        <v>-2.0</v>
      </c>
      <c r="M260" s="1"/>
      <c r="N260" s="1">
        <v>12.277933333333333</v>
      </c>
      <c r="O260" s="1" t="s">
        <v>8687</v>
      </c>
      <c r="P260" s="1" t="s">
        <v>9553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37</v>
      </c>
      <c r="B261" s="1" t="s">
        <v>17</v>
      </c>
      <c r="C261" s="1">
        <v>249.0</v>
      </c>
      <c r="D261" s="1">
        <v>0.0</v>
      </c>
      <c r="E261" s="2"/>
      <c r="F261" s="1" t="s">
        <v>38</v>
      </c>
      <c r="G261" s="1" t="s">
        <v>39</v>
      </c>
      <c r="H261" s="1" t="s">
        <v>9554</v>
      </c>
      <c r="I261" s="1" t="s">
        <v>9555</v>
      </c>
      <c r="J261" s="1" t="s">
        <v>9555</v>
      </c>
      <c r="K261" s="2"/>
      <c r="L261" s="1">
        <v>-3.0</v>
      </c>
      <c r="M261" s="1"/>
      <c r="N261" s="1">
        <v>1.30935</v>
      </c>
      <c r="O261" s="1" t="s">
        <v>42</v>
      </c>
      <c r="P261" s="1" t="s">
        <v>9556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25</v>
      </c>
      <c r="B262" s="1" t="s">
        <v>17</v>
      </c>
      <c r="C262" s="3">
        <v>224.0</v>
      </c>
      <c r="D262" s="1">
        <v>0.0</v>
      </c>
      <c r="E262" s="2"/>
      <c r="F262" s="1" t="s">
        <v>19</v>
      </c>
      <c r="G262" s="1" t="s">
        <v>20</v>
      </c>
      <c r="H262" s="1" t="s">
        <v>9557</v>
      </c>
      <c r="I262" s="1" t="s">
        <v>9558</v>
      </c>
      <c r="J262" s="1" t="s">
        <v>9558</v>
      </c>
      <c r="K262" s="2"/>
      <c r="L262" s="1">
        <v>-5.0</v>
      </c>
      <c r="M262" s="1"/>
      <c r="N262" s="1">
        <v>9.788783333333333</v>
      </c>
      <c r="O262" s="1" t="s">
        <v>8687</v>
      </c>
      <c r="P262" s="1" t="s">
        <v>9237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25</v>
      </c>
      <c r="B263" s="1" t="s">
        <v>17</v>
      </c>
      <c r="C263" s="1">
        <v>388.0</v>
      </c>
      <c r="D263" s="1">
        <v>0.0</v>
      </c>
      <c r="E263" s="2"/>
      <c r="F263" s="1" t="s">
        <v>19</v>
      </c>
      <c r="G263" s="1" t="s">
        <v>20</v>
      </c>
      <c r="H263" s="1" t="s">
        <v>9559</v>
      </c>
      <c r="I263" s="1" t="s">
        <v>9560</v>
      </c>
      <c r="J263" s="1" t="s">
        <v>9560</v>
      </c>
      <c r="K263" s="2"/>
      <c r="L263" s="1">
        <v>-7.0</v>
      </c>
      <c r="M263" s="1"/>
      <c r="N263" s="1">
        <v>7.356366666666666</v>
      </c>
      <c r="O263" s="1" t="s">
        <v>8687</v>
      </c>
      <c r="P263" s="1" t="s">
        <v>9561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80</v>
      </c>
      <c r="B264" s="1" t="s">
        <v>17</v>
      </c>
      <c r="C264" s="3">
        <v>366.0</v>
      </c>
      <c r="D264" s="1">
        <v>62.0</v>
      </c>
      <c r="E264" s="2"/>
      <c r="F264" s="1" t="s">
        <v>38</v>
      </c>
      <c r="G264" s="1" t="s">
        <v>20</v>
      </c>
      <c r="H264" s="1" t="s">
        <v>9562</v>
      </c>
      <c r="I264" s="1" t="s">
        <v>9563</v>
      </c>
      <c r="J264" s="1" t="s">
        <v>9563</v>
      </c>
      <c r="K264" s="2"/>
      <c r="L264" s="1">
        <v>-12.0</v>
      </c>
      <c r="M264" s="1"/>
      <c r="N264" s="1">
        <v>6.551516666666667</v>
      </c>
      <c r="O264" s="1" t="s">
        <v>86</v>
      </c>
      <c r="P264" s="1" t="s">
        <v>9564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25</v>
      </c>
      <c r="B265" s="1" t="s">
        <v>17</v>
      </c>
      <c r="C265" s="1">
        <v>264.0</v>
      </c>
      <c r="D265" s="1">
        <v>0.0</v>
      </c>
      <c r="E265" s="2"/>
      <c r="F265" s="1" t="s">
        <v>19</v>
      </c>
      <c r="G265" s="1" t="s">
        <v>20</v>
      </c>
      <c r="H265" s="1" t="s">
        <v>9565</v>
      </c>
      <c r="I265" s="1" t="s">
        <v>9566</v>
      </c>
      <c r="J265" s="1" t="s">
        <v>9566</v>
      </c>
      <c r="K265" s="2"/>
      <c r="L265" s="1">
        <v>-2.0</v>
      </c>
      <c r="M265" s="1"/>
      <c r="N265" s="1">
        <v>12.620983333333333</v>
      </c>
      <c r="O265" s="1" t="s">
        <v>8687</v>
      </c>
      <c r="P265" s="1" t="s">
        <v>9567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80</v>
      </c>
      <c r="B266" s="1" t="s">
        <v>17</v>
      </c>
      <c r="C266" s="3">
        <v>416.0</v>
      </c>
      <c r="D266" s="1">
        <v>0.0</v>
      </c>
      <c r="E266" s="1" t="s">
        <v>9568</v>
      </c>
      <c r="F266" s="1" t="s">
        <v>81</v>
      </c>
      <c r="G266" s="1" t="s">
        <v>20</v>
      </c>
      <c r="H266" s="1" t="s">
        <v>9569</v>
      </c>
      <c r="I266" s="1" t="s">
        <v>9570</v>
      </c>
      <c r="J266" s="1" t="s">
        <v>9571</v>
      </c>
      <c r="K266" s="1" t="s">
        <v>9572</v>
      </c>
      <c r="L266" s="1">
        <v>-2.0</v>
      </c>
      <c r="M266" s="1">
        <v>0.0020666666666666667</v>
      </c>
      <c r="N266" s="1">
        <v>16.25871666666667</v>
      </c>
      <c r="O266" s="1" t="s">
        <v>86</v>
      </c>
      <c r="P266" s="1" t="s">
        <v>9573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80</v>
      </c>
      <c r="B267" s="1" t="s">
        <v>17</v>
      </c>
      <c r="C267" s="1">
        <v>388.0</v>
      </c>
      <c r="D267" s="1">
        <v>0.0</v>
      </c>
      <c r="E267" s="1" t="s">
        <v>9450</v>
      </c>
      <c r="F267" s="1" t="s">
        <v>81</v>
      </c>
      <c r="G267" s="1" t="s">
        <v>20</v>
      </c>
      <c r="H267" s="1" t="s">
        <v>9574</v>
      </c>
      <c r="I267" s="1" t="s">
        <v>9575</v>
      </c>
      <c r="J267" s="1" t="s">
        <v>9576</v>
      </c>
      <c r="K267" s="1" t="s">
        <v>9577</v>
      </c>
      <c r="L267" s="1">
        <v>-11.0</v>
      </c>
      <c r="M267" s="1">
        <v>0.0016666666666666668</v>
      </c>
      <c r="N267" s="1">
        <v>8.30255</v>
      </c>
      <c r="O267" s="1" t="s">
        <v>86</v>
      </c>
      <c r="P267" s="1" t="s">
        <v>9578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25</v>
      </c>
      <c r="B268" s="1" t="s">
        <v>17</v>
      </c>
      <c r="C268" s="1">
        <v>313.0</v>
      </c>
      <c r="D268" s="1">
        <v>0.0</v>
      </c>
      <c r="E268" s="2"/>
      <c r="F268" s="1" t="s">
        <v>19</v>
      </c>
      <c r="G268" s="1" t="s">
        <v>20</v>
      </c>
      <c r="H268" s="1" t="s">
        <v>9579</v>
      </c>
      <c r="I268" s="1" t="s">
        <v>9580</v>
      </c>
      <c r="J268" s="1" t="s">
        <v>9580</v>
      </c>
      <c r="K268" s="2"/>
      <c r="L268" s="1">
        <v>-6.0</v>
      </c>
      <c r="M268" s="1"/>
      <c r="N268" s="1">
        <v>8.81375</v>
      </c>
      <c r="O268" s="1" t="s">
        <v>8687</v>
      </c>
      <c r="P268" s="1" t="s">
        <v>9581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16</v>
      </c>
      <c r="B269" s="1" t="s">
        <v>17</v>
      </c>
      <c r="C269" s="3">
        <v>321.0</v>
      </c>
      <c r="D269" s="1">
        <v>0.0</v>
      </c>
      <c r="E269" s="1" t="s">
        <v>18</v>
      </c>
      <c r="F269" s="1" t="s">
        <v>19</v>
      </c>
      <c r="G269" s="1" t="s">
        <v>20</v>
      </c>
      <c r="H269" s="1" t="s">
        <v>9582</v>
      </c>
      <c r="I269" s="1" t="s">
        <v>9583</v>
      </c>
      <c r="J269" s="1" t="s">
        <v>9583</v>
      </c>
      <c r="K269" s="2"/>
      <c r="L269" s="1">
        <v>-3.0</v>
      </c>
      <c r="M269" s="1"/>
      <c r="N269" s="1">
        <v>11.29205</v>
      </c>
      <c r="O269" s="1" t="s">
        <v>8687</v>
      </c>
      <c r="P269" s="1" t="s">
        <v>9584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25</v>
      </c>
      <c r="B270" s="1" t="s">
        <v>17</v>
      </c>
      <c r="C270" s="1">
        <v>294.0</v>
      </c>
      <c r="D270" s="1">
        <v>0.0</v>
      </c>
      <c r="E270" s="2"/>
      <c r="F270" s="1" t="s">
        <v>19</v>
      </c>
      <c r="G270" s="1" t="s">
        <v>20</v>
      </c>
      <c r="H270" s="1" t="s">
        <v>9585</v>
      </c>
      <c r="I270" s="1" t="s">
        <v>9586</v>
      </c>
      <c r="J270" s="1" t="s">
        <v>9586</v>
      </c>
      <c r="K270" s="2"/>
      <c r="L270" s="1">
        <v>0.0</v>
      </c>
      <c r="M270" s="1"/>
      <c r="N270" s="1">
        <v>15.443866666666667</v>
      </c>
      <c r="O270" s="1" t="s">
        <v>8687</v>
      </c>
      <c r="P270" s="1" t="s">
        <v>9587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16</v>
      </c>
      <c r="B271" s="1" t="s">
        <v>17</v>
      </c>
      <c r="C271" s="1">
        <v>394.0</v>
      </c>
      <c r="D271" s="1">
        <v>0.0</v>
      </c>
      <c r="E271" s="1" t="s">
        <v>18</v>
      </c>
      <c r="F271" s="1" t="s">
        <v>19</v>
      </c>
      <c r="G271" s="1" t="s">
        <v>20</v>
      </c>
      <c r="H271" s="1" t="s">
        <v>9588</v>
      </c>
      <c r="I271" s="1" t="s">
        <v>9589</v>
      </c>
      <c r="J271" s="1" t="s">
        <v>9589</v>
      </c>
      <c r="K271" s="2"/>
      <c r="L271" s="1">
        <v>3.0</v>
      </c>
      <c r="M271" s="1"/>
      <c r="N271" s="1">
        <v>18.340866666666667</v>
      </c>
      <c r="O271" s="1" t="s">
        <v>8687</v>
      </c>
      <c r="P271" s="1" t="s">
        <v>9590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80</v>
      </c>
      <c r="B272" s="1" t="s">
        <v>17</v>
      </c>
      <c r="C272" s="3">
        <v>502.0</v>
      </c>
      <c r="D272" s="1">
        <v>126.0</v>
      </c>
      <c r="E272" s="2"/>
      <c r="F272" s="1" t="s">
        <v>38</v>
      </c>
      <c r="G272" s="1" t="s">
        <v>39</v>
      </c>
      <c r="H272" s="1" t="s">
        <v>9591</v>
      </c>
      <c r="I272" s="1" t="s">
        <v>9592</v>
      </c>
      <c r="J272" s="1" t="s">
        <v>9592</v>
      </c>
      <c r="K272" s="2"/>
      <c r="L272" s="1">
        <v>-9.0</v>
      </c>
      <c r="M272" s="1"/>
      <c r="N272" s="1">
        <v>9.5839</v>
      </c>
      <c r="O272" s="1" t="s">
        <v>86</v>
      </c>
      <c r="P272" s="1" t="s">
        <v>9593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16</v>
      </c>
      <c r="B273" s="1" t="s">
        <v>17</v>
      </c>
      <c r="C273" s="1">
        <v>538.0</v>
      </c>
      <c r="D273" s="1">
        <v>0.0</v>
      </c>
      <c r="E273" s="1" t="s">
        <v>18</v>
      </c>
      <c r="F273" s="1" t="s">
        <v>19</v>
      </c>
      <c r="G273" s="1" t="s">
        <v>20</v>
      </c>
      <c r="H273" s="1" t="s">
        <v>9594</v>
      </c>
      <c r="I273" s="1" t="s">
        <v>9595</v>
      </c>
      <c r="J273" s="1" t="s">
        <v>9595</v>
      </c>
      <c r="K273" s="2"/>
      <c r="L273" s="1">
        <v>2.0</v>
      </c>
      <c r="M273" s="1"/>
      <c r="N273" s="1">
        <v>17.4217</v>
      </c>
      <c r="O273" s="1" t="s">
        <v>8687</v>
      </c>
      <c r="P273" s="1" t="s">
        <v>9596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29</v>
      </c>
      <c r="B274" s="1" t="s">
        <v>17</v>
      </c>
      <c r="C274" s="1">
        <v>645.0</v>
      </c>
      <c r="D274" s="1">
        <v>0.0</v>
      </c>
      <c r="E274" s="1" t="s">
        <v>1374</v>
      </c>
      <c r="F274" s="1" t="s">
        <v>19</v>
      </c>
      <c r="G274" s="1" t="s">
        <v>20</v>
      </c>
      <c r="H274" s="1" t="s">
        <v>9597</v>
      </c>
      <c r="I274" s="1" t="s">
        <v>9598</v>
      </c>
      <c r="J274" s="1" t="s">
        <v>9598</v>
      </c>
      <c r="K274" s="2"/>
      <c r="L274" s="1">
        <v>4.0</v>
      </c>
      <c r="M274" s="1"/>
      <c r="N274" s="1">
        <v>26.98325</v>
      </c>
      <c r="O274" s="1" t="s">
        <v>8687</v>
      </c>
      <c r="P274" s="1" t="s">
        <v>9599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80</v>
      </c>
      <c r="B275" s="1" t="s">
        <v>17</v>
      </c>
      <c r="C275" s="1">
        <v>309.0</v>
      </c>
      <c r="D275" s="1">
        <v>0.0</v>
      </c>
      <c r="E275" s="1" t="s">
        <v>9568</v>
      </c>
      <c r="F275" s="1" t="s">
        <v>81</v>
      </c>
      <c r="G275" s="1" t="s">
        <v>20</v>
      </c>
      <c r="H275" s="1" t="s">
        <v>9600</v>
      </c>
      <c r="I275" s="1" t="s">
        <v>9601</v>
      </c>
      <c r="J275" s="1" t="s">
        <v>9602</v>
      </c>
      <c r="K275" s="1" t="s">
        <v>9603</v>
      </c>
      <c r="L275" s="1">
        <v>-12.0</v>
      </c>
      <c r="M275" s="1">
        <v>0.0030833333333333333</v>
      </c>
      <c r="N275" s="1">
        <v>17.797866666666668</v>
      </c>
      <c r="O275" s="1" t="s">
        <v>86</v>
      </c>
      <c r="P275" s="1" t="s">
        <v>8681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29</v>
      </c>
      <c r="B276" s="1" t="s">
        <v>17</v>
      </c>
      <c r="C276" s="3">
        <v>264.0</v>
      </c>
      <c r="D276" s="1">
        <v>0.0</v>
      </c>
      <c r="E276" s="1" t="s">
        <v>435</v>
      </c>
      <c r="F276" s="1" t="s">
        <v>19</v>
      </c>
      <c r="G276" s="1" t="s">
        <v>20</v>
      </c>
      <c r="H276" s="1" t="s">
        <v>9604</v>
      </c>
      <c r="I276" s="1" t="s">
        <v>9605</v>
      </c>
      <c r="J276" s="1" t="s">
        <v>9605</v>
      </c>
      <c r="K276" s="2"/>
      <c r="L276" s="1">
        <v>6.0</v>
      </c>
      <c r="M276" s="1"/>
      <c r="N276" s="1">
        <v>21.34145</v>
      </c>
      <c r="O276" s="1" t="s">
        <v>8687</v>
      </c>
      <c r="P276" s="1" t="s">
        <v>1823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25</v>
      </c>
      <c r="B277" s="1" t="s">
        <v>17</v>
      </c>
      <c r="C277" s="3">
        <v>789.0</v>
      </c>
      <c r="D277" s="1">
        <v>0.0</v>
      </c>
      <c r="E277" s="2"/>
      <c r="F277" s="1" t="s">
        <v>19</v>
      </c>
      <c r="G277" s="1" t="s">
        <v>20</v>
      </c>
      <c r="H277" s="1" t="s">
        <v>9606</v>
      </c>
      <c r="I277" s="1" t="s">
        <v>9607</v>
      </c>
      <c r="J277" s="1" t="s">
        <v>9607</v>
      </c>
      <c r="K277" s="2"/>
      <c r="L277" s="1">
        <v>15.0</v>
      </c>
      <c r="M277" s="1"/>
      <c r="N277" s="1">
        <v>30.038983333333334</v>
      </c>
      <c r="O277" s="1" t="s">
        <v>8687</v>
      </c>
      <c r="P277" s="1" t="s">
        <v>9608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25</v>
      </c>
      <c r="B278" s="1" t="s">
        <v>17</v>
      </c>
      <c r="C278" s="3">
        <v>1081.0</v>
      </c>
      <c r="D278" s="1">
        <v>0.0</v>
      </c>
      <c r="E278" s="2"/>
      <c r="F278" s="1" t="s">
        <v>19</v>
      </c>
      <c r="G278" s="1" t="s">
        <v>39</v>
      </c>
      <c r="H278" s="1" t="s">
        <v>9609</v>
      </c>
      <c r="I278" s="1" t="s">
        <v>9610</v>
      </c>
      <c r="J278" s="1" t="s">
        <v>9610</v>
      </c>
      <c r="K278" s="2"/>
      <c r="L278" s="1">
        <v>0.0</v>
      </c>
      <c r="M278" s="1"/>
      <c r="N278" s="1">
        <v>15.037416666666667</v>
      </c>
      <c r="O278" s="1" t="s">
        <v>8687</v>
      </c>
      <c r="P278" s="1" t="s">
        <v>9611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29</v>
      </c>
      <c r="B279" s="1" t="s">
        <v>17</v>
      </c>
      <c r="C279" s="3">
        <v>1056.0</v>
      </c>
      <c r="D279" s="1">
        <v>0.0</v>
      </c>
      <c r="E279" s="1" t="s">
        <v>212</v>
      </c>
      <c r="F279" s="1" t="s">
        <v>19</v>
      </c>
      <c r="G279" s="1" t="s">
        <v>20</v>
      </c>
      <c r="H279" s="1" t="s">
        <v>9612</v>
      </c>
      <c r="I279" s="1" t="s">
        <v>9613</v>
      </c>
      <c r="J279" s="1" t="s">
        <v>9613</v>
      </c>
      <c r="K279" s="2"/>
      <c r="L279" s="1">
        <v>5.0</v>
      </c>
      <c r="M279" s="1"/>
      <c r="N279" s="1">
        <v>22.466233333333335</v>
      </c>
      <c r="O279" s="1" t="s">
        <v>8687</v>
      </c>
      <c r="P279" s="1" t="s">
        <v>9614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37</v>
      </c>
      <c r="B280" s="1" t="s">
        <v>17</v>
      </c>
      <c r="C280" s="1">
        <v>309.0</v>
      </c>
      <c r="D280" s="1">
        <v>0.0</v>
      </c>
      <c r="E280" s="2"/>
      <c r="F280" s="1" t="s">
        <v>38</v>
      </c>
      <c r="G280" s="1" t="s">
        <v>39</v>
      </c>
      <c r="H280" s="1" t="s">
        <v>9615</v>
      </c>
      <c r="I280" s="1" t="s">
        <v>9616</v>
      </c>
      <c r="J280" s="1" t="s">
        <v>9616</v>
      </c>
      <c r="K280" s="2"/>
      <c r="L280" s="1">
        <v>-2.0</v>
      </c>
      <c r="M280" s="1"/>
      <c r="N280" s="1">
        <v>2.5618833333333333</v>
      </c>
      <c r="O280" s="1" t="s">
        <v>42</v>
      </c>
      <c r="P280" s="1" t="s">
        <v>9617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37</v>
      </c>
      <c r="B281" s="1" t="s">
        <v>17</v>
      </c>
      <c r="C281" s="3">
        <v>334.0</v>
      </c>
      <c r="D281" s="1">
        <v>0.0</v>
      </c>
      <c r="E281" s="2"/>
      <c r="F281" s="1" t="s">
        <v>38</v>
      </c>
      <c r="G281" s="1" t="s">
        <v>39</v>
      </c>
      <c r="H281" s="1" t="s">
        <v>9618</v>
      </c>
      <c r="I281" s="1" t="s">
        <v>9619</v>
      </c>
      <c r="J281" s="1" t="s">
        <v>9619</v>
      </c>
      <c r="K281" s="2"/>
      <c r="L281" s="1">
        <v>0.0</v>
      </c>
      <c r="M281" s="1"/>
      <c r="N281" s="1">
        <v>5.5925666666666665</v>
      </c>
      <c r="O281" s="1" t="s">
        <v>42</v>
      </c>
      <c r="P281" s="1" t="s">
        <v>9620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16</v>
      </c>
      <c r="B282" s="1" t="s">
        <v>17</v>
      </c>
      <c r="C282" s="3">
        <v>378.0</v>
      </c>
      <c r="D282" s="1">
        <v>0.0</v>
      </c>
      <c r="E282" s="1" t="s">
        <v>18</v>
      </c>
      <c r="F282" s="1" t="s">
        <v>19</v>
      </c>
      <c r="G282" s="1" t="s">
        <v>20</v>
      </c>
      <c r="H282" s="1" t="s">
        <v>9621</v>
      </c>
      <c r="I282" s="1" t="s">
        <v>9622</v>
      </c>
      <c r="J282" s="1" t="s">
        <v>9622</v>
      </c>
      <c r="K282" s="2"/>
      <c r="L282" s="1">
        <v>2.0</v>
      </c>
      <c r="M282" s="1"/>
      <c r="N282" s="1">
        <v>17.526666666666667</v>
      </c>
      <c r="O282" s="1" t="s">
        <v>8687</v>
      </c>
      <c r="P282" s="1" t="s">
        <v>9623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80</v>
      </c>
      <c r="B283" s="1" t="s">
        <v>17</v>
      </c>
      <c r="C283" s="1">
        <v>558.0</v>
      </c>
      <c r="D283" s="1">
        <v>0.0</v>
      </c>
      <c r="E283" s="1" t="s">
        <v>9450</v>
      </c>
      <c r="F283" s="1" t="s">
        <v>81</v>
      </c>
      <c r="G283" s="1" t="s">
        <v>20</v>
      </c>
      <c r="H283" s="1" t="s">
        <v>9624</v>
      </c>
      <c r="I283" s="1" t="s">
        <v>9625</v>
      </c>
      <c r="J283" s="1" t="s">
        <v>9626</v>
      </c>
      <c r="K283" s="1" t="s">
        <v>9627</v>
      </c>
      <c r="L283" s="1">
        <v>-4.0</v>
      </c>
      <c r="M283" s="1">
        <v>0.00405</v>
      </c>
      <c r="N283" s="1">
        <v>18.288316666666667</v>
      </c>
      <c r="O283" s="1" t="s">
        <v>86</v>
      </c>
      <c r="P283" s="1" t="s">
        <v>9628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25</v>
      </c>
      <c r="B284" s="1" t="s">
        <v>17</v>
      </c>
      <c r="C284" s="1">
        <v>380.0</v>
      </c>
      <c r="D284" s="1">
        <v>0.0</v>
      </c>
      <c r="E284" s="2"/>
      <c r="F284" s="1" t="s">
        <v>19</v>
      </c>
      <c r="G284" s="1" t="s">
        <v>20</v>
      </c>
      <c r="H284" s="1" t="s">
        <v>9629</v>
      </c>
      <c r="I284" s="1" t="s">
        <v>9630</v>
      </c>
      <c r="J284" s="1" t="s">
        <v>9630</v>
      </c>
      <c r="K284" s="2"/>
      <c r="L284" s="1">
        <v>0.0</v>
      </c>
      <c r="M284" s="1"/>
      <c r="N284" s="1">
        <v>14.586766666666668</v>
      </c>
      <c r="O284" s="1" t="s">
        <v>8687</v>
      </c>
      <c r="P284" s="1" t="s">
        <v>9631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80</v>
      </c>
      <c r="B285" s="1" t="s">
        <v>17</v>
      </c>
      <c r="C285" s="1">
        <v>326.0</v>
      </c>
      <c r="D285" s="1">
        <v>0.0</v>
      </c>
      <c r="E285" s="1" t="s">
        <v>9568</v>
      </c>
      <c r="F285" s="1" t="s">
        <v>81</v>
      </c>
      <c r="G285" s="1" t="s">
        <v>20</v>
      </c>
      <c r="H285" s="1" t="s">
        <v>9632</v>
      </c>
      <c r="I285" s="1" t="s">
        <v>9633</v>
      </c>
      <c r="J285" s="1" t="s">
        <v>9634</v>
      </c>
      <c r="K285" s="1" t="s">
        <v>9635</v>
      </c>
      <c r="L285" s="1">
        <v>-7.0</v>
      </c>
      <c r="M285" s="1">
        <v>0.004733333333333333</v>
      </c>
      <c r="N285" s="1">
        <v>14.233183333333333</v>
      </c>
      <c r="O285" s="1" t="s">
        <v>86</v>
      </c>
      <c r="P285" s="1" t="s">
        <v>9636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16</v>
      </c>
      <c r="B286" s="1" t="s">
        <v>17</v>
      </c>
      <c r="C286" s="1">
        <v>877.0</v>
      </c>
      <c r="D286" s="1">
        <v>0.0</v>
      </c>
      <c r="E286" s="1" t="s">
        <v>18</v>
      </c>
      <c r="F286" s="1" t="s">
        <v>19</v>
      </c>
      <c r="G286" s="1" t="s">
        <v>20</v>
      </c>
      <c r="H286" s="1" t="s">
        <v>9637</v>
      </c>
      <c r="I286" s="1" t="s">
        <v>9638</v>
      </c>
      <c r="J286" s="1" t="s">
        <v>9638</v>
      </c>
      <c r="K286" s="2"/>
      <c r="L286" s="1">
        <v>2.0</v>
      </c>
      <c r="M286" s="1"/>
      <c r="N286" s="1">
        <v>17.409716666666668</v>
      </c>
      <c r="O286" s="1" t="s">
        <v>8687</v>
      </c>
      <c r="P286" s="1" t="s">
        <v>9639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25</v>
      </c>
      <c r="B287" s="1" t="s">
        <v>17</v>
      </c>
      <c r="C287" s="3">
        <v>553.0</v>
      </c>
      <c r="D287" s="1">
        <v>0.0</v>
      </c>
      <c r="E287" s="2"/>
      <c r="F287" s="1" t="s">
        <v>19</v>
      </c>
      <c r="G287" s="1" t="s">
        <v>20</v>
      </c>
      <c r="H287" s="1" t="s">
        <v>9640</v>
      </c>
      <c r="I287" s="1" t="s">
        <v>9641</v>
      </c>
      <c r="J287" s="1" t="s">
        <v>9641</v>
      </c>
      <c r="K287" s="2"/>
      <c r="L287" s="1">
        <v>-2.0</v>
      </c>
      <c r="M287" s="1"/>
      <c r="N287" s="1">
        <v>12.845433333333334</v>
      </c>
      <c r="O287" s="1" t="s">
        <v>8687</v>
      </c>
      <c r="P287" s="1" t="s">
        <v>9642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29</v>
      </c>
      <c r="B288" s="1" t="s">
        <v>17</v>
      </c>
      <c r="C288" s="1">
        <v>628.0</v>
      </c>
      <c r="D288" s="1">
        <v>0.0</v>
      </c>
      <c r="E288" s="1" t="s">
        <v>9643</v>
      </c>
      <c r="F288" s="1" t="s">
        <v>19</v>
      </c>
      <c r="G288" s="1" t="s">
        <v>20</v>
      </c>
      <c r="H288" s="1" t="s">
        <v>9644</v>
      </c>
      <c r="I288" s="1" t="s">
        <v>9645</v>
      </c>
      <c r="J288" s="1" t="s">
        <v>9645</v>
      </c>
      <c r="K288" s="2"/>
      <c r="L288" s="1">
        <v>-7.0</v>
      </c>
      <c r="M288" s="1"/>
      <c r="N288" s="1">
        <v>10.656733333333333</v>
      </c>
      <c r="O288" s="1" t="s">
        <v>8687</v>
      </c>
      <c r="P288" s="1" t="s">
        <v>9646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80</v>
      </c>
      <c r="B289" s="1" t="s">
        <v>17</v>
      </c>
      <c r="C289" s="1">
        <v>299.0</v>
      </c>
      <c r="D289" s="1">
        <v>75.0</v>
      </c>
      <c r="E289" s="2"/>
      <c r="F289" s="1" t="s">
        <v>38</v>
      </c>
      <c r="G289" s="1" t="s">
        <v>162</v>
      </c>
      <c r="H289" s="1" t="s">
        <v>9647</v>
      </c>
      <c r="I289" s="1" t="s">
        <v>9648</v>
      </c>
      <c r="J289" s="1" t="s">
        <v>9648</v>
      </c>
      <c r="K289" s="2"/>
      <c r="L289" s="1">
        <v>-4.0</v>
      </c>
      <c r="M289" s="1"/>
      <c r="N289" s="1">
        <v>15.581416666666666</v>
      </c>
      <c r="O289" s="1" t="s">
        <v>86</v>
      </c>
      <c r="P289" s="1" t="s">
        <v>9649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80</v>
      </c>
      <c r="B290" s="1" t="s">
        <v>17</v>
      </c>
      <c r="C290" s="1">
        <v>470.0</v>
      </c>
      <c r="D290" s="1">
        <v>0.0</v>
      </c>
      <c r="E290" s="1" t="s">
        <v>9568</v>
      </c>
      <c r="F290" s="1" t="s">
        <v>81</v>
      </c>
      <c r="G290" s="1" t="s">
        <v>39</v>
      </c>
      <c r="H290" s="1" t="s">
        <v>9650</v>
      </c>
      <c r="I290" s="1" t="s">
        <v>9651</v>
      </c>
      <c r="J290" s="1" t="s">
        <v>9652</v>
      </c>
      <c r="K290" s="1" t="s">
        <v>9653</v>
      </c>
      <c r="L290" s="1">
        <v>-13.0</v>
      </c>
      <c r="M290" s="1">
        <v>0.0039</v>
      </c>
      <c r="N290" s="1">
        <v>12.73585</v>
      </c>
      <c r="O290" s="1" t="s">
        <v>86</v>
      </c>
      <c r="P290" s="1" t="s">
        <v>9654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29</v>
      </c>
      <c r="B291" s="1" t="s">
        <v>17</v>
      </c>
      <c r="C291" s="3">
        <v>264.0</v>
      </c>
      <c r="D291" s="1">
        <v>0.0</v>
      </c>
      <c r="E291" s="1" t="s">
        <v>2333</v>
      </c>
      <c r="F291" s="1" t="s">
        <v>19</v>
      </c>
      <c r="G291" s="1" t="s">
        <v>20</v>
      </c>
      <c r="H291" s="1" t="s">
        <v>9655</v>
      </c>
      <c r="I291" s="1" t="s">
        <v>9656</v>
      </c>
      <c r="J291" s="1" t="s">
        <v>9656</v>
      </c>
      <c r="K291" s="2"/>
      <c r="L291" s="1">
        <v>-5.0</v>
      </c>
      <c r="M291" s="1"/>
      <c r="N291" s="1">
        <v>9.39785</v>
      </c>
      <c r="O291" s="1" t="s">
        <v>8687</v>
      </c>
      <c r="P291" s="1" t="s">
        <v>9317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25</v>
      </c>
      <c r="B292" s="1" t="s">
        <v>17</v>
      </c>
      <c r="C292" s="1">
        <v>868.0</v>
      </c>
      <c r="D292" s="1">
        <v>0.0</v>
      </c>
      <c r="E292" s="2"/>
      <c r="F292" s="1" t="s">
        <v>19</v>
      </c>
      <c r="G292" s="1" t="s">
        <v>20</v>
      </c>
      <c r="H292" s="1" t="s">
        <v>9657</v>
      </c>
      <c r="I292" s="1" t="s">
        <v>9658</v>
      </c>
      <c r="J292" s="1" t="s">
        <v>9658</v>
      </c>
      <c r="K292" s="2"/>
      <c r="L292" s="1">
        <v>-2.0</v>
      </c>
      <c r="M292" s="1"/>
      <c r="N292" s="1">
        <v>12.895316666666666</v>
      </c>
      <c r="O292" s="1" t="s">
        <v>8687</v>
      </c>
      <c r="P292" s="1" t="s">
        <v>9659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80</v>
      </c>
      <c r="B293" s="1" t="s">
        <v>17</v>
      </c>
      <c r="C293" s="1">
        <v>336.0</v>
      </c>
      <c r="D293" s="1">
        <v>0.0</v>
      </c>
      <c r="E293" s="1" t="s">
        <v>9450</v>
      </c>
      <c r="F293" s="1" t="s">
        <v>81</v>
      </c>
      <c r="G293" s="1" t="s">
        <v>39</v>
      </c>
      <c r="H293" s="1" t="s">
        <v>9660</v>
      </c>
      <c r="I293" s="1" t="s">
        <v>9661</v>
      </c>
      <c r="J293" s="1" t="s">
        <v>9662</v>
      </c>
      <c r="K293" s="1" t="s">
        <v>9663</v>
      </c>
      <c r="L293" s="1">
        <v>-5.0</v>
      </c>
      <c r="M293" s="1">
        <v>0.0246</v>
      </c>
      <c r="N293" s="1">
        <v>15.943783333333334</v>
      </c>
      <c r="O293" s="1" t="s">
        <v>86</v>
      </c>
      <c r="P293" s="1" t="s">
        <v>9664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25</v>
      </c>
      <c r="B294" s="1" t="s">
        <v>17</v>
      </c>
      <c r="C294" s="1">
        <v>369.0</v>
      </c>
      <c r="D294" s="1">
        <v>0.0</v>
      </c>
      <c r="E294" s="2"/>
      <c r="F294" s="1" t="s">
        <v>19</v>
      </c>
      <c r="G294" s="1" t="s">
        <v>39</v>
      </c>
      <c r="H294" s="1" t="s">
        <v>9665</v>
      </c>
      <c r="I294" s="1" t="s">
        <v>9666</v>
      </c>
      <c r="J294" s="1" t="s">
        <v>9666</v>
      </c>
      <c r="K294" s="2"/>
      <c r="L294" s="1">
        <v>-5.0</v>
      </c>
      <c r="M294" s="1"/>
      <c r="N294" s="1">
        <v>9.39235</v>
      </c>
      <c r="O294" s="1" t="s">
        <v>8687</v>
      </c>
      <c r="P294" s="1" t="s">
        <v>9667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25</v>
      </c>
      <c r="B295" s="1" t="s">
        <v>17</v>
      </c>
      <c r="C295" s="3">
        <v>633.0</v>
      </c>
      <c r="D295" s="1">
        <v>0.0</v>
      </c>
      <c r="E295" s="2"/>
      <c r="F295" s="1" t="s">
        <v>19</v>
      </c>
      <c r="G295" s="1" t="s">
        <v>20</v>
      </c>
      <c r="H295" s="1" t="s">
        <v>9668</v>
      </c>
      <c r="I295" s="1" t="s">
        <v>9669</v>
      </c>
      <c r="J295" s="1" t="s">
        <v>9669</v>
      </c>
      <c r="K295" s="2"/>
      <c r="L295" s="1">
        <v>-7.0</v>
      </c>
      <c r="M295" s="1"/>
      <c r="N295" s="1">
        <v>7.962083333333333</v>
      </c>
      <c r="O295" s="1" t="s">
        <v>8687</v>
      </c>
      <c r="P295" s="1" t="s">
        <v>9670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80</v>
      </c>
      <c r="B296" s="1" t="s">
        <v>17</v>
      </c>
      <c r="C296" s="1">
        <v>274.0</v>
      </c>
      <c r="D296" s="1">
        <v>0.0</v>
      </c>
      <c r="E296" s="1" t="s">
        <v>9450</v>
      </c>
      <c r="F296" s="1" t="s">
        <v>81</v>
      </c>
      <c r="G296" s="1" t="s">
        <v>39</v>
      </c>
      <c r="H296" s="1" t="s">
        <v>9671</v>
      </c>
      <c r="I296" s="1" t="s">
        <v>9672</v>
      </c>
      <c r="J296" s="1" t="s">
        <v>9673</v>
      </c>
      <c r="K296" s="1" t="s">
        <v>9674</v>
      </c>
      <c r="L296" s="1">
        <v>-15.0</v>
      </c>
      <c r="M296" s="1">
        <v>0.005433333333333333</v>
      </c>
      <c r="N296" s="1">
        <v>6.8518</v>
      </c>
      <c r="O296" s="1" t="s">
        <v>86</v>
      </c>
      <c r="P296" s="1" t="s">
        <v>9675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25</v>
      </c>
      <c r="B297" s="1" t="s">
        <v>17</v>
      </c>
      <c r="C297" s="1">
        <v>329.0</v>
      </c>
      <c r="D297" s="1">
        <v>0.0</v>
      </c>
      <c r="E297" s="2"/>
      <c r="F297" s="1" t="s">
        <v>19</v>
      </c>
      <c r="G297" s="1" t="s">
        <v>20</v>
      </c>
      <c r="H297" s="1" t="s">
        <v>9676</v>
      </c>
      <c r="I297" s="1" t="s">
        <v>9677</v>
      </c>
      <c r="J297" s="1" t="s">
        <v>9677</v>
      </c>
      <c r="K297" s="2"/>
      <c r="L297" s="1">
        <v>-1.0</v>
      </c>
      <c r="M297" s="1"/>
      <c r="N297" s="1">
        <v>13.09145</v>
      </c>
      <c r="O297" s="1" t="s">
        <v>8687</v>
      </c>
      <c r="P297" s="1" t="s">
        <v>9286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29</v>
      </c>
      <c r="B298" s="1" t="s">
        <v>17</v>
      </c>
      <c r="C298" s="3">
        <v>498.0</v>
      </c>
      <c r="D298" s="1">
        <v>0.0</v>
      </c>
      <c r="E298" s="1" t="s">
        <v>9678</v>
      </c>
      <c r="F298" s="1" t="s">
        <v>19</v>
      </c>
      <c r="G298" s="1" t="s">
        <v>20</v>
      </c>
      <c r="H298" s="1" t="s">
        <v>9679</v>
      </c>
      <c r="I298" s="1" t="s">
        <v>9680</v>
      </c>
      <c r="J298" s="1" t="s">
        <v>9680</v>
      </c>
      <c r="K298" s="2"/>
      <c r="L298" s="1">
        <v>1.0</v>
      </c>
      <c r="M298" s="1"/>
      <c r="N298" s="1">
        <v>16.112383333333334</v>
      </c>
      <c r="O298" s="1" t="s">
        <v>8687</v>
      </c>
      <c r="P298" s="1" t="s">
        <v>9681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25</v>
      </c>
      <c r="B299" s="1" t="s">
        <v>17</v>
      </c>
      <c r="C299" s="1">
        <v>726.0</v>
      </c>
      <c r="D299" s="1">
        <v>0.0</v>
      </c>
      <c r="E299" s="2"/>
      <c r="F299" s="1" t="s">
        <v>19</v>
      </c>
      <c r="G299" s="1" t="s">
        <v>20</v>
      </c>
      <c r="H299" s="1" t="s">
        <v>9682</v>
      </c>
      <c r="I299" s="1" t="s">
        <v>9683</v>
      </c>
      <c r="J299" s="1" t="s">
        <v>9683</v>
      </c>
      <c r="K299" s="2"/>
      <c r="L299" s="1">
        <v>-1.0</v>
      </c>
      <c r="M299" s="1"/>
      <c r="N299" s="1">
        <v>13.747666666666667</v>
      </c>
      <c r="O299" s="1" t="s">
        <v>8687</v>
      </c>
      <c r="P299" s="1" t="s">
        <v>9684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508.0</v>
      </c>
      <c r="D300" s="1">
        <v>0.0</v>
      </c>
      <c r="E300" s="1" t="s">
        <v>18</v>
      </c>
      <c r="F300" s="1" t="s">
        <v>19</v>
      </c>
      <c r="G300" s="1" t="s">
        <v>20</v>
      </c>
      <c r="H300" s="1" t="s">
        <v>9685</v>
      </c>
      <c r="I300" s="1" t="s">
        <v>9686</v>
      </c>
      <c r="J300" s="1" t="s">
        <v>9686</v>
      </c>
      <c r="K300" s="2"/>
      <c r="L300" s="1">
        <v>3.0</v>
      </c>
      <c r="M300" s="1"/>
      <c r="N300" s="1">
        <v>18.589133333333333</v>
      </c>
      <c r="O300" s="1" t="s">
        <v>8687</v>
      </c>
      <c r="P300" s="1" t="s">
        <v>9687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80</v>
      </c>
      <c r="B301" s="1" t="s">
        <v>17</v>
      </c>
      <c r="C301" s="1">
        <v>448.0</v>
      </c>
      <c r="D301" s="1">
        <v>0.0</v>
      </c>
      <c r="E301" s="1" t="s">
        <v>9568</v>
      </c>
      <c r="F301" s="1" t="s">
        <v>81</v>
      </c>
      <c r="G301" s="1" t="s">
        <v>20</v>
      </c>
      <c r="H301" s="1" t="s">
        <v>9688</v>
      </c>
      <c r="I301" s="1" t="s">
        <v>9689</v>
      </c>
      <c r="J301" s="1" t="s">
        <v>9690</v>
      </c>
      <c r="K301" s="1" t="s">
        <v>9691</v>
      </c>
      <c r="L301" s="1">
        <v>-1.0</v>
      </c>
      <c r="M301" s="1">
        <v>0.0038666666666666667</v>
      </c>
      <c r="N301" s="1">
        <v>12.659683333333334</v>
      </c>
      <c r="O301" s="1" t="s">
        <v>86</v>
      </c>
      <c r="P301" s="1" t="s">
        <v>9692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80</v>
      </c>
      <c r="B302" s="1" t="s">
        <v>17</v>
      </c>
      <c r="C302" s="1">
        <v>1000.0</v>
      </c>
      <c r="D302" s="1">
        <v>22.0</v>
      </c>
      <c r="E302" s="1" t="s">
        <v>9568</v>
      </c>
      <c r="F302" s="1" t="s">
        <v>81</v>
      </c>
      <c r="G302" s="1" t="s">
        <v>20</v>
      </c>
      <c r="H302" s="1" t="s">
        <v>9693</v>
      </c>
      <c r="I302" s="1" t="s">
        <v>9694</v>
      </c>
      <c r="J302" s="1" t="s">
        <v>9695</v>
      </c>
      <c r="K302" s="1" t="s">
        <v>9696</v>
      </c>
      <c r="L302" s="1">
        <v>-7.0</v>
      </c>
      <c r="M302" s="1">
        <v>0.007833333333333333</v>
      </c>
      <c r="N302" s="1">
        <v>16.317033333333335</v>
      </c>
      <c r="O302" s="1" t="s">
        <v>86</v>
      </c>
      <c r="P302" s="1" t="s">
        <v>9697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80</v>
      </c>
      <c r="B303" s="1" t="s">
        <v>17</v>
      </c>
      <c r="C303" s="1">
        <v>219.0</v>
      </c>
      <c r="D303" s="1">
        <v>50.0</v>
      </c>
      <c r="E303" s="2"/>
      <c r="F303" s="1" t="s">
        <v>38</v>
      </c>
      <c r="G303" s="1" t="s">
        <v>20</v>
      </c>
      <c r="H303" s="1" t="s">
        <v>9698</v>
      </c>
      <c r="I303" s="1" t="s">
        <v>9699</v>
      </c>
      <c r="J303" s="1" t="s">
        <v>9699</v>
      </c>
      <c r="K303" s="2"/>
      <c r="L303" s="1">
        <v>-13.0</v>
      </c>
      <c r="M303" s="1"/>
      <c r="N303" s="1">
        <v>6.15795</v>
      </c>
      <c r="O303" s="1" t="s">
        <v>86</v>
      </c>
      <c r="P303" s="1" t="s">
        <v>9700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80</v>
      </c>
      <c r="B304" s="1" t="s">
        <v>17</v>
      </c>
      <c r="C304" s="3">
        <v>297.0</v>
      </c>
      <c r="D304" s="1">
        <v>62.0</v>
      </c>
      <c r="E304" s="2"/>
      <c r="F304" s="1" t="s">
        <v>38</v>
      </c>
      <c r="G304" s="1" t="s">
        <v>20</v>
      </c>
      <c r="H304" s="1" t="s">
        <v>9701</v>
      </c>
      <c r="I304" s="1" t="s">
        <v>9702</v>
      </c>
      <c r="J304" s="1" t="s">
        <v>9702</v>
      </c>
      <c r="K304" s="2"/>
      <c r="L304" s="1">
        <v>-7.0</v>
      </c>
      <c r="M304" s="1"/>
      <c r="N304" s="1">
        <v>11.351533333333334</v>
      </c>
      <c r="O304" s="1" t="s">
        <v>86</v>
      </c>
      <c r="P304" s="1" t="s">
        <v>8974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25</v>
      </c>
      <c r="B305" s="1" t="s">
        <v>17</v>
      </c>
      <c r="C305" s="1">
        <v>329.0</v>
      </c>
      <c r="D305" s="1">
        <v>0.0</v>
      </c>
      <c r="E305" s="2"/>
      <c r="F305" s="1" t="s">
        <v>19</v>
      </c>
      <c r="G305" s="1" t="s">
        <v>20</v>
      </c>
      <c r="H305" s="1" t="s">
        <v>9703</v>
      </c>
      <c r="I305" s="1" t="s">
        <v>9704</v>
      </c>
      <c r="J305" s="1" t="s">
        <v>9704</v>
      </c>
      <c r="K305" s="2"/>
      <c r="L305" s="1">
        <v>1.0</v>
      </c>
      <c r="M305" s="1"/>
      <c r="N305" s="1">
        <v>16.119266666666668</v>
      </c>
      <c r="O305" s="1" t="s">
        <v>8687</v>
      </c>
      <c r="P305" s="1" t="s">
        <v>9705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16</v>
      </c>
      <c r="B306" s="1" t="s">
        <v>17</v>
      </c>
      <c r="C306" s="1">
        <v>439.0</v>
      </c>
      <c r="D306" s="1">
        <v>0.0</v>
      </c>
      <c r="E306" s="1" t="s">
        <v>18</v>
      </c>
      <c r="F306" s="1" t="s">
        <v>19</v>
      </c>
      <c r="G306" s="1" t="s">
        <v>20</v>
      </c>
      <c r="H306" s="1" t="s">
        <v>9706</v>
      </c>
      <c r="I306" s="1" t="s">
        <v>9707</v>
      </c>
      <c r="J306" s="1" t="s">
        <v>9707</v>
      </c>
      <c r="K306" s="2"/>
      <c r="L306" s="1">
        <v>0.0</v>
      </c>
      <c r="M306" s="1"/>
      <c r="N306" s="1">
        <v>14.464566666666666</v>
      </c>
      <c r="O306" s="1" t="s">
        <v>8687</v>
      </c>
      <c r="P306" s="1" t="s">
        <v>9708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80</v>
      </c>
      <c r="B307" s="1" t="s">
        <v>17</v>
      </c>
      <c r="C307" s="1">
        <v>285.0</v>
      </c>
      <c r="D307" s="1">
        <v>89.0</v>
      </c>
      <c r="E307" s="2"/>
      <c r="F307" s="1" t="s">
        <v>38</v>
      </c>
      <c r="G307" s="1" t="s">
        <v>162</v>
      </c>
      <c r="H307" s="1" t="s">
        <v>9709</v>
      </c>
      <c r="I307" s="1" t="s">
        <v>9710</v>
      </c>
      <c r="J307" s="1" t="s">
        <v>9710</v>
      </c>
      <c r="K307" s="2"/>
      <c r="L307" s="1">
        <v>2.0</v>
      </c>
      <c r="M307" s="1"/>
      <c r="N307" s="1">
        <v>21.3801</v>
      </c>
      <c r="O307" s="1" t="s">
        <v>86</v>
      </c>
      <c r="P307" s="1" t="s">
        <v>9711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37</v>
      </c>
      <c r="B308" s="1" t="s">
        <v>17</v>
      </c>
      <c r="C308" s="3">
        <v>249.0</v>
      </c>
      <c r="D308" s="1">
        <v>0.0</v>
      </c>
      <c r="E308" s="2"/>
      <c r="F308" s="1" t="s">
        <v>38</v>
      </c>
      <c r="G308" s="1" t="s">
        <v>39</v>
      </c>
      <c r="H308" s="1" t="s">
        <v>9712</v>
      </c>
      <c r="I308" s="1" t="s">
        <v>9713</v>
      </c>
      <c r="J308" s="1" t="s">
        <v>9713</v>
      </c>
      <c r="K308" s="2"/>
      <c r="L308" s="1">
        <v>3.0</v>
      </c>
      <c r="M308" s="1"/>
      <c r="N308" s="1">
        <v>8.42495</v>
      </c>
      <c r="O308" s="1" t="s">
        <v>42</v>
      </c>
      <c r="P308" s="1" t="s">
        <v>9714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16</v>
      </c>
      <c r="B309" s="1" t="s">
        <v>17</v>
      </c>
      <c r="C309" s="3">
        <v>553.0</v>
      </c>
      <c r="D309" s="1">
        <v>0.0</v>
      </c>
      <c r="E309" s="1" t="s">
        <v>18</v>
      </c>
      <c r="F309" s="1" t="s">
        <v>19</v>
      </c>
      <c r="G309" s="1" t="s">
        <v>20</v>
      </c>
      <c r="H309" s="1" t="s">
        <v>9715</v>
      </c>
      <c r="I309" s="1" t="s">
        <v>9716</v>
      </c>
      <c r="J309" s="1" t="s">
        <v>9716</v>
      </c>
      <c r="K309" s="2"/>
      <c r="L309" s="1">
        <v>-5.0</v>
      </c>
      <c r="M309" s="1"/>
      <c r="N309" s="1">
        <v>9.158416666666668</v>
      </c>
      <c r="O309" s="1" t="s">
        <v>8687</v>
      </c>
      <c r="P309" s="1" t="s">
        <v>9717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25</v>
      </c>
      <c r="B310" s="1" t="s">
        <v>17</v>
      </c>
      <c r="C310" s="1">
        <v>289.0</v>
      </c>
      <c r="D310" s="1">
        <v>0.0</v>
      </c>
      <c r="E310" s="2"/>
      <c r="F310" s="1" t="s">
        <v>19</v>
      </c>
      <c r="G310" s="1" t="s">
        <v>20</v>
      </c>
      <c r="H310" s="1" t="s">
        <v>9718</v>
      </c>
      <c r="I310" s="1" t="s">
        <v>9719</v>
      </c>
      <c r="J310" s="1" t="s">
        <v>9719</v>
      </c>
      <c r="K310" s="2"/>
      <c r="L310" s="1">
        <v>-3.0</v>
      </c>
      <c r="M310" s="1"/>
      <c r="N310" s="1">
        <v>11.33345</v>
      </c>
      <c r="O310" s="1" t="s">
        <v>8687</v>
      </c>
      <c r="P310" s="1" t="s">
        <v>9720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25</v>
      </c>
      <c r="B311" s="1" t="s">
        <v>17</v>
      </c>
      <c r="C311" s="1">
        <v>498.0</v>
      </c>
      <c r="D311" s="1">
        <v>0.0</v>
      </c>
      <c r="E311" s="2"/>
      <c r="F311" s="1" t="s">
        <v>19</v>
      </c>
      <c r="G311" s="1" t="s">
        <v>20</v>
      </c>
      <c r="H311" s="1" t="s">
        <v>9721</v>
      </c>
      <c r="I311" s="1" t="s">
        <v>9722</v>
      </c>
      <c r="J311" s="1" t="s">
        <v>9722</v>
      </c>
      <c r="K311" s="2"/>
      <c r="L311" s="1">
        <v>0.0</v>
      </c>
      <c r="M311" s="1"/>
      <c r="N311" s="1">
        <v>14.285783333333333</v>
      </c>
      <c r="O311" s="1" t="s">
        <v>8687</v>
      </c>
      <c r="P311" s="1" t="s">
        <v>9723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80</v>
      </c>
      <c r="B312" s="1" t="s">
        <v>17</v>
      </c>
      <c r="C312" s="1">
        <v>1196.0</v>
      </c>
      <c r="D312" s="1">
        <v>0.0</v>
      </c>
      <c r="E312" s="1" t="s">
        <v>9568</v>
      </c>
      <c r="F312" s="1" t="s">
        <v>81</v>
      </c>
      <c r="G312" s="1" t="s">
        <v>39</v>
      </c>
      <c r="H312" s="1" t="s">
        <v>9724</v>
      </c>
      <c r="I312" s="1" t="s">
        <v>9725</v>
      </c>
      <c r="J312" s="1" t="s">
        <v>9726</v>
      </c>
      <c r="K312" s="1" t="s">
        <v>9727</v>
      </c>
      <c r="L312" s="1">
        <v>-5.0</v>
      </c>
      <c r="M312" s="1">
        <v>0.0041</v>
      </c>
      <c r="N312" s="1">
        <v>14.4202</v>
      </c>
      <c r="O312" s="1" t="s">
        <v>86</v>
      </c>
      <c r="P312" s="1" t="s">
        <v>9728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80</v>
      </c>
      <c r="B313" s="1" t="s">
        <v>17</v>
      </c>
      <c r="C313" s="3">
        <v>566.0</v>
      </c>
      <c r="D313" s="1">
        <v>31.0</v>
      </c>
      <c r="E313" s="1" t="s">
        <v>9450</v>
      </c>
      <c r="F313" s="1" t="s">
        <v>81</v>
      </c>
      <c r="G313" s="1" t="s">
        <v>20</v>
      </c>
      <c r="H313" s="1" t="s">
        <v>9729</v>
      </c>
      <c r="I313" s="1" t="s">
        <v>9730</v>
      </c>
      <c r="J313" s="1" t="s">
        <v>9731</v>
      </c>
      <c r="K313" s="1" t="s">
        <v>9732</v>
      </c>
      <c r="L313" s="1">
        <v>-2.0</v>
      </c>
      <c r="M313" s="1">
        <v>0.026166666666666668</v>
      </c>
      <c r="N313" s="1">
        <v>8.82215</v>
      </c>
      <c r="O313" s="1" t="s">
        <v>86</v>
      </c>
      <c r="P313" s="1" t="s">
        <v>9733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25</v>
      </c>
      <c r="B314" s="1" t="s">
        <v>17</v>
      </c>
      <c r="C314" s="1">
        <v>563.0</v>
      </c>
      <c r="D314" s="1">
        <v>0.0</v>
      </c>
      <c r="E314" s="2"/>
      <c r="F314" s="1" t="s">
        <v>19</v>
      </c>
      <c r="G314" s="1" t="s">
        <v>20</v>
      </c>
      <c r="H314" s="1" t="s">
        <v>9734</v>
      </c>
      <c r="I314" s="1" t="s">
        <v>9735</v>
      </c>
      <c r="J314" s="1" t="s">
        <v>9735</v>
      </c>
      <c r="K314" s="2"/>
      <c r="L314" s="1">
        <v>-5.0</v>
      </c>
      <c r="M314" s="1"/>
      <c r="N314" s="1">
        <v>9.953833333333334</v>
      </c>
      <c r="O314" s="1" t="s">
        <v>8687</v>
      </c>
      <c r="P314" s="1" t="s">
        <v>9736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25</v>
      </c>
      <c r="B315" s="1" t="s">
        <v>17</v>
      </c>
      <c r="C315" s="1">
        <v>299.0</v>
      </c>
      <c r="D315" s="1">
        <v>0.0</v>
      </c>
      <c r="E315" s="2"/>
      <c r="F315" s="1" t="s">
        <v>19</v>
      </c>
      <c r="G315" s="1" t="s">
        <v>20</v>
      </c>
      <c r="H315" s="1" t="s">
        <v>9737</v>
      </c>
      <c r="I315" s="1" t="s">
        <v>9738</v>
      </c>
      <c r="J315" s="1" t="s">
        <v>9738</v>
      </c>
      <c r="K315" s="2"/>
      <c r="L315" s="1">
        <v>-2.0</v>
      </c>
      <c r="M315" s="1"/>
      <c r="N315" s="1">
        <v>12.192766666666667</v>
      </c>
      <c r="O315" s="1" t="s">
        <v>8687</v>
      </c>
      <c r="P315" s="1" t="s">
        <v>9739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25</v>
      </c>
      <c r="B316" s="1" t="s">
        <v>17</v>
      </c>
      <c r="C316" s="1">
        <v>528.0</v>
      </c>
      <c r="D316" s="1">
        <v>0.0</v>
      </c>
      <c r="E316" s="2"/>
      <c r="F316" s="1" t="s">
        <v>19</v>
      </c>
      <c r="G316" s="1" t="s">
        <v>20</v>
      </c>
      <c r="H316" s="1" t="s">
        <v>9740</v>
      </c>
      <c r="I316" s="1" t="s">
        <v>9741</v>
      </c>
      <c r="J316" s="1" t="s">
        <v>9741</v>
      </c>
      <c r="K316" s="2"/>
      <c r="L316" s="1">
        <v>-3.0</v>
      </c>
      <c r="M316" s="1"/>
      <c r="N316" s="1">
        <v>11.092533333333334</v>
      </c>
      <c r="O316" s="1" t="s">
        <v>8687</v>
      </c>
      <c r="P316" s="1" t="s">
        <v>9742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80</v>
      </c>
      <c r="B317" s="1" t="s">
        <v>17</v>
      </c>
      <c r="C317" s="3">
        <v>389.0</v>
      </c>
      <c r="D317" s="1">
        <v>109.0</v>
      </c>
      <c r="E317" s="2"/>
      <c r="F317" s="1" t="s">
        <v>38</v>
      </c>
      <c r="G317" s="1" t="s">
        <v>20</v>
      </c>
      <c r="H317" s="1" t="s">
        <v>9743</v>
      </c>
      <c r="I317" s="1" t="s">
        <v>9744</v>
      </c>
      <c r="J317" s="1" t="s">
        <v>9744</v>
      </c>
      <c r="K317" s="2"/>
      <c r="L317" s="1">
        <v>-5.0</v>
      </c>
      <c r="M317" s="1"/>
      <c r="N317" s="1">
        <v>40.12108333333333</v>
      </c>
      <c r="O317" s="1" t="s">
        <v>86</v>
      </c>
      <c r="P317" s="1" t="s">
        <v>9745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80</v>
      </c>
      <c r="B318" s="1" t="s">
        <v>17</v>
      </c>
      <c r="C318" s="1">
        <v>400.0</v>
      </c>
      <c r="D318" s="1">
        <v>0.0</v>
      </c>
      <c r="E318" s="1" t="s">
        <v>9450</v>
      </c>
      <c r="F318" s="1" t="s">
        <v>81</v>
      </c>
      <c r="G318" s="1" t="s">
        <v>20</v>
      </c>
      <c r="H318" s="1" t="s">
        <v>9746</v>
      </c>
      <c r="I318" s="1" t="s">
        <v>9747</v>
      </c>
      <c r="J318" s="1" t="s">
        <v>9748</v>
      </c>
      <c r="K318" s="1" t="s">
        <v>9749</v>
      </c>
      <c r="L318" s="1">
        <v>-7.0</v>
      </c>
      <c r="M318" s="1">
        <v>0.0041333333333333335</v>
      </c>
      <c r="N318" s="1">
        <v>9.470616666666666</v>
      </c>
      <c r="O318" s="1" t="s">
        <v>86</v>
      </c>
      <c r="P318" s="1" t="s">
        <v>9750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80</v>
      </c>
      <c r="B319" s="1" t="s">
        <v>17</v>
      </c>
      <c r="C319" s="1">
        <v>297.0</v>
      </c>
      <c r="D319" s="1">
        <v>0.0</v>
      </c>
      <c r="E319" s="1" t="s">
        <v>9450</v>
      </c>
      <c r="F319" s="1" t="s">
        <v>81</v>
      </c>
      <c r="G319" s="1" t="s">
        <v>39</v>
      </c>
      <c r="H319" s="1" t="s">
        <v>9751</v>
      </c>
      <c r="I319" s="1" t="s">
        <v>9752</v>
      </c>
      <c r="J319" s="1" t="s">
        <v>9753</v>
      </c>
      <c r="K319" s="1" t="s">
        <v>9754</v>
      </c>
      <c r="L319" s="1">
        <v>-2.0</v>
      </c>
      <c r="M319" s="1">
        <v>0.0031166666666666665</v>
      </c>
      <c r="N319" s="1">
        <v>13.005883333333333</v>
      </c>
      <c r="O319" s="1" t="s">
        <v>86</v>
      </c>
      <c r="P319" s="1" t="s">
        <v>9755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80</v>
      </c>
      <c r="B320" s="1" t="s">
        <v>17</v>
      </c>
      <c r="C320" s="1">
        <v>492.0</v>
      </c>
      <c r="D320" s="1">
        <v>0.0</v>
      </c>
      <c r="E320" s="1" t="s">
        <v>9568</v>
      </c>
      <c r="F320" s="1" t="s">
        <v>81</v>
      </c>
      <c r="G320" s="1" t="s">
        <v>39</v>
      </c>
      <c r="H320" s="1" t="s">
        <v>9756</v>
      </c>
      <c r="I320" s="1" t="s">
        <v>9757</v>
      </c>
      <c r="J320" s="1" t="s">
        <v>9758</v>
      </c>
      <c r="K320" s="1" t="s">
        <v>9759</v>
      </c>
      <c r="L320" s="1">
        <v>-9.0</v>
      </c>
      <c r="M320" s="1">
        <v>0.0025833333333333333</v>
      </c>
      <c r="N320" s="1">
        <v>8.426466666666666</v>
      </c>
      <c r="O320" s="1" t="s">
        <v>86</v>
      </c>
      <c r="P320" s="1" t="s">
        <v>9760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16</v>
      </c>
      <c r="B321" s="1" t="s">
        <v>17</v>
      </c>
      <c r="C321" s="1">
        <v>384.0</v>
      </c>
      <c r="D321" s="1">
        <v>0.0</v>
      </c>
      <c r="E321" s="1" t="s">
        <v>18</v>
      </c>
      <c r="F321" s="1" t="s">
        <v>19</v>
      </c>
      <c r="G321" s="1" t="s">
        <v>20</v>
      </c>
      <c r="H321" s="1" t="s">
        <v>9761</v>
      </c>
      <c r="I321" s="1" t="s">
        <v>9762</v>
      </c>
      <c r="J321" s="1" t="s">
        <v>9762</v>
      </c>
      <c r="K321" s="2"/>
      <c r="L321" s="1">
        <v>-8.0</v>
      </c>
      <c r="M321" s="1"/>
      <c r="N321" s="1">
        <v>6.47795</v>
      </c>
      <c r="O321" s="1" t="s">
        <v>8687</v>
      </c>
      <c r="P321" s="1" t="s">
        <v>9763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16</v>
      </c>
      <c r="B322" s="1" t="s">
        <v>17</v>
      </c>
      <c r="C322" s="3">
        <v>329.0</v>
      </c>
      <c r="D322" s="1">
        <v>0.0</v>
      </c>
      <c r="E322" s="1" t="s">
        <v>18</v>
      </c>
      <c r="F322" s="1" t="s">
        <v>19</v>
      </c>
      <c r="G322" s="1" t="s">
        <v>20</v>
      </c>
      <c r="H322" s="1" t="s">
        <v>9764</v>
      </c>
      <c r="I322" s="1" t="s">
        <v>9765</v>
      </c>
      <c r="J322" s="1" t="s">
        <v>9765</v>
      </c>
      <c r="K322" s="2"/>
      <c r="L322" s="1">
        <v>-6.0</v>
      </c>
      <c r="M322" s="1"/>
      <c r="N322" s="1">
        <v>8.528066666666666</v>
      </c>
      <c r="O322" s="1" t="s">
        <v>8687</v>
      </c>
      <c r="P322" s="1" t="s">
        <v>9766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29</v>
      </c>
      <c r="B323" s="1" t="s">
        <v>17</v>
      </c>
      <c r="C323" s="1">
        <v>369.0</v>
      </c>
      <c r="D323" s="1">
        <v>0.0</v>
      </c>
      <c r="E323" s="1" t="s">
        <v>3160</v>
      </c>
      <c r="F323" s="1" t="s">
        <v>19</v>
      </c>
      <c r="G323" s="1" t="s">
        <v>20</v>
      </c>
      <c r="H323" s="1" t="s">
        <v>9767</v>
      </c>
      <c r="I323" s="1" t="s">
        <v>9768</v>
      </c>
      <c r="J323" s="1" t="s">
        <v>9768</v>
      </c>
      <c r="K323" s="2"/>
      <c r="L323" s="1">
        <v>-6.0</v>
      </c>
      <c r="M323" s="1"/>
      <c r="N323" s="1">
        <v>8.977116666666667</v>
      </c>
      <c r="O323" s="1" t="s">
        <v>8687</v>
      </c>
      <c r="P323" s="1" t="s">
        <v>9769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16</v>
      </c>
      <c r="B324" s="1" t="s">
        <v>17</v>
      </c>
      <c r="C324" s="1">
        <v>857.0</v>
      </c>
      <c r="D324" s="1">
        <v>0.0</v>
      </c>
      <c r="E324" s="1" t="s">
        <v>18</v>
      </c>
      <c r="F324" s="1" t="s">
        <v>19</v>
      </c>
      <c r="G324" s="1" t="s">
        <v>20</v>
      </c>
      <c r="H324" s="1" t="s">
        <v>9770</v>
      </c>
      <c r="I324" s="1" t="s">
        <v>9771</v>
      </c>
      <c r="J324" s="1" t="s">
        <v>9771</v>
      </c>
      <c r="K324" s="2"/>
      <c r="L324" s="1">
        <v>-1.0</v>
      </c>
      <c r="M324" s="1"/>
      <c r="N324" s="1">
        <v>13.7536</v>
      </c>
      <c r="O324" s="1" t="s">
        <v>8687</v>
      </c>
      <c r="P324" s="1" t="s">
        <v>9772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25</v>
      </c>
      <c r="B325" s="1" t="s">
        <v>17</v>
      </c>
      <c r="C325" s="1">
        <v>603.0</v>
      </c>
      <c r="D325" s="1">
        <v>0.0</v>
      </c>
      <c r="E325" s="2"/>
      <c r="F325" s="1" t="s">
        <v>19</v>
      </c>
      <c r="G325" s="1" t="s">
        <v>20</v>
      </c>
      <c r="H325" s="1" t="s">
        <v>9773</v>
      </c>
      <c r="I325" s="1" t="s">
        <v>9774</v>
      </c>
      <c r="J325" s="1" t="s">
        <v>9774</v>
      </c>
      <c r="K325" s="2"/>
      <c r="L325" s="1">
        <v>0.0</v>
      </c>
      <c r="M325" s="1"/>
      <c r="N325" s="1">
        <v>12.632683333333333</v>
      </c>
      <c r="O325" s="1" t="s">
        <v>8687</v>
      </c>
      <c r="P325" s="1" t="s">
        <v>9775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29</v>
      </c>
      <c r="B326" s="1" t="s">
        <v>17</v>
      </c>
      <c r="C326" s="1">
        <v>329.0</v>
      </c>
      <c r="D326" s="1">
        <v>0.0</v>
      </c>
      <c r="E326" s="1" t="s">
        <v>9776</v>
      </c>
      <c r="F326" s="1" t="s">
        <v>19</v>
      </c>
      <c r="G326" s="1" t="s">
        <v>20</v>
      </c>
      <c r="H326" s="1" t="s">
        <v>9777</v>
      </c>
      <c r="I326" s="1" t="s">
        <v>9778</v>
      </c>
      <c r="J326" s="1" t="s">
        <v>9778</v>
      </c>
      <c r="K326" s="2"/>
      <c r="L326" s="1">
        <v>0.0</v>
      </c>
      <c r="M326" s="1"/>
      <c r="N326" s="1">
        <v>14.693066666666667</v>
      </c>
      <c r="O326" s="1" t="s">
        <v>8687</v>
      </c>
      <c r="P326" s="1" t="s">
        <v>8704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16</v>
      </c>
      <c r="B327" s="1" t="s">
        <v>17</v>
      </c>
      <c r="C327" s="1">
        <v>393.0</v>
      </c>
      <c r="D327" s="1">
        <v>0.0</v>
      </c>
      <c r="E327" s="1" t="s">
        <v>18</v>
      </c>
      <c r="F327" s="1" t="s">
        <v>19</v>
      </c>
      <c r="G327" s="1" t="s">
        <v>20</v>
      </c>
      <c r="H327" s="1" t="s">
        <v>9779</v>
      </c>
      <c r="I327" s="1" t="s">
        <v>9780</v>
      </c>
      <c r="J327" s="1" t="s">
        <v>9780</v>
      </c>
      <c r="K327" s="2"/>
      <c r="L327" s="1">
        <v>0.0</v>
      </c>
      <c r="M327" s="1"/>
      <c r="N327" s="1">
        <v>15.805266666666666</v>
      </c>
      <c r="O327" s="1" t="s">
        <v>8687</v>
      </c>
      <c r="P327" s="1" t="s">
        <v>9781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29</v>
      </c>
      <c r="B328" s="1" t="s">
        <v>17</v>
      </c>
      <c r="C328" s="1">
        <v>329.0</v>
      </c>
      <c r="D328" s="1">
        <v>0.0</v>
      </c>
      <c r="E328" s="1" t="s">
        <v>3160</v>
      </c>
      <c r="F328" s="1" t="s">
        <v>19</v>
      </c>
      <c r="G328" s="1" t="s">
        <v>20</v>
      </c>
      <c r="H328" s="1" t="s">
        <v>9782</v>
      </c>
      <c r="I328" s="1" t="s">
        <v>9783</v>
      </c>
      <c r="J328" s="1" t="s">
        <v>9783</v>
      </c>
      <c r="K328" s="2"/>
      <c r="L328" s="1">
        <v>-3.0</v>
      </c>
      <c r="M328" s="1"/>
      <c r="N328" s="1">
        <v>11.288616666666666</v>
      </c>
      <c r="O328" s="1" t="s">
        <v>8687</v>
      </c>
      <c r="P328" s="1" t="s">
        <v>836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80</v>
      </c>
      <c r="B329" s="1" t="s">
        <v>17</v>
      </c>
      <c r="C329" s="1">
        <v>808.0</v>
      </c>
      <c r="D329" s="1">
        <v>0.0</v>
      </c>
      <c r="E329" s="1" t="s">
        <v>9450</v>
      </c>
      <c r="F329" s="1" t="s">
        <v>81</v>
      </c>
      <c r="G329" s="1" t="s">
        <v>20</v>
      </c>
      <c r="H329" s="1" t="s">
        <v>9784</v>
      </c>
      <c r="I329" s="1" t="s">
        <v>9785</v>
      </c>
      <c r="J329" s="1" t="s">
        <v>9786</v>
      </c>
      <c r="K329" s="1" t="s">
        <v>9787</v>
      </c>
      <c r="L329" s="1">
        <v>-10.0</v>
      </c>
      <c r="M329" s="1">
        <v>0.004916666666666666</v>
      </c>
      <c r="N329" s="1">
        <v>23.120566666666665</v>
      </c>
      <c r="O329" s="1" t="s">
        <v>86</v>
      </c>
      <c r="P329" s="1" t="s">
        <v>9788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29</v>
      </c>
      <c r="B330" s="1" t="s">
        <v>17</v>
      </c>
      <c r="C330" s="1">
        <v>788.0</v>
      </c>
      <c r="D330" s="1">
        <v>0.0</v>
      </c>
      <c r="E330" s="1" t="s">
        <v>9789</v>
      </c>
      <c r="F330" s="1" t="s">
        <v>19</v>
      </c>
      <c r="G330" s="1" t="s">
        <v>20</v>
      </c>
      <c r="H330" s="1" t="s">
        <v>9790</v>
      </c>
      <c r="I330" s="1" t="s">
        <v>9791</v>
      </c>
      <c r="J330" s="1" t="s">
        <v>9791</v>
      </c>
      <c r="K330" s="2"/>
      <c r="L330" s="1">
        <v>-2.0</v>
      </c>
      <c r="M330" s="1"/>
      <c r="N330" s="1">
        <v>12.493766666666666</v>
      </c>
      <c r="O330" s="1" t="s">
        <v>8687</v>
      </c>
      <c r="P330" s="1" t="s">
        <v>9792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438.0</v>
      </c>
      <c r="D331" s="1">
        <v>0.0</v>
      </c>
      <c r="E331" s="1" t="s">
        <v>18</v>
      </c>
      <c r="F331" s="1" t="s">
        <v>19</v>
      </c>
      <c r="G331" s="1" t="s">
        <v>20</v>
      </c>
      <c r="H331" s="1" t="s">
        <v>9793</v>
      </c>
      <c r="I331" s="1" t="s">
        <v>9794</v>
      </c>
      <c r="J331" s="1" t="s">
        <v>9794</v>
      </c>
      <c r="K331" s="2"/>
      <c r="L331" s="1">
        <v>-6.0</v>
      </c>
      <c r="M331" s="1"/>
      <c r="N331" s="1">
        <v>10.704316666666667</v>
      </c>
      <c r="O331" s="1" t="s">
        <v>8687</v>
      </c>
      <c r="P331" s="1" t="s">
        <v>9795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329.0</v>
      </c>
      <c r="D332" s="1">
        <v>0.0</v>
      </c>
      <c r="E332" s="1" t="s">
        <v>18</v>
      </c>
      <c r="F332" s="1" t="s">
        <v>19</v>
      </c>
      <c r="G332" s="1" t="s">
        <v>20</v>
      </c>
      <c r="H332" s="1" t="s">
        <v>9796</v>
      </c>
      <c r="I332" s="1" t="s">
        <v>9797</v>
      </c>
      <c r="J332" s="1" t="s">
        <v>9797</v>
      </c>
      <c r="K332" s="2"/>
      <c r="L332" s="1">
        <v>-1.0</v>
      </c>
      <c r="M332" s="1"/>
      <c r="N332" s="1">
        <v>13.446083333333334</v>
      </c>
      <c r="O332" s="1" t="s">
        <v>8687</v>
      </c>
      <c r="P332" s="1" t="s">
        <v>9128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80</v>
      </c>
      <c r="B333" s="1" t="s">
        <v>17</v>
      </c>
      <c r="C333" s="1">
        <v>656.0</v>
      </c>
      <c r="D333" s="1">
        <v>0.0</v>
      </c>
      <c r="E333" s="1" t="s">
        <v>9318</v>
      </c>
      <c r="F333" s="1" t="s">
        <v>81</v>
      </c>
      <c r="G333" s="1" t="s">
        <v>20</v>
      </c>
      <c r="H333" s="1" t="s">
        <v>9798</v>
      </c>
      <c r="I333" s="1" t="s">
        <v>9799</v>
      </c>
      <c r="J333" s="1" t="s">
        <v>9800</v>
      </c>
      <c r="K333" s="1" t="s">
        <v>9801</v>
      </c>
      <c r="L333" s="1">
        <v>3.0</v>
      </c>
      <c r="M333" s="1">
        <v>0.0030666666666666668</v>
      </c>
      <c r="N333" s="1">
        <v>4.6536</v>
      </c>
      <c r="O333" s="1" t="s">
        <v>86</v>
      </c>
      <c r="P333" s="1" t="s">
        <v>9802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37</v>
      </c>
      <c r="B334" s="1" t="s">
        <v>17</v>
      </c>
      <c r="C334" s="1">
        <v>369.0</v>
      </c>
      <c r="D334" s="1">
        <v>0.0</v>
      </c>
      <c r="E334" s="2"/>
      <c r="F334" s="1" t="s">
        <v>38</v>
      </c>
      <c r="G334" s="1" t="s">
        <v>39</v>
      </c>
      <c r="H334" s="1" t="s">
        <v>9803</v>
      </c>
      <c r="I334" s="1" t="s">
        <v>9804</v>
      </c>
      <c r="J334" s="1" t="s">
        <v>9804</v>
      </c>
      <c r="K334" s="2"/>
      <c r="L334" s="1">
        <v>-2.0</v>
      </c>
      <c r="M334" s="1"/>
      <c r="N334" s="1">
        <v>2.20265</v>
      </c>
      <c r="O334" s="1" t="s">
        <v>42</v>
      </c>
      <c r="P334" s="1" t="s">
        <v>9805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16</v>
      </c>
      <c r="B335" s="1" t="s">
        <v>17</v>
      </c>
      <c r="C335" s="1">
        <v>330.0</v>
      </c>
      <c r="D335" s="1">
        <v>0.0</v>
      </c>
      <c r="E335" s="1" t="s">
        <v>18</v>
      </c>
      <c r="F335" s="1" t="s">
        <v>19</v>
      </c>
      <c r="G335" s="1" t="s">
        <v>20</v>
      </c>
      <c r="H335" s="1" t="s">
        <v>9806</v>
      </c>
      <c r="I335" s="1" t="s">
        <v>9807</v>
      </c>
      <c r="J335" s="1" t="s">
        <v>9807</v>
      </c>
      <c r="K335" s="2"/>
      <c r="L335" s="1">
        <v>0.0</v>
      </c>
      <c r="M335" s="1"/>
      <c r="N335" s="1">
        <v>14.94945</v>
      </c>
      <c r="O335" s="1" t="s">
        <v>8687</v>
      </c>
      <c r="P335" s="1" t="s">
        <v>9808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80</v>
      </c>
      <c r="B336" s="1" t="s">
        <v>17</v>
      </c>
      <c r="C336" s="1">
        <v>314.0</v>
      </c>
      <c r="D336" s="1">
        <v>0.0</v>
      </c>
      <c r="E336" s="1" t="s">
        <v>9318</v>
      </c>
      <c r="F336" s="1" t="s">
        <v>81</v>
      </c>
      <c r="G336" s="1" t="s">
        <v>20</v>
      </c>
      <c r="H336" s="1" t="s">
        <v>9809</v>
      </c>
      <c r="I336" s="1" t="s">
        <v>9810</v>
      </c>
      <c r="J336" s="1" t="s">
        <v>9811</v>
      </c>
      <c r="K336" s="1" t="s">
        <v>9812</v>
      </c>
      <c r="L336" s="1">
        <v>-8.0</v>
      </c>
      <c r="M336" s="1">
        <v>0.0022833333333333334</v>
      </c>
      <c r="N336" s="1">
        <v>7.379816666666667</v>
      </c>
      <c r="O336" s="1" t="s">
        <v>86</v>
      </c>
      <c r="P336" s="1" t="s">
        <v>9813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80</v>
      </c>
      <c r="B337" s="1" t="s">
        <v>17</v>
      </c>
      <c r="C337" s="1">
        <v>326.0</v>
      </c>
      <c r="D337" s="1">
        <v>0.0</v>
      </c>
      <c r="E337" s="1" t="s">
        <v>9318</v>
      </c>
      <c r="F337" s="1" t="s">
        <v>81</v>
      </c>
      <c r="G337" s="1" t="s">
        <v>20</v>
      </c>
      <c r="H337" s="1" t="s">
        <v>9814</v>
      </c>
      <c r="I337" s="1" t="s">
        <v>9815</v>
      </c>
      <c r="J337" s="1" t="s">
        <v>9816</v>
      </c>
      <c r="K337" s="1" t="s">
        <v>9817</v>
      </c>
      <c r="L337" s="1">
        <v>9.0</v>
      </c>
      <c r="M337" s="1">
        <v>0.00235</v>
      </c>
      <c r="N337" s="1">
        <v>13.712916666666667</v>
      </c>
      <c r="O337" s="1" t="s">
        <v>86</v>
      </c>
      <c r="P337" s="1" t="s">
        <v>9818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16</v>
      </c>
      <c r="B338" s="1" t="s">
        <v>17</v>
      </c>
      <c r="C338" s="1">
        <v>249.0</v>
      </c>
      <c r="D338" s="1">
        <v>0.0</v>
      </c>
      <c r="E338" s="1" t="s">
        <v>18</v>
      </c>
      <c r="F338" s="1" t="s">
        <v>19</v>
      </c>
      <c r="G338" s="1" t="s">
        <v>20</v>
      </c>
      <c r="H338" s="1" t="s">
        <v>9819</v>
      </c>
      <c r="I338" s="1" t="s">
        <v>9820</v>
      </c>
      <c r="J338" s="1" t="s">
        <v>9820</v>
      </c>
      <c r="K338" s="2"/>
      <c r="L338" s="1">
        <v>-5.0</v>
      </c>
      <c r="M338" s="1"/>
      <c r="N338" s="1">
        <v>9.09845</v>
      </c>
      <c r="O338" s="1" t="s">
        <v>8687</v>
      </c>
      <c r="P338" s="1" t="s">
        <v>9821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16</v>
      </c>
      <c r="B339" s="1" t="s">
        <v>17</v>
      </c>
      <c r="C339" s="1">
        <v>264.0</v>
      </c>
      <c r="D339" s="1">
        <v>0.0</v>
      </c>
      <c r="E339" s="1" t="s">
        <v>18</v>
      </c>
      <c r="F339" s="1" t="s">
        <v>19</v>
      </c>
      <c r="G339" s="1" t="s">
        <v>20</v>
      </c>
      <c r="H339" s="1" t="s">
        <v>9822</v>
      </c>
      <c r="I339" s="1" t="s">
        <v>9823</v>
      </c>
      <c r="J339" s="1" t="s">
        <v>9823</v>
      </c>
      <c r="K339" s="2"/>
      <c r="L339" s="1">
        <v>-4.0</v>
      </c>
      <c r="M339" s="1"/>
      <c r="N339" s="1">
        <v>10.6972</v>
      </c>
      <c r="O339" s="1" t="s">
        <v>8687</v>
      </c>
      <c r="P339" s="1" t="s">
        <v>8770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80</v>
      </c>
      <c r="B340" s="1" t="s">
        <v>17</v>
      </c>
      <c r="C340" s="1">
        <v>618.0</v>
      </c>
      <c r="D340" s="1">
        <v>0.0</v>
      </c>
      <c r="E340" s="1" t="s">
        <v>9318</v>
      </c>
      <c r="F340" s="1" t="s">
        <v>81</v>
      </c>
      <c r="G340" s="1" t="s">
        <v>20</v>
      </c>
      <c r="H340" s="1" t="s">
        <v>9824</v>
      </c>
      <c r="I340" s="1" t="s">
        <v>9825</v>
      </c>
      <c r="J340" s="1" t="s">
        <v>9826</v>
      </c>
      <c r="K340" s="1" t="s">
        <v>9827</v>
      </c>
      <c r="L340" s="1">
        <v>-4.0</v>
      </c>
      <c r="M340" s="1">
        <v>0.007183333333333333</v>
      </c>
      <c r="N340" s="1">
        <v>15.18555</v>
      </c>
      <c r="O340" s="1" t="s">
        <v>86</v>
      </c>
      <c r="P340" s="1" t="s">
        <v>9828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16</v>
      </c>
      <c r="B341" s="1" t="s">
        <v>17</v>
      </c>
      <c r="C341" s="1">
        <v>364.0</v>
      </c>
      <c r="D341" s="1">
        <v>0.0</v>
      </c>
      <c r="E341" s="1" t="s">
        <v>18</v>
      </c>
      <c r="F341" s="1" t="s">
        <v>19</v>
      </c>
      <c r="G341" s="1" t="s">
        <v>20</v>
      </c>
      <c r="H341" s="1" t="s">
        <v>9829</v>
      </c>
      <c r="I341" s="1" t="s">
        <v>9830</v>
      </c>
      <c r="J341" s="1" t="s">
        <v>9830</v>
      </c>
      <c r="K341" s="2"/>
      <c r="L341" s="1">
        <v>-6.0</v>
      </c>
      <c r="M341" s="1"/>
      <c r="N341" s="1">
        <v>8.903166666666667</v>
      </c>
      <c r="O341" s="1" t="s">
        <v>8687</v>
      </c>
      <c r="P341" s="1" t="s">
        <v>9831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16</v>
      </c>
      <c r="B342" s="1" t="s">
        <v>17</v>
      </c>
      <c r="C342" s="1">
        <v>587.0</v>
      </c>
      <c r="D342" s="1">
        <v>0.0</v>
      </c>
      <c r="E342" s="1" t="s">
        <v>18</v>
      </c>
      <c r="F342" s="1" t="s">
        <v>19</v>
      </c>
      <c r="G342" s="1" t="s">
        <v>20</v>
      </c>
      <c r="H342" s="1" t="s">
        <v>9832</v>
      </c>
      <c r="I342" s="1" t="s">
        <v>9833</v>
      </c>
      <c r="J342" s="1" t="s">
        <v>9833</v>
      </c>
      <c r="K342" s="2"/>
      <c r="L342" s="1">
        <v>-2.0</v>
      </c>
      <c r="M342" s="1"/>
      <c r="N342" s="1">
        <v>12.14435</v>
      </c>
      <c r="O342" s="1" t="s">
        <v>8687</v>
      </c>
      <c r="P342" s="1" t="s">
        <v>9834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25</v>
      </c>
      <c r="B343" s="1" t="s">
        <v>17</v>
      </c>
      <c r="C343" s="1">
        <v>698.0</v>
      </c>
      <c r="D343" s="1">
        <v>0.0</v>
      </c>
      <c r="E343" s="2"/>
      <c r="F343" s="1" t="s">
        <v>19</v>
      </c>
      <c r="G343" s="1" t="s">
        <v>20</v>
      </c>
      <c r="H343" s="1" t="s">
        <v>9835</v>
      </c>
      <c r="I343" s="1" t="s">
        <v>9836</v>
      </c>
      <c r="J343" s="1" t="s">
        <v>9836</v>
      </c>
      <c r="K343" s="2"/>
      <c r="L343" s="1">
        <v>0.0</v>
      </c>
      <c r="M343" s="1"/>
      <c r="N343" s="1">
        <v>14.4103</v>
      </c>
      <c r="O343" s="1" t="s">
        <v>8687</v>
      </c>
      <c r="P343" s="1" t="s">
        <v>9837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37</v>
      </c>
      <c r="B344" s="1" t="s">
        <v>17</v>
      </c>
      <c r="C344" s="1">
        <v>460.0</v>
      </c>
      <c r="D344" s="1">
        <v>350.0</v>
      </c>
      <c r="E344" s="2"/>
      <c r="F344" s="1" t="s">
        <v>38</v>
      </c>
      <c r="G344" s="1" t="s">
        <v>39</v>
      </c>
      <c r="H344" s="1" t="s">
        <v>9838</v>
      </c>
      <c r="I344" s="1" t="s">
        <v>9839</v>
      </c>
      <c r="J344" s="1" t="s">
        <v>9839</v>
      </c>
      <c r="K344" s="2"/>
      <c r="L344" s="1">
        <v>0.0</v>
      </c>
      <c r="M344" s="1"/>
      <c r="N344" s="1">
        <v>4.5418</v>
      </c>
      <c r="O344" s="1" t="s">
        <v>42</v>
      </c>
      <c r="P344" s="1" t="s">
        <v>9840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25</v>
      </c>
      <c r="B345" s="1" t="s">
        <v>17</v>
      </c>
      <c r="C345" s="1">
        <v>264.0</v>
      </c>
      <c r="D345" s="1">
        <v>0.0</v>
      </c>
      <c r="E345" s="2"/>
      <c r="F345" s="1" t="s">
        <v>19</v>
      </c>
      <c r="G345" s="1" t="s">
        <v>20</v>
      </c>
      <c r="H345" s="1" t="s">
        <v>9841</v>
      </c>
      <c r="I345" s="1" t="s">
        <v>9842</v>
      </c>
      <c r="J345" s="1" t="s">
        <v>9842</v>
      </c>
      <c r="K345" s="2"/>
      <c r="L345" s="1">
        <v>-2.0</v>
      </c>
      <c r="M345" s="1"/>
      <c r="N345" s="1">
        <v>12.45755</v>
      </c>
      <c r="O345" s="1" t="s">
        <v>8687</v>
      </c>
      <c r="P345" s="1" t="s">
        <v>8966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37</v>
      </c>
      <c r="B346" s="1" t="s">
        <v>17</v>
      </c>
      <c r="C346" s="3">
        <v>39.0</v>
      </c>
      <c r="D346" s="1">
        <v>0.0</v>
      </c>
      <c r="E346" s="2"/>
      <c r="F346" s="1" t="s">
        <v>38</v>
      </c>
      <c r="G346" s="1" t="s">
        <v>39</v>
      </c>
      <c r="H346" s="1" t="s">
        <v>9843</v>
      </c>
      <c r="I346" s="1" t="s">
        <v>9844</v>
      </c>
      <c r="J346" s="1" t="s">
        <v>9844</v>
      </c>
      <c r="K346" s="2"/>
      <c r="L346" s="1">
        <v>-3.0</v>
      </c>
      <c r="M346" s="1"/>
      <c r="N346" s="1">
        <v>1.5381666666666667</v>
      </c>
      <c r="O346" s="1" t="s">
        <v>42</v>
      </c>
      <c r="P346" s="1" t="s">
        <v>9845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25</v>
      </c>
      <c r="B347" s="1" t="s">
        <v>17</v>
      </c>
      <c r="C347" s="3">
        <v>658.0</v>
      </c>
      <c r="D347" s="1">
        <v>0.0</v>
      </c>
      <c r="E347" s="2"/>
      <c r="F347" s="1" t="s">
        <v>19</v>
      </c>
      <c r="G347" s="1" t="s">
        <v>20</v>
      </c>
      <c r="H347" s="1" t="s">
        <v>9846</v>
      </c>
      <c r="I347" s="1" t="s">
        <v>9847</v>
      </c>
      <c r="J347" s="1" t="s">
        <v>9847</v>
      </c>
      <c r="K347" s="2"/>
      <c r="L347" s="1">
        <v>-5.0</v>
      </c>
      <c r="M347" s="1"/>
      <c r="N347" s="1">
        <v>9.700416666666667</v>
      </c>
      <c r="O347" s="1" t="s">
        <v>8687</v>
      </c>
      <c r="P347" s="1" t="s">
        <v>9848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80</v>
      </c>
      <c r="B348" s="1" t="s">
        <v>17</v>
      </c>
      <c r="C348" s="1">
        <v>349.0</v>
      </c>
      <c r="D348" s="1">
        <v>0.0</v>
      </c>
      <c r="E348" s="2"/>
      <c r="F348" s="1" t="s">
        <v>38</v>
      </c>
      <c r="G348" s="1" t="s">
        <v>162</v>
      </c>
      <c r="H348" s="1" t="s">
        <v>9849</v>
      </c>
      <c r="I348" s="1" t="s">
        <v>9850</v>
      </c>
      <c r="J348" s="1" t="s">
        <v>9850</v>
      </c>
      <c r="K348" s="2"/>
      <c r="L348" s="1">
        <v>-5.0</v>
      </c>
      <c r="M348" s="1"/>
      <c r="N348" s="1">
        <v>14.132683333333333</v>
      </c>
      <c r="O348" s="1" t="s">
        <v>86</v>
      </c>
      <c r="P348" s="1" t="s">
        <v>9851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29</v>
      </c>
      <c r="B349" s="1" t="s">
        <v>88</v>
      </c>
      <c r="C349" s="1">
        <v>553.0</v>
      </c>
      <c r="D349" s="1">
        <v>0.0</v>
      </c>
      <c r="E349" s="1" t="s">
        <v>9789</v>
      </c>
      <c r="F349" s="1" t="s">
        <v>19</v>
      </c>
      <c r="G349" s="1" t="s">
        <v>20</v>
      </c>
      <c r="H349" s="1" t="s">
        <v>9852</v>
      </c>
      <c r="I349" s="1" t="s">
        <v>9853</v>
      </c>
      <c r="J349" s="1" t="s">
        <v>9853</v>
      </c>
      <c r="K349" s="2"/>
      <c r="L349" s="1">
        <v>-7.0</v>
      </c>
      <c r="M349" s="1"/>
      <c r="N349" s="1">
        <v>7.8542</v>
      </c>
      <c r="O349" s="1" t="s">
        <v>8687</v>
      </c>
      <c r="P349" s="1" t="s">
        <v>9854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37</v>
      </c>
      <c r="B350" s="1" t="s">
        <v>17</v>
      </c>
      <c r="C350" s="1">
        <v>20.0</v>
      </c>
      <c r="D350" s="1">
        <v>35.0</v>
      </c>
      <c r="E350" s="2"/>
      <c r="F350" s="1" t="s">
        <v>38</v>
      </c>
      <c r="G350" s="1" t="s">
        <v>39</v>
      </c>
      <c r="H350" s="1" t="s">
        <v>9855</v>
      </c>
      <c r="I350" s="1" t="s">
        <v>9856</v>
      </c>
      <c r="J350" s="1" t="s">
        <v>9856</v>
      </c>
      <c r="K350" s="2"/>
      <c r="L350" s="1">
        <v>-4.0</v>
      </c>
      <c r="M350" s="1"/>
      <c r="N350" s="1">
        <v>0.021033333333333334</v>
      </c>
      <c r="O350" s="1" t="s">
        <v>42</v>
      </c>
      <c r="P350" s="1" t="s">
        <v>9857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80</v>
      </c>
      <c r="B351" s="1" t="s">
        <v>17</v>
      </c>
      <c r="C351" s="3">
        <v>279.0</v>
      </c>
      <c r="D351" s="1">
        <v>0.0</v>
      </c>
      <c r="E351" s="1" t="s">
        <v>9318</v>
      </c>
      <c r="F351" s="1" t="s">
        <v>81</v>
      </c>
      <c r="G351" s="1" t="s">
        <v>20</v>
      </c>
      <c r="H351" s="1" t="s">
        <v>9858</v>
      </c>
      <c r="I351" s="1" t="s">
        <v>9859</v>
      </c>
      <c r="J351" s="1" t="s">
        <v>9860</v>
      </c>
      <c r="K351" s="1" t="s">
        <v>9861</v>
      </c>
      <c r="L351" s="1">
        <v>-14.0</v>
      </c>
      <c r="M351" s="1">
        <v>0.0028</v>
      </c>
      <c r="N351" s="1">
        <v>6.957016666666667</v>
      </c>
      <c r="O351" s="1" t="s">
        <v>86</v>
      </c>
      <c r="P351" s="1" t="s">
        <v>9862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25</v>
      </c>
      <c r="B352" s="1" t="s">
        <v>17</v>
      </c>
      <c r="C352" s="1">
        <v>429.0</v>
      </c>
      <c r="D352" s="1">
        <v>0.0</v>
      </c>
      <c r="E352" s="2"/>
      <c r="F352" s="1" t="s">
        <v>19</v>
      </c>
      <c r="G352" s="1" t="s">
        <v>20</v>
      </c>
      <c r="H352" s="1" t="s">
        <v>9863</v>
      </c>
      <c r="I352" s="1" t="s">
        <v>9864</v>
      </c>
      <c r="J352" s="1" t="s">
        <v>9864</v>
      </c>
      <c r="K352" s="2"/>
      <c r="L352" s="1">
        <v>3.0</v>
      </c>
      <c r="M352" s="1"/>
      <c r="N352" s="1">
        <v>15.562516666666667</v>
      </c>
      <c r="O352" s="1" t="s">
        <v>8687</v>
      </c>
      <c r="P352" s="1" t="s">
        <v>9865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29</v>
      </c>
      <c r="B353" s="1" t="s">
        <v>17</v>
      </c>
      <c r="C353" s="3">
        <v>658.0</v>
      </c>
      <c r="D353" s="1">
        <v>0.0</v>
      </c>
      <c r="E353" s="1" t="s">
        <v>9314</v>
      </c>
      <c r="F353" s="1" t="s">
        <v>19</v>
      </c>
      <c r="G353" s="1" t="s">
        <v>20</v>
      </c>
      <c r="H353" s="1" t="s">
        <v>9866</v>
      </c>
      <c r="I353" s="1" t="s">
        <v>9867</v>
      </c>
      <c r="J353" s="1" t="s">
        <v>9867</v>
      </c>
      <c r="K353" s="2"/>
      <c r="L353" s="1">
        <v>-5.0</v>
      </c>
      <c r="M353" s="1"/>
      <c r="N353" s="1">
        <v>9.3721</v>
      </c>
      <c r="O353" s="1" t="s">
        <v>8687</v>
      </c>
      <c r="P353" s="1" t="s">
        <v>9868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16</v>
      </c>
      <c r="B354" s="1" t="s">
        <v>17</v>
      </c>
      <c r="C354" s="1">
        <v>742.0</v>
      </c>
      <c r="D354" s="1">
        <v>0.0</v>
      </c>
      <c r="E354" s="1" t="s">
        <v>18</v>
      </c>
      <c r="F354" s="1" t="s">
        <v>19</v>
      </c>
      <c r="G354" s="1" t="s">
        <v>20</v>
      </c>
      <c r="H354" s="1" t="s">
        <v>9869</v>
      </c>
      <c r="I354" s="1" t="s">
        <v>9870</v>
      </c>
      <c r="J354" s="1" t="s">
        <v>9870</v>
      </c>
      <c r="K354" s="2"/>
      <c r="L354" s="1">
        <v>0.0</v>
      </c>
      <c r="M354" s="1"/>
      <c r="N354" s="1">
        <v>15.106833333333332</v>
      </c>
      <c r="O354" s="1" t="s">
        <v>8687</v>
      </c>
      <c r="P354" s="1" t="s">
        <v>9871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80</v>
      </c>
      <c r="B355" s="1" t="s">
        <v>17</v>
      </c>
      <c r="C355" s="1">
        <v>249.0</v>
      </c>
      <c r="D355" s="1">
        <v>0.0</v>
      </c>
      <c r="E355" s="1" t="s">
        <v>9318</v>
      </c>
      <c r="F355" s="1" t="s">
        <v>81</v>
      </c>
      <c r="G355" s="1" t="s">
        <v>20</v>
      </c>
      <c r="H355" s="1" t="s">
        <v>9872</v>
      </c>
      <c r="I355" s="1" t="s">
        <v>9873</v>
      </c>
      <c r="J355" s="1" t="s">
        <v>9874</v>
      </c>
      <c r="K355" s="1" t="s">
        <v>9875</v>
      </c>
      <c r="L355" s="1">
        <v>-8.0</v>
      </c>
      <c r="M355" s="1">
        <v>0.0025</v>
      </c>
      <c r="N355" s="1">
        <v>63.90708333333333</v>
      </c>
      <c r="O355" s="1" t="s">
        <v>86</v>
      </c>
      <c r="P355" s="1" t="s">
        <v>8934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80</v>
      </c>
      <c r="B356" s="1" t="s">
        <v>17</v>
      </c>
      <c r="C356" s="1">
        <v>974.0</v>
      </c>
      <c r="D356" s="1">
        <v>0.0</v>
      </c>
      <c r="E356" s="1" t="s">
        <v>9318</v>
      </c>
      <c r="F356" s="1" t="s">
        <v>81</v>
      </c>
      <c r="G356" s="1" t="s">
        <v>39</v>
      </c>
      <c r="H356" s="1" t="s">
        <v>9876</v>
      </c>
      <c r="I356" s="1" t="s">
        <v>9877</v>
      </c>
      <c r="J356" s="1" t="s">
        <v>9878</v>
      </c>
      <c r="K356" s="1" t="s">
        <v>9879</v>
      </c>
      <c r="L356" s="1">
        <v>2.0</v>
      </c>
      <c r="M356" s="1">
        <v>68.9343</v>
      </c>
      <c r="N356" s="1">
        <v>151.84155</v>
      </c>
      <c r="O356" s="1" t="s">
        <v>86</v>
      </c>
      <c r="P356" s="1" t="s">
        <v>9880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25</v>
      </c>
      <c r="B357" s="1" t="s">
        <v>17</v>
      </c>
      <c r="C357" s="1">
        <v>633.0</v>
      </c>
      <c r="D357" s="1">
        <v>0.0</v>
      </c>
      <c r="E357" s="2"/>
      <c r="F357" s="1" t="s">
        <v>19</v>
      </c>
      <c r="G357" s="1" t="s">
        <v>39</v>
      </c>
      <c r="H357" s="1" t="s">
        <v>9881</v>
      </c>
      <c r="I357" s="1" t="s">
        <v>9882</v>
      </c>
      <c r="J357" s="1" t="s">
        <v>9882</v>
      </c>
      <c r="K357" s="2"/>
      <c r="L357" s="1">
        <v>7.0</v>
      </c>
      <c r="M357" s="1"/>
      <c r="N357" s="1">
        <v>22.261566666666667</v>
      </c>
      <c r="O357" s="1" t="s">
        <v>8687</v>
      </c>
      <c r="P357" s="1" t="s">
        <v>9883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29</v>
      </c>
      <c r="B358" s="1" t="s">
        <v>17</v>
      </c>
      <c r="C358" s="1">
        <v>329.0</v>
      </c>
      <c r="D358" s="1">
        <v>0.0</v>
      </c>
      <c r="E358" s="1" t="s">
        <v>9884</v>
      </c>
      <c r="F358" s="1" t="s">
        <v>19</v>
      </c>
      <c r="G358" s="1" t="s">
        <v>20</v>
      </c>
      <c r="H358" s="1" t="s">
        <v>9885</v>
      </c>
      <c r="I358" s="1" t="s">
        <v>9886</v>
      </c>
      <c r="J358" s="1" t="s">
        <v>9886</v>
      </c>
      <c r="K358" s="2"/>
      <c r="L358" s="1">
        <v>6.0</v>
      </c>
      <c r="M358" s="1"/>
      <c r="N358" s="1">
        <v>21.6524</v>
      </c>
      <c r="O358" s="1" t="s">
        <v>8687</v>
      </c>
      <c r="P358" s="1" t="s">
        <v>9887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25</v>
      </c>
      <c r="B359" s="1" t="s">
        <v>17</v>
      </c>
      <c r="C359" s="1">
        <v>488.0</v>
      </c>
      <c r="D359" s="1">
        <v>0.0</v>
      </c>
      <c r="E359" s="2"/>
      <c r="F359" s="1" t="s">
        <v>19</v>
      </c>
      <c r="G359" s="1" t="s">
        <v>20</v>
      </c>
      <c r="H359" s="1" t="s">
        <v>9888</v>
      </c>
      <c r="I359" s="1" t="s">
        <v>9889</v>
      </c>
      <c r="J359" s="1" t="s">
        <v>9889</v>
      </c>
      <c r="K359" s="2"/>
      <c r="L359" s="1">
        <v>8.0</v>
      </c>
      <c r="M359" s="1"/>
      <c r="N359" s="1">
        <v>23.938583333333334</v>
      </c>
      <c r="O359" s="1" t="s">
        <v>8687</v>
      </c>
      <c r="P359" s="1" t="s">
        <v>9890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16</v>
      </c>
      <c r="B360" s="1" t="s">
        <v>17</v>
      </c>
      <c r="C360" s="1">
        <v>328.0</v>
      </c>
      <c r="D360" s="1">
        <v>0.0</v>
      </c>
      <c r="E360" s="1" t="s">
        <v>18</v>
      </c>
      <c r="F360" s="1" t="s">
        <v>19</v>
      </c>
      <c r="G360" s="1" t="s">
        <v>20</v>
      </c>
      <c r="H360" s="1" t="s">
        <v>9891</v>
      </c>
      <c r="I360" s="1" t="s">
        <v>9892</v>
      </c>
      <c r="J360" s="1" t="s">
        <v>9892</v>
      </c>
      <c r="K360" s="2"/>
      <c r="L360" s="1">
        <v>-7.0</v>
      </c>
      <c r="M360" s="1"/>
      <c r="N360" s="1">
        <v>7.3291</v>
      </c>
      <c r="O360" s="1" t="s">
        <v>8687</v>
      </c>
      <c r="P360" s="1" t="s">
        <v>9893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80</v>
      </c>
      <c r="B361" s="1" t="s">
        <v>17</v>
      </c>
      <c r="C361" s="1">
        <v>961.0</v>
      </c>
      <c r="D361" s="1">
        <v>206.0</v>
      </c>
      <c r="E361" s="2"/>
      <c r="F361" s="1" t="s">
        <v>38</v>
      </c>
      <c r="G361" s="1" t="s">
        <v>20</v>
      </c>
      <c r="H361" s="1" t="s">
        <v>9894</v>
      </c>
      <c r="I361" s="1" t="s">
        <v>9895</v>
      </c>
      <c r="J361" s="1" t="s">
        <v>9895</v>
      </c>
      <c r="K361" s="2"/>
      <c r="L361" s="1">
        <v>-6.0</v>
      </c>
      <c r="M361" s="1"/>
      <c r="N361" s="1">
        <v>12.031933333333333</v>
      </c>
      <c r="O361" s="1" t="s">
        <v>86</v>
      </c>
      <c r="P361" s="1" t="s">
        <v>9896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25</v>
      </c>
      <c r="B362" s="1" t="s">
        <v>17</v>
      </c>
      <c r="C362" s="1">
        <v>364.0</v>
      </c>
      <c r="D362" s="1">
        <v>0.0</v>
      </c>
      <c r="E362" s="2"/>
      <c r="F362" s="1" t="s">
        <v>19</v>
      </c>
      <c r="G362" s="1" t="s">
        <v>20</v>
      </c>
      <c r="H362" s="1" t="s">
        <v>9897</v>
      </c>
      <c r="I362" s="1" t="s">
        <v>9898</v>
      </c>
      <c r="J362" s="1" t="s">
        <v>9898</v>
      </c>
      <c r="K362" s="2"/>
      <c r="L362" s="1">
        <v>6.0</v>
      </c>
      <c r="M362" s="1"/>
      <c r="N362" s="1">
        <v>21.266383333333334</v>
      </c>
      <c r="O362" s="1" t="s">
        <v>8687</v>
      </c>
      <c r="P362" s="1" t="s">
        <v>9899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25</v>
      </c>
      <c r="B363" s="1" t="s">
        <v>17</v>
      </c>
      <c r="C363" s="3">
        <v>393.0</v>
      </c>
      <c r="D363" s="1">
        <v>0.0</v>
      </c>
      <c r="E363" s="2"/>
      <c r="F363" s="1" t="s">
        <v>19</v>
      </c>
      <c r="G363" s="1" t="s">
        <v>20</v>
      </c>
      <c r="H363" s="1" t="s">
        <v>9900</v>
      </c>
      <c r="I363" s="1" t="s">
        <v>9901</v>
      </c>
      <c r="J363" s="1" t="s">
        <v>9901</v>
      </c>
      <c r="K363" s="2"/>
      <c r="L363" s="1">
        <v>1.0</v>
      </c>
      <c r="M363" s="1"/>
      <c r="N363" s="1">
        <v>16.28945</v>
      </c>
      <c r="O363" s="1" t="s">
        <v>8687</v>
      </c>
      <c r="P363" s="1" t="s">
        <v>9902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16</v>
      </c>
      <c r="B364" s="1" t="s">
        <v>17</v>
      </c>
      <c r="C364" s="1">
        <v>389.0</v>
      </c>
      <c r="D364" s="1">
        <v>0.0</v>
      </c>
      <c r="E364" s="1" t="s">
        <v>18</v>
      </c>
      <c r="F364" s="1" t="s">
        <v>19</v>
      </c>
      <c r="G364" s="1" t="s">
        <v>20</v>
      </c>
      <c r="H364" s="1" t="s">
        <v>9903</v>
      </c>
      <c r="I364" s="1" t="s">
        <v>9904</v>
      </c>
      <c r="J364" s="1" t="s">
        <v>9904</v>
      </c>
      <c r="K364" s="2"/>
      <c r="L364" s="1">
        <v>0.0</v>
      </c>
      <c r="M364" s="1"/>
      <c r="N364" s="1">
        <v>14.880466666666667</v>
      </c>
      <c r="O364" s="1" t="s">
        <v>8687</v>
      </c>
      <c r="P364" s="1" t="s">
        <v>9905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25</v>
      </c>
      <c r="B365" s="1" t="s">
        <v>17</v>
      </c>
      <c r="C365" s="1">
        <v>717.0</v>
      </c>
      <c r="D365" s="1">
        <v>0.0</v>
      </c>
      <c r="E365" s="2"/>
      <c r="F365" s="1" t="s">
        <v>19</v>
      </c>
      <c r="G365" s="1" t="s">
        <v>39</v>
      </c>
      <c r="H365" s="1" t="s">
        <v>9906</v>
      </c>
      <c r="I365" s="1" t="s">
        <v>9907</v>
      </c>
      <c r="J365" s="1" t="s">
        <v>9907</v>
      </c>
      <c r="K365" s="2"/>
      <c r="L365" s="1">
        <v>-3.0</v>
      </c>
      <c r="M365" s="1"/>
      <c r="N365" s="1">
        <v>11.668166666666666</v>
      </c>
      <c r="O365" s="1" t="s">
        <v>8687</v>
      </c>
      <c r="P365" s="1" t="s">
        <v>9908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16</v>
      </c>
      <c r="B366" s="1" t="s">
        <v>17</v>
      </c>
      <c r="C366" s="1">
        <v>299.0</v>
      </c>
      <c r="D366" s="1">
        <v>0.0</v>
      </c>
      <c r="E366" s="1" t="s">
        <v>18</v>
      </c>
      <c r="F366" s="1" t="s">
        <v>19</v>
      </c>
      <c r="G366" s="1" t="s">
        <v>20</v>
      </c>
      <c r="H366" s="1" t="s">
        <v>9909</v>
      </c>
      <c r="I366" s="1" t="s">
        <v>9910</v>
      </c>
      <c r="J366" s="1" t="s">
        <v>9910</v>
      </c>
      <c r="K366" s="2"/>
      <c r="L366" s="1">
        <v>-2.0</v>
      </c>
      <c r="M366" s="1"/>
      <c r="N366" s="1">
        <v>12.422216666666667</v>
      </c>
      <c r="O366" s="1" t="s">
        <v>8687</v>
      </c>
      <c r="P366" s="1" t="s">
        <v>9911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29</v>
      </c>
      <c r="B367" s="1" t="s">
        <v>17</v>
      </c>
      <c r="C367" s="1">
        <v>329.0</v>
      </c>
      <c r="D367" s="1">
        <v>0.0</v>
      </c>
      <c r="E367" s="1" t="s">
        <v>9912</v>
      </c>
      <c r="F367" s="1" t="s">
        <v>19</v>
      </c>
      <c r="G367" s="1" t="s">
        <v>20</v>
      </c>
      <c r="H367" s="1" t="s">
        <v>9913</v>
      </c>
      <c r="I367" s="1" t="s">
        <v>9914</v>
      </c>
      <c r="J367" s="1" t="s">
        <v>9914</v>
      </c>
      <c r="K367" s="2"/>
      <c r="L367" s="1">
        <v>-2.0</v>
      </c>
      <c r="M367" s="1"/>
      <c r="N367" s="1">
        <v>12.582483333333334</v>
      </c>
      <c r="O367" s="1" t="s">
        <v>8687</v>
      </c>
      <c r="P367" s="1" t="s">
        <v>2742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29</v>
      </c>
      <c r="B368" s="1" t="s">
        <v>17</v>
      </c>
      <c r="C368" s="1">
        <v>329.0</v>
      </c>
      <c r="D368" s="1">
        <v>0.0</v>
      </c>
      <c r="E368" s="1" t="s">
        <v>9011</v>
      </c>
      <c r="F368" s="1" t="s">
        <v>19</v>
      </c>
      <c r="G368" s="1" t="s">
        <v>20</v>
      </c>
      <c r="H368" s="1" t="s">
        <v>9915</v>
      </c>
      <c r="I368" s="1" t="s">
        <v>9916</v>
      </c>
      <c r="J368" s="1" t="s">
        <v>9916</v>
      </c>
      <c r="K368" s="2"/>
      <c r="L368" s="1">
        <v>2.0</v>
      </c>
      <c r="M368" s="1"/>
      <c r="N368" s="1">
        <v>17.00026666666667</v>
      </c>
      <c r="O368" s="1" t="s">
        <v>8687</v>
      </c>
      <c r="P368" s="1" t="s">
        <v>2742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25</v>
      </c>
      <c r="B369" s="1" t="s">
        <v>17</v>
      </c>
      <c r="C369" s="1">
        <v>329.0</v>
      </c>
      <c r="D369" s="1">
        <v>0.0</v>
      </c>
      <c r="E369" s="2"/>
      <c r="F369" s="1" t="s">
        <v>19</v>
      </c>
      <c r="G369" s="1" t="s">
        <v>20</v>
      </c>
      <c r="H369" s="1" t="s">
        <v>9917</v>
      </c>
      <c r="I369" s="1" t="s">
        <v>9918</v>
      </c>
      <c r="J369" s="1" t="s">
        <v>9918</v>
      </c>
      <c r="K369" s="2"/>
      <c r="L369" s="1">
        <v>3.0</v>
      </c>
      <c r="M369" s="1"/>
      <c r="N369" s="1">
        <v>18.899316666666667</v>
      </c>
      <c r="O369" s="1" t="s">
        <v>8687</v>
      </c>
      <c r="P369" s="1" t="s">
        <v>9286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16</v>
      </c>
      <c r="B370" s="1" t="s">
        <v>17</v>
      </c>
      <c r="C370" s="1">
        <v>264.0</v>
      </c>
      <c r="D370" s="1">
        <v>0.0</v>
      </c>
      <c r="E370" s="1" t="s">
        <v>18</v>
      </c>
      <c r="F370" s="1" t="s">
        <v>19</v>
      </c>
      <c r="G370" s="1" t="s">
        <v>20</v>
      </c>
      <c r="H370" s="1" t="s">
        <v>9919</v>
      </c>
      <c r="I370" s="1" t="s">
        <v>9920</v>
      </c>
      <c r="J370" s="1" t="s">
        <v>9920</v>
      </c>
      <c r="K370" s="2"/>
      <c r="L370" s="1">
        <v>-8.0</v>
      </c>
      <c r="M370" s="1"/>
      <c r="N370" s="1">
        <v>6.059566666666667</v>
      </c>
      <c r="O370" s="1" t="s">
        <v>8687</v>
      </c>
      <c r="P370" s="1" t="s">
        <v>9054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29</v>
      </c>
      <c r="B371" s="1" t="s">
        <v>17</v>
      </c>
      <c r="C371" s="1">
        <v>344.0</v>
      </c>
      <c r="D371" s="1">
        <v>0.0</v>
      </c>
      <c r="E371" s="1" t="s">
        <v>1681</v>
      </c>
      <c r="F371" s="1" t="s">
        <v>19</v>
      </c>
      <c r="G371" s="1" t="s">
        <v>20</v>
      </c>
      <c r="H371" s="1" t="s">
        <v>9921</v>
      </c>
      <c r="I371" s="1" t="s">
        <v>9922</v>
      </c>
      <c r="J371" s="1" t="s">
        <v>9922</v>
      </c>
      <c r="K371" s="2"/>
      <c r="L371" s="1">
        <v>-7.0</v>
      </c>
      <c r="M371" s="1"/>
      <c r="N371" s="1">
        <v>7.6833833333333335</v>
      </c>
      <c r="O371" s="1" t="s">
        <v>8687</v>
      </c>
      <c r="P371" s="1" t="s">
        <v>9923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37</v>
      </c>
      <c r="B372" s="1" t="s">
        <v>17</v>
      </c>
      <c r="C372" s="1">
        <v>124.5</v>
      </c>
      <c r="D372" s="1">
        <v>124.5</v>
      </c>
      <c r="E372" s="2"/>
      <c r="F372" s="1" t="s">
        <v>38</v>
      </c>
      <c r="G372" s="1" t="s">
        <v>39</v>
      </c>
      <c r="H372" s="1" t="s">
        <v>9924</v>
      </c>
      <c r="I372" s="1" t="s">
        <v>9925</v>
      </c>
      <c r="J372" s="1" t="s">
        <v>9925</v>
      </c>
      <c r="K372" s="2"/>
      <c r="L372" s="1">
        <v>-1.0</v>
      </c>
      <c r="M372" s="1"/>
      <c r="N372" s="1">
        <v>37.9716</v>
      </c>
      <c r="O372" s="1" t="s">
        <v>42</v>
      </c>
      <c r="P372" s="1" t="s">
        <v>9926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16</v>
      </c>
      <c r="B373" s="1" t="s">
        <v>17</v>
      </c>
      <c r="C373" s="1">
        <v>224.0</v>
      </c>
      <c r="D373" s="1">
        <v>0.0</v>
      </c>
      <c r="E373" s="1" t="s">
        <v>18</v>
      </c>
      <c r="F373" s="1" t="s">
        <v>19</v>
      </c>
      <c r="G373" s="1" t="s">
        <v>20</v>
      </c>
      <c r="H373" s="1" t="s">
        <v>9927</v>
      </c>
      <c r="I373" s="1" t="s">
        <v>9928</v>
      </c>
      <c r="J373" s="1" t="s">
        <v>9928</v>
      </c>
      <c r="K373" s="2"/>
      <c r="L373" s="1">
        <v>-2.0</v>
      </c>
      <c r="M373" s="1"/>
      <c r="N373" s="1">
        <v>12.3064</v>
      </c>
      <c r="O373" s="1" t="s">
        <v>8687</v>
      </c>
      <c r="P373" s="1" t="s">
        <v>9356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37</v>
      </c>
      <c r="B374" s="1" t="s">
        <v>17</v>
      </c>
      <c r="C374" s="1">
        <v>124.5</v>
      </c>
      <c r="D374" s="1">
        <v>124.5</v>
      </c>
      <c r="E374" s="2"/>
      <c r="F374" s="1" t="s">
        <v>38</v>
      </c>
      <c r="G374" s="1" t="s">
        <v>39</v>
      </c>
      <c r="H374" s="1" t="s">
        <v>9929</v>
      </c>
      <c r="I374" s="1" t="s">
        <v>9930</v>
      </c>
      <c r="J374" s="1" t="s">
        <v>9930</v>
      </c>
      <c r="K374" s="2"/>
      <c r="L374" s="1">
        <v>-2.0</v>
      </c>
      <c r="M374" s="1"/>
      <c r="N374" s="1">
        <v>2.8316666666666666</v>
      </c>
      <c r="O374" s="1" t="s">
        <v>42</v>
      </c>
      <c r="P374" s="1" t="s">
        <v>9931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80</v>
      </c>
      <c r="B375" s="1" t="s">
        <v>17</v>
      </c>
      <c r="C375" s="1">
        <v>578.0</v>
      </c>
      <c r="D375" s="1">
        <v>0.0</v>
      </c>
      <c r="E375" s="1" t="s">
        <v>8947</v>
      </c>
      <c r="F375" s="1" t="s">
        <v>81</v>
      </c>
      <c r="G375" s="1" t="s">
        <v>20</v>
      </c>
      <c r="H375" s="1" t="s">
        <v>9932</v>
      </c>
      <c r="I375" s="1" t="s">
        <v>9933</v>
      </c>
      <c r="J375" s="1" t="s">
        <v>9934</v>
      </c>
      <c r="K375" s="1" t="s">
        <v>9935</v>
      </c>
      <c r="L375" s="1">
        <v>-2.0</v>
      </c>
      <c r="M375" s="1">
        <v>0.0023666666666666667</v>
      </c>
      <c r="N375" s="1">
        <v>15.2717</v>
      </c>
      <c r="O375" s="1" t="s">
        <v>86</v>
      </c>
      <c r="P375" s="1" t="s">
        <v>9936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80</v>
      </c>
      <c r="B376" s="1" t="s">
        <v>17</v>
      </c>
      <c r="C376" s="1">
        <v>247.0</v>
      </c>
      <c r="D376" s="1">
        <v>62.0</v>
      </c>
      <c r="E376" s="2"/>
      <c r="F376" s="1" t="s">
        <v>38</v>
      </c>
      <c r="G376" s="1" t="s">
        <v>20</v>
      </c>
      <c r="H376" s="1" t="s">
        <v>9937</v>
      </c>
      <c r="I376" s="1" t="s">
        <v>9938</v>
      </c>
      <c r="J376" s="1" t="s">
        <v>9938</v>
      </c>
      <c r="K376" s="2"/>
      <c r="L376" s="1">
        <v>-13.0</v>
      </c>
      <c r="M376" s="1"/>
      <c r="N376" s="1">
        <v>4.720483333333333</v>
      </c>
      <c r="O376" s="1" t="s">
        <v>86</v>
      </c>
      <c r="P376" s="1" t="s">
        <v>9183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25</v>
      </c>
      <c r="B377" s="1" t="s">
        <v>17</v>
      </c>
      <c r="C377" s="1">
        <v>453.0</v>
      </c>
      <c r="D377" s="1">
        <v>0.0</v>
      </c>
      <c r="E377" s="2"/>
      <c r="F377" s="1" t="s">
        <v>19</v>
      </c>
      <c r="G377" s="1" t="s">
        <v>20</v>
      </c>
      <c r="H377" s="1" t="s">
        <v>9939</v>
      </c>
      <c r="I377" s="1" t="s">
        <v>9940</v>
      </c>
      <c r="J377" s="1" t="s">
        <v>9940</v>
      </c>
      <c r="K377" s="2"/>
      <c r="L377" s="1">
        <v>-4.0</v>
      </c>
      <c r="M377" s="1"/>
      <c r="N377" s="1">
        <v>10.49555</v>
      </c>
      <c r="O377" s="1" t="s">
        <v>8687</v>
      </c>
      <c r="P377" s="1" t="s">
        <v>9941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29</v>
      </c>
      <c r="B378" s="1" t="s">
        <v>17</v>
      </c>
      <c r="C378" s="1">
        <v>264.0</v>
      </c>
      <c r="D378" s="1">
        <v>0.0</v>
      </c>
      <c r="E378" s="1" t="s">
        <v>1374</v>
      </c>
      <c r="F378" s="1" t="s">
        <v>19</v>
      </c>
      <c r="G378" s="1" t="s">
        <v>20</v>
      </c>
      <c r="H378" s="1" t="s">
        <v>9942</v>
      </c>
      <c r="I378" s="1" t="s">
        <v>9943</v>
      </c>
      <c r="J378" s="1" t="s">
        <v>9943</v>
      </c>
      <c r="K378" s="2"/>
      <c r="L378" s="1">
        <v>-7.0</v>
      </c>
      <c r="M378" s="1"/>
      <c r="N378" s="1">
        <v>7.102916666666666</v>
      </c>
      <c r="O378" s="1" t="s">
        <v>8687</v>
      </c>
      <c r="P378" s="1" t="s">
        <v>2348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80</v>
      </c>
      <c r="B379" s="1" t="s">
        <v>17</v>
      </c>
      <c r="C379" s="1">
        <v>269.0</v>
      </c>
      <c r="D379" s="1">
        <v>0.0</v>
      </c>
      <c r="E379" s="1" t="s">
        <v>8947</v>
      </c>
      <c r="F379" s="1" t="s">
        <v>81</v>
      </c>
      <c r="G379" s="1" t="s">
        <v>39</v>
      </c>
      <c r="H379" s="1" t="s">
        <v>9944</v>
      </c>
      <c r="I379" s="1" t="s">
        <v>9945</v>
      </c>
      <c r="J379" s="1" t="s">
        <v>9946</v>
      </c>
      <c r="K379" s="1" t="s">
        <v>9947</v>
      </c>
      <c r="L379" s="1">
        <v>-7.0</v>
      </c>
      <c r="M379" s="1">
        <v>0.0023166666666666665</v>
      </c>
      <c r="N379" s="1">
        <v>4.847483333333333</v>
      </c>
      <c r="O379" s="1" t="s">
        <v>86</v>
      </c>
      <c r="P379" s="1" t="s">
        <v>9948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37</v>
      </c>
      <c r="B380" s="1" t="s">
        <v>17</v>
      </c>
      <c r="C380" s="3">
        <v>298.0</v>
      </c>
      <c r="D380" s="1">
        <v>0.0</v>
      </c>
      <c r="E380" s="2"/>
      <c r="F380" s="1" t="s">
        <v>38</v>
      </c>
      <c r="G380" s="1" t="s">
        <v>39</v>
      </c>
      <c r="H380" s="1" t="s">
        <v>9949</v>
      </c>
      <c r="I380" s="1" t="s">
        <v>9950</v>
      </c>
      <c r="J380" s="1" t="s">
        <v>9950</v>
      </c>
      <c r="K380" s="2"/>
      <c r="L380" s="1">
        <v>-3.0</v>
      </c>
      <c r="M380" s="1"/>
      <c r="N380" s="1">
        <v>1.0375166666666666</v>
      </c>
      <c r="O380" s="1" t="s">
        <v>42</v>
      </c>
      <c r="P380" s="1" t="s">
        <v>9951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37</v>
      </c>
      <c r="B381" s="1" t="s">
        <v>17</v>
      </c>
      <c r="C381" s="1">
        <v>49.0</v>
      </c>
      <c r="D381" s="1">
        <v>0.0</v>
      </c>
      <c r="E381" s="2"/>
      <c r="F381" s="1" t="s">
        <v>38</v>
      </c>
      <c r="G381" s="1" t="s">
        <v>39</v>
      </c>
      <c r="H381" s="1" t="s">
        <v>9952</v>
      </c>
      <c r="I381" s="1" t="s">
        <v>9953</v>
      </c>
      <c r="J381" s="1" t="s">
        <v>9953</v>
      </c>
      <c r="K381" s="2"/>
      <c r="L381" s="1">
        <v>-4.0</v>
      </c>
      <c r="M381" s="1"/>
      <c r="N381" s="1">
        <v>0.29136666666666666</v>
      </c>
      <c r="O381" s="1" t="s">
        <v>42</v>
      </c>
      <c r="P381" s="1" t="s">
        <v>9954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16</v>
      </c>
      <c r="B382" s="1" t="s">
        <v>17</v>
      </c>
      <c r="C382" s="1">
        <v>364.0</v>
      </c>
      <c r="D382" s="1">
        <v>0.0</v>
      </c>
      <c r="E382" s="1" t="s">
        <v>18</v>
      </c>
      <c r="F382" s="1" t="s">
        <v>19</v>
      </c>
      <c r="G382" s="1" t="s">
        <v>20</v>
      </c>
      <c r="H382" s="1" t="s">
        <v>9955</v>
      </c>
      <c r="I382" s="1" t="s">
        <v>9956</v>
      </c>
      <c r="J382" s="1" t="s">
        <v>9956</v>
      </c>
      <c r="K382" s="2"/>
      <c r="L382" s="1">
        <v>-5.0</v>
      </c>
      <c r="M382" s="1"/>
      <c r="N382" s="1">
        <v>9.436116666666667</v>
      </c>
      <c r="O382" s="1" t="s">
        <v>8687</v>
      </c>
      <c r="P382" s="1" t="s">
        <v>9957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25</v>
      </c>
      <c r="B383" s="1" t="s">
        <v>17</v>
      </c>
      <c r="C383" s="1">
        <v>470.0</v>
      </c>
      <c r="D383" s="1">
        <v>0.0</v>
      </c>
      <c r="E383" s="2"/>
      <c r="F383" s="1" t="s">
        <v>19</v>
      </c>
      <c r="G383" s="1" t="s">
        <v>20</v>
      </c>
      <c r="H383" s="1" t="s">
        <v>9958</v>
      </c>
      <c r="I383" s="1" t="s">
        <v>9959</v>
      </c>
      <c r="J383" s="1" t="s">
        <v>9959</v>
      </c>
      <c r="K383" s="2"/>
      <c r="L383" s="1">
        <v>-4.0</v>
      </c>
      <c r="M383" s="1"/>
      <c r="N383" s="1">
        <v>10.210766666666666</v>
      </c>
      <c r="O383" s="1" t="s">
        <v>8687</v>
      </c>
      <c r="P383" s="1" t="s">
        <v>9960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37</v>
      </c>
      <c r="B384" s="1" t="s">
        <v>17</v>
      </c>
      <c r="C384" s="1">
        <v>328.0</v>
      </c>
      <c r="D384" s="1">
        <v>0.0</v>
      </c>
      <c r="E384" s="2"/>
      <c r="F384" s="1" t="s">
        <v>38</v>
      </c>
      <c r="G384" s="1" t="s">
        <v>39</v>
      </c>
      <c r="H384" s="1" t="s">
        <v>9961</v>
      </c>
      <c r="I384" s="1" t="s">
        <v>9962</v>
      </c>
      <c r="J384" s="1" t="s">
        <v>9962</v>
      </c>
      <c r="K384" s="2"/>
      <c r="L384" s="1">
        <v>2.0</v>
      </c>
      <c r="M384" s="1"/>
      <c r="N384" s="1">
        <v>7.232583333333333</v>
      </c>
      <c r="O384" s="1" t="s">
        <v>42</v>
      </c>
      <c r="P384" s="1" t="s">
        <v>9963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17</v>
      </c>
      <c r="C385" s="3">
        <v>364.0</v>
      </c>
      <c r="D385" s="1">
        <v>0.0</v>
      </c>
      <c r="E385" s="1" t="s">
        <v>18</v>
      </c>
      <c r="F385" s="1" t="s">
        <v>19</v>
      </c>
      <c r="G385" s="1" t="s">
        <v>20</v>
      </c>
      <c r="H385" s="1" t="s">
        <v>9964</v>
      </c>
      <c r="I385" s="1" t="s">
        <v>9965</v>
      </c>
      <c r="J385" s="1" t="s">
        <v>9965</v>
      </c>
      <c r="K385" s="2"/>
      <c r="L385" s="1">
        <v>-2.0</v>
      </c>
      <c r="M385" s="1"/>
      <c r="N385" s="1">
        <v>12.354366666666667</v>
      </c>
      <c r="O385" s="1" t="s">
        <v>8687</v>
      </c>
      <c r="P385" s="1" t="s">
        <v>9519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29</v>
      </c>
      <c r="B386" s="1" t="s">
        <v>17</v>
      </c>
      <c r="C386" s="1">
        <v>329.0</v>
      </c>
      <c r="D386" s="1">
        <v>0.0</v>
      </c>
      <c r="E386" s="1" t="s">
        <v>1681</v>
      </c>
      <c r="F386" s="1" t="s">
        <v>19</v>
      </c>
      <c r="G386" s="1" t="s">
        <v>20</v>
      </c>
      <c r="H386" s="1" t="s">
        <v>9966</v>
      </c>
      <c r="I386" s="1" t="s">
        <v>9967</v>
      </c>
      <c r="J386" s="1" t="s">
        <v>9967</v>
      </c>
      <c r="K386" s="2"/>
      <c r="L386" s="1">
        <v>4.0</v>
      </c>
      <c r="M386" s="1"/>
      <c r="N386" s="1">
        <v>19.753083333333333</v>
      </c>
      <c r="O386" s="1" t="s">
        <v>8687</v>
      </c>
      <c r="P386" s="1" t="s">
        <v>9968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16</v>
      </c>
      <c r="B387" s="1" t="s">
        <v>17</v>
      </c>
      <c r="C387" s="1">
        <v>329.0</v>
      </c>
      <c r="D387" s="1">
        <v>0.0</v>
      </c>
      <c r="E387" s="1" t="s">
        <v>18</v>
      </c>
      <c r="F387" s="1" t="s">
        <v>19</v>
      </c>
      <c r="G387" s="1" t="s">
        <v>20</v>
      </c>
      <c r="H387" s="1" t="s">
        <v>9969</v>
      </c>
      <c r="I387" s="1" t="s">
        <v>9970</v>
      </c>
      <c r="J387" s="1" t="s">
        <v>9970</v>
      </c>
      <c r="K387" s="2"/>
      <c r="L387" s="1">
        <v>6.0</v>
      </c>
      <c r="M387" s="1"/>
      <c r="N387" s="1">
        <v>21.434233333333335</v>
      </c>
      <c r="O387" s="1" t="s">
        <v>8687</v>
      </c>
      <c r="P387" s="1" t="s">
        <v>8845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80</v>
      </c>
      <c r="B388" s="1" t="s">
        <v>17</v>
      </c>
      <c r="C388" s="1">
        <v>438.0</v>
      </c>
      <c r="D388" s="1">
        <v>130.0</v>
      </c>
      <c r="E388" s="2"/>
      <c r="F388" s="1" t="s">
        <v>38</v>
      </c>
      <c r="G388" s="1" t="s">
        <v>20</v>
      </c>
      <c r="H388" s="1" t="s">
        <v>9971</v>
      </c>
      <c r="I388" s="1" t="s">
        <v>9972</v>
      </c>
      <c r="J388" s="1" t="s">
        <v>9972</v>
      </c>
      <c r="K388" s="2"/>
      <c r="L388" s="1">
        <v>-3.0</v>
      </c>
      <c r="M388" s="1"/>
      <c r="N388" s="1">
        <v>16.002866666666666</v>
      </c>
      <c r="O388" s="1" t="s">
        <v>86</v>
      </c>
      <c r="P388" s="1" t="s">
        <v>9106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37</v>
      </c>
      <c r="B389" s="1" t="s">
        <v>17</v>
      </c>
      <c r="C389" s="1">
        <v>996.0</v>
      </c>
      <c r="D389" s="1">
        <v>0.0</v>
      </c>
      <c r="E389" s="2"/>
      <c r="F389" s="1" t="s">
        <v>38</v>
      </c>
      <c r="G389" s="1" t="s">
        <v>39</v>
      </c>
      <c r="H389" s="1" t="s">
        <v>9973</v>
      </c>
      <c r="I389" s="1" t="s">
        <v>9974</v>
      </c>
      <c r="J389" s="1" t="s">
        <v>9974</v>
      </c>
      <c r="K389" s="2"/>
      <c r="L389" s="1">
        <v>12.0</v>
      </c>
      <c r="M389" s="1"/>
      <c r="N389" s="1">
        <v>17.49675</v>
      </c>
      <c r="O389" s="1" t="s">
        <v>42</v>
      </c>
      <c r="P389" s="1" t="s">
        <v>9975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25</v>
      </c>
      <c r="B390" s="1" t="s">
        <v>17</v>
      </c>
      <c r="C390" s="1">
        <v>669.0</v>
      </c>
      <c r="D390" s="1">
        <v>0.0</v>
      </c>
      <c r="E390" s="2"/>
      <c r="F390" s="1" t="s">
        <v>19</v>
      </c>
      <c r="G390" s="1" t="s">
        <v>20</v>
      </c>
      <c r="H390" s="1" t="s">
        <v>9976</v>
      </c>
      <c r="I390" s="1" t="s">
        <v>9977</v>
      </c>
      <c r="J390" s="1" t="s">
        <v>9977</v>
      </c>
      <c r="K390" s="2"/>
      <c r="L390" s="1">
        <v>0.0</v>
      </c>
      <c r="M390" s="1"/>
      <c r="N390" s="1">
        <v>14.71855</v>
      </c>
      <c r="O390" s="1" t="s">
        <v>8687</v>
      </c>
      <c r="P390" s="1" t="s">
        <v>9978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25</v>
      </c>
      <c r="B391" s="1" t="s">
        <v>17</v>
      </c>
      <c r="C391" s="1">
        <v>264.0</v>
      </c>
      <c r="D391" s="1">
        <v>0.0</v>
      </c>
      <c r="E391" s="2"/>
      <c r="F391" s="1" t="s">
        <v>19</v>
      </c>
      <c r="G391" s="1" t="s">
        <v>20</v>
      </c>
      <c r="H391" s="1" t="s">
        <v>9979</v>
      </c>
      <c r="I391" s="1" t="s">
        <v>9980</v>
      </c>
      <c r="J391" s="1" t="s">
        <v>9980</v>
      </c>
      <c r="K391" s="2"/>
      <c r="L391" s="1">
        <v>-6.0</v>
      </c>
      <c r="M391" s="1"/>
      <c r="N391" s="1">
        <v>8.387383333333334</v>
      </c>
      <c r="O391" s="1" t="s">
        <v>8687</v>
      </c>
      <c r="P391" s="1" t="s">
        <v>9981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25</v>
      </c>
      <c r="B392" s="1" t="s">
        <v>17</v>
      </c>
      <c r="C392" s="1">
        <v>321.0</v>
      </c>
      <c r="D392" s="1">
        <v>0.0</v>
      </c>
      <c r="E392" s="2"/>
      <c r="F392" s="1" t="s">
        <v>19</v>
      </c>
      <c r="G392" s="1" t="s">
        <v>20</v>
      </c>
      <c r="H392" s="1" t="s">
        <v>9982</v>
      </c>
      <c r="I392" s="1" t="s">
        <v>9983</v>
      </c>
      <c r="J392" s="1" t="s">
        <v>9983</v>
      </c>
      <c r="K392" s="2"/>
      <c r="L392" s="1">
        <v>-4.0</v>
      </c>
      <c r="M392" s="1"/>
      <c r="N392" s="1">
        <v>10.597566666666667</v>
      </c>
      <c r="O392" s="1" t="s">
        <v>8687</v>
      </c>
      <c r="P392" s="1" t="s">
        <v>9984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80</v>
      </c>
      <c r="B393" s="1" t="s">
        <v>17</v>
      </c>
      <c r="C393" s="3">
        <v>238.0</v>
      </c>
      <c r="D393" s="1">
        <v>11.0</v>
      </c>
      <c r="E393" s="1" t="s">
        <v>8947</v>
      </c>
      <c r="F393" s="1" t="s">
        <v>81</v>
      </c>
      <c r="G393" s="1" t="s">
        <v>39</v>
      </c>
      <c r="H393" s="1" t="s">
        <v>9985</v>
      </c>
      <c r="I393" s="1" t="s">
        <v>9986</v>
      </c>
      <c r="J393" s="1" t="s">
        <v>9987</v>
      </c>
      <c r="K393" s="1" t="s">
        <v>9988</v>
      </c>
      <c r="L393" s="1">
        <v>17.0</v>
      </c>
      <c r="M393" s="1">
        <v>0.003916666666666666</v>
      </c>
      <c r="N393" s="1">
        <v>11.728966666666667</v>
      </c>
      <c r="O393" s="1" t="s">
        <v>86</v>
      </c>
      <c r="P393" s="1" t="s">
        <v>9989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37</v>
      </c>
      <c r="B394" s="1" t="s">
        <v>17</v>
      </c>
      <c r="C394" s="1">
        <v>249.0</v>
      </c>
      <c r="D394" s="1">
        <v>0.0</v>
      </c>
      <c r="E394" s="2"/>
      <c r="F394" s="1" t="s">
        <v>38</v>
      </c>
      <c r="G394" s="1" t="s">
        <v>39</v>
      </c>
      <c r="H394" s="1" t="s">
        <v>9990</v>
      </c>
      <c r="I394" s="1" t="s">
        <v>9991</v>
      </c>
      <c r="J394" s="1" t="s">
        <v>9991</v>
      </c>
      <c r="K394" s="2"/>
      <c r="L394" s="1">
        <v>7.0</v>
      </c>
      <c r="M394" s="1"/>
      <c r="N394" s="1">
        <v>12.101233333333333</v>
      </c>
      <c r="O394" s="1" t="s">
        <v>42</v>
      </c>
      <c r="P394" s="1" t="s">
        <v>9992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37</v>
      </c>
      <c r="B395" s="1" t="s">
        <v>17</v>
      </c>
      <c r="C395" s="1">
        <v>249.0</v>
      </c>
      <c r="D395" s="1">
        <v>0.0</v>
      </c>
      <c r="E395" s="2"/>
      <c r="F395" s="1" t="s">
        <v>38</v>
      </c>
      <c r="G395" s="1" t="s">
        <v>39</v>
      </c>
      <c r="H395" s="1" t="s">
        <v>9993</v>
      </c>
      <c r="I395" s="1" t="s">
        <v>9994</v>
      </c>
      <c r="J395" s="1" t="s">
        <v>9994</v>
      </c>
      <c r="K395" s="2"/>
      <c r="L395" s="1">
        <v>11.0</v>
      </c>
      <c r="M395" s="1"/>
      <c r="N395" s="1">
        <v>16.233733333333333</v>
      </c>
      <c r="O395" s="1" t="s">
        <v>42</v>
      </c>
      <c r="P395" s="1" t="s">
        <v>9995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29</v>
      </c>
      <c r="B396" s="1" t="s">
        <v>17</v>
      </c>
      <c r="C396" s="1">
        <v>538.0</v>
      </c>
      <c r="D396" s="1">
        <v>0.0</v>
      </c>
      <c r="E396" s="1" t="s">
        <v>9090</v>
      </c>
      <c r="F396" s="1" t="s">
        <v>19</v>
      </c>
      <c r="G396" s="1" t="s">
        <v>20</v>
      </c>
      <c r="H396" s="1" t="s">
        <v>9996</v>
      </c>
      <c r="I396" s="1" t="s">
        <v>9997</v>
      </c>
      <c r="J396" s="1" t="s">
        <v>9997</v>
      </c>
      <c r="K396" s="2"/>
      <c r="L396" s="1">
        <v>1.0</v>
      </c>
      <c r="M396" s="1"/>
      <c r="N396" s="1">
        <v>16.5187</v>
      </c>
      <c r="O396" s="1" t="s">
        <v>8687</v>
      </c>
      <c r="P396" s="1" t="s">
        <v>9998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25</v>
      </c>
      <c r="B397" s="1" t="s">
        <v>17</v>
      </c>
      <c r="C397" s="3">
        <v>434.0</v>
      </c>
      <c r="D397" s="1">
        <v>0.0</v>
      </c>
      <c r="E397" s="2"/>
      <c r="F397" s="1" t="s">
        <v>19</v>
      </c>
      <c r="G397" s="1" t="s">
        <v>39</v>
      </c>
      <c r="H397" s="1" t="s">
        <v>9999</v>
      </c>
      <c r="I397" s="1" t="s">
        <v>10000</v>
      </c>
      <c r="J397" s="1" t="s">
        <v>10000</v>
      </c>
      <c r="K397" s="2"/>
      <c r="L397" s="1">
        <v>4.0</v>
      </c>
      <c r="M397" s="1"/>
      <c r="N397" s="1">
        <v>19.761183333333335</v>
      </c>
      <c r="O397" s="1" t="s">
        <v>8687</v>
      </c>
      <c r="P397" s="1" t="s">
        <v>10001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25</v>
      </c>
      <c r="B398" s="1" t="s">
        <v>17</v>
      </c>
      <c r="C398" s="1">
        <v>388.0</v>
      </c>
      <c r="D398" s="1">
        <v>0.0</v>
      </c>
      <c r="E398" s="2"/>
      <c r="F398" s="1" t="s">
        <v>19</v>
      </c>
      <c r="G398" s="1" t="s">
        <v>20</v>
      </c>
      <c r="H398" s="1" t="s">
        <v>10002</v>
      </c>
      <c r="I398" s="1" t="s">
        <v>10003</v>
      </c>
      <c r="J398" s="1" t="s">
        <v>10003</v>
      </c>
      <c r="K398" s="2"/>
      <c r="L398" s="1">
        <v>4.0</v>
      </c>
      <c r="M398" s="1"/>
      <c r="N398" s="1">
        <v>19.052266666666668</v>
      </c>
      <c r="O398" s="1" t="s">
        <v>8687</v>
      </c>
      <c r="P398" s="1" t="s">
        <v>10004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80</v>
      </c>
      <c r="B399" s="1" t="s">
        <v>17</v>
      </c>
      <c r="C399" s="3">
        <v>512.0</v>
      </c>
      <c r="D399" s="1">
        <v>128.0</v>
      </c>
      <c r="E399" s="2"/>
      <c r="F399" s="1" t="s">
        <v>38</v>
      </c>
      <c r="G399" s="1" t="s">
        <v>20</v>
      </c>
      <c r="H399" s="1" t="s">
        <v>10005</v>
      </c>
      <c r="I399" s="1" t="s">
        <v>10006</v>
      </c>
      <c r="J399" s="1" t="s">
        <v>10006</v>
      </c>
      <c r="K399" s="2"/>
      <c r="L399" s="1">
        <v>0.0</v>
      </c>
      <c r="M399" s="1"/>
      <c r="N399" s="1">
        <v>19.03395</v>
      </c>
      <c r="O399" s="1" t="s">
        <v>86</v>
      </c>
      <c r="P399" s="1" t="s">
        <v>10007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16</v>
      </c>
      <c r="B400" s="1" t="s">
        <v>17</v>
      </c>
      <c r="C400" s="3">
        <v>264.0</v>
      </c>
      <c r="D400" s="1">
        <v>0.0</v>
      </c>
      <c r="E400" s="1" t="s">
        <v>18</v>
      </c>
      <c r="F400" s="1" t="s">
        <v>19</v>
      </c>
      <c r="G400" s="1" t="s">
        <v>20</v>
      </c>
      <c r="H400" s="1" t="s">
        <v>10008</v>
      </c>
      <c r="I400" s="1" t="s">
        <v>10009</v>
      </c>
      <c r="J400" s="1" t="s">
        <v>10009</v>
      </c>
      <c r="K400" s="2"/>
      <c r="L400" s="1">
        <v>3.0</v>
      </c>
      <c r="M400" s="1"/>
      <c r="N400" s="1">
        <v>19.387716666666666</v>
      </c>
      <c r="O400" s="1" t="s">
        <v>8687</v>
      </c>
      <c r="P400" s="1" t="s">
        <v>10010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25</v>
      </c>
      <c r="B401" s="1" t="s">
        <v>17</v>
      </c>
      <c r="C401" s="1">
        <v>592.0</v>
      </c>
      <c r="D401" s="1">
        <v>0.0</v>
      </c>
      <c r="E401" s="2"/>
      <c r="F401" s="1" t="s">
        <v>19</v>
      </c>
      <c r="G401" s="1" t="s">
        <v>20</v>
      </c>
      <c r="H401" s="1" t="s">
        <v>10011</v>
      </c>
      <c r="I401" s="1" t="s">
        <v>10012</v>
      </c>
      <c r="J401" s="1" t="s">
        <v>10012</v>
      </c>
      <c r="K401" s="2"/>
      <c r="L401" s="1">
        <v>3.0</v>
      </c>
      <c r="M401" s="1"/>
      <c r="N401" s="1">
        <v>18.41645</v>
      </c>
      <c r="O401" s="1" t="s">
        <v>8687</v>
      </c>
      <c r="P401" s="1" t="s">
        <v>10013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16</v>
      </c>
      <c r="B402" s="1" t="s">
        <v>17</v>
      </c>
      <c r="C402" s="1">
        <v>509.0</v>
      </c>
      <c r="D402" s="1">
        <v>0.0</v>
      </c>
      <c r="E402" s="1" t="s">
        <v>18</v>
      </c>
      <c r="F402" s="1" t="s">
        <v>19</v>
      </c>
      <c r="G402" s="1" t="s">
        <v>20</v>
      </c>
      <c r="H402" s="1" t="s">
        <v>10014</v>
      </c>
      <c r="I402" s="1" t="s">
        <v>10015</v>
      </c>
      <c r="J402" s="1" t="s">
        <v>10015</v>
      </c>
      <c r="K402" s="2"/>
      <c r="L402" s="1">
        <v>-4.0</v>
      </c>
      <c r="M402" s="1"/>
      <c r="N402" s="1">
        <v>10.44525</v>
      </c>
      <c r="O402" s="1" t="s">
        <v>8687</v>
      </c>
      <c r="P402" s="1" t="s">
        <v>10016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29</v>
      </c>
      <c r="B403" s="1" t="s">
        <v>17</v>
      </c>
      <c r="C403" s="1">
        <v>409.0</v>
      </c>
      <c r="D403" s="1">
        <v>0.0</v>
      </c>
      <c r="E403" s="1" t="s">
        <v>3593</v>
      </c>
      <c r="F403" s="1" t="s">
        <v>19</v>
      </c>
      <c r="G403" s="1" t="s">
        <v>20</v>
      </c>
      <c r="H403" s="1" t="s">
        <v>10017</v>
      </c>
      <c r="I403" s="1" t="s">
        <v>10018</v>
      </c>
      <c r="J403" s="1" t="s">
        <v>10018</v>
      </c>
      <c r="K403" s="2"/>
      <c r="L403" s="1">
        <v>-3.0</v>
      </c>
      <c r="M403" s="1"/>
      <c r="N403" s="1">
        <v>11.124583333333334</v>
      </c>
      <c r="O403" s="1" t="s">
        <v>8687</v>
      </c>
      <c r="P403" s="1" t="s">
        <v>10019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25</v>
      </c>
      <c r="B404" s="1" t="s">
        <v>17</v>
      </c>
      <c r="C404" s="1">
        <v>493.0</v>
      </c>
      <c r="D404" s="1">
        <v>0.0</v>
      </c>
      <c r="E404" s="2"/>
      <c r="F404" s="1" t="s">
        <v>19</v>
      </c>
      <c r="G404" s="1" t="s">
        <v>20</v>
      </c>
      <c r="H404" s="1" t="s">
        <v>10020</v>
      </c>
      <c r="I404" s="1" t="s">
        <v>10021</v>
      </c>
      <c r="J404" s="1" t="s">
        <v>10021</v>
      </c>
      <c r="K404" s="2"/>
      <c r="L404" s="1">
        <v>-1.0</v>
      </c>
      <c r="M404" s="1"/>
      <c r="N404" s="1">
        <v>13.458816666666667</v>
      </c>
      <c r="O404" s="1" t="s">
        <v>8687</v>
      </c>
      <c r="P404" s="1" t="s">
        <v>10022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16</v>
      </c>
      <c r="B405" s="1" t="s">
        <v>17</v>
      </c>
      <c r="C405" s="1">
        <v>354.0</v>
      </c>
      <c r="D405" s="1">
        <v>0.0</v>
      </c>
      <c r="E405" s="1" t="s">
        <v>18</v>
      </c>
      <c r="F405" s="1" t="s">
        <v>19</v>
      </c>
      <c r="G405" s="1" t="s">
        <v>20</v>
      </c>
      <c r="H405" s="1" t="s">
        <v>10023</v>
      </c>
      <c r="I405" s="1" t="s">
        <v>10024</v>
      </c>
      <c r="J405" s="1" t="s">
        <v>10024</v>
      </c>
      <c r="K405" s="2"/>
      <c r="L405" s="1">
        <v>-8.0</v>
      </c>
      <c r="M405" s="1"/>
      <c r="N405" s="1">
        <v>6.139366666666667</v>
      </c>
      <c r="O405" s="1" t="s">
        <v>8687</v>
      </c>
      <c r="P405" s="1" t="s">
        <v>10025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37</v>
      </c>
      <c r="B406" s="1" t="s">
        <v>17</v>
      </c>
      <c r="C406" s="3">
        <v>538.0</v>
      </c>
      <c r="D406" s="1">
        <v>0.0</v>
      </c>
      <c r="E406" s="2"/>
      <c r="F406" s="1" t="s">
        <v>38</v>
      </c>
      <c r="G406" s="1" t="s">
        <v>39</v>
      </c>
      <c r="H406" s="1" t="s">
        <v>10026</v>
      </c>
      <c r="I406" s="1" t="s">
        <v>10027</v>
      </c>
      <c r="J406" s="1" t="s">
        <v>10027</v>
      </c>
      <c r="K406" s="2"/>
      <c r="L406" s="1">
        <v>4.0</v>
      </c>
      <c r="M406" s="1"/>
      <c r="N406" s="1">
        <v>9.7184</v>
      </c>
      <c r="O406" s="1" t="s">
        <v>42</v>
      </c>
      <c r="P406" s="1" t="s">
        <v>10028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37</v>
      </c>
      <c r="B407" s="1" t="s">
        <v>17</v>
      </c>
      <c r="C407" s="1">
        <v>20.0</v>
      </c>
      <c r="D407" s="1">
        <v>35.0</v>
      </c>
      <c r="E407" s="2"/>
      <c r="F407" s="1" t="s">
        <v>38</v>
      </c>
      <c r="G407" s="1" t="s">
        <v>39</v>
      </c>
      <c r="H407" s="1" t="s">
        <v>10029</v>
      </c>
      <c r="I407" s="1" t="s">
        <v>10030</v>
      </c>
      <c r="J407" s="1" t="s">
        <v>10030</v>
      </c>
      <c r="K407" s="2"/>
      <c r="L407" s="1">
        <v>-4.0</v>
      </c>
      <c r="M407" s="1"/>
      <c r="N407" s="1">
        <v>0.40768333333333334</v>
      </c>
      <c r="O407" s="1" t="s">
        <v>42</v>
      </c>
      <c r="P407" s="1" t="s">
        <v>10031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16</v>
      </c>
      <c r="B408" s="1" t="s">
        <v>17</v>
      </c>
      <c r="C408" s="3">
        <v>610.0</v>
      </c>
      <c r="D408" s="1">
        <v>0.0</v>
      </c>
      <c r="E408" s="1" t="s">
        <v>18</v>
      </c>
      <c r="F408" s="1" t="s">
        <v>19</v>
      </c>
      <c r="G408" s="1" t="s">
        <v>20</v>
      </c>
      <c r="H408" s="1" t="s">
        <v>10032</v>
      </c>
      <c r="I408" s="1" t="s">
        <v>10033</v>
      </c>
      <c r="J408" s="1" t="s">
        <v>10033</v>
      </c>
      <c r="K408" s="2"/>
      <c r="L408" s="1">
        <v>1.0</v>
      </c>
      <c r="M408" s="1"/>
      <c r="N408" s="1">
        <v>16.55915</v>
      </c>
      <c r="O408" s="1" t="s">
        <v>8687</v>
      </c>
      <c r="P408" s="1" t="s">
        <v>10034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25</v>
      </c>
      <c r="B409" s="1" t="s">
        <v>17</v>
      </c>
      <c r="C409" s="3">
        <v>518.0</v>
      </c>
      <c r="D409" s="1">
        <v>0.0</v>
      </c>
      <c r="E409" s="2"/>
      <c r="F409" s="1" t="s">
        <v>19</v>
      </c>
      <c r="G409" s="1" t="s">
        <v>20</v>
      </c>
      <c r="H409" s="1" t="s">
        <v>10035</v>
      </c>
      <c r="I409" s="1" t="s">
        <v>10036</v>
      </c>
      <c r="J409" s="1" t="s">
        <v>10036</v>
      </c>
      <c r="K409" s="2"/>
      <c r="L409" s="1">
        <v>-2.0</v>
      </c>
      <c r="M409" s="1"/>
      <c r="N409" s="1">
        <v>12.149366666666667</v>
      </c>
      <c r="O409" s="1" t="s">
        <v>8687</v>
      </c>
      <c r="P409" s="1" t="s">
        <v>10037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37</v>
      </c>
      <c r="B410" s="1" t="s">
        <v>17</v>
      </c>
      <c r="C410" s="3">
        <v>20.0</v>
      </c>
      <c r="D410" s="1">
        <v>35.0</v>
      </c>
      <c r="E410" s="2"/>
      <c r="F410" s="1" t="s">
        <v>38</v>
      </c>
      <c r="G410" s="1" t="s">
        <v>39</v>
      </c>
      <c r="H410" s="1" t="s">
        <v>10038</v>
      </c>
      <c r="I410" s="1" t="s">
        <v>10039</v>
      </c>
      <c r="J410" s="1" t="s">
        <v>10039</v>
      </c>
      <c r="K410" s="2"/>
      <c r="L410" s="1">
        <v>-4.0</v>
      </c>
      <c r="M410" s="1"/>
      <c r="N410" s="1">
        <v>0.9712666666666666</v>
      </c>
      <c r="O410" s="1" t="s">
        <v>42</v>
      </c>
      <c r="P410" s="1" t="s">
        <v>10040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16</v>
      </c>
      <c r="B411" s="1" t="s">
        <v>17</v>
      </c>
      <c r="C411" s="1">
        <v>755.0</v>
      </c>
      <c r="D411" s="1">
        <v>0.0</v>
      </c>
      <c r="E411" s="1" t="s">
        <v>18</v>
      </c>
      <c r="F411" s="1" t="s">
        <v>19</v>
      </c>
      <c r="G411" s="1" t="s">
        <v>20</v>
      </c>
      <c r="H411" s="1" t="s">
        <v>10041</v>
      </c>
      <c r="I411" s="1" t="s">
        <v>10042</v>
      </c>
      <c r="J411" s="1" t="s">
        <v>10042</v>
      </c>
      <c r="K411" s="2"/>
      <c r="L411" s="1">
        <v>2.0</v>
      </c>
      <c r="M411" s="1"/>
      <c r="N411" s="1">
        <v>17.903916666666667</v>
      </c>
      <c r="O411" s="1" t="s">
        <v>8687</v>
      </c>
      <c r="P411" s="1" t="s">
        <v>10043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29</v>
      </c>
      <c r="B412" s="1" t="s">
        <v>17</v>
      </c>
      <c r="C412" s="1">
        <v>528.0</v>
      </c>
      <c r="D412" s="1">
        <v>0.0</v>
      </c>
      <c r="E412" s="1" t="s">
        <v>2076</v>
      </c>
      <c r="F412" s="1" t="s">
        <v>19</v>
      </c>
      <c r="G412" s="1" t="s">
        <v>20</v>
      </c>
      <c r="H412" s="1" t="s">
        <v>10044</v>
      </c>
      <c r="I412" s="1" t="s">
        <v>10045</v>
      </c>
      <c r="J412" s="1" t="s">
        <v>10045</v>
      </c>
      <c r="K412" s="2"/>
      <c r="L412" s="1">
        <v>-3.0</v>
      </c>
      <c r="M412" s="1"/>
      <c r="N412" s="1">
        <v>11.232366666666667</v>
      </c>
      <c r="O412" s="1" t="s">
        <v>8687</v>
      </c>
      <c r="P412" s="1" t="s">
        <v>10046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80</v>
      </c>
      <c r="B413" s="1" t="s">
        <v>17</v>
      </c>
      <c r="C413" s="1">
        <v>319.0</v>
      </c>
      <c r="D413" s="1">
        <v>0.0</v>
      </c>
      <c r="E413" s="1" t="s">
        <v>8947</v>
      </c>
      <c r="F413" s="1" t="s">
        <v>81</v>
      </c>
      <c r="G413" s="1" t="s">
        <v>20</v>
      </c>
      <c r="H413" s="1" t="s">
        <v>10047</v>
      </c>
      <c r="I413" s="1" t="s">
        <v>10048</v>
      </c>
      <c r="J413" s="1" t="s">
        <v>10049</v>
      </c>
      <c r="K413" s="1" t="s">
        <v>10050</v>
      </c>
      <c r="L413" s="1">
        <v>-11.0</v>
      </c>
      <c r="M413" s="1">
        <v>0.003</v>
      </c>
      <c r="N413" s="1">
        <v>11.940683333333334</v>
      </c>
      <c r="O413" s="1" t="s">
        <v>86</v>
      </c>
      <c r="P413" s="1" t="s">
        <v>10051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80</v>
      </c>
      <c r="B414" s="1" t="s">
        <v>17</v>
      </c>
      <c r="C414" s="1">
        <v>310.0</v>
      </c>
      <c r="D414" s="1">
        <v>0.0</v>
      </c>
      <c r="E414" s="1" t="s">
        <v>8947</v>
      </c>
      <c r="F414" s="1" t="s">
        <v>81</v>
      </c>
      <c r="G414" s="1" t="s">
        <v>20</v>
      </c>
      <c r="H414" s="1" t="s">
        <v>10052</v>
      </c>
      <c r="I414" s="1" t="s">
        <v>10053</v>
      </c>
      <c r="J414" s="1" t="s">
        <v>10054</v>
      </c>
      <c r="K414" s="1" t="s">
        <v>10055</v>
      </c>
      <c r="L414" s="1">
        <v>-5.0</v>
      </c>
      <c r="M414" s="1">
        <v>22.942316666666667</v>
      </c>
      <c r="N414" s="1">
        <v>96.32096666666666</v>
      </c>
      <c r="O414" s="1" t="s">
        <v>86</v>
      </c>
      <c r="P414" s="1" t="s">
        <v>10056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16</v>
      </c>
      <c r="B415" s="1" t="s">
        <v>17</v>
      </c>
      <c r="C415" s="1">
        <v>399.0</v>
      </c>
      <c r="D415" s="1">
        <v>0.0</v>
      </c>
      <c r="E415" s="1" t="s">
        <v>18</v>
      </c>
      <c r="F415" s="1" t="s">
        <v>19</v>
      </c>
      <c r="G415" s="1" t="s">
        <v>20</v>
      </c>
      <c r="H415" s="1" t="s">
        <v>10057</v>
      </c>
      <c r="I415" s="1" t="s">
        <v>10058</v>
      </c>
      <c r="J415" s="1" t="s">
        <v>10058</v>
      </c>
      <c r="K415" s="2"/>
      <c r="L415" s="1">
        <v>4.0</v>
      </c>
      <c r="M415" s="1"/>
      <c r="N415" s="1">
        <v>23.26781666666667</v>
      </c>
      <c r="O415" s="1" t="s">
        <v>8687</v>
      </c>
      <c r="P415" s="1" t="s">
        <v>10059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80</v>
      </c>
      <c r="B416" s="1" t="s">
        <v>17</v>
      </c>
      <c r="C416" s="3">
        <v>309.0</v>
      </c>
      <c r="D416" s="1">
        <v>0.0</v>
      </c>
      <c r="E416" s="1" t="s">
        <v>10060</v>
      </c>
      <c r="F416" s="1" t="s">
        <v>81</v>
      </c>
      <c r="G416" s="1" t="s">
        <v>20</v>
      </c>
      <c r="H416" s="1" t="s">
        <v>10061</v>
      </c>
      <c r="I416" s="1" t="s">
        <v>10062</v>
      </c>
      <c r="J416" s="1" t="s">
        <v>10063</v>
      </c>
      <c r="K416" s="1" t="s">
        <v>10064</v>
      </c>
      <c r="L416" s="1">
        <v>15.0</v>
      </c>
      <c r="M416" s="1">
        <v>0.0027</v>
      </c>
      <c r="N416" s="1">
        <v>22.01765</v>
      </c>
      <c r="O416" s="1" t="s">
        <v>86</v>
      </c>
      <c r="P416" s="1" t="s">
        <v>10065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80</v>
      </c>
      <c r="B417" s="1" t="s">
        <v>17</v>
      </c>
      <c r="C417" s="3">
        <v>548.0</v>
      </c>
      <c r="D417" s="1">
        <v>0.0</v>
      </c>
      <c r="E417" s="1" t="s">
        <v>10060</v>
      </c>
      <c r="F417" s="1" t="s">
        <v>81</v>
      </c>
      <c r="G417" s="1" t="s">
        <v>39</v>
      </c>
      <c r="H417" s="1" t="s">
        <v>10066</v>
      </c>
      <c r="I417" s="1" t="s">
        <v>10067</v>
      </c>
      <c r="J417" s="1" t="s">
        <v>10068</v>
      </c>
      <c r="K417" s="1" t="s">
        <v>10069</v>
      </c>
      <c r="L417" s="1">
        <v>14.0</v>
      </c>
      <c r="M417" s="1">
        <v>0.00245</v>
      </c>
      <c r="N417" s="1">
        <v>28.581866666666667</v>
      </c>
      <c r="O417" s="1" t="s">
        <v>86</v>
      </c>
      <c r="P417" s="1" t="s">
        <v>10070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80</v>
      </c>
      <c r="B418" s="1" t="s">
        <v>17</v>
      </c>
      <c r="C418" s="3">
        <v>550.0</v>
      </c>
      <c r="D418" s="1">
        <v>0.0</v>
      </c>
      <c r="E418" s="1" t="s">
        <v>9318</v>
      </c>
      <c r="F418" s="1" t="s">
        <v>81</v>
      </c>
      <c r="G418" s="1" t="s">
        <v>20</v>
      </c>
      <c r="H418" s="1" t="s">
        <v>10071</v>
      </c>
      <c r="I418" s="1" t="s">
        <v>10072</v>
      </c>
      <c r="J418" s="1" t="s">
        <v>10073</v>
      </c>
      <c r="K418" s="1" t="s">
        <v>10074</v>
      </c>
      <c r="L418" s="1">
        <v>24.0</v>
      </c>
      <c r="M418" s="1">
        <v>0.0019666666666666665</v>
      </c>
      <c r="N418" s="1">
        <v>35.827466666666666</v>
      </c>
      <c r="O418" s="1" t="s">
        <v>86</v>
      </c>
      <c r="P418" s="1" t="s">
        <v>10075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25</v>
      </c>
      <c r="B419" s="1" t="s">
        <v>17</v>
      </c>
      <c r="C419" s="1">
        <v>329.0</v>
      </c>
      <c r="D419" s="1">
        <v>0.0</v>
      </c>
      <c r="E419" s="2"/>
      <c r="F419" s="1" t="s">
        <v>19</v>
      </c>
      <c r="G419" s="1" t="s">
        <v>39</v>
      </c>
      <c r="H419" s="1" t="s">
        <v>10076</v>
      </c>
      <c r="I419" s="1" t="s">
        <v>10077</v>
      </c>
      <c r="J419" s="1" t="s">
        <v>10077</v>
      </c>
      <c r="K419" s="2"/>
      <c r="L419" s="1">
        <v>13.0</v>
      </c>
      <c r="M419" s="1"/>
      <c r="N419" s="1">
        <v>28.6982</v>
      </c>
      <c r="O419" s="1" t="s">
        <v>8687</v>
      </c>
      <c r="P419" s="1" t="s">
        <v>10078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25</v>
      </c>
      <c r="B420" s="1" t="s">
        <v>17</v>
      </c>
      <c r="C420" s="1">
        <v>289.0</v>
      </c>
      <c r="D420" s="1">
        <v>0.0</v>
      </c>
      <c r="E420" s="2"/>
      <c r="F420" s="1" t="s">
        <v>19</v>
      </c>
      <c r="G420" s="1" t="s">
        <v>20</v>
      </c>
      <c r="H420" s="1" t="s">
        <v>10079</v>
      </c>
      <c r="I420" s="1" t="s">
        <v>10080</v>
      </c>
      <c r="J420" s="1" t="s">
        <v>10080</v>
      </c>
      <c r="K420" s="2"/>
      <c r="L420" s="1">
        <v>15.0</v>
      </c>
      <c r="M420" s="1"/>
      <c r="N420" s="1">
        <v>30.398433333333333</v>
      </c>
      <c r="O420" s="1" t="s">
        <v>8687</v>
      </c>
      <c r="P420" s="1" t="s">
        <v>10081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80</v>
      </c>
      <c r="B421" s="1" t="s">
        <v>17</v>
      </c>
      <c r="C421" s="1">
        <v>369.0</v>
      </c>
      <c r="D421" s="1">
        <v>0.0</v>
      </c>
      <c r="E421" s="1" t="s">
        <v>10060</v>
      </c>
      <c r="F421" s="1" t="s">
        <v>81</v>
      </c>
      <c r="G421" s="1" t="s">
        <v>20</v>
      </c>
      <c r="H421" s="1" t="s">
        <v>10082</v>
      </c>
      <c r="I421" s="1" t="s">
        <v>10083</v>
      </c>
      <c r="J421" s="1" t="s">
        <v>10084</v>
      </c>
      <c r="K421" s="1" t="s">
        <v>10085</v>
      </c>
      <c r="L421" s="1">
        <v>28.0</v>
      </c>
      <c r="M421" s="1">
        <v>0.007083333333333333</v>
      </c>
      <c r="N421" s="1">
        <v>37.01035</v>
      </c>
      <c r="O421" s="1" t="s">
        <v>86</v>
      </c>
      <c r="P421" s="1" t="s">
        <v>10086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16</v>
      </c>
      <c r="B422" s="1" t="s">
        <v>17</v>
      </c>
      <c r="C422" s="1">
        <v>725.0</v>
      </c>
      <c r="D422" s="1">
        <v>0.0</v>
      </c>
      <c r="E422" s="1" t="s">
        <v>18</v>
      </c>
      <c r="F422" s="1" t="s">
        <v>19</v>
      </c>
      <c r="G422" s="1" t="s">
        <v>20</v>
      </c>
      <c r="H422" s="1" t="s">
        <v>10087</v>
      </c>
      <c r="I422" s="1" t="s">
        <v>10088</v>
      </c>
      <c r="J422" s="1" t="s">
        <v>10088</v>
      </c>
      <c r="K422" s="2"/>
      <c r="L422" s="1">
        <v>20.0</v>
      </c>
      <c r="M422" s="1"/>
      <c r="N422" s="1">
        <v>35.05426666666666</v>
      </c>
      <c r="O422" s="1" t="s">
        <v>8687</v>
      </c>
      <c r="P422" s="1" t="s">
        <v>10089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16</v>
      </c>
      <c r="B423" s="1" t="s">
        <v>17</v>
      </c>
      <c r="C423" s="1">
        <v>264.0</v>
      </c>
      <c r="D423" s="1">
        <v>0.0</v>
      </c>
      <c r="E423" s="1" t="s">
        <v>18</v>
      </c>
      <c r="F423" s="1" t="s">
        <v>19</v>
      </c>
      <c r="G423" s="1" t="s">
        <v>20</v>
      </c>
      <c r="H423" s="1" t="s">
        <v>10090</v>
      </c>
      <c r="I423" s="1" t="s">
        <v>10091</v>
      </c>
      <c r="J423" s="1" t="s">
        <v>10091</v>
      </c>
      <c r="K423" s="2"/>
      <c r="L423" s="1">
        <v>17.0</v>
      </c>
      <c r="M423" s="1"/>
      <c r="N423" s="1">
        <v>32.53925</v>
      </c>
      <c r="O423" s="1" t="s">
        <v>8687</v>
      </c>
      <c r="P423" s="1" t="s">
        <v>8770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80</v>
      </c>
      <c r="B424" s="1" t="s">
        <v>17</v>
      </c>
      <c r="C424" s="3">
        <v>4216.0</v>
      </c>
      <c r="D424" s="1">
        <v>0.0</v>
      </c>
      <c r="E424" s="1" t="s">
        <v>9318</v>
      </c>
      <c r="F424" s="1" t="s">
        <v>81</v>
      </c>
      <c r="G424" s="1" t="s">
        <v>20</v>
      </c>
      <c r="H424" s="1" t="s">
        <v>10092</v>
      </c>
      <c r="I424" s="1" t="s">
        <v>10093</v>
      </c>
      <c r="J424" s="1" t="s">
        <v>10094</v>
      </c>
      <c r="K424" s="1" t="s">
        <v>10095</v>
      </c>
      <c r="L424" s="1">
        <v>25.0</v>
      </c>
      <c r="M424" s="1">
        <v>0.00205</v>
      </c>
      <c r="N424" s="1">
        <v>46.83165</v>
      </c>
      <c r="O424" s="1" t="s">
        <v>86</v>
      </c>
      <c r="P424" s="1" t="s">
        <v>10096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16</v>
      </c>
      <c r="B425" s="1" t="s">
        <v>17</v>
      </c>
      <c r="C425" s="1">
        <v>528.0</v>
      </c>
      <c r="D425" s="1">
        <v>0.0</v>
      </c>
      <c r="E425" s="1" t="s">
        <v>18</v>
      </c>
      <c r="F425" s="1" t="s">
        <v>19</v>
      </c>
      <c r="G425" s="1" t="s">
        <v>20</v>
      </c>
      <c r="H425" s="1" t="s">
        <v>10097</v>
      </c>
      <c r="I425" s="1" t="s">
        <v>10098</v>
      </c>
      <c r="J425" s="1" t="s">
        <v>10098</v>
      </c>
      <c r="K425" s="2"/>
      <c r="L425" s="1">
        <v>-2.0</v>
      </c>
      <c r="M425" s="1"/>
      <c r="N425" s="1">
        <v>12.803783333333334</v>
      </c>
      <c r="O425" s="1" t="s">
        <v>8687</v>
      </c>
      <c r="P425" s="1" t="s">
        <v>10099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25</v>
      </c>
      <c r="B426" s="1" t="s">
        <v>17</v>
      </c>
      <c r="C426" s="1">
        <v>348.0</v>
      </c>
      <c r="D426" s="1">
        <v>0.0</v>
      </c>
      <c r="E426" s="2"/>
      <c r="F426" s="1" t="s">
        <v>19</v>
      </c>
      <c r="G426" s="1" t="s">
        <v>20</v>
      </c>
      <c r="H426" s="1" t="s">
        <v>10100</v>
      </c>
      <c r="I426" s="1" t="s">
        <v>10101</v>
      </c>
      <c r="J426" s="1" t="s">
        <v>10101</v>
      </c>
      <c r="K426" s="2"/>
      <c r="L426" s="1">
        <v>-1.0</v>
      </c>
      <c r="M426" s="1"/>
      <c r="N426" s="1">
        <v>13.476616666666667</v>
      </c>
      <c r="O426" s="1" t="s">
        <v>8687</v>
      </c>
      <c r="P426" s="1" t="s">
        <v>10102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80</v>
      </c>
      <c r="B427" s="1" t="s">
        <v>17</v>
      </c>
      <c r="C427" s="1">
        <v>344.0</v>
      </c>
      <c r="D427" s="1">
        <v>0.0</v>
      </c>
      <c r="E427" s="1" t="s">
        <v>9318</v>
      </c>
      <c r="F427" s="1" t="s">
        <v>81</v>
      </c>
      <c r="G427" s="1" t="s">
        <v>20</v>
      </c>
      <c r="H427" s="1" t="s">
        <v>10103</v>
      </c>
      <c r="I427" s="1" t="s">
        <v>10104</v>
      </c>
      <c r="J427" s="1" t="s">
        <v>10105</v>
      </c>
      <c r="K427" s="1" t="s">
        <v>10106</v>
      </c>
      <c r="L427" s="1">
        <v>-6.0</v>
      </c>
      <c r="M427" s="1">
        <v>0.0018</v>
      </c>
      <c r="N427" s="1">
        <v>13.70785</v>
      </c>
      <c r="O427" s="1" t="s">
        <v>86</v>
      </c>
      <c r="P427" s="1" t="s">
        <v>10107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29</v>
      </c>
      <c r="B428" s="1" t="s">
        <v>17</v>
      </c>
      <c r="C428" s="3">
        <v>294.0</v>
      </c>
      <c r="D428" s="1">
        <v>0.0</v>
      </c>
      <c r="E428" s="1" t="s">
        <v>2076</v>
      </c>
      <c r="F428" s="1" t="s">
        <v>19</v>
      </c>
      <c r="G428" s="1" t="s">
        <v>20</v>
      </c>
      <c r="H428" s="1" t="s">
        <v>10108</v>
      </c>
      <c r="I428" s="1" t="s">
        <v>10109</v>
      </c>
      <c r="J428" s="1" t="s">
        <v>10109</v>
      </c>
      <c r="K428" s="2"/>
      <c r="L428" s="1">
        <v>-5.0</v>
      </c>
      <c r="M428" s="1"/>
      <c r="N428" s="1">
        <v>9.78935</v>
      </c>
      <c r="O428" s="1" t="s">
        <v>8687</v>
      </c>
      <c r="P428" s="1" t="s">
        <v>10110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80</v>
      </c>
      <c r="B429" s="1" t="s">
        <v>17</v>
      </c>
      <c r="C429" s="3">
        <v>359.0</v>
      </c>
      <c r="D429" s="1">
        <v>0.0</v>
      </c>
      <c r="E429" s="1" t="s">
        <v>8947</v>
      </c>
      <c r="F429" s="1" t="s">
        <v>81</v>
      </c>
      <c r="G429" s="1" t="s">
        <v>20</v>
      </c>
      <c r="H429" s="1" t="s">
        <v>10111</v>
      </c>
      <c r="I429" s="1" t="s">
        <v>10112</v>
      </c>
      <c r="J429" s="1" t="s">
        <v>10113</v>
      </c>
      <c r="K429" s="1" t="s">
        <v>10114</v>
      </c>
      <c r="L429" s="1">
        <v>-13.0</v>
      </c>
      <c r="M429" s="1">
        <v>0.002266666666666667</v>
      </c>
      <c r="N429" s="1">
        <v>8.78245</v>
      </c>
      <c r="O429" s="1" t="s">
        <v>86</v>
      </c>
      <c r="P429" s="1" t="s">
        <v>10115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80</v>
      </c>
      <c r="B430" s="1" t="s">
        <v>17</v>
      </c>
      <c r="C430" s="1">
        <v>219.0</v>
      </c>
      <c r="D430" s="1">
        <v>55.0</v>
      </c>
      <c r="E430" s="2"/>
      <c r="F430" s="1" t="s">
        <v>38</v>
      </c>
      <c r="G430" s="1" t="s">
        <v>20</v>
      </c>
      <c r="H430" s="1" t="s">
        <v>10116</v>
      </c>
      <c r="I430" s="1" t="s">
        <v>10117</v>
      </c>
      <c r="J430" s="1" t="s">
        <v>10117</v>
      </c>
      <c r="K430" s="2"/>
      <c r="L430" s="1">
        <v>-8.0</v>
      </c>
      <c r="M430" s="1"/>
      <c r="N430" s="1">
        <v>9.721866666666667</v>
      </c>
      <c r="O430" s="1" t="s">
        <v>86</v>
      </c>
      <c r="P430" s="1" t="s">
        <v>10118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16</v>
      </c>
      <c r="B431" s="1" t="s">
        <v>17</v>
      </c>
      <c r="C431" s="1">
        <v>264.0</v>
      </c>
      <c r="D431" s="1">
        <v>0.0</v>
      </c>
      <c r="E431" s="1" t="s">
        <v>18</v>
      </c>
      <c r="F431" s="1" t="s">
        <v>19</v>
      </c>
      <c r="G431" s="1" t="s">
        <v>20</v>
      </c>
      <c r="H431" s="1" t="s">
        <v>10119</v>
      </c>
      <c r="I431" s="1" t="s">
        <v>10120</v>
      </c>
      <c r="J431" s="1" t="s">
        <v>10120</v>
      </c>
      <c r="K431" s="2"/>
      <c r="L431" s="1">
        <v>-5.0</v>
      </c>
      <c r="M431" s="1"/>
      <c r="N431" s="1">
        <v>28.03425</v>
      </c>
      <c r="O431" s="1" t="s">
        <v>8687</v>
      </c>
      <c r="P431" s="1" t="s">
        <v>10121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80</v>
      </c>
      <c r="B432" s="1" t="s">
        <v>17</v>
      </c>
      <c r="C432" s="3">
        <v>299.0</v>
      </c>
      <c r="D432" s="1">
        <v>75.0</v>
      </c>
      <c r="E432" s="2"/>
      <c r="F432" s="1" t="s">
        <v>38</v>
      </c>
      <c r="G432" s="1" t="s">
        <v>20</v>
      </c>
      <c r="H432" s="1" t="s">
        <v>10122</v>
      </c>
      <c r="I432" s="1" t="s">
        <v>10123</v>
      </c>
      <c r="J432" s="1" t="s">
        <v>10123</v>
      </c>
      <c r="K432" s="2"/>
      <c r="L432" s="1">
        <v>-3.0</v>
      </c>
      <c r="M432" s="1"/>
      <c r="N432" s="1">
        <v>16.414016666666665</v>
      </c>
      <c r="O432" s="1" t="s">
        <v>86</v>
      </c>
      <c r="P432" s="1" t="s">
        <v>10124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37</v>
      </c>
      <c r="B433" s="1" t="s">
        <v>17</v>
      </c>
      <c r="C433" s="3">
        <v>25.0</v>
      </c>
      <c r="D433" s="1">
        <v>30.0</v>
      </c>
      <c r="E433" s="2"/>
      <c r="F433" s="1" t="s">
        <v>38</v>
      </c>
      <c r="G433" s="1" t="s">
        <v>39</v>
      </c>
      <c r="H433" s="1" t="s">
        <v>10125</v>
      </c>
      <c r="I433" s="1" t="s">
        <v>10126</v>
      </c>
      <c r="J433" s="1" t="s">
        <v>10126</v>
      </c>
      <c r="K433" s="2"/>
      <c r="L433" s="1">
        <v>-4.0</v>
      </c>
      <c r="M433" s="1"/>
      <c r="N433" s="1">
        <v>0.2844</v>
      </c>
      <c r="O433" s="1" t="s">
        <v>42</v>
      </c>
      <c r="P433" s="1" t="s">
        <v>10127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25</v>
      </c>
      <c r="B434" s="1" t="s">
        <v>17</v>
      </c>
      <c r="C434" s="1">
        <v>369.0</v>
      </c>
      <c r="D434" s="1">
        <v>0.0</v>
      </c>
      <c r="E434" s="2"/>
      <c r="F434" s="1" t="s">
        <v>19</v>
      </c>
      <c r="G434" s="1" t="s">
        <v>20</v>
      </c>
      <c r="H434" s="1" t="s">
        <v>10128</v>
      </c>
      <c r="I434" s="1" t="s">
        <v>10129</v>
      </c>
      <c r="J434" s="1" t="s">
        <v>10129</v>
      </c>
      <c r="K434" s="2"/>
      <c r="L434" s="1">
        <v>-5.0</v>
      </c>
      <c r="M434" s="1"/>
      <c r="N434" s="1">
        <v>9.649733333333334</v>
      </c>
      <c r="O434" s="1" t="s">
        <v>8687</v>
      </c>
      <c r="P434" s="1" t="s">
        <v>10130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16</v>
      </c>
      <c r="B435" s="1" t="s">
        <v>17</v>
      </c>
      <c r="C435" s="1">
        <v>593.0</v>
      </c>
      <c r="D435" s="1">
        <v>0.0</v>
      </c>
      <c r="E435" s="1" t="s">
        <v>18</v>
      </c>
      <c r="F435" s="1" t="s">
        <v>19</v>
      </c>
      <c r="G435" s="1" t="s">
        <v>20</v>
      </c>
      <c r="H435" s="1" t="s">
        <v>10131</v>
      </c>
      <c r="I435" s="1" t="s">
        <v>10132</v>
      </c>
      <c r="J435" s="1" t="s">
        <v>10132</v>
      </c>
      <c r="K435" s="2"/>
      <c r="L435" s="1">
        <v>0.0</v>
      </c>
      <c r="M435" s="1"/>
      <c r="N435" s="1">
        <v>14.7435</v>
      </c>
      <c r="O435" s="1" t="s">
        <v>8687</v>
      </c>
      <c r="P435" s="1" t="s">
        <v>10133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29</v>
      </c>
      <c r="B436" s="1" t="s">
        <v>17</v>
      </c>
      <c r="C436" s="1">
        <v>588.0</v>
      </c>
      <c r="D436" s="1">
        <v>0.0</v>
      </c>
      <c r="E436" s="1" t="s">
        <v>10134</v>
      </c>
      <c r="F436" s="1" t="s">
        <v>19</v>
      </c>
      <c r="G436" s="1" t="s">
        <v>20</v>
      </c>
      <c r="H436" s="1" t="s">
        <v>10135</v>
      </c>
      <c r="I436" s="1" t="s">
        <v>10136</v>
      </c>
      <c r="J436" s="1" t="s">
        <v>10136</v>
      </c>
      <c r="K436" s="2"/>
      <c r="L436" s="1">
        <v>-6.0</v>
      </c>
      <c r="M436" s="1"/>
      <c r="N436" s="1">
        <v>8.178583333333334</v>
      </c>
      <c r="O436" s="1" t="s">
        <v>8687</v>
      </c>
      <c r="P436" s="1" t="s">
        <v>10137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25</v>
      </c>
      <c r="B437" s="1" t="s">
        <v>17</v>
      </c>
      <c r="C437" s="1">
        <v>289.0</v>
      </c>
      <c r="D437" s="1">
        <v>0.0</v>
      </c>
      <c r="E437" s="2"/>
      <c r="F437" s="1" t="s">
        <v>19</v>
      </c>
      <c r="G437" s="1" t="s">
        <v>39</v>
      </c>
      <c r="H437" s="1" t="s">
        <v>10138</v>
      </c>
      <c r="I437" s="1" t="s">
        <v>10139</v>
      </c>
      <c r="J437" s="1" t="s">
        <v>10139</v>
      </c>
      <c r="K437" s="2"/>
      <c r="L437" s="1">
        <v>-11.0</v>
      </c>
      <c r="M437" s="1"/>
      <c r="N437" s="1">
        <v>3.9359333333333333</v>
      </c>
      <c r="O437" s="1" t="s">
        <v>8687</v>
      </c>
      <c r="P437" s="1" t="s">
        <v>10081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16</v>
      </c>
      <c r="B438" s="1" t="s">
        <v>17</v>
      </c>
      <c r="C438" s="1">
        <v>518.0</v>
      </c>
      <c r="D438" s="1">
        <v>0.0</v>
      </c>
      <c r="E438" s="1" t="s">
        <v>18</v>
      </c>
      <c r="F438" s="1" t="s">
        <v>19</v>
      </c>
      <c r="G438" s="1" t="s">
        <v>20</v>
      </c>
      <c r="H438" s="1" t="s">
        <v>10140</v>
      </c>
      <c r="I438" s="1" t="s">
        <v>10141</v>
      </c>
      <c r="J438" s="1" t="s">
        <v>10141</v>
      </c>
      <c r="K438" s="2"/>
      <c r="L438" s="1">
        <v>-7.0</v>
      </c>
      <c r="M438" s="1"/>
      <c r="N438" s="1">
        <v>7.875183333333333</v>
      </c>
      <c r="O438" s="1" t="s">
        <v>8687</v>
      </c>
      <c r="P438" s="1" t="s">
        <v>10142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80</v>
      </c>
      <c r="B439" s="1" t="s">
        <v>17</v>
      </c>
      <c r="C439" s="1">
        <v>369.0</v>
      </c>
      <c r="D439" s="1">
        <v>0.0</v>
      </c>
      <c r="E439" s="1" t="s">
        <v>9318</v>
      </c>
      <c r="F439" s="1" t="s">
        <v>81</v>
      </c>
      <c r="G439" s="1" t="s">
        <v>20</v>
      </c>
      <c r="H439" s="1" t="s">
        <v>10143</v>
      </c>
      <c r="I439" s="1" t="s">
        <v>10144</v>
      </c>
      <c r="J439" s="1" t="s">
        <v>10145</v>
      </c>
      <c r="K439" s="1" t="s">
        <v>10146</v>
      </c>
      <c r="L439" s="1">
        <v>-3.0</v>
      </c>
      <c r="M439" s="1">
        <v>0.0035666666666666668</v>
      </c>
      <c r="N439" s="1">
        <v>9.17415</v>
      </c>
      <c r="O439" s="1" t="s">
        <v>86</v>
      </c>
      <c r="P439" s="1" t="s">
        <v>10147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80</v>
      </c>
      <c r="B440" s="1" t="s">
        <v>17</v>
      </c>
      <c r="C440" s="1">
        <v>247.0</v>
      </c>
      <c r="D440" s="1">
        <v>62.0</v>
      </c>
      <c r="E440" s="2"/>
      <c r="F440" s="1" t="s">
        <v>38</v>
      </c>
      <c r="G440" s="1" t="s">
        <v>39</v>
      </c>
      <c r="H440" s="1" t="s">
        <v>10148</v>
      </c>
      <c r="I440" s="1" t="s">
        <v>10149</v>
      </c>
      <c r="J440" s="1" t="s">
        <v>10149</v>
      </c>
      <c r="K440" s="2"/>
      <c r="L440" s="1">
        <v>-11.0</v>
      </c>
      <c r="M440" s="1"/>
      <c r="N440" s="1">
        <v>8.429316666666667</v>
      </c>
      <c r="O440" s="1" t="s">
        <v>86</v>
      </c>
      <c r="P440" s="1" t="s">
        <v>10150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80</v>
      </c>
      <c r="B441" s="1" t="s">
        <v>17</v>
      </c>
      <c r="C441" s="3">
        <v>893.0</v>
      </c>
      <c r="D441" s="1">
        <v>223.0</v>
      </c>
      <c r="E441" s="2"/>
      <c r="F441" s="1" t="s">
        <v>38</v>
      </c>
      <c r="G441" s="1" t="s">
        <v>20</v>
      </c>
      <c r="H441" s="1" t="s">
        <v>10151</v>
      </c>
      <c r="I441" s="1" t="s">
        <v>10152</v>
      </c>
      <c r="J441" s="1" t="s">
        <v>10152</v>
      </c>
      <c r="K441" s="2"/>
      <c r="L441" s="1">
        <v>-7.0</v>
      </c>
      <c r="M441" s="1"/>
      <c r="N441" s="1">
        <v>10.994866666666667</v>
      </c>
      <c r="O441" s="1" t="s">
        <v>86</v>
      </c>
      <c r="P441" s="1" t="s">
        <v>10153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80</v>
      </c>
      <c r="B442" s="1" t="s">
        <v>17</v>
      </c>
      <c r="C442" s="3">
        <v>1047.0</v>
      </c>
      <c r="D442" s="1">
        <v>0.0</v>
      </c>
      <c r="E442" s="1" t="s">
        <v>9318</v>
      </c>
      <c r="F442" s="1" t="s">
        <v>81</v>
      </c>
      <c r="G442" s="1" t="s">
        <v>39</v>
      </c>
      <c r="H442" s="1" t="s">
        <v>10154</v>
      </c>
      <c r="I442" s="1" t="s">
        <v>10155</v>
      </c>
      <c r="J442" s="1" t="s">
        <v>10156</v>
      </c>
      <c r="K442" s="1" t="s">
        <v>10157</v>
      </c>
      <c r="L442" s="1">
        <v>-10.0</v>
      </c>
      <c r="M442" s="1">
        <v>0.00465</v>
      </c>
      <c r="N442" s="1">
        <v>16.33085</v>
      </c>
      <c r="O442" s="1" t="s">
        <v>86</v>
      </c>
      <c r="P442" s="1" t="s">
        <v>10158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37</v>
      </c>
      <c r="B443" s="1" t="s">
        <v>17</v>
      </c>
      <c r="C443" s="1">
        <v>119.0</v>
      </c>
      <c r="D443" s="1">
        <v>0.0</v>
      </c>
      <c r="E443" s="2"/>
      <c r="F443" s="1" t="s">
        <v>38</v>
      </c>
      <c r="G443" s="1" t="s">
        <v>39</v>
      </c>
      <c r="H443" s="1" t="s">
        <v>10159</v>
      </c>
      <c r="I443" s="1" t="s">
        <v>10160</v>
      </c>
      <c r="J443" s="1" t="s">
        <v>10160</v>
      </c>
      <c r="K443" s="2"/>
      <c r="L443" s="1">
        <v>-4.0</v>
      </c>
      <c r="M443" s="1"/>
      <c r="N443" s="1">
        <v>0.04373333333333333</v>
      </c>
      <c r="O443" s="1" t="s">
        <v>42</v>
      </c>
      <c r="P443" s="1" t="s">
        <v>10161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25</v>
      </c>
      <c r="B444" s="1" t="s">
        <v>17</v>
      </c>
      <c r="C444" s="1">
        <v>329.0</v>
      </c>
      <c r="D444" s="1">
        <v>0.0</v>
      </c>
      <c r="E444" s="2"/>
      <c r="F444" s="1" t="s">
        <v>19</v>
      </c>
      <c r="G444" s="1" t="s">
        <v>20</v>
      </c>
      <c r="H444" s="1" t="s">
        <v>10162</v>
      </c>
      <c r="I444" s="1" t="s">
        <v>10163</v>
      </c>
      <c r="J444" s="1" t="s">
        <v>10163</v>
      </c>
      <c r="K444" s="2"/>
      <c r="L444" s="1">
        <v>-8.0</v>
      </c>
      <c r="M444" s="1"/>
      <c r="N444" s="1">
        <v>6.928233333333333</v>
      </c>
      <c r="O444" s="1" t="s">
        <v>8687</v>
      </c>
      <c r="P444" s="1" t="s">
        <v>10164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16</v>
      </c>
      <c r="B445" s="1" t="s">
        <v>17</v>
      </c>
      <c r="C445" s="1">
        <v>329.0</v>
      </c>
      <c r="D445" s="1">
        <v>0.0</v>
      </c>
      <c r="E445" s="1" t="s">
        <v>18</v>
      </c>
      <c r="F445" s="1" t="s">
        <v>19</v>
      </c>
      <c r="G445" s="1" t="s">
        <v>20</v>
      </c>
      <c r="H445" s="1" t="s">
        <v>10165</v>
      </c>
      <c r="I445" s="1" t="s">
        <v>10166</v>
      </c>
      <c r="J445" s="1" t="s">
        <v>10166</v>
      </c>
      <c r="K445" s="2"/>
      <c r="L445" s="1">
        <v>-8.0</v>
      </c>
      <c r="M445" s="1"/>
      <c r="N445" s="1">
        <v>6.302266666666666</v>
      </c>
      <c r="O445" s="1" t="s">
        <v>8687</v>
      </c>
      <c r="P445" s="1" t="s">
        <v>10167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37</v>
      </c>
      <c r="B446" s="1" t="s">
        <v>17</v>
      </c>
      <c r="C446" s="1">
        <v>269.0</v>
      </c>
      <c r="D446" s="1">
        <v>0.0</v>
      </c>
      <c r="E446" s="2"/>
      <c r="F446" s="1" t="s">
        <v>38</v>
      </c>
      <c r="G446" s="1" t="s">
        <v>39</v>
      </c>
      <c r="H446" s="1" t="s">
        <v>10168</v>
      </c>
      <c r="I446" s="1" t="s">
        <v>10169</v>
      </c>
      <c r="J446" s="1" t="s">
        <v>10169</v>
      </c>
      <c r="K446" s="2"/>
      <c r="L446" s="1">
        <v>-2.0</v>
      </c>
      <c r="M446" s="1"/>
      <c r="N446" s="1">
        <v>32.19676666666667</v>
      </c>
      <c r="O446" s="1" t="s">
        <v>42</v>
      </c>
      <c r="P446" s="1" t="s">
        <v>10170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16</v>
      </c>
      <c r="B447" s="1" t="s">
        <v>17</v>
      </c>
      <c r="C447" s="1">
        <v>259.0</v>
      </c>
      <c r="D447" s="1">
        <v>0.0</v>
      </c>
      <c r="E447" s="1" t="s">
        <v>18</v>
      </c>
      <c r="F447" s="1" t="s">
        <v>19</v>
      </c>
      <c r="G447" s="1" t="s">
        <v>20</v>
      </c>
      <c r="H447" s="1" t="s">
        <v>10171</v>
      </c>
      <c r="I447" s="1" t="s">
        <v>10172</v>
      </c>
      <c r="J447" s="1" t="s">
        <v>10172</v>
      </c>
      <c r="K447" s="2"/>
      <c r="L447" s="1">
        <v>-13.0</v>
      </c>
      <c r="M447" s="1"/>
      <c r="N447" s="1">
        <v>5.88295</v>
      </c>
      <c r="O447" s="1" t="s">
        <v>8687</v>
      </c>
      <c r="P447" s="1" t="s">
        <v>10173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25</v>
      </c>
      <c r="B448" s="1" t="s">
        <v>17</v>
      </c>
      <c r="C448" s="1">
        <v>319.0</v>
      </c>
      <c r="D448" s="1">
        <v>0.0</v>
      </c>
      <c r="E448" s="2"/>
      <c r="F448" s="1" t="s">
        <v>19</v>
      </c>
      <c r="G448" s="1" t="s">
        <v>20</v>
      </c>
      <c r="H448" s="1" t="s">
        <v>10174</v>
      </c>
      <c r="I448" s="1" t="s">
        <v>10175</v>
      </c>
      <c r="J448" s="1" t="s">
        <v>10175</v>
      </c>
      <c r="K448" s="2"/>
      <c r="L448" s="1">
        <v>-6.0</v>
      </c>
      <c r="M448" s="1"/>
      <c r="N448" s="1">
        <v>8.375066666666667</v>
      </c>
      <c r="O448" s="1" t="s">
        <v>8687</v>
      </c>
      <c r="P448" s="1" t="s">
        <v>10176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80</v>
      </c>
      <c r="B449" s="1" t="s">
        <v>17</v>
      </c>
      <c r="C449" s="1">
        <v>807.0</v>
      </c>
      <c r="D449" s="1">
        <v>0.0</v>
      </c>
      <c r="E449" s="1" t="s">
        <v>9318</v>
      </c>
      <c r="F449" s="1" t="s">
        <v>81</v>
      </c>
      <c r="G449" s="1" t="s">
        <v>20</v>
      </c>
      <c r="H449" s="1" t="s">
        <v>10177</v>
      </c>
      <c r="I449" s="1" t="s">
        <v>10178</v>
      </c>
      <c r="J449" s="1" t="s">
        <v>10179</v>
      </c>
      <c r="K449" s="1" t="s">
        <v>10180</v>
      </c>
      <c r="L449" s="1">
        <v>-8.0</v>
      </c>
      <c r="M449" s="1">
        <v>0.007316666666666667</v>
      </c>
      <c r="N449" s="1">
        <v>11.269966666666667</v>
      </c>
      <c r="O449" s="1" t="s">
        <v>86</v>
      </c>
      <c r="P449" s="1" t="s">
        <v>10181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25</v>
      </c>
      <c r="B450" s="1" t="s">
        <v>17</v>
      </c>
      <c r="C450" s="1">
        <v>369.0</v>
      </c>
      <c r="D450" s="1">
        <v>0.0</v>
      </c>
      <c r="E450" s="2"/>
      <c r="F450" s="1" t="s">
        <v>19</v>
      </c>
      <c r="G450" s="1" t="s">
        <v>20</v>
      </c>
      <c r="H450" s="1" t="s">
        <v>10182</v>
      </c>
      <c r="I450" s="1" t="s">
        <v>10183</v>
      </c>
      <c r="J450" s="1" t="s">
        <v>10183</v>
      </c>
      <c r="K450" s="2"/>
      <c r="L450" s="1">
        <v>-7.0</v>
      </c>
      <c r="M450" s="1"/>
      <c r="N450" s="1">
        <v>7.346133333333333</v>
      </c>
      <c r="O450" s="1" t="s">
        <v>8687</v>
      </c>
      <c r="P450" s="1" t="s">
        <v>10184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25</v>
      </c>
      <c r="B451" s="1" t="s">
        <v>17</v>
      </c>
      <c r="C451" s="1">
        <v>394.0</v>
      </c>
      <c r="D451" s="1">
        <v>0.0</v>
      </c>
      <c r="E451" s="2"/>
      <c r="F451" s="1" t="s">
        <v>19</v>
      </c>
      <c r="G451" s="1" t="s">
        <v>20</v>
      </c>
      <c r="H451" s="1" t="s">
        <v>10185</v>
      </c>
      <c r="I451" s="1" t="s">
        <v>10186</v>
      </c>
      <c r="J451" s="1" t="s">
        <v>10186</v>
      </c>
      <c r="K451" s="2"/>
      <c r="L451" s="1">
        <v>-4.0</v>
      </c>
      <c r="M451" s="1"/>
      <c r="N451" s="1">
        <v>10.552333333333333</v>
      </c>
      <c r="O451" s="1" t="s">
        <v>8687</v>
      </c>
      <c r="P451" s="1" t="s">
        <v>10187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80</v>
      </c>
      <c r="B452" s="1" t="s">
        <v>17</v>
      </c>
      <c r="C452" s="1">
        <v>300.0</v>
      </c>
      <c r="D452" s="1">
        <v>0.0</v>
      </c>
      <c r="E452" s="1" t="s">
        <v>9318</v>
      </c>
      <c r="F452" s="1" t="s">
        <v>81</v>
      </c>
      <c r="G452" s="1" t="s">
        <v>20</v>
      </c>
      <c r="H452" s="1" t="s">
        <v>10188</v>
      </c>
      <c r="I452" s="1" t="s">
        <v>10189</v>
      </c>
      <c r="J452" s="1" t="s">
        <v>10190</v>
      </c>
      <c r="K452" s="1" t="s">
        <v>10191</v>
      </c>
      <c r="L452" s="1">
        <v>7.0</v>
      </c>
      <c r="M452" s="1">
        <v>0.0025833333333333333</v>
      </c>
      <c r="N452" s="1">
        <v>29.337133333333334</v>
      </c>
      <c r="O452" s="1" t="s">
        <v>86</v>
      </c>
      <c r="P452" s="1" t="s">
        <v>10192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80</v>
      </c>
      <c r="B453" s="1" t="s">
        <v>17</v>
      </c>
      <c r="C453" s="1">
        <v>346.0</v>
      </c>
      <c r="D453" s="1">
        <v>0.0</v>
      </c>
      <c r="E453" s="1" t="s">
        <v>9318</v>
      </c>
      <c r="F453" s="1" t="s">
        <v>81</v>
      </c>
      <c r="G453" s="1" t="s">
        <v>20</v>
      </c>
      <c r="H453" s="1" t="s">
        <v>10193</v>
      </c>
      <c r="I453" s="1" t="s">
        <v>10194</v>
      </c>
      <c r="J453" s="1" t="s">
        <v>10195</v>
      </c>
      <c r="K453" s="1" t="s">
        <v>10196</v>
      </c>
      <c r="L453" s="1">
        <v>-4.0</v>
      </c>
      <c r="M453" s="1">
        <v>0.0039833333333333335</v>
      </c>
      <c r="N453" s="1">
        <v>9.7107</v>
      </c>
      <c r="O453" s="1" t="s">
        <v>86</v>
      </c>
      <c r="P453" s="1" t="s">
        <v>10197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80</v>
      </c>
      <c r="B454" s="1" t="s">
        <v>17</v>
      </c>
      <c r="C454" s="1">
        <v>1873.0</v>
      </c>
      <c r="D454" s="1">
        <v>164.0</v>
      </c>
      <c r="E454" s="1" t="s">
        <v>9318</v>
      </c>
      <c r="F454" s="1" t="s">
        <v>81</v>
      </c>
      <c r="G454" s="1" t="s">
        <v>20</v>
      </c>
      <c r="H454" s="1" t="s">
        <v>10198</v>
      </c>
      <c r="I454" s="1" t="s">
        <v>10199</v>
      </c>
      <c r="J454" s="1" t="s">
        <v>10200</v>
      </c>
      <c r="K454" s="1" t="s">
        <v>10201</v>
      </c>
      <c r="L454" s="1">
        <v>2.0</v>
      </c>
      <c r="M454" s="1">
        <v>0.008816666666666667</v>
      </c>
      <c r="N454" s="1">
        <v>23.781866666666666</v>
      </c>
      <c r="O454" s="1" t="s">
        <v>86</v>
      </c>
      <c r="P454" s="1" t="s">
        <v>10202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25</v>
      </c>
      <c r="B455" s="1" t="s">
        <v>17</v>
      </c>
      <c r="C455" s="1">
        <v>264.0</v>
      </c>
      <c r="D455" s="1">
        <v>0.0</v>
      </c>
      <c r="E455" s="2"/>
      <c r="F455" s="1" t="s">
        <v>19</v>
      </c>
      <c r="G455" s="1" t="s">
        <v>20</v>
      </c>
      <c r="H455" s="1" t="s">
        <v>10203</v>
      </c>
      <c r="I455" s="1" t="s">
        <v>10204</v>
      </c>
      <c r="J455" s="1" t="s">
        <v>10204</v>
      </c>
      <c r="K455" s="2"/>
      <c r="L455" s="1">
        <v>-8.0</v>
      </c>
      <c r="M455" s="1"/>
      <c r="N455" s="1">
        <v>6.847566666666666</v>
      </c>
      <c r="O455" s="1" t="s">
        <v>8687</v>
      </c>
      <c r="P455" s="1" t="s">
        <v>10205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80</v>
      </c>
      <c r="B456" s="1" t="s">
        <v>17</v>
      </c>
      <c r="C456" s="1">
        <v>309.0</v>
      </c>
      <c r="D456" s="1">
        <v>0.0</v>
      </c>
      <c r="E456" s="1" t="s">
        <v>9318</v>
      </c>
      <c r="F456" s="1" t="s">
        <v>81</v>
      </c>
      <c r="G456" s="1" t="s">
        <v>20</v>
      </c>
      <c r="H456" s="1" t="s">
        <v>10206</v>
      </c>
      <c r="I456" s="1" t="s">
        <v>10207</v>
      </c>
      <c r="J456" s="1" t="s">
        <v>10208</v>
      </c>
      <c r="K456" s="1" t="s">
        <v>10209</v>
      </c>
      <c r="L456" s="1">
        <v>-5.0</v>
      </c>
      <c r="M456" s="1">
        <v>0.0023333333333333335</v>
      </c>
      <c r="N456" s="1">
        <v>20.127</v>
      </c>
      <c r="O456" s="1" t="s">
        <v>86</v>
      </c>
      <c r="P456" s="1" t="s">
        <v>10210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16</v>
      </c>
      <c r="B457" s="1" t="s">
        <v>17</v>
      </c>
      <c r="C457" s="3">
        <v>543.0</v>
      </c>
      <c r="D457" s="1">
        <v>0.0</v>
      </c>
      <c r="E457" s="1" t="s">
        <v>18</v>
      </c>
      <c r="F457" s="1" t="s">
        <v>19</v>
      </c>
      <c r="G457" s="1" t="s">
        <v>20</v>
      </c>
      <c r="H457" s="1" t="s">
        <v>10211</v>
      </c>
      <c r="I457" s="1" t="s">
        <v>10212</v>
      </c>
      <c r="J457" s="1" t="s">
        <v>10212</v>
      </c>
      <c r="K457" s="2"/>
      <c r="L457" s="1">
        <v>0.0</v>
      </c>
      <c r="M457" s="1"/>
      <c r="N457" s="1">
        <v>43.0783</v>
      </c>
      <c r="O457" s="1" t="s">
        <v>8687</v>
      </c>
      <c r="P457" s="1" t="s">
        <v>10213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16</v>
      </c>
      <c r="B458" s="1" t="s">
        <v>17</v>
      </c>
      <c r="C458" s="1">
        <v>264.0</v>
      </c>
      <c r="D458" s="1">
        <v>0.0</v>
      </c>
      <c r="E458" s="1" t="s">
        <v>18</v>
      </c>
      <c r="F458" s="1" t="s">
        <v>19</v>
      </c>
      <c r="G458" s="1" t="s">
        <v>20</v>
      </c>
      <c r="H458" s="1" t="s">
        <v>10214</v>
      </c>
      <c r="I458" s="1" t="s">
        <v>10215</v>
      </c>
      <c r="J458" s="1" t="s">
        <v>10215</v>
      </c>
      <c r="K458" s="2"/>
      <c r="L458" s="1">
        <v>-7.0</v>
      </c>
      <c r="M458" s="1"/>
      <c r="N458" s="1">
        <v>7.854716666666667</v>
      </c>
      <c r="O458" s="1" t="s">
        <v>8687</v>
      </c>
      <c r="P458" s="1" t="s">
        <v>10216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25</v>
      </c>
      <c r="B459" s="1" t="s">
        <v>88</v>
      </c>
      <c r="C459" s="1">
        <v>264.0</v>
      </c>
      <c r="D459" s="1">
        <v>0.0</v>
      </c>
      <c r="E459" s="2"/>
      <c r="F459" s="1" t="s">
        <v>19</v>
      </c>
      <c r="G459" s="1" t="s">
        <v>20</v>
      </c>
      <c r="H459" s="1" t="s">
        <v>10217</v>
      </c>
      <c r="I459" s="1" t="s">
        <v>10218</v>
      </c>
      <c r="J459" s="1" t="s">
        <v>10218</v>
      </c>
      <c r="K459" s="2"/>
      <c r="L459" s="1">
        <v>-5.0</v>
      </c>
      <c r="M459" s="1"/>
      <c r="N459" s="1">
        <v>9.990683333333333</v>
      </c>
      <c r="O459" s="1" t="s">
        <v>8687</v>
      </c>
      <c r="P459" s="1" t="s">
        <v>10219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25</v>
      </c>
      <c r="B460" s="1" t="s">
        <v>88</v>
      </c>
      <c r="C460" s="1">
        <v>289.0</v>
      </c>
      <c r="D460" s="1">
        <v>0.0</v>
      </c>
      <c r="E460" s="2"/>
      <c r="F460" s="1" t="s">
        <v>19</v>
      </c>
      <c r="G460" s="1" t="s">
        <v>20</v>
      </c>
      <c r="H460" s="1" t="s">
        <v>10220</v>
      </c>
      <c r="I460" s="1" t="s">
        <v>10221</v>
      </c>
      <c r="J460" s="1" t="s">
        <v>10221</v>
      </c>
      <c r="K460" s="2"/>
      <c r="L460" s="1">
        <v>-4.0</v>
      </c>
      <c r="M460" s="1"/>
      <c r="N460" s="1">
        <v>10.07815</v>
      </c>
      <c r="O460" s="1" t="s">
        <v>8687</v>
      </c>
      <c r="P460" s="1" t="s">
        <v>10081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25</v>
      </c>
      <c r="B461" s="1" t="s">
        <v>88</v>
      </c>
      <c r="C461" s="3">
        <v>264.0</v>
      </c>
      <c r="D461" s="1">
        <v>0.0</v>
      </c>
      <c r="E461" s="2"/>
      <c r="F461" s="1" t="s">
        <v>19</v>
      </c>
      <c r="G461" s="1" t="s">
        <v>20</v>
      </c>
      <c r="H461" s="1" t="s">
        <v>10222</v>
      </c>
      <c r="I461" s="1" t="s">
        <v>10223</v>
      </c>
      <c r="J461" s="1" t="s">
        <v>10223</v>
      </c>
      <c r="K461" s="2"/>
      <c r="L461" s="1">
        <v>-7.0</v>
      </c>
      <c r="M461" s="1"/>
      <c r="N461" s="1">
        <v>7.9627</v>
      </c>
      <c r="O461" s="1" t="s">
        <v>8687</v>
      </c>
      <c r="P461" s="1" t="s">
        <v>10224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29</v>
      </c>
      <c r="B462" s="1" t="s">
        <v>88</v>
      </c>
      <c r="C462" s="3">
        <v>329.0</v>
      </c>
      <c r="D462" s="1">
        <v>0.0</v>
      </c>
      <c r="E462" s="1" t="s">
        <v>8774</v>
      </c>
      <c r="F462" s="1" t="s">
        <v>19</v>
      </c>
      <c r="G462" s="1" t="s">
        <v>20</v>
      </c>
      <c r="H462" s="1" t="s">
        <v>10225</v>
      </c>
      <c r="I462" s="1" t="s">
        <v>10226</v>
      </c>
      <c r="J462" s="1" t="s">
        <v>10226</v>
      </c>
      <c r="K462" s="2"/>
      <c r="L462" s="1">
        <v>2.0</v>
      </c>
      <c r="M462" s="1"/>
      <c r="N462" s="1">
        <v>17.353583333333333</v>
      </c>
      <c r="O462" s="1" t="s">
        <v>8687</v>
      </c>
      <c r="P462" s="1" t="s">
        <v>10227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25</v>
      </c>
      <c r="B463" s="1" t="s">
        <v>88</v>
      </c>
      <c r="C463" s="1">
        <v>321.0</v>
      </c>
      <c r="D463" s="1">
        <v>0.0</v>
      </c>
      <c r="E463" s="2"/>
      <c r="F463" s="1" t="s">
        <v>19</v>
      </c>
      <c r="G463" s="1" t="s">
        <v>39</v>
      </c>
      <c r="H463" s="1" t="s">
        <v>10228</v>
      </c>
      <c r="I463" s="1" t="s">
        <v>10229</v>
      </c>
      <c r="J463" s="1" t="s">
        <v>10229</v>
      </c>
      <c r="K463" s="2"/>
      <c r="L463" s="1">
        <v>-4.0</v>
      </c>
      <c r="M463" s="1"/>
      <c r="N463" s="1">
        <v>10.266283333333334</v>
      </c>
      <c r="O463" s="1" t="s">
        <v>8687</v>
      </c>
      <c r="P463" s="1" t="s">
        <v>10230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29</v>
      </c>
      <c r="B464" s="1" t="s">
        <v>17</v>
      </c>
      <c r="C464" s="1">
        <v>393.0</v>
      </c>
      <c r="D464" s="1">
        <v>0.0</v>
      </c>
      <c r="E464" s="1" t="s">
        <v>1374</v>
      </c>
      <c r="F464" s="1" t="s">
        <v>19</v>
      </c>
      <c r="G464" s="1" t="s">
        <v>20</v>
      </c>
      <c r="H464" s="1" t="s">
        <v>10231</v>
      </c>
      <c r="I464" s="1" t="s">
        <v>10232</v>
      </c>
      <c r="J464" s="1" t="s">
        <v>10232</v>
      </c>
      <c r="K464" s="2"/>
      <c r="L464" s="1">
        <v>0.0</v>
      </c>
      <c r="M464" s="1"/>
      <c r="N464" s="1">
        <v>14.8488</v>
      </c>
      <c r="O464" s="1" t="s">
        <v>8687</v>
      </c>
      <c r="P464" s="1" t="s">
        <v>10233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16</v>
      </c>
      <c r="B465" s="1" t="s">
        <v>17</v>
      </c>
      <c r="C465" s="3">
        <v>388.0</v>
      </c>
      <c r="D465" s="1">
        <v>0.0</v>
      </c>
      <c r="E465" s="1" t="s">
        <v>18</v>
      </c>
      <c r="F465" s="1" t="s">
        <v>19</v>
      </c>
      <c r="G465" s="1" t="s">
        <v>20</v>
      </c>
      <c r="H465" s="1" t="s">
        <v>10234</v>
      </c>
      <c r="I465" s="1" t="s">
        <v>10235</v>
      </c>
      <c r="J465" s="1" t="s">
        <v>10235</v>
      </c>
      <c r="K465" s="2"/>
      <c r="L465" s="1">
        <v>-1.0</v>
      </c>
      <c r="M465" s="1"/>
      <c r="N465" s="1">
        <v>13.926833333333333</v>
      </c>
      <c r="O465" s="1" t="s">
        <v>8687</v>
      </c>
      <c r="P465" s="1" t="s">
        <v>9114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80</v>
      </c>
      <c r="B466" s="1" t="s">
        <v>17</v>
      </c>
      <c r="C466" s="1">
        <v>274.0</v>
      </c>
      <c r="D466" s="1">
        <v>0.0</v>
      </c>
      <c r="E466" s="1" t="s">
        <v>10236</v>
      </c>
      <c r="F466" s="1" t="s">
        <v>81</v>
      </c>
      <c r="G466" s="1" t="s">
        <v>20</v>
      </c>
      <c r="H466" s="1" t="s">
        <v>10237</v>
      </c>
      <c r="I466" s="1" t="s">
        <v>10238</v>
      </c>
      <c r="J466" s="1" t="s">
        <v>10239</v>
      </c>
      <c r="K466" s="1" t="s">
        <v>10240</v>
      </c>
      <c r="L466" s="1">
        <v>-8.0</v>
      </c>
      <c r="M466" s="1">
        <v>0.0019333333333333333</v>
      </c>
      <c r="N466" s="1">
        <v>12.352433333333334</v>
      </c>
      <c r="O466" s="1" t="s">
        <v>86</v>
      </c>
      <c r="P466" s="1" t="s">
        <v>10241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37</v>
      </c>
      <c r="B467" s="1" t="s">
        <v>17</v>
      </c>
      <c r="C467" s="1">
        <v>306.0</v>
      </c>
      <c r="D467" s="1">
        <v>0.0</v>
      </c>
      <c r="E467" s="2"/>
      <c r="F467" s="1" t="s">
        <v>38</v>
      </c>
      <c r="G467" s="1" t="s">
        <v>39</v>
      </c>
      <c r="H467" s="1" t="s">
        <v>10242</v>
      </c>
      <c r="I467" s="1" t="s">
        <v>10243</v>
      </c>
      <c r="J467" s="1" t="s">
        <v>10243</v>
      </c>
      <c r="K467" s="2"/>
      <c r="L467" s="1">
        <v>-3.0</v>
      </c>
      <c r="M467" s="1"/>
      <c r="N467" s="1">
        <v>1.6075833333333334</v>
      </c>
      <c r="O467" s="1" t="s">
        <v>42</v>
      </c>
      <c r="P467" s="1" t="s">
        <v>10244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16</v>
      </c>
      <c r="B468" s="1" t="s">
        <v>17</v>
      </c>
      <c r="C468" s="3">
        <v>557.0</v>
      </c>
      <c r="D468" s="1">
        <v>0.0</v>
      </c>
      <c r="E468" s="1" t="s">
        <v>18</v>
      </c>
      <c r="F468" s="1" t="s">
        <v>19</v>
      </c>
      <c r="G468" s="1" t="s">
        <v>20</v>
      </c>
      <c r="H468" s="1" t="s">
        <v>10245</v>
      </c>
      <c r="I468" s="1" t="s">
        <v>10246</v>
      </c>
      <c r="J468" s="1" t="s">
        <v>10246</v>
      </c>
      <c r="K468" s="2"/>
      <c r="L468" s="1">
        <v>0.0</v>
      </c>
      <c r="M468" s="1"/>
      <c r="N468" s="1">
        <v>14.31555</v>
      </c>
      <c r="O468" s="1" t="s">
        <v>8687</v>
      </c>
      <c r="P468" s="1" t="s">
        <v>10247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29</v>
      </c>
      <c r="B469" s="1" t="s">
        <v>17</v>
      </c>
      <c r="C469" s="1">
        <v>329.0</v>
      </c>
      <c r="D469" s="1">
        <v>0.0</v>
      </c>
      <c r="E469" s="1" t="s">
        <v>1681</v>
      </c>
      <c r="F469" s="1" t="s">
        <v>19</v>
      </c>
      <c r="G469" s="1" t="s">
        <v>20</v>
      </c>
      <c r="H469" s="1" t="s">
        <v>10248</v>
      </c>
      <c r="I469" s="1" t="s">
        <v>10249</v>
      </c>
      <c r="J469" s="1" t="s">
        <v>10249</v>
      </c>
      <c r="K469" s="2"/>
      <c r="L469" s="1">
        <v>0.0</v>
      </c>
      <c r="M469" s="1"/>
      <c r="N469" s="1">
        <v>14.80825</v>
      </c>
      <c r="O469" s="1" t="s">
        <v>8687</v>
      </c>
      <c r="P469" s="1" t="s">
        <v>7840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25</v>
      </c>
      <c r="B470" s="1" t="s">
        <v>17</v>
      </c>
      <c r="C470" s="1">
        <v>329.0</v>
      </c>
      <c r="D470" s="1">
        <v>0.0</v>
      </c>
      <c r="E470" s="2"/>
      <c r="F470" s="1" t="s">
        <v>19</v>
      </c>
      <c r="G470" s="1" t="s">
        <v>39</v>
      </c>
      <c r="H470" s="1" t="s">
        <v>10250</v>
      </c>
      <c r="I470" s="1" t="s">
        <v>10251</v>
      </c>
      <c r="J470" s="1" t="s">
        <v>10251</v>
      </c>
      <c r="K470" s="2"/>
      <c r="L470" s="1">
        <v>-4.0</v>
      </c>
      <c r="M470" s="1"/>
      <c r="N470" s="1">
        <v>10.500816666666667</v>
      </c>
      <c r="O470" s="1" t="s">
        <v>8687</v>
      </c>
      <c r="P470" s="1" t="s">
        <v>9027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25</v>
      </c>
      <c r="B471" s="1" t="s">
        <v>17</v>
      </c>
      <c r="C471" s="1">
        <v>323.0</v>
      </c>
      <c r="D471" s="1">
        <v>0.0</v>
      </c>
      <c r="E471" s="2"/>
      <c r="F471" s="1" t="s">
        <v>19</v>
      </c>
      <c r="G471" s="1" t="s">
        <v>20</v>
      </c>
      <c r="H471" s="1" t="s">
        <v>10252</v>
      </c>
      <c r="I471" s="1" t="s">
        <v>10253</v>
      </c>
      <c r="J471" s="1" t="s">
        <v>10253</v>
      </c>
      <c r="K471" s="2"/>
      <c r="L471" s="1">
        <v>-7.0</v>
      </c>
      <c r="M471" s="1"/>
      <c r="N471" s="1">
        <v>7.769633333333333</v>
      </c>
      <c r="O471" s="1" t="s">
        <v>8687</v>
      </c>
      <c r="P471" s="1" t="s">
        <v>10254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80</v>
      </c>
      <c r="B472" s="1" t="s">
        <v>17</v>
      </c>
      <c r="C472" s="1">
        <v>612.0</v>
      </c>
      <c r="D472" s="1">
        <v>0.0</v>
      </c>
      <c r="E472" s="1" t="s">
        <v>10236</v>
      </c>
      <c r="F472" s="1" t="s">
        <v>81</v>
      </c>
      <c r="G472" s="1" t="s">
        <v>20</v>
      </c>
      <c r="H472" s="1" t="s">
        <v>10255</v>
      </c>
      <c r="I472" s="1" t="s">
        <v>10256</v>
      </c>
      <c r="J472" s="1" t="s">
        <v>10257</v>
      </c>
      <c r="K472" s="1" t="s">
        <v>10258</v>
      </c>
      <c r="L472" s="1">
        <v>5.0</v>
      </c>
      <c r="M472" s="1">
        <v>0.0022166666666666667</v>
      </c>
      <c r="N472" s="1">
        <v>12.9057</v>
      </c>
      <c r="O472" s="1" t="s">
        <v>86</v>
      </c>
      <c r="P472" s="1" t="s">
        <v>10259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80</v>
      </c>
      <c r="B473" s="1" t="s">
        <v>17</v>
      </c>
      <c r="C473" s="1">
        <v>336.0</v>
      </c>
      <c r="D473" s="1">
        <v>0.0</v>
      </c>
      <c r="E473" s="1" t="s">
        <v>10060</v>
      </c>
      <c r="F473" s="1" t="s">
        <v>81</v>
      </c>
      <c r="G473" s="1" t="s">
        <v>39</v>
      </c>
      <c r="H473" s="1" t="s">
        <v>10260</v>
      </c>
      <c r="I473" s="1" t="s">
        <v>10261</v>
      </c>
      <c r="J473" s="1" t="s">
        <v>10262</v>
      </c>
      <c r="K473" s="1" t="s">
        <v>10263</v>
      </c>
      <c r="L473" s="1">
        <v>0.0</v>
      </c>
      <c r="M473" s="1">
        <v>0.0025666666666666667</v>
      </c>
      <c r="N473" s="1">
        <v>12.24625</v>
      </c>
      <c r="O473" s="1" t="s">
        <v>86</v>
      </c>
      <c r="P473" s="1" t="s">
        <v>10264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37</v>
      </c>
      <c r="B474" s="1" t="s">
        <v>17</v>
      </c>
      <c r="C474" s="3">
        <v>309.0</v>
      </c>
      <c r="D474" s="1">
        <v>0.0</v>
      </c>
      <c r="E474" s="1" t="s">
        <v>10060</v>
      </c>
      <c r="F474" s="1" t="s">
        <v>81</v>
      </c>
      <c r="G474" s="1" t="s">
        <v>39</v>
      </c>
      <c r="H474" s="1" t="s">
        <v>10265</v>
      </c>
      <c r="I474" s="1" t="s">
        <v>10266</v>
      </c>
      <c r="J474" s="1" t="s">
        <v>10267</v>
      </c>
      <c r="K474" s="1" t="s">
        <v>10268</v>
      </c>
      <c r="L474" s="1">
        <v>-5.0</v>
      </c>
      <c r="M474" s="1">
        <v>0.0022333333333333333</v>
      </c>
      <c r="N474" s="1">
        <v>12.1735</v>
      </c>
      <c r="O474" s="1" t="s">
        <v>42</v>
      </c>
      <c r="P474" s="1" t="s">
        <v>10269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16</v>
      </c>
      <c r="B475" s="1" t="s">
        <v>17</v>
      </c>
      <c r="C475" s="3">
        <v>321.0</v>
      </c>
      <c r="D475" s="1">
        <v>0.0</v>
      </c>
      <c r="E475" s="1" t="s">
        <v>18</v>
      </c>
      <c r="F475" s="1" t="s">
        <v>19</v>
      </c>
      <c r="G475" s="1" t="s">
        <v>20</v>
      </c>
      <c r="H475" s="1" t="s">
        <v>10270</v>
      </c>
      <c r="I475" s="1" t="s">
        <v>10271</v>
      </c>
      <c r="J475" s="1" t="s">
        <v>10271</v>
      </c>
      <c r="K475" s="2"/>
      <c r="L475" s="1">
        <v>-2.0</v>
      </c>
      <c r="M475" s="1"/>
      <c r="N475" s="1">
        <v>12.574783333333333</v>
      </c>
      <c r="O475" s="1" t="s">
        <v>8687</v>
      </c>
      <c r="P475" s="1" t="s">
        <v>9584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25</v>
      </c>
      <c r="B476" s="1" t="s">
        <v>17</v>
      </c>
      <c r="C476" s="3">
        <v>593.0</v>
      </c>
      <c r="D476" s="1">
        <v>0.0</v>
      </c>
      <c r="E476" s="2"/>
      <c r="F476" s="1" t="s">
        <v>19</v>
      </c>
      <c r="G476" s="1" t="s">
        <v>20</v>
      </c>
      <c r="H476" s="1" t="s">
        <v>10272</v>
      </c>
      <c r="I476" s="1" t="s">
        <v>10273</v>
      </c>
      <c r="J476" s="1" t="s">
        <v>10273</v>
      </c>
      <c r="K476" s="2"/>
      <c r="L476" s="1">
        <v>1.0</v>
      </c>
      <c r="M476" s="1"/>
      <c r="N476" s="1">
        <v>16.27405</v>
      </c>
      <c r="O476" s="1" t="s">
        <v>8687</v>
      </c>
      <c r="P476" s="1" t="s">
        <v>10274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25</v>
      </c>
      <c r="B477" s="1" t="s">
        <v>17</v>
      </c>
      <c r="C477" s="1">
        <v>329.0</v>
      </c>
      <c r="D477" s="1">
        <v>0.0</v>
      </c>
      <c r="E477" s="2"/>
      <c r="F477" s="1" t="s">
        <v>19</v>
      </c>
      <c r="G477" s="1" t="s">
        <v>20</v>
      </c>
      <c r="H477" s="1" t="s">
        <v>10275</v>
      </c>
      <c r="I477" s="1" t="s">
        <v>10276</v>
      </c>
      <c r="J477" s="1" t="s">
        <v>10276</v>
      </c>
      <c r="K477" s="2"/>
      <c r="L477" s="1">
        <v>-1.0</v>
      </c>
      <c r="M477" s="1"/>
      <c r="N477" s="1">
        <v>13.65175</v>
      </c>
      <c r="O477" s="1" t="s">
        <v>8687</v>
      </c>
      <c r="P477" s="1" t="s">
        <v>9313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80</v>
      </c>
      <c r="B478" s="1" t="s">
        <v>17</v>
      </c>
      <c r="C478" s="1">
        <v>498.0</v>
      </c>
      <c r="D478" s="1">
        <v>0.0</v>
      </c>
      <c r="E478" s="1" t="s">
        <v>10236</v>
      </c>
      <c r="F478" s="1" t="s">
        <v>81</v>
      </c>
      <c r="G478" s="1" t="s">
        <v>20</v>
      </c>
      <c r="H478" s="1" t="s">
        <v>10277</v>
      </c>
      <c r="I478" s="1" t="s">
        <v>10278</v>
      </c>
      <c r="J478" s="1" t="s">
        <v>10279</v>
      </c>
      <c r="K478" s="1" t="s">
        <v>10280</v>
      </c>
      <c r="L478" s="1">
        <v>-9.0</v>
      </c>
      <c r="M478" s="1">
        <v>0.0027833333333333334</v>
      </c>
      <c r="N478" s="1">
        <v>11.279416666666666</v>
      </c>
      <c r="O478" s="1" t="s">
        <v>86</v>
      </c>
      <c r="P478" s="1" t="s">
        <v>10281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80</v>
      </c>
      <c r="B479" s="1" t="s">
        <v>17</v>
      </c>
      <c r="C479" s="1">
        <v>565.0</v>
      </c>
      <c r="D479" s="1">
        <v>0.0</v>
      </c>
      <c r="E479" s="1" t="s">
        <v>10236</v>
      </c>
      <c r="F479" s="1" t="s">
        <v>81</v>
      </c>
      <c r="G479" s="1" t="s">
        <v>20</v>
      </c>
      <c r="H479" s="1" t="s">
        <v>10282</v>
      </c>
      <c r="I479" s="1" t="s">
        <v>10283</v>
      </c>
      <c r="J479" s="1" t="s">
        <v>10284</v>
      </c>
      <c r="K479" s="1" t="s">
        <v>10285</v>
      </c>
      <c r="L479" s="1">
        <v>3.0</v>
      </c>
      <c r="M479" s="1">
        <v>0.0028666666666666667</v>
      </c>
      <c r="N479" s="1">
        <v>19.249833333333335</v>
      </c>
      <c r="O479" s="1" t="s">
        <v>86</v>
      </c>
      <c r="P479" s="1" t="s">
        <v>10286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16</v>
      </c>
      <c r="B480" s="1" t="s">
        <v>17</v>
      </c>
      <c r="C480" s="1">
        <v>329.0</v>
      </c>
      <c r="D480" s="1">
        <v>0.0</v>
      </c>
      <c r="E480" s="1" t="s">
        <v>18</v>
      </c>
      <c r="F480" s="1" t="s">
        <v>19</v>
      </c>
      <c r="G480" s="1" t="s">
        <v>20</v>
      </c>
      <c r="H480" s="1" t="s">
        <v>10287</v>
      </c>
      <c r="I480" s="1" t="s">
        <v>10288</v>
      </c>
      <c r="J480" s="1" t="s">
        <v>10288</v>
      </c>
      <c r="K480" s="2"/>
      <c r="L480" s="1">
        <v>-1.0</v>
      </c>
      <c r="M480" s="1"/>
      <c r="N480" s="1">
        <v>13.41265</v>
      </c>
      <c r="O480" s="1" t="s">
        <v>8687</v>
      </c>
      <c r="P480" s="1" t="s">
        <v>8845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80</v>
      </c>
      <c r="B481" s="1" t="s">
        <v>17</v>
      </c>
      <c r="C481" s="3">
        <v>546.0</v>
      </c>
      <c r="D481" s="1">
        <v>137.0</v>
      </c>
      <c r="E481" s="2"/>
      <c r="F481" s="1" t="s">
        <v>38</v>
      </c>
      <c r="G481" s="1" t="s">
        <v>39</v>
      </c>
      <c r="H481" s="1" t="s">
        <v>10289</v>
      </c>
      <c r="I481" s="1" t="s">
        <v>10290</v>
      </c>
      <c r="J481" s="1" t="s">
        <v>10290</v>
      </c>
      <c r="K481" s="2"/>
      <c r="L481" s="1">
        <v>1.0</v>
      </c>
      <c r="M481" s="1"/>
      <c r="N481" s="1">
        <v>20.961283333333334</v>
      </c>
      <c r="O481" s="1" t="s">
        <v>86</v>
      </c>
      <c r="P481" s="1" t="s">
        <v>10291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25</v>
      </c>
      <c r="B482" s="1" t="s">
        <v>17</v>
      </c>
      <c r="C482" s="3">
        <v>936.0</v>
      </c>
      <c r="D482" s="1">
        <v>0.0</v>
      </c>
      <c r="E482" s="2"/>
      <c r="F482" s="1" t="s">
        <v>19</v>
      </c>
      <c r="G482" s="1" t="s">
        <v>20</v>
      </c>
      <c r="H482" s="1" t="s">
        <v>10292</v>
      </c>
      <c r="I482" s="1" t="s">
        <v>10293</v>
      </c>
      <c r="J482" s="1" t="s">
        <v>10293</v>
      </c>
      <c r="K482" s="2"/>
      <c r="L482" s="1">
        <v>0.0</v>
      </c>
      <c r="M482" s="1"/>
      <c r="N482" s="1">
        <v>14.920083333333332</v>
      </c>
      <c r="O482" s="1" t="s">
        <v>8687</v>
      </c>
      <c r="P482" s="1" t="s">
        <v>10294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80</v>
      </c>
      <c r="B483" s="1" t="s">
        <v>17</v>
      </c>
      <c r="C483" s="1">
        <v>334.0</v>
      </c>
      <c r="D483" s="1">
        <v>15.0</v>
      </c>
      <c r="E483" s="1" t="s">
        <v>10236</v>
      </c>
      <c r="F483" s="1" t="s">
        <v>81</v>
      </c>
      <c r="G483" s="1" t="s">
        <v>39</v>
      </c>
      <c r="H483" s="1" t="s">
        <v>10295</v>
      </c>
      <c r="I483" s="1" t="s">
        <v>10296</v>
      </c>
      <c r="J483" s="1" t="s">
        <v>10297</v>
      </c>
      <c r="K483" s="1" t="s">
        <v>10298</v>
      </c>
      <c r="L483" s="1">
        <v>-1.0</v>
      </c>
      <c r="M483" s="1">
        <v>0.014066666666666667</v>
      </c>
      <c r="N483" s="1">
        <v>15.9936</v>
      </c>
      <c r="O483" s="1" t="s">
        <v>86</v>
      </c>
      <c r="P483" s="1" t="s">
        <v>10299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16</v>
      </c>
      <c r="B484" s="1" t="s">
        <v>17</v>
      </c>
      <c r="C484" s="1">
        <v>453.0</v>
      </c>
      <c r="D484" s="1">
        <v>0.0</v>
      </c>
      <c r="E484" s="1" t="s">
        <v>18</v>
      </c>
      <c r="F484" s="1" t="s">
        <v>19</v>
      </c>
      <c r="G484" s="1" t="s">
        <v>20</v>
      </c>
      <c r="H484" s="1" t="s">
        <v>10300</v>
      </c>
      <c r="I484" s="1" t="s">
        <v>10301</v>
      </c>
      <c r="J484" s="1" t="s">
        <v>10301</v>
      </c>
      <c r="K484" s="2"/>
      <c r="L484" s="1">
        <v>3.0</v>
      </c>
      <c r="M484" s="1"/>
      <c r="N484" s="1">
        <v>18.126366666666666</v>
      </c>
      <c r="O484" s="1" t="s">
        <v>8687</v>
      </c>
      <c r="P484" s="1" t="s">
        <v>10302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16</v>
      </c>
      <c r="B485" s="1" t="s">
        <v>17</v>
      </c>
      <c r="C485" s="1">
        <v>323.0</v>
      </c>
      <c r="D485" s="1">
        <v>0.0</v>
      </c>
      <c r="E485" s="1" t="s">
        <v>18</v>
      </c>
      <c r="F485" s="1" t="s">
        <v>19</v>
      </c>
      <c r="G485" s="1" t="s">
        <v>20</v>
      </c>
      <c r="H485" s="1" t="s">
        <v>10303</v>
      </c>
      <c r="I485" s="1" t="s">
        <v>10304</v>
      </c>
      <c r="J485" s="1" t="s">
        <v>10304</v>
      </c>
      <c r="K485" s="2"/>
      <c r="L485" s="1">
        <v>2.0</v>
      </c>
      <c r="M485" s="1"/>
      <c r="N485" s="1">
        <v>17.2822</v>
      </c>
      <c r="O485" s="1" t="s">
        <v>8687</v>
      </c>
      <c r="P485" s="1" t="s">
        <v>9199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80</v>
      </c>
      <c r="B486" s="1" t="s">
        <v>17</v>
      </c>
      <c r="C486" s="1">
        <v>300.0</v>
      </c>
      <c r="D486" s="1">
        <v>0.0</v>
      </c>
      <c r="E486" s="1" t="s">
        <v>10236</v>
      </c>
      <c r="F486" s="1" t="s">
        <v>81</v>
      </c>
      <c r="G486" s="1" t="s">
        <v>20</v>
      </c>
      <c r="H486" s="1" t="s">
        <v>10305</v>
      </c>
      <c r="I486" s="1" t="s">
        <v>10306</v>
      </c>
      <c r="J486" s="1" t="s">
        <v>10307</v>
      </c>
      <c r="K486" s="1" t="s">
        <v>10308</v>
      </c>
      <c r="L486" s="1">
        <v>-32.0</v>
      </c>
      <c r="M486" s="1">
        <v>0.00185</v>
      </c>
      <c r="N486" s="1">
        <v>9.633466666666667</v>
      </c>
      <c r="O486" s="1" t="s">
        <v>86</v>
      </c>
      <c r="P486" s="1" t="s">
        <v>10309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80</v>
      </c>
      <c r="B487" s="1" t="s">
        <v>17</v>
      </c>
      <c r="C487" s="3">
        <v>247.0</v>
      </c>
      <c r="D487" s="1">
        <v>62.0</v>
      </c>
      <c r="E487" s="2"/>
      <c r="F487" s="1" t="s">
        <v>38</v>
      </c>
      <c r="G487" s="1" t="s">
        <v>162</v>
      </c>
      <c r="H487" s="1" t="s">
        <v>10310</v>
      </c>
      <c r="I487" s="1" t="s">
        <v>10311</v>
      </c>
      <c r="J487" s="1" t="s">
        <v>10311</v>
      </c>
      <c r="K487" s="2"/>
      <c r="L487" s="1">
        <v>-5.0</v>
      </c>
      <c r="M487" s="1"/>
      <c r="N487" s="1">
        <v>13.745383333333333</v>
      </c>
      <c r="O487" s="1" t="s">
        <v>86</v>
      </c>
      <c r="P487" s="1" t="s">
        <v>10312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80</v>
      </c>
      <c r="B488" s="1" t="s">
        <v>17</v>
      </c>
      <c r="C488" s="3">
        <v>356.0</v>
      </c>
      <c r="D488" s="1">
        <v>0.0</v>
      </c>
      <c r="E488" s="1" t="s">
        <v>10236</v>
      </c>
      <c r="F488" s="1" t="s">
        <v>81</v>
      </c>
      <c r="G488" s="1" t="s">
        <v>20</v>
      </c>
      <c r="H488" s="1" t="s">
        <v>10313</v>
      </c>
      <c r="I488" s="1" t="s">
        <v>10314</v>
      </c>
      <c r="J488" s="1" t="s">
        <v>10315</v>
      </c>
      <c r="K488" s="1" t="s">
        <v>10316</v>
      </c>
      <c r="L488" s="1">
        <v>-5.0</v>
      </c>
      <c r="M488" s="1">
        <v>0.006933333333333333</v>
      </c>
      <c r="N488" s="1">
        <v>14.957983333333333</v>
      </c>
      <c r="O488" s="1" t="s">
        <v>86</v>
      </c>
      <c r="P488" s="1" t="s">
        <v>10317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16</v>
      </c>
      <c r="B489" s="1" t="s">
        <v>17</v>
      </c>
      <c r="C489" s="1">
        <v>299.0</v>
      </c>
      <c r="D489" s="1">
        <v>0.0</v>
      </c>
      <c r="E489" s="1" t="s">
        <v>18</v>
      </c>
      <c r="F489" s="1" t="s">
        <v>19</v>
      </c>
      <c r="G489" s="1" t="s">
        <v>20</v>
      </c>
      <c r="H489" s="1" t="s">
        <v>10318</v>
      </c>
      <c r="I489" s="1" t="s">
        <v>10319</v>
      </c>
      <c r="J489" s="1" t="s">
        <v>10319</v>
      </c>
      <c r="K489" s="2"/>
      <c r="L489" s="1">
        <v>-4.0</v>
      </c>
      <c r="M489" s="1"/>
      <c r="N489" s="1">
        <v>10.814316666666667</v>
      </c>
      <c r="O489" s="1" t="s">
        <v>8687</v>
      </c>
      <c r="P489" s="1" t="s">
        <v>10320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25</v>
      </c>
      <c r="B490" s="1" t="s">
        <v>17</v>
      </c>
      <c r="C490" s="1">
        <v>224.0</v>
      </c>
      <c r="D490" s="1">
        <v>0.0</v>
      </c>
      <c r="E490" s="2"/>
      <c r="F490" s="1" t="s">
        <v>19</v>
      </c>
      <c r="G490" s="1" t="s">
        <v>39</v>
      </c>
      <c r="H490" s="1" t="s">
        <v>10321</v>
      </c>
      <c r="I490" s="1" t="s">
        <v>10322</v>
      </c>
      <c r="J490" s="1" t="s">
        <v>10322</v>
      </c>
      <c r="K490" s="2"/>
      <c r="L490" s="1">
        <v>-7.0</v>
      </c>
      <c r="M490" s="1"/>
      <c r="N490" s="1">
        <v>7.8187</v>
      </c>
      <c r="O490" s="1" t="s">
        <v>8687</v>
      </c>
      <c r="P490" s="1" t="s">
        <v>9237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37</v>
      </c>
      <c r="B491" s="1" t="s">
        <v>17</v>
      </c>
      <c r="C491" s="1">
        <v>344.0</v>
      </c>
      <c r="D491" s="1">
        <v>0.0</v>
      </c>
      <c r="E491" s="2"/>
      <c r="F491" s="1" t="s">
        <v>38</v>
      </c>
      <c r="G491" s="1" t="s">
        <v>39</v>
      </c>
      <c r="H491" s="1" t="s">
        <v>10323</v>
      </c>
      <c r="I491" s="1" t="s">
        <v>10324</v>
      </c>
      <c r="J491" s="1" t="s">
        <v>10324</v>
      </c>
      <c r="K491" s="2"/>
      <c r="L491" s="1">
        <v>-4.0</v>
      </c>
      <c r="M491" s="1"/>
      <c r="N491" s="1">
        <v>0.8302</v>
      </c>
      <c r="O491" s="1" t="s">
        <v>42</v>
      </c>
      <c r="P491" s="1" t="s">
        <v>10325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25</v>
      </c>
      <c r="B492" s="1" t="s">
        <v>17</v>
      </c>
      <c r="C492" s="1">
        <v>364.0</v>
      </c>
      <c r="D492" s="1">
        <v>0.0</v>
      </c>
      <c r="E492" s="2"/>
      <c r="F492" s="1" t="s">
        <v>19</v>
      </c>
      <c r="G492" s="1" t="s">
        <v>20</v>
      </c>
      <c r="H492" s="1" t="s">
        <v>10326</v>
      </c>
      <c r="I492" s="1" t="s">
        <v>10327</v>
      </c>
      <c r="J492" s="1" t="s">
        <v>10327</v>
      </c>
      <c r="K492" s="2"/>
      <c r="L492" s="1">
        <v>-1.0</v>
      </c>
      <c r="M492" s="1"/>
      <c r="N492" s="1">
        <v>13.50575</v>
      </c>
      <c r="O492" s="1" t="s">
        <v>8687</v>
      </c>
      <c r="P492" s="1" t="s">
        <v>10328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80</v>
      </c>
      <c r="B493" s="1" t="s">
        <v>17</v>
      </c>
      <c r="C493" s="1">
        <v>309.0</v>
      </c>
      <c r="D493" s="1">
        <v>0.0</v>
      </c>
      <c r="E493" s="1" t="s">
        <v>10236</v>
      </c>
      <c r="F493" s="1" t="s">
        <v>81</v>
      </c>
      <c r="G493" s="1" t="s">
        <v>20</v>
      </c>
      <c r="H493" s="1" t="s">
        <v>10329</v>
      </c>
      <c r="I493" s="1" t="s">
        <v>10330</v>
      </c>
      <c r="J493" s="1" t="s">
        <v>10331</v>
      </c>
      <c r="K493" s="1" t="s">
        <v>10332</v>
      </c>
      <c r="L493" s="1">
        <v>7.0</v>
      </c>
      <c r="M493" s="1">
        <v>0.0030833333333333333</v>
      </c>
      <c r="N493" s="1">
        <v>10.409066666666666</v>
      </c>
      <c r="O493" s="1" t="s">
        <v>86</v>
      </c>
      <c r="P493" s="1" t="s">
        <v>10333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25</v>
      </c>
      <c r="B494" s="1" t="s">
        <v>17</v>
      </c>
      <c r="C494" s="1">
        <v>371.0</v>
      </c>
      <c r="D494" s="1">
        <v>0.0</v>
      </c>
      <c r="E494" s="2"/>
      <c r="F494" s="1" t="s">
        <v>19</v>
      </c>
      <c r="G494" s="1" t="s">
        <v>20</v>
      </c>
      <c r="H494" s="1" t="s">
        <v>10334</v>
      </c>
      <c r="I494" s="1" t="s">
        <v>10335</v>
      </c>
      <c r="J494" s="1" t="s">
        <v>10335</v>
      </c>
      <c r="K494" s="2"/>
      <c r="L494" s="1">
        <v>0.0</v>
      </c>
      <c r="M494" s="1"/>
      <c r="N494" s="1">
        <v>15.719383333333333</v>
      </c>
      <c r="O494" s="1" t="s">
        <v>8687</v>
      </c>
      <c r="P494" s="1" t="s">
        <v>10336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25</v>
      </c>
      <c r="B495" s="1" t="s">
        <v>17</v>
      </c>
      <c r="C495" s="1">
        <v>585.0</v>
      </c>
      <c r="D495" s="1">
        <v>0.0</v>
      </c>
      <c r="E495" s="2"/>
      <c r="F495" s="1" t="s">
        <v>19</v>
      </c>
      <c r="G495" s="1" t="s">
        <v>20</v>
      </c>
      <c r="H495" s="1" t="s">
        <v>10337</v>
      </c>
      <c r="I495" s="1" t="s">
        <v>10338</v>
      </c>
      <c r="J495" s="1" t="s">
        <v>10338</v>
      </c>
      <c r="K495" s="2"/>
      <c r="L495" s="1">
        <v>-5.0</v>
      </c>
      <c r="M495" s="1"/>
      <c r="N495" s="1">
        <v>9.595133333333333</v>
      </c>
      <c r="O495" s="1" t="s">
        <v>8687</v>
      </c>
      <c r="P495" s="1" t="s">
        <v>10339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29</v>
      </c>
      <c r="B496" s="1" t="s">
        <v>17</v>
      </c>
      <c r="C496" s="1">
        <v>289.0</v>
      </c>
      <c r="D496" s="1">
        <v>0.0</v>
      </c>
      <c r="E496" s="1" t="s">
        <v>3569</v>
      </c>
      <c r="F496" s="1" t="s">
        <v>19</v>
      </c>
      <c r="G496" s="1" t="s">
        <v>20</v>
      </c>
      <c r="H496" s="1" t="s">
        <v>10340</v>
      </c>
      <c r="I496" s="1" t="s">
        <v>10341</v>
      </c>
      <c r="J496" s="1" t="s">
        <v>10341</v>
      </c>
      <c r="K496" s="2"/>
      <c r="L496" s="1">
        <v>-2.0</v>
      </c>
      <c r="M496" s="1"/>
      <c r="N496" s="1">
        <v>12.433133333333334</v>
      </c>
      <c r="O496" s="1" t="s">
        <v>8687</v>
      </c>
      <c r="P496" s="1" t="s">
        <v>10342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80</v>
      </c>
      <c r="B497" s="1" t="s">
        <v>17</v>
      </c>
      <c r="C497" s="1">
        <v>414.0</v>
      </c>
      <c r="D497" s="1">
        <v>0.0</v>
      </c>
      <c r="E497" s="1" t="s">
        <v>10236</v>
      </c>
      <c r="F497" s="1" t="s">
        <v>81</v>
      </c>
      <c r="G497" s="1" t="s">
        <v>20</v>
      </c>
      <c r="H497" s="1" t="s">
        <v>10343</v>
      </c>
      <c r="I497" s="1" t="s">
        <v>10344</v>
      </c>
      <c r="J497" s="1" t="s">
        <v>10345</v>
      </c>
      <c r="K497" s="1" t="s">
        <v>10346</v>
      </c>
      <c r="L497" s="1">
        <v>-6.0</v>
      </c>
      <c r="M497" s="1">
        <v>0.0021</v>
      </c>
      <c r="N497" s="1">
        <v>14.314933333333334</v>
      </c>
      <c r="O497" s="1" t="s">
        <v>86</v>
      </c>
      <c r="P497" s="1" t="s">
        <v>10347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25</v>
      </c>
      <c r="B498" s="1" t="s">
        <v>17</v>
      </c>
      <c r="C498" s="3">
        <v>504.0</v>
      </c>
      <c r="D498" s="1">
        <v>0.0</v>
      </c>
      <c r="E498" s="2"/>
      <c r="F498" s="1" t="s">
        <v>19</v>
      </c>
      <c r="G498" s="1" t="s">
        <v>20</v>
      </c>
      <c r="H498" s="1" t="s">
        <v>10348</v>
      </c>
      <c r="I498" s="1" t="s">
        <v>10349</v>
      </c>
      <c r="J498" s="1" t="s">
        <v>10349</v>
      </c>
      <c r="K498" s="2"/>
      <c r="L498" s="1">
        <v>-2.0</v>
      </c>
      <c r="M498" s="1"/>
      <c r="N498" s="1">
        <v>12.397983333333332</v>
      </c>
      <c r="O498" s="1" t="s">
        <v>8687</v>
      </c>
      <c r="P498" s="1" t="s">
        <v>10350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25</v>
      </c>
      <c r="B499" s="1" t="s">
        <v>17</v>
      </c>
      <c r="C499" s="1">
        <v>528.0</v>
      </c>
      <c r="D499" s="1">
        <v>0.0</v>
      </c>
      <c r="E499" s="2"/>
      <c r="F499" s="1" t="s">
        <v>19</v>
      </c>
      <c r="G499" s="1" t="s">
        <v>20</v>
      </c>
      <c r="H499" s="1" t="s">
        <v>10351</v>
      </c>
      <c r="I499" s="1" t="s">
        <v>10352</v>
      </c>
      <c r="J499" s="1" t="s">
        <v>10352</v>
      </c>
      <c r="K499" s="2"/>
      <c r="L499" s="1">
        <v>8.0</v>
      </c>
      <c r="M499" s="1"/>
      <c r="N499" s="1">
        <v>23.200983333333333</v>
      </c>
      <c r="O499" s="1" t="s">
        <v>8687</v>
      </c>
      <c r="P499" s="1" t="s">
        <v>10353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80</v>
      </c>
      <c r="B500" s="1" t="s">
        <v>17</v>
      </c>
      <c r="C500" s="1">
        <v>448.0</v>
      </c>
      <c r="D500" s="1">
        <v>75.0</v>
      </c>
      <c r="E500" s="2"/>
      <c r="F500" s="1" t="s">
        <v>38</v>
      </c>
      <c r="G500" s="1" t="s">
        <v>20</v>
      </c>
      <c r="H500" s="1" t="s">
        <v>10354</v>
      </c>
      <c r="I500" s="1" t="s">
        <v>10355</v>
      </c>
      <c r="J500" s="1" t="s">
        <v>10355</v>
      </c>
      <c r="K500" s="2"/>
      <c r="L500" s="1">
        <v>-4.0</v>
      </c>
      <c r="M500" s="1"/>
      <c r="N500" s="1">
        <v>17.18905</v>
      </c>
      <c r="O500" s="1" t="s">
        <v>86</v>
      </c>
      <c r="P500" s="1" t="s">
        <v>10356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80</v>
      </c>
      <c r="B501" s="1" t="s">
        <v>17</v>
      </c>
      <c r="C501" s="1">
        <v>344.0</v>
      </c>
      <c r="D501" s="1">
        <v>0.0</v>
      </c>
      <c r="E501" s="1" t="s">
        <v>10236</v>
      </c>
      <c r="F501" s="1" t="s">
        <v>81</v>
      </c>
      <c r="G501" s="1" t="s">
        <v>20</v>
      </c>
      <c r="H501" s="1" t="s">
        <v>10357</v>
      </c>
      <c r="I501" s="1" t="s">
        <v>10358</v>
      </c>
      <c r="J501" s="1" t="s">
        <v>10359</v>
      </c>
      <c r="K501" s="1" t="s">
        <v>10360</v>
      </c>
      <c r="L501" s="1">
        <v>1.0</v>
      </c>
      <c r="M501" s="1">
        <v>0.002766666666666667</v>
      </c>
      <c r="N501" s="1">
        <v>22.70345</v>
      </c>
      <c r="O501" s="1" t="s">
        <v>86</v>
      </c>
      <c r="P501" s="1" t="s">
        <v>10107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16</v>
      </c>
      <c r="B502" s="1" t="s">
        <v>17</v>
      </c>
      <c r="C502" s="1">
        <v>329.0</v>
      </c>
      <c r="D502" s="1">
        <v>0.0</v>
      </c>
      <c r="E502" s="1" t="s">
        <v>18</v>
      </c>
      <c r="F502" s="1" t="s">
        <v>19</v>
      </c>
      <c r="G502" s="1" t="s">
        <v>20</v>
      </c>
      <c r="H502" s="1" t="s">
        <v>10361</v>
      </c>
      <c r="I502" s="1" t="s">
        <v>10362</v>
      </c>
      <c r="J502" s="1" t="s">
        <v>10362</v>
      </c>
      <c r="K502" s="2"/>
      <c r="L502" s="1">
        <v>0.0</v>
      </c>
      <c r="M502" s="1"/>
      <c r="N502" s="1">
        <v>14.418183333333333</v>
      </c>
      <c r="O502" s="1" t="s">
        <v>8687</v>
      </c>
      <c r="P502" s="1" t="s">
        <v>8845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16</v>
      </c>
      <c r="B503" s="1" t="s">
        <v>17</v>
      </c>
      <c r="C503" s="3">
        <v>597.0</v>
      </c>
      <c r="D503" s="1">
        <v>0.0</v>
      </c>
      <c r="E503" s="1" t="s">
        <v>18</v>
      </c>
      <c r="F503" s="1" t="s">
        <v>19</v>
      </c>
      <c r="G503" s="1" t="s">
        <v>20</v>
      </c>
      <c r="H503" s="1" t="s">
        <v>10363</v>
      </c>
      <c r="I503" s="1" t="s">
        <v>10364</v>
      </c>
      <c r="J503" s="1" t="s">
        <v>10364</v>
      </c>
      <c r="K503" s="2"/>
      <c r="L503" s="1">
        <v>-1.0</v>
      </c>
      <c r="M503" s="1"/>
      <c r="N503" s="1">
        <v>13.545633333333333</v>
      </c>
      <c r="O503" s="1" t="s">
        <v>8687</v>
      </c>
      <c r="P503" s="1" t="s">
        <v>10365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37</v>
      </c>
      <c r="B504" s="1" t="s">
        <v>17</v>
      </c>
      <c r="C504" s="1">
        <v>374.0</v>
      </c>
      <c r="D504" s="1">
        <v>0.0</v>
      </c>
      <c r="E504" s="2"/>
      <c r="F504" s="1" t="s">
        <v>38</v>
      </c>
      <c r="G504" s="1" t="s">
        <v>39</v>
      </c>
      <c r="H504" s="1" t="s">
        <v>10366</v>
      </c>
      <c r="I504" s="1" t="s">
        <v>10367</v>
      </c>
      <c r="J504" s="1" t="s">
        <v>10367</v>
      </c>
      <c r="K504" s="2"/>
      <c r="L504" s="1">
        <v>-4.0</v>
      </c>
      <c r="M504" s="1"/>
      <c r="N504" s="1">
        <v>0.34153333333333336</v>
      </c>
      <c r="O504" s="1" t="s">
        <v>42</v>
      </c>
      <c r="P504" s="1" t="s">
        <v>10368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17</v>
      </c>
      <c r="C505" s="1">
        <v>364.0</v>
      </c>
      <c r="D505" s="1">
        <v>0.0</v>
      </c>
      <c r="E505" s="1" t="s">
        <v>18</v>
      </c>
      <c r="F505" s="1" t="s">
        <v>19</v>
      </c>
      <c r="G505" s="1" t="s">
        <v>20</v>
      </c>
      <c r="H505" s="1" t="s">
        <v>10369</v>
      </c>
      <c r="I505" s="1" t="s">
        <v>10370</v>
      </c>
      <c r="J505" s="1" t="s">
        <v>10370</v>
      </c>
      <c r="K505" s="2"/>
      <c r="L505" s="1">
        <v>-2.0</v>
      </c>
      <c r="M505" s="1"/>
      <c r="N505" s="1">
        <v>12.005366666666667</v>
      </c>
      <c r="O505" s="1" t="s">
        <v>8687</v>
      </c>
      <c r="P505" s="1" t="s">
        <v>10371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29</v>
      </c>
      <c r="B506" s="1" t="s">
        <v>17</v>
      </c>
      <c r="C506" s="1">
        <v>1217.0</v>
      </c>
      <c r="D506" s="1">
        <v>0.0</v>
      </c>
      <c r="E506" s="1" t="s">
        <v>10372</v>
      </c>
      <c r="F506" s="1" t="s">
        <v>19</v>
      </c>
      <c r="G506" s="1" t="s">
        <v>20</v>
      </c>
      <c r="H506" s="1" t="s">
        <v>10373</v>
      </c>
      <c r="I506" s="1" t="s">
        <v>10374</v>
      </c>
      <c r="J506" s="1" t="s">
        <v>10374</v>
      </c>
      <c r="K506" s="2"/>
      <c r="L506" s="1">
        <v>6.0</v>
      </c>
      <c r="M506" s="1"/>
      <c r="N506" s="1">
        <v>24.290483333333334</v>
      </c>
      <c r="O506" s="1" t="s">
        <v>8687</v>
      </c>
      <c r="P506" s="1" t="s">
        <v>10375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16</v>
      </c>
      <c r="B507" s="1" t="s">
        <v>17</v>
      </c>
      <c r="C507" s="3">
        <v>356.0</v>
      </c>
      <c r="D507" s="1">
        <v>0.0</v>
      </c>
      <c r="E507" s="1" t="s">
        <v>18</v>
      </c>
      <c r="F507" s="1" t="s">
        <v>19</v>
      </c>
      <c r="G507" s="1" t="s">
        <v>20</v>
      </c>
      <c r="H507" s="1" t="s">
        <v>10376</v>
      </c>
      <c r="I507" s="1" t="s">
        <v>10377</v>
      </c>
      <c r="J507" s="1" t="s">
        <v>10377</v>
      </c>
      <c r="K507" s="2"/>
      <c r="L507" s="1">
        <v>-4.0</v>
      </c>
      <c r="M507" s="1"/>
      <c r="N507" s="1">
        <v>10.120333333333333</v>
      </c>
      <c r="O507" s="1" t="s">
        <v>8687</v>
      </c>
      <c r="P507" s="1" t="s">
        <v>10378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16</v>
      </c>
      <c r="B508" s="1" t="s">
        <v>17</v>
      </c>
      <c r="C508" s="1">
        <v>951.0</v>
      </c>
      <c r="D508" s="1">
        <v>0.0</v>
      </c>
      <c r="E508" s="1" t="s">
        <v>18</v>
      </c>
      <c r="F508" s="1" t="s">
        <v>19</v>
      </c>
      <c r="G508" s="1" t="s">
        <v>20</v>
      </c>
      <c r="H508" s="1" t="s">
        <v>10379</v>
      </c>
      <c r="I508" s="1" t="s">
        <v>10380</v>
      </c>
      <c r="J508" s="1" t="s">
        <v>10380</v>
      </c>
      <c r="K508" s="2"/>
      <c r="L508" s="1">
        <v>-1.0</v>
      </c>
      <c r="M508" s="1"/>
      <c r="N508" s="1">
        <v>13.12315</v>
      </c>
      <c r="O508" s="1" t="s">
        <v>8687</v>
      </c>
      <c r="P508" s="1" t="s">
        <v>10381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80</v>
      </c>
      <c r="B509" s="1" t="s">
        <v>17</v>
      </c>
      <c r="C509" s="1">
        <v>400.0</v>
      </c>
      <c r="D509" s="1">
        <v>0.0</v>
      </c>
      <c r="E509" s="1" t="s">
        <v>10236</v>
      </c>
      <c r="F509" s="1" t="s">
        <v>81</v>
      </c>
      <c r="G509" s="1" t="s">
        <v>20</v>
      </c>
      <c r="H509" s="1" t="s">
        <v>10382</v>
      </c>
      <c r="I509" s="1" t="s">
        <v>10383</v>
      </c>
      <c r="J509" s="1" t="s">
        <v>10384</v>
      </c>
      <c r="K509" s="1" t="s">
        <v>10385</v>
      </c>
      <c r="L509" s="1">
        <v>-1.0</v>
      </c>
      <c r="M509" s="1">
        <v>0.002183333333333333</v>
      </c>
      <c r="N509" s="1">
        <v>12.970933333333333</v>
      </c>
      <c r="O509" s="1" t="s">
        <v>86</v>
      </c>
      <c r="P509" s="1" t="s">
        <v>10386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16</v>
      </c>
      <c r="B510" s="1" t="s">
        <v>17</v>
      </c>
      <c r="C510" s="1">
        <v>264.0</v>
      </c>
      <c r="D510" s="1">
        <v>0.0</v>
      </c>
      <c r="E510" s="1" t="s">
        <v>18</v>
      </c>
      <c r="F510" s="1" t="s">
        <v>19</v>
      </c>
      <c r="G510" s="1" t="s">
        <v>20</v>
      </c>
      <c r="H510" s="1" t="s">
        <v>10387</v>
      </c>
      <c r="I510" s="1" t="s">
        <v>10388</v>
      </c>
      <c r="J510" s="1" t="s">
        <v>10388</v>
      </c>
      <c r="K510" s="2"/>
      <c r="L510" s="1">
        <v>-7.0</v>
      </c>
      <c r="M510" s="1"/>
      <c r="N510" s="1">
        <v>49.83123333333333</v>
      </c>
      <c r="O510" s="1" t="s">
        <v>8687</v>
      </c>
      <c r="P510" s="1" t="s">
        <v>10121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29</v>
      </c>
      <c r="B511" s="1" t="s">
        <v>88</v>
      </c>
      <c r="C511" s="1">
        <v>329.0</v>
      </c>
      <c r="D511" s="1">
        <v>0.0</v>
      </c>
      <c r="E511" s="1" t="s">
        <v>10389</v>
      </c>
      <c r="F511" s="1" t="s">
        <v>19</v>
      </c>
      <c r="G511" s="1" t="s">
        <v>20</v>
      </c>
      <c r="H511" s="1" t="s">
        <v>10390</v>
      </c>
      <c r="I511" s="1" t="s">
        <v>10391</v>
      </c>
      <c r="J511" s="1" t="s">
        <v>10391</v>
      </c>
      <c r="K511" s="2"/>
      <c r="L511" s="1">
        <v>-8.0</v>
      </c>
      <c r="M511" s="1"/>
      <c r="N511" s="1">
        <v>6.264866666666666</v>
      </c>
      <c r="O511" s="1" t="s">
        <v>8687</v>
      </c>
      <c r="P511" s="1" t="s">
        <v>10392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80</v>
      </c>
      <c r="B512" s="1" t="s">
        <v>17</v>
      </c>
      <c r="C512" s="3">
        <v>329.0</v>
      </c>
      <c r="D512" s="1">
        <v>0.0</v>
      </c>
      <c r="E512" s="1" t="s">
        <v>10236</v>
      </c>
      <c r="F512" s="1" t="s">
        <v>81</v>
      </c>
      <c r="G512" s="1" t="s">
        <v>20</v>
      </c>
      <c r="H512" s="1" t="s">
        <v>10393</v>
      </c>
      <c r="I512" s="1" t="s">
        <v>10394</v>
      </c>
      <c r="J512" s="1" t="s">
        <v>10395</v>
      </c>
      <c r="K512" s="1" t="s">
        <v>10396</v>
      </c>
      <c r="L512" s="1">
        <v>0.0</v>
      </c>
      <c r="M512" s="1">
        <v>0.0020833333333333333</v>
      </c>
      <c r="N512" s="1">
        <v>65.18408333333333</v>
      </c>
      <c r="O512" s="1" t="s">
        <v>86</v>
      </c>
      <c r="P512" s="1" t="s">
        <v>9335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29</v>
      </c>
      <c r="B513" s="1" t="s">
        <v>88</v>
      </c>
      <c r="C513" s="1">
        <v>329.0</v>
      </c>
      <c r="D513" s="1">
        <v>0.0</v>
      </c>
      <c r="E513" s="1" t="s">
        <v>10397</v>
      </c>
      <c r="F513" s="1" t="s">
        <v>19</v>
      </c>
      <c r="G513" s="1" t="s">
        <v>20</v>
      </c>
      <c r="H513" s="1" t="s">
        <v>10398</v>
      </c>
      <c r="I513" s="1" t="s">
        <v>10399</v>
      </c>
      <c r="J513" s="1" t="s">
        <v>10399</v>
      </c>
      <c r="K513" s="2"/>
      <c r="L513" s="1">
        <v>-7.0</v>
      </c>
      <c r="M513" s="1"/>
      <c r="N513" s="1">
        <v>7.164533333333333</v>
      </c>
      <c r="O513" s="1" t="s">
        <v>8687</v>
      </c>
      <c r="P513" s="1" t="s">
        <v>8704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37</v>
      </c>
      <c r="B514" s="1" t="s">
        <v>17</v>
      </c>
      <c r="C514" s="1">
        <v>20.0</v>
      </c>
      <c r="D514" s="1">
        <v>35.0</v>
      </c>
      <c r="E514" s="2"/>
      <c r="F514" s="1" t="s">
        <v>38</v>
      </c>
      <c r="G514" s="1" t="s">
        <v>39</v>
      </c>
      <c r="H514" s="1" t="s">
        <v>10400</v>
      </c>
      <c r="I514" s="1" t="s">
        <v>10401</v>
      </c>
      <c r="J514" s="1" t="s">
        <v>10401</v>
      </c>
      <c r="K514" s="2"/>
      <c r="L514" s="1">
        <v>-4.0</v>
      </c>
      <c r="M514" s="1"/>
      <c r="N514" s="1">
        <v>0.02535</v>
      </c>
      <c r="O514" s="1" t="s">
        <v>42</v>
      </c>
      <c r="P514" s="1" t="s">
        <v>10402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80</v>
      </c>
      <c r="B515" s="1" t="s">
        <v>17</v>
      </c>
      <c r="C515" s="1">
        <v>344.0</v>
      </c>
      <c r="D515" s="1">
        <v>0.0</v>
      </c>
      <c r="E515" s="1" t="s">
        <v>10236</v>
      </c>
      <c r="F515" s="1" t="s">
        <v>81</v>
      </c>
      <c r="G515" s="1" t="s">
        <v>20</v>
      </c>
      <c r="H515" s="1" t="s">
        <v>10403</v>
      </c>
      <c r="I515" s="1" t="s">
        <v>10404</v>
      </c>
      <c r="J515" s="1" t="s">
        <v>10405</v>
      </c>
      <c r="K515" s="1" t="s">
        <v>10406</v>
      </c>
      <c r="L515" s="1">
        <v>-14.0</v>
      </c>
      <c r="M515" s="1">
        <v>0.0021666666666666666</v>
      </c>
      <c r="N515" s="1">
        <v>6.953233333333333</v>
      </c>
      <c r="O515" s="1" t="s">
        <v>86</v>
      </c>
      <c r="P515" s="1" t="s">
        <v>10107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16</v>
      </c>
      <c r="B516" s="1" t="s">
        <v>17</v>
      </c>
      <c r="C516" s="1">
        <v>388.0</v>
      </c>
      <c r="D516" s="1">
        <v>0.0</v>
      </c>
      <c r="E516" s="1" t="s">
        <v>18</v>
      </c>
      <c r="F516" s="1" t="s">
        <v>19</v>
      </c>
      <c r="G516" s="1" t="s">
        <v>20</v>
      </c>
      <c r="H516" s="1" t="s">
        <v>10407</v>
      </c>
      <c r="I516" s="1" t="s">
        <v>10408</v>
      </c>
      <c r="J516" s="1" t="s">
        <v>10408</v>
      </c>
      <c r="K516" s="2"/>
      <c r="L516" s="1">
        <v>1.0</v>
      </c>
      <c r="M516" s="1"/>
      <c r="N516" s="1">
        <v>16.620216666666668</v>
      </c>
      <c r="O516" s="1" t="s">
        <v>8687</v>
      </c>
      <c r="P516" s="1" t="s">
        <v>10409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25</v>
      </c>
      <c r="B517" s="1" t="s">
        <v>17</v>
      </c>
      <c r="C517" s="1">
        <v>388.0</v>
      </c>
      <c r="D517" s="1">
        <v>0.0</v>
      </c>
      <c r="E517" s="2"/>
      <c r="F517" s="1" t="s">
        <v>19</v>
      </c>
      <c r="G517" s="1" t="s">
        <v>20</v>
      </c>
      <c r="H517" s="1" t="s">
        <v>10410</v>
      </c>
      <c r="I517" s="1" t="s">
        <v>10411</v>
      </c>
      <c r="J517" s="1" t="s">
        <v>10411</v>
      </c>
      <c r="K517" s="2"/>
      <c r="L517" s="1">
        <v>-4.0</v>
      </c>
      <c r="M517" s="1"/>
      <c r="N517" s="1">
        <v>10.505516666666667</v>
      </c>
      <c r="O517" s="1" t="s">
        <v>8687</v>
      </c>
      <c r="P517" s="1" t="s">
        <v>10412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80</v>
      </c>
      <c r="B518" s="1" t="s">
        <v>17</v>
      </c>
      <c r="C518" s="1">
        <v>316.0</v>
      </c>
      <c r="D518" s="1">
        <v>98.0</v>
      </c>
      <c r="E518" s="2"/>
      <c r="F518" s="1" t="s">
        <v>38</v>
      </c>
      <c r="G518" s="1" t="s">
        <v>162</v>
      </c>
      <c r="H518" s="1" t="s">
        <v>10413</v>
      </c>
      <c r="I518" s="1" t="s">
        <v>10414</v>
      </c>
      <c r="J518" s="1" t="s">
        <v>10414</v>
      </c>
      <c r="K518" s="2"/>
      <c r="L518" s="1">
        <v>-9.0</v>
      </c>
      <c r="M518" s="1"/>
      <c r="N518" s="1">
        <v>10.635583333333333</v>
      </c>
      <c r="O518" s="1" t="s">
        <v>86</v>
      </c>
      <c r="P518" s="1" t="s">
        <v>10415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17</v>
      </c>
      <c r="C519" s="1">
        <v>289.0</v>
      </c>
      <c r="D519" s="1">
        <v>0.0</v>
      </c>
      <c r="E519" s="1" t="s">
        <v>18</v>
      </c>
      <c r="F519" s="1" t="s">
        <v>19</v>
      </c>
      <c r="G519" s="1" t="s">
        <v>20</v>
      </c>
      <c r="H519" s="1" t="s">
        <v>10416</v>
      </c>
      <c r="I519" s="1" t="s">
        <v>10417</v>
      </c>
      <c r="J519" s="1" t="s">
        <v>10417</v>
      </c>
      <c r="K519" s="2"/>
      <c r="L519" s="1">
        <v>-6.0</v>
      </c>
      <c r="M519" s="1"/>
      <c r="N519" s="1">
        <v>8.124783333333333</v>
      </c>
      <c r="O519" s="1" t="s">
        <v>8687</v>
      </c>
      <c r="P519" s="1" t="s">
        <v>10418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80</v>
      </c>
      <c r="B520" s="1" t="s">
        <v>17</v>
      </c>
      <c r="C520" s="1">
        <v>247.0</v>
      </c>
      <c r="D520" s="1">
        <v>62.0</v>
      </c>
      <c r="E520" s="2"/>
      <c r="F520" s="1" t="s">
        <v>38</v>
      </c>
      <c r="G520" s="1" t="s">
        <v>162</v>
      </c>
      <c r="H520" s="1" t="s">
        <v>10419</v>
      </c>
      <c r="I520" s="1" t="s">
        <v>10420</v>
      </c>
      <c r="J520" s="1" t="s">
        <v>10420</v>
      </c>
      <c r="K520" s="2"/>
      <c r="L520" s="1">
        <v>-12.0</v>
      </c>
      <c r="M520" s="1"/>
      <c r="N520" s="1">
        <v>7.037866666666667</v>
      </c>
      <c r="O520" s="1" t="s">
        <v>86</v>
      </c>
      <c r="P520" s="1" t="s">
        <v>8681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37</v>
      </c>
      <c r="B521" s="1" t="s">
        <v>17</v>
      </c>
      <c r="C521" s="1">
        <v>309.0</v>
      </c>
      <c r="D521" s="1">
        <v>0.0</v>
      </c>
      <c r="E521" s="2"/>
      <c r="F521" s="1" t="s">
        <v>38</v>
      </c>
      <c r="G521" s="1" t="s">
        <v>39</v>
      </c>
      <c r="H521" s="1" t="s">
        <v>10421</v>
      </c>
      <c r="I521" s="1" t="s">
        <v>10422</v>
      </c>
      <c r="J521" s="1" t="s">
        <v>10422</v>
      </c>
      <c r="K521" s="2"/>
      <c r="L521" s="1">
        <v>1.0</v>
      </c>
      <c r="M521" s="1"/>
      <c r="N521" s="1">
        <v>6.5880833333333335</v>
      </c>
      <c r="O521" s="1" t="s">
        <v>42</v>
      </c>
      <c r="P521" s="1" t="s">
        <v>10423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16</v>
      </c>
      <c r="B522" s="3" t="s">
        <v>17</v>
      </c>
      <c r="C522" s="1">
        <v>224.0</v>
      </c>
      <c r="D522" s="1">
        <v>0.0</v>
      </c>
      <c r="E522" s="1" t="s">
        <v>18</v>
      </c>
      <c r="F522" s="1" t="s">
        <v>19</v>
      </c>
      <c r="G522" s="1" t="s">
        <v>20</v>
      </c>
      <c r="H522" s="1" t="s">
        <v>10424</v>
      </c>
      <c r="I522" s="1" t="s">
        <v>10425</v>
      </c>
      <c r="J522" s="1" t="s">
        <v>10425</v>
      </c>
      <c r="K522" s="2"/>
      <c r="L522" s="1">
        <v>-2.0</v>
      </c>
      <c r="M522" s="1"/>
      <c r="N522" s="1">
        <v>12.186916666666667</v>
      </c>
      <c r="O522" s="1" t="s">
        <v>8687</v>
      </c>
      <c r="P522" s="1" t="s">
        <v>9356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80</v>
      </c>
      <c r="B523" s="1" t="s">
        <v>17</v>
      </c>
      <c r="C523" s="3">
        <v>583.0</v>
      </c>
      <c r="D523" s="1">
        <v>0.0</v>
      </c>
      <c r="E523" s="1" t="s">
        <v>10236</v>
      </c>
      <c r="F523" s="1" t="s">
        <v>81</v>
      </c>
      <c r="G523" s="1" t="s">
        <v>20</v>
      </c>
      <c r="H523" s="1" t="s">
        <v>10426</v>
      </c>
      <c r="I523" s="1" t="s">
        <v>10427</v>
      </c>
      <c r="J523" s="1" t="s">
        <v>10428</v>
      </c>
      <c r="K523" s="1" t="s">
        <v>10429</v>
      </c>
      <c r="L523" s="1">
        <v>0.0</v>
      </c>
      <c r="M523" s="1">
        <v>0.0028833333333333332</v>
      </c>
      <c r="N523" s="1">
        <v>15.755666666666666</v>
      </c>
      <c r="O523" s="1" t="s">
        <v>86</v>
      </c>
      <c r="P523" s="1" t="s">
        <v>10430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16</v>
      </c>
      <c r="B524" s="1" t="s">
        <v>17</v>
      </c>
      <c r="C524" s="1">
        <v>528.0</v>
      </c>
      <c r="D524" s="1">
        <v>0.0</v>
      </c>
      <c r="E524" s="1" t="s">
        <v>18</v>
      </c>
      <c r="F524" s="1" t="s">
        <v>19</v>
      </c>
      <c r="G524" s="1" t="s">
        <v>20</v>
      </c>
      <c r="H524" s="1" t="s">
        <v>10431</v>
      </c>
      <c r="I524" s="1" t="s">
        <v>10432</v>
      </c>
      <c r="J524" s="1" t="s">
        <v>10432</v>
      </c>
      <c r="K524" s="2"/>
      <c r="L524" s="1">
        <v>-5.0</v>
      </c>
      <c r="M524" s="1"/>
      <c r="N524" s="1">
        <v>23.94575</v>
      </c>
      <c r="O524" s="1" t="s">
        <v>8687</v>
      </c>
      <c r="P524" s="1" t="s">
        <v>10099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80</v>
      </c>
      <c r="B525" s="1" t="s">
        <v>17</v>
      </c>
      <c r="C525" s="1">
        <v>269.0</v>
      </c>
      <c r="D525" s="1">
        <v>67.0</v>
      </c>
      <c r="E525" s="2"/>
      <c r="F525" s="1" t="s">
        <v>38</v>
      </c>
      <c r="G525" s="1" t="s">
        <v>162</v>
      </c>
      <c r="H525" s="1" t="s">
        <v>10433</v>
      </c>
      <c r="I525" s="1" t="s">
        <v>10434</v>
      </c>
      <c r="J525" s="1" t="s">
        <v>10434</v>
      </c>
      <c r="K525" s="2"/>
      <c r="L525" s="1">
        <v>-10.0</v>
      </c>
      <c r="M525" s="1"/>
      <c r="N525" s="1">
        <v>9.00275</v>
      </c>
      <c r="O525" s="1" t="s">
        <v>86</v>
      </c>
      <c r="P525" s="1" t="s">
        <v>10435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80</v>
      </c>
      <c r="B526" s="1" t="s">
        <v>17</v>
      </c>
      <c r="C526" s="1">
        <v>789.0</v>
      </c>
      <c r="D526" s="1">
        <v>0.0</v>
      </c>
      <c r="E526" s="1" t="s">
        <v>10236</v>
      </c>
      <c r="F526" s="1" t="s">
        <v>81</v>
      </c>
      <c r="G526" s="1" t="s">
        <v>20</v>
      </c>
      <c r="H526" s="1" t="s">
        <v>10436</v>
      </c>
      <c r="I526" s="1" t="s">
        <v>10437</v>
      </c>
      <c r="J526" s="1" t="s">
        <v>10438</v>
      </c>
      <c r="K526" s="1" t="s">
        <v>10439</v>
      </c>
      <c r="L526" s="1">
        <v>1.0</v>
      </c>
      <c r="M526" s="1">
        <v>0.00225</v>
      </c>
      <c r="N526" s="1">
        <v>22.299016666666667</v>
      </c>
      <c r="O526" s="1" t="s">
        <v>86</v>
      </c>
      <c r="P526" s="1" t="s">
        <v>10440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80</v>
      </c>
      <c r="B527" s="1" t="s">
        <v>17</v>
      </c>
      <c r="C527" s="1">
        <v>249.0</v>
      </c>
      <c r="D527" s="1">
        <v>0.0</v>
      </c>
      <c r="E527" s="1" t="s">
        <v>10236</v>
      </c>
      <c r="F527" s="1" t="s">
        <v>81</v>
      </c>
      <c r="G527" s="1" t="s">
        <v>39</v>
      </c>
      <c r="H527" s="1" t="s">
        <v>10441</v>
      </c>
      <c r="I527" s="1" t="s">
        <v>10442</v>
      </c>
      <c r="J527" s="1" t="s">
        <v>10443</v>
      </c>
      <c r="K527" s="1" t="s">
        <v>10444</v>
      </c>
      <c r="L527" s="1">
        <v>-1.0</v>
      </c>
      <c r="M527" s="1">
        <v>0.00325</v>
      </c>
      <c r="N527" s="1">
        <v>13.143783333333333</v>
      </c>
      <c r="O527" s="1" t="s">
        <v>86</v>
      </c>
      <c r="P527" s="1" t="s">
        <v>10445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16</v>
      </c>
      <c r="B528" s="1" t="s">
        <v>17</v>
      </c>
      <c r="C528" s="1">
        <v>299.0</v>
      </c>
      <c r="D528" s="1">
        <v>0.0</v>
      </c>
      <c r="E528" s="1" t="s">
        <v>18</v>
      </c>
      <c r="F528" s="1" t="s">
        <v>19</v>
      </c>
      <c r="G528" s="1" t="s">
        <v>20</v>
      </c>
      <c r="H528" s="1" t="s">
        <v>10446</v>
      </c>
      <c r="I528" s="1" t="s">
        <v>10447</v>
      </c>
      <c r="J528" s="1" t="s">
        <v>10447</v>
      </c>
      <c r="K528" s="2"/>
      <c r="L528" s="1">
        <v>-5.0</v>
      </c>
      <c r="M528" s="1"/>
      <c r="N528" s="1">
        <v>9.736766666666666</v>
      </c>
      <c r="O528" s="1" t="s">
        <v>8687</v>
      </c>
      <c r="P528" s="1" t="s">
        <v>10320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80</v>
      </c>
      <c r="B529" s="1" t="s">
        <v>17</v>
      </c>
      <c r="C529" s="1">
        <v>498.0</v>
      </c>
      <c r="D529" s="1">
        <v>0.0</v>
      </c>
      <c r="E529" s="1" t="s">
        <v>10236</v>
      </c>
      <c r="F529" s="1" t="s">
        <v>81</v>
      </c>
      <c r="G529" s="1" t="s">
        <v>39</v>
      </c>
      <c r="H529" s="1" t="s">
        <v>10448</v>
      </c>
      <c r="I529" s="1" t="s">
        <v>10449</v>
      </c>
      <c r="J529" s="1" t="s">
        <v>10450</v>
      </c>
      <c r="K529" s="1" t="s">
        <v>10451</v>
      </c>
      <c r="L529" s="1">
        <v>7.0</v>
      </c>
      <c r="M529" s="1">
        <v>0.002116666666666667</v>
      </c>
      <c r="N529" s="1">
        <v>25.286983333333332</v>
      </c>
      <c r="O529" s="1" t="s">
        <v>86</v>
      </c>
      <c r="P529" s="1" t="s">
        <v>10452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80</v>
      </c>
      <c r="B530" s="1" t="s">
        <v>17</v>
      </c>
      <c r="C530" s="1">
        <v>558.0</v>
      </c>
      <c r="D530" s="1">
        <v>0.0</v>
      </c>
      <c r="E530" s="1" t="s">
        <v>10236</v>
      </c>
      <c r="F530" s="1" t="s">
        <v>81</v>
      </c>
      <c r="G530" s="1" t="s">
        <v>20</v>
      </c>
      <c r="H530" s="1" t="s">
        <v>10453</v>
      </c>
      <c r="I530" s="1" t="s">
        <v>10454</v>
      </c>
      <c r="J530" s="1" t="s">
        <v>10455</v>
      </c>
      <c r="K530" s="1" t="s">
        <v>10456</v>
      </c>
      <c r="L530" s="1">
        <v>-6.0</v>
      </c>
      <c r="M530" s="1">
        <v>0.008066666666666666</v>
      </c>
      <c r="N530" s="1">
        <v>68.75443333333334</v>
      </c>
      <c r="O530" s="1" t="s">
        <v>86</v>
      </c>
      <c r="P530" s="1" t="s">
        <v>10457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80</v>
      </c>
      <c r="B531" s="1" t="s">
        <v>17</v>
      </c>
      <c r="C531" s="1">
        <v>1016.0</v>
      </c>
      <c r="D531" s="1">
        <v>0.0</v>
      </c>
      <c r="E531" s="1" t="s">
        <v>10236</v>
      </c>
      <c r="F531" s="1" t="s">
        <v>81</v>
      </c>
      <c r="G531" s="1" t="s">
        <v>20</v>
      </c>
      <c r="H531" s="1" t="s">
        <v>10458</v>
      </c>
      <c r="I531" s="1" t="s">
        <v>10459</v>
      </c>
      <c r="J531" s="1" t="s">
        <v>10460</v>
      </c>
      <c r="K531" s="1" t="s">
        <v>10461</v>
      </c>
      <c r="L531" s="1">
        <v>2.0</v>
      </c>
      <c r="M531" s="1">
        <v>21.95185</v>
      </c>
      <c r="N531" s="1">
        <v>97.91683333333333</v>
      </c>
      <c r="O531" s="1" t="s">
        <v>86</v>
      </c>
      <c r="P531" s="1" t="s">
        <v>10462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37</v>
      </c>
      <c r="B532" s="1" t="s">
        <v>17</v>
      </c>
      <c r="C532" s="1">
        <v>374.0</v>
      </c>
      <c r="D532" s="1">
        <v>0.0</v>
      </c>
      <c r="E532" s="2"/>
      <c r="F532" s="1" t="s">
        <v>38</v>
      </c>
      <c r="G532" s="1" t="s">
        <v>39</v>
      </c>
      <c r="H532" s="1" t="s">
        <v>10463</v>
      </c>
      <c r="I532" s="1" t="s">
        <v>10464</v>
      </c>
      <c r="J532" s="1" t="s">
        <v>10464</v>
      </c>
      <c r="K532" s="2"/>
      <c r="L532" s="1">
        <v>-4.0</v>
      </c>
      <c r="M532" s="1"/>
      <c r="N532" s="1">
        <v>0.28751666666666664</v>
      </c>
      <c r="O532" s="1" t="s">
        <v>42</v>
      </c>
      <c r="P532" s="1" t="s">
        <v>10465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37</v>
      </c>
      <c r="B533" s="1" t="s">
        <v>17</v>
      </c>
      <c r="C533" s="1">
        <v>118.0</v>
      </c>
      <c r="D533" s="1">
        <v>0.0</v>
      </c>
      <c r="E533" s="2"/>
      <c r="F533" s="1" t="s">
        <v>38</v>
      </c>
      <c r="G533" s="1" t="s">
        <v>39</v>
      </c>
      <c r="H533" s="1" t="s">
        <v>10466</v>
      </c>
      <c r="I533" s="1" t="s">
        <v>10467</v>
      </c>
      <c r="J533" s="1" t="s">
        <v>10467</v>
      </c>
      <c r="K533" s="2"/>
      <c r="L533" s="1">
        <v>-4.0</v>
      </c>
      <c r="M533" s="1"/>
      <c r="N533" s="1">
        <v>0.15606666666666666</v>
      </c>
      <c r="O533" s="1" t="s">
        <v>42</v>
      </c>
      <c r="P533" s="1" t="s">
        <v>10468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25</v>
      </c>
      <c r="B534" s="1" t="s">
        <v>17</v>
      </c>
      <c r="C534" s="1">
        <v>453.0</v>
      </c>
      <c r="D534" s="1">
        <v>0.0</v>
      </c>
      <c r="E534" s="2"/>
      <c r="F534" s="1" t="s">
        <v>19</v>
      </c>
      <c r="G534" s="1" t="s">
        <v>20</v>
      </c>
      <c r="H534" s="1" t="s">
        <v>10469</v>
      </c>
      <c r="I534" s="1" t="s">
        <v>10470</v>
      </c>
      <c r="J534" s="1" t="s">
        <v>10470</v>
      </c>
      <c r="K534" s="2"/>
      <c r="L534" s="1">
        <v>-1.0</v>
      </c>
      <c r="M534" s="1"/>
      <c r="N534" s="1">
        <v>13.17975</v>
      </c>
      <c r="O534" s="1" t="s">
        <v>8687</v>
      </c>
      <c r="P534" s="1" t="s">
        <v>9941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25</v>
      </c>
      <c r="B535" s="1" t="s">
        <v>17</v>
      </c>
      <c r="C535" s="1">
        <v>329.0</v>
      </c>
      <c r="D535" s="1">
        <v>0.0</v>
      </c>
      <c r="E535" s="2"/>
      <c r="F535" s="1" t="s">
        <v>19</v>
      </c>
      <c r="G535" s="1" t="s">
        <v>39</v>
      </c>
      <c r="H535" s="1" t="s">
        <v>10471</v>
      </c>
      <c r="I535" s="1" t="s">
        <v>10472</v>
      </c>
      <c r="J535" s="1" t="s">
        <v>10472</v>
      </c>
      <c r="K535" s="2"/>
      <c r="L535" s="1">
        <v>2.0</v>
      </c>
      <c r="M535" s="1"/>
      <c r="N535" s="1">
        <v>17.113433333333333</v>
      </c>
      <c r="O535" s="1" t="s">
        <v>8687</v>
      </c>
      <c r="P535" s="1" t="s">
        <v>10473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25</v>
      </c>
      <c r="B536" s="1" t="s">
        <v>17</v>
      </c>
      <c r="C536" s="1">
        <v>289.0</v>
      </c>
      <c r="D536" s="1">
        <v>0.0</v>
      </c>
      <c r="E536" s="2"/>
      <c r="F536" s="1" t="s">
        <v>19</v>
      </c>
      <c r="G536" s="1" t="s">
        <v>39</v>
      </c>
      <c r="H536" s="1" t="s">
        <v>10474</v>
      </c>
      <c r="I536" s="1" t="s">
        <v>10475</v>
      </c>
      <c r="J536" s="1" t="s">
        <v>10475</v>
      </c>
      <c r="K536" s="2"/>
      <c r="L536" s="1">
        <v>-3.0</v>
      </c>
      <c r="M536" s="1"/>
      <c r="N536" s="1">
        <v>11.675683333333334</v>
      </c>
      <c r="O536" s="1" t="s">
        <v>8687</v>
      </c>
      <c r="P536" s="1" t="s">
        <v>10476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16</v>
      </c>
      <c r="B537" s="1" t="s">
        <v>17</v>
      </c>
      <c r="C537" s="1">
        <v>264.0</v>
      </c>
      <c r="D537" s="1">
        <v>0.0</v>
      </c>
      <c r="E537" s="1" t="s">
        <v>18</v>
      </c>
      <c r="F537" s="1" t="s">
        <v>19</v>
      </c>
      <c r="G537" s="1" t="s">
        <v>20</v>
      </c>
      <c r="H537" s="1" t="s">
        <v>10477</v>
      </c>
      <c r="I537" s="1" t="s">
        <v>10478</v>
      </c>
      <c r="J537" s="1" t="s">
        <v>10478</v>
      </c>
      <c r="K537" s="2"/>
      <c r="L537" s="1">
        <v>0.0</v>
      </c>
      <c r="M537" s="1"/>
      <c r="N537" s="1">
        <v>14.815433333333333</v>
      </c>
      <c r="O537" s="1" t="s">
        <v>8687</v>
      </c>
      <c r="P537" s="1" t="s">
        <v>10216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25</v>
      </c>
      <c r="B538" s="1" t="s">
        <v>17</v>
      </c>
      <c r="C538" s="3">
        <v>418.0</v>
      </c>
      <c r="D538" s="1">
        <v>0.0</v>
      </c>
      <c r="E538" s="2"/>
      <c r="F538" s="1" t="s">
        <v>19</v>
      </c>
      <c r="G538" s="1" t="s">
        <v>20</v>
      </c>
      <c r="H538" s="1" t="s">
        <v>10479</v>
      </c>
      <c r="I538" s="1" t="s">
        <v>10480</v>
      </c>
      <c r="J538" s="1" t="s">
        <v>10480</v>
      </c>
      <c r="K538" s="2"/>
      <c r="L538" s="1">
        <v>-2.0</v>
      </c>
      <c r="M538" s="1"/>
      <c r="N538" s="1">
        <v>12.703066666666667</v>
      </c>
      <c r="O538" s="1" t="s">
        <v>8687</v>
      </c>
      <c r="P538" s="1" t="s">
        <v>10481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16</v>
      </c>
      <c r="B539" s="1" t="s">
        <v>17</v>
      </c>
      <c r="C539" s="1">
        <v>364.0</v>
      </c>
      <c r="D539" s="1">
        <v>0.0</v>
      </c>
      <c r="E539" s="1" t="s">
        <v>18</v>
      </c>
      <c r="F539" s="1" t="s">
        <v>19</v>
      </c>
      <c r="G539" s="1" t="s">
        <v>20</v>
      </c>
      <c r="H539" s="1" t="s">
        <v>10482</v>
      </c>
      <c r="I539" s="1" t="s">
        <v>10483</v>
      </c>
      <c r="J539" s="1" t="s">
        <v>10483</v>
      </c>
      <c r="K539" s="2"/>
      <c r="L539" s="1">
        <v>-1.0</v>
      </c>
      <c r="M539" s="1"/>
      <c r="N539" s="1">
        <v>13.954666666666666</v>
      </c>
      <c r="O539" s="1" t="s">
        <v>8687</v>
      </c>
      <c r="P539" s="1" t="s">
        <v>10484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16</v>
      </c>
      <c r="B540" s="1" t="s">
        <v>17</v>
      </c>
      <c r="C540" s="1">
        <v>267.0</v>
      </c>
      <c r="D540" s="1">
        <v>0.0</v>
      </c>
      <c r="E540" s="1" t="s">
        <v>18</v>
      </c>
      <c r="F540" s="1" t="s">
        <v>19</v>
      </c>
      <c r="G540" s="1" t="s">
        <v>20</v>
      </c>
      <c r="H540" s="1" t="s">
        <v>10485</v>
      </c>
      <c r="I540" s="1" t="s">
        <v>10486</v>
      </c>
      <c r="J540" s="1" t="s">
        <v>10486</v>
      </c>
      <c r="K540" s="2"/>
      <c r="L540" s="1">
        <v>4.0</v>
      </c>
      <c r="M540" s="1"/>
      <c r="N540" s="1">
        <v>19.36345</v>
      </c>
      <c r="O540" s="1" t="s">
        <v>8687</v>
      </c>
      <c r="P540" s="1" t="s">
        <v>10487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37</v>
      </c>
      <c r="B541" s="1" t="s">
        <v>17</v>
      </c>
      <c r="C541" s="1">
        <v>748.0</v>
      </c>
      <c r="D541" s="1">
        <v>0.0</v>
      </c>
      <c r="E541" s="1" t="s">
        <v>8676</v>
      </c>
      <c r="F541" s="1" t="s">
        <v>81</v>
      </c>
      <c r="G541" s="1" t="s">
        <v>39</v>
      </c>
      <c r="H541" s="1" t="s">
        <v>10488</v>
      </c>
      <c r="I541" s="1" t="s">
        <v>10489</v>
      </c>
      <c r="J541" s="1" t="s">
        <v>10490</v>
      </c>
      <c r="K541" s="1" t="s">
        <v>10491</v>
      </c>
      <c r="L541" s="1">
        <v>12.0</v>
      </c>
      <c r="M541" s="1">
        <v>0.00285</v>
      </c>
      <c r="N541" s="1">
        <v>38.77535</v>
      </c>
      <c r="O541" s="1" t="s">
        <v>42</v>
      </c>
      <c r="P541" s="1" t="s">
        <v>10492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25</v>
      </c>
      <c r="B542" s="1" t="s">
        <v>17</v>
      </c>
      <c r="C542" s="1">
        <v>439.0</v>
      </c>
      <c r="D542" s="1">
        <v>0.0</v>
      </c>
      <c r="E542" s="2"/>
      <c r="F542" s="1" t="s">
        <v>19</v>
      </c>
      <c r="G542" s="1" t="s">
        <v>20</v>
      </c>
      <c r="H542" s="1" t="s">
        <v>10493</v>
      </c>
      <c r="I542" s="1" t="s">
        <v>10494</v>
      </c>
      <c r="J542" s="1" t="s">
        <v>10494</v>
      </c>
      <c r="K542" s="2"/>
      <c r="L542" s="1">
        <v>15.0</v>
      </c>
      <c r="M542" s="1"/>
      <c r="N542" s="1">
        <v>30.257366666666666</v>
      </c>
      <c r="O542" s="1" t="s">
        <v>8687</v>
      </c>
      <c r="P542" s="1" t="s">
        <v>10495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29</v>
      </c>
      <c r="B543" s="1" t="s">
        <v>17</v>
      </c>
      <c r="C543" s="3">
        <v>329.0</v>
      </c>
      <c r="D543" s="1">
        <v>0.0</v>
      </c>
      <c r="E543" s="1" t="s">
        <v>2076</v>
      </c>
      <c r="F543" s="1" t="s">
        <v>19</v>
      </c>
      <c r="G543" s="1" t="s">
        <v>20</v>
      </c>
      <c r="H543" s="1" t="s">
        <v>10496</v>
      </c>
      <c r="I543" s="1" t="s">
        <v>10497</v>
      </c>
      <c r="J543" s="1" t="s">
        <v>10497</v>
      </c>
      <c r="K543" s="2"/>
      <c r="L543" s="1">
        <v>12.0</v>
      </c>
      <c r="M543" s="1"/>
      <c r="N543" s="1">
        <v>27.07283333333333</v>
      </c>
      <c r="O543" s="1" t="s">
        <v>8687</v>
      </c>
      <c r="P543" s="1" t="s">
        <v>10498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80</v>
      </c>
      <c r="B544" s="1" t="s">
        <v>17</v>
      </c>
      <c r="C544" s="3">
        <v>219.0</v>
      </c>
      <c r="D544" s="1">
        <v>50.0</v>
      </c>
      <c r="E544" s="2"/>
      <c r="F544" s="1" t="s">
        <v>38</v>
      </c>
      <c r="G544" s="1" t="s">
        <v>20</v>
      </c>
      <c r="H544" s="1" t="s">
        <v>10499</v>
      </c>
      <c r="I544" s="1" t="s">
        <v>10500</v>
      </c>
      <c r="J544" s="1" t="s">
        <v>10500</v>
      </c>
      <c r="K544" s="2"/>
      <c r="L544" s="1">
        <v>14.0</v>
      </c>
      <c r="M544" s="1"/>
      <c r="N544" s="1">
        <v>33.66238333333333</v>
      </c>
      <c r="O544" s="1" t="s">
        <v>86</v>
      </c>
      <c r="P544" s="1" t="s">
        <v>8934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80</v>
      </c>
      <c r="B545" s="1" t="s">
        <v>17</v>
      </c>
      <c r="C545" s="1">
        <v>607.0</v>
      </c>
      <c r="D545" s="1">
        <v>117.0</v>
      </c>
      <c r="E545" s="2"/>
      <c r="F545" s="1" t="s">
        <v>38</v>
      </c>
      <c r="G545" s="1" t="s">
        <v>20</v>
      </c>
      <c r="H545" s="1" t="s">
        <v>10501</v>
      </c>
      <c r="I545" s="1" t="s">
        <v>10502</v>
      </c>
      <c r="J545" s="1" t="s">
        <v>10502</v>
      </c>
      <c r="K545" s="2"/>
      <c r="L545" s="1">
        <v>0.0</v>
      </c>
      <c r="M545" s="1"/>
      <c r="N545" s="1">
        <v>18.95435</v>
      </c>
      <c r="O545" s="1" t="s">
        <v>86</v>
      </c>
      <c r="P545" s="1" t="s">
        <v>10503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25</v>
      </c>
      <c r="B546" s="1" t="s">
        <v>17</v>
      </c>
      <c r="C546" s="1">
        <v>386.0</v>
      </c>
      <c r="D546" s="1">
        <v>0.0</v>
      </c>
      <c r="E546" s="2"/>
      <c r="F546" s="1" t="s">
        <v>19</v>
      </c>
      <c r="G546" s="1" t="s">
        <v>39</v>
      </c>
      <c r="H546" s="1" t="s">
        <v>10504</v>
      </c>
      <c r="I546" s="1" t="s">
        <v>10505</v>
      </c>
      <c r="J546" s="1" t="s">
        <v>10505</v>
      </c>
      <c r="K546" s="2"/>
      <c r="L546" s="1">
        <v>5.0</v>
      </c>
      <c r="M546" s="1"/>
      <c r="N546" s="1">
        <v>20.392316666666666</v>
      </c>
      <c r="O546" s="1" t="s">
        <v>8687</v>
      </c>
      <c r="P546" s="1" t="s">
        <v>10506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25</v>
      </c>
      <c r="B547" s="1" t="s">
        <v>17</v>
      </c>
      <c r="C547" s="1">
        <v>480.0</v>
      </c>
      <c r="D547" s="1">
        <v>0.0</v>
      </c>
      <c r="E547" s="2"/>
      <c r="F547" s="1" t="s">
        <v>19</v>
      </c>
      <c r="G547" s="1" t="s">
        <v>20</v>
      </c>
      <c r="H547" s="1" t="s">
        <v>10507</v>
      </c>
      <c r="I547" s="1" t="s">
        <v>10508</v>
      </c>
      <c r="J547" s="1" t="s">
        <v>10508</v>
      </c>
      <c r="K547" s="2"/>
      <c r="L547" s="1">
        <v>-2.0</v>
      </c>
      <c r="M547" s="1"/>
      <c r="N547" s="1">
        <v>12.709816666666667</v>
      </c>
      <c r="O547" s="1" t="s">
        <v>8687</v>
      </c>
      <c r="P547" s="1" t="s">
        <v>10509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80</v>
      </c>
      <c r="B548" s="1" t="s">
        <v>17</v>
      </c>
      <c r="C548" s="1">
        <v>309.0</v>
      </c>
      <c r="D548" s="1">
        <v>0.0</v>
      </c>
      <c r="E548" s="1" t="s">
        <v>8676</v>
      </c>
      <c r="F548" s="1" t="s">
        <v>81</v>
      </c>
      <c r="G548" s="1" t="s">
        <v>20</v>
      </c>
      <c r="H548" s="1" t="s">
        <v>10510</v>
      </c>
      <c r="I548" s="1" t="s">
        <v>10511</v>
      </c>
      <c r="J548" s="1" t="s">
        <v>10512</v>
      </c>
      <c r="K548" s="1" t="s">
        <v>10513</v>
      </c>
      <c r="L548" s="1">
        <v>0.0</v>
      </c>
      <c r="M548" s="1">
        <v>0.004083333333333333</v>
      </c>
      <c r="N548" s="1">
        <v>3.908533333333333</v>
      </c>
      <c r="O548" s="1" t="s">
        <v>86</v>
      </c>
      <c r="P548" s="1" t="s">
        <v>10514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80</v>
      </c>
      <c r="B549" s="1" t="s">
        <v>17</v>
      </c>
      <c r="C549" s="1">
        <v>0.0</v>
      </c>
      <c r="D549" s="1">
        <v>1119.0</v>
      </c>
      <c r="E549" s="2"/>
      <c r="F549" s="1" t="s">
        <v>38</v>
      </c>
      <c r="G549" s="1" t="s">
        <v>20</v>
      </c>
      <c r="H549" s="1" t="s">
        <v>10515</v>
      </c>
      <c r="I549" s="1" t="s">
        <v>10516</v>
      </c>
      <c r="J549" s="1" t="s">
        <v>10516</v>
      </c>
      <c r="K549" s="2"/>
      <c r="L549" s="1">
        <v>6.0</v>
      </c>
      <c r="M549" s="1"/>
      <c r="N549" s="1">
        <v>28.730833333333333</v>
      </c>
      <c r="O549" s="1" t="s">
        <v>86</v>
      </c>
      <c r="P549" s="1" t="s">
        <v>10517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16</v>
      </c>
      <c r="B550" s="1" t="s">
        <v>17</v>
      </c>
      <c r="C550" s="1">
        <v>323.0</v>
      </c>
      <c r="D550" s="1">
        <v>0.0</v>
      </c>
      <c r="E550" s="1" t="s">
        <v>18</v>
      </c>
      <c r="F550" s="1" t="s">
        <v>19</v>
      </c>
      <c r="G550" s="1" t="s">
        <v>20</v>
      </c>
      <c r="H550" s="1" t="s">
        <v>10518</v>
      </c>
      <c r="I550" s="1" t="s">
        <v>10519</v>
      </c>
      <c r="J550" s="1" t="s">
        <v>10519</v>
      </c>
      <c r="K550" s="2"/>
      <c r="L550" s="1">
        <v>-1.0</v>
      </c>
      <c r="M550" s="1"/>
      <c r="N550" s="1">
        <v>13.834333333333333</v>
      </c>
      <c r="O550" s="1" t="s">
        <v>8687</v>
      </c>
      <c r="P550" s="1" t="s">
        <v>10520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25</v>
      </c>
      <c r="B551" s="1" t="s">
        <v>17</v>
      </c>
      <c r="C551" s="1">
        <v>356.0</v>
      </c>
      <c r="D551" s="1">
        <v>0.0</v>
      </c>
      <c r="E551" s="2"/>
      <c r="F551" s="1" t="s">
        <v>19</v>
      </c>
      <c r="G551" s="1" t="s">
        <v>20</v>
      </c>
      <c r="H551" s="1" t="s">
        <v>10521</v>
      </c>
      <c r="I551" s="1" t="s">
        <v>10522</v>
      </c>
      <c r="J551" s="1" t="s">
        <v>10522</v>
      </c>
      <c r="K551" s="2"/>
      <c r="L551" s="1">
        <v>1.0</v>
      </c>
      <c r="M551" s="1"/>
      <c r="N551" s="1">
        <v>16.974783333333335</v>
      </c>
      <c r="O551" s="1" t="s">
        <v>8687</v>
      </c>
      <c r="P551" s="1" t="s">
        <v>10523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80</v>
      </c>
      <c r="B552" s="1" t="s">
        <v>17</v>
      </c>
      <c r="C552" s="1">
        <v>309.0</v>
      </c>
      <c r="D552" s="1">
        <v>0.0</v>
      </c>
      <c r="E552" s="1" t="s">
        <v>8676</v>
      </c>
      <c r="F552" s="1" t="s">
        <v>81</v>
      </c>
      <c r="G552" s="1" t="s">
        <v>39</v>
      </c>
      <c r="H552" s="1" t="s">
        <v>10524</v>
      </c>
      <c r="I552" s="1" t="s">
        <v>10525</v>
      </c>
      <c r="J552" s="1" t="s">
        <v>10526</v>
      </c>
      <c r="K552" s="1" t="s">
        <v>10527</v>
      </c>
      <c r="L552" s="1">
        <v>0.0</v>
      </c>
      <c r="M552" s="1">
        <v>0.002533333333333333</v>
      </c>
      <c r="N552" s="1">
        <v>18.946533333333335</v>
      </c>
      <c r="O552" s="1" t="s">
        <v>86</v>
      </c>
      <c r="P552" s="1" t="s">
        <v>10051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80</v>
      </c>
      <c r="B553" s="1" t="s">
        <v>17</v>
      </c>
      <c r="C553" s="3">
        <v>319.0</v>
      </c>
      <c r="D553" s="1">
        <v>0.0</v>
      </c>
      <c r="E553" s="1" t="s">
        <v>8676</v>
      </c>
      <c r="F553" s="1" t="s">
        <v>81</v>
      </c>
      <c r="G553" s="1" t="s">
        <v>20</v>
      </c>
      <c r="H553" s="1" t="s">
        <v>10528</v>
      </c>
      <c r="I553" s="1" t="s">
        <v>10529</v>
      </c>
      <c r="J553" s="1" t="s">
        <v>10530</v>
      </c>
      <c r="K553" s="1" t="s">
        <v>10531</v>
      </c>
      <c r="L553" s="1">
        <v>12.0</v>
      </c>
      <c r="M553" s="1">
        <v>0.0024666666666666665</v>
      </c>
      <c r="N553" s="1">
        <v>8.8094</v>
      </c>
      <c r="O553" s="1" t="s">
        <v>86</v>
      </c>
      <c r="P553" s="1" t="s">
        <v>8996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80</v>
      </c>
      <c r="B554" s="1" t="s">
        <v>17</v>
      </c>
      <c r="C554" s="1">
        <v>365.0</v>
      </c>
      <c r="D554" s="1">
        <v>71.0</v>
      </c>
      <c r="E554" s="2"/>
      <c r="F554" s="1" t="s">
        <v>38</v>
      </c>
      <c r="G554" s="1" t="s">
        <v>162</v>
      </c>
      <c r="H554" s="1" t="s">
        <v>10532</v>
      </c>
      <c r="I554" s="1" t="s">
        <v>10533</v>
      </c>
      <c r="J554" s="1" t="s">
        <v>10533</v>
      </c>
      <c r="K554" s="2"/>
      <c r="L554" s="1">
        <v>-11.0</v>
      </c>
      <c r="M554" s="1"/>
      <c r="N554" s="1">
        <v>7.91485</v>
      </c>
      <c r="O554" s="1" t="s">
        <v>86</v>
      </c>
      <c r="P554" s="1" t="s">
        <v>10534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25</v>
      </c>
      <c r="B555" s="1" t="s">
        <v>17</v>
      </c>
      <c r="C555" s="1">
        <v>394.0</v>
      </c>
      <c r="D555" s="1">
        <v>0.0</v>
      </c>
      <c r="E555" s="2"/>
      <c r="F555" s="1" t="s">
        <v>19</v>
      </c>
      <c r="G555" s="1" t="s">
        <v>20</v>
      </c>
      <c r="H555" s="1" t="s">
        <v>10535</v>
      </c>
      <c r="I555" s="1" t="s">
        <v>10536</v>
      </c>
      <c r="J555" s="1" t="s">
        <v>10536</v>
      </c>
      <c r="K555" s="2"/>
      <c r="L555" s="1">
        <v>0.0</v>
      </c>
      <c r="M555" s="1"/>
      <c r="N555" s="1">
        <v>14.993716666666666</v>
      </c>
      <c r="O555" s="1" t="s">
        <v>8687</v>
      </c>
      <c r="P555" s="1" t="s">
        <v>10537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16</v>
      </c>
      <c r="B556" s="1" t="s">
        <v>17</v>
      </c>
      <c r="C556" s="1">
        <v>429.0</v>
      </c>
      <c r="D556" s="1">
        <v>0.0</v>
      </c>
      <c r="E556" s="1" t="s">
        <v>18</v>
      </c>
      <c r="F556" s="1" t="s">
        <v>19</v>
      </c>
      <c r="G556" s="1" t="s">
        <v>20</v>
      </c>
      <c r="H556" s="1" t="s">
        <v>10538</v>
      </c>
      <c r="I556" s="1" t="s">
        <v>10539</v>
      </c>
      <c r="J556" s="1" t="s">
        <v>10539</v>
      </c>
      <c r="K556" s="2"/>
      <c r="L556" s="1">
        <v>-5.0</v>
      </c>
      <c r="M556" s="1"/>
      <c r="N556" s="1">
        <v>9.712716666666667</v>
      </c>
      <c r="O556" s="1" t="s">
        <v>8687</v>
      </c>
      <c r="P556" s="1" t="s">
        <v>10540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29</v>
      </c>
      <c r="B557" s="1" t="s">
        <v>17</v>
      </c>
      <c r="C557" s="3">
        <v>264.0</v>
      </c>
      <c r="D557" s="1">
        <v>0.0</v>
      </c>
      <c r="E557" s="1" t="s">
        <v>10541</v>
      </c>
      <c r="F557" s="1" t="s">
        <v>19</v>
      </c>
      <c r="G557" s="1" t="s">
        <v>20</v>
      </c>
      <c r="H557" s="1" t="s">
        <v>10542</v>
      </c>
      <c r="I557" s="1" t="s">
        <v>10543</v>
      </c>
      <c r="J557" s="1" t="s">
        <v>10543</v>
      </c>
      <c r="K557" s="2"/>
      <c r="L557" s="1">
        <v>-3.0</v>
      </c>
      <c r="M557" s="1"/>
      <c r="N557" s="1">
        <v>11.8251</v>
      </c>
      <c r="O557" s="1" t="s">
        <v>8687</v>
      </c>
      <c r="P557" s="1" t="s">
        <v>10544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29</v>
      </c>
      <c r="B558" s="1" t="s">
        <v>17</v>
      </c>
      <c r="C558" s="1">
        <v>354.0</v>
      </c>
      <c r="D558" s="1">
        <v>0.0</v>
      </c>
      <c r="E558" s="1" t="s">
        <v>10545</v>
      </c>
      <c r="F558" s="1" t="s">
        <v>19</v>
      </c>
      <c r="G558" s="1" t="s">
        <v>20</v>
      </c>
      <c r="H558" s="1" t="s">
        <v>10546</v>
      </c>
      <c r="I558" s="1" t="s">
        <v>10547</v>
      </c>
      <c r="J558" s="1" t="s">
        <v>10547</v>
      </c>
      <c r="K558" s="2"/>
      <c r="L558" s="1">
        <v>0.0</v>
      </c>
      <c r="M558" s="1"/>
      <c r="N558" s="1">
        <v>14.788433333333334</v>
      </c>
      <c r="O558" s="1" t="s">
        <v>8687</v>
      </c>
      <c r="P558" s="1" t="s">
        <v>10548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16</v>
      </c>
      <c r="B559" s="1" t="s">
        <v>17</v>
      </c>
      <c r="C559" s="1">
        <v>329.0</v>
      </c>
      <c r="D559" s="1">
        <v>0.0</v>
      </c>
      <c r="E559" s="1" t="s">
        <v>18</v>
      </c>
      <c r="F559" s="1" t="s">
        <v>19</v>
      </c>
      <c r="G559" s="1" t="s">
        <v>20</v>
      </c>
      <c r="H559" s="1" t="s">
        <v>10549</v>
      </c>
      <c r="I559" s="1" t="s">
        <v>10550</v>
      </c>
      <c r="J559" s="1" t="s">
        <v>10550</v>
      </c>
      <c r="K559" s="2"/>
      <c r="L559" s="1">
        <v>2.0</v>
      </c>
      <c r="M559" s="1"/>
      <c r="N559" s="1">
        <v>17.3943</v>
      </c>
      <c r="O559" s="1" t="s">
        <v>8687</v>
      </c>
      <c r="P559" s="1" t="s">
        <v>9128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25</v>
      </c>
      <c r="B560" s="1" t="s">
        <v>17</v>
      </c>
      <c r="C560" s="1">
        <v>329.0</v>
      </c>
      <c r="D560" s="1">
        <v>0.0</v>
      </c>
      <c r="E560" s="2"/>
      <c r="F560" s="1" t="s">
        <v>19</v>
      </c>
      <c r="G560" s="1" t="s">
        <v>20</v>
      </c>
      <c r="H560" s="1" t="s">
        <v>10551</v>
      </c>
      <c r="I560" s="1" t="s">
        <v>10552</v>
      </c>
      <c r="J560" s="1" t="s">
        <v>10552</v>
      </c>
      <c r="K560" s="2"/>
      <c r="L560" s="1">
        <v>4.0</v>
      </c>
      <c r="M560" s="1"/>
      <c r="N560" s="1">
        <v>19.4018</v>
      </c>
      <c r="O560" s="1" t="s">
        <v>8687</v>
      </c>
      <c r="P560" s="1" t="s">
        <v>10553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25</v>
      </c>
      <c r="B561" s="1" t="s">
        <v>17</v>
      </c>
      <c r="C561" s="1">
        <v>436.0</v>
      </c>
      <c r="D561" s="1">
        <v>0.0</v>
      </c>
      <c r="E561" s="2"/>
      <c r="F561" s="1" t="s">
        <v>19</v>
      </c>
      <c r="G561" s="1" t="s">
        <v>20</v>
      </c>
      <c r="H561" s="1" t="s">
        <v>10554</v>
      </c>
      <c r="I561" s="1" t="s">
        <v>10555</v>
      </c>
      <c r="J561" s="1" t="s">
        <v>10555</v>
      </c>
      <c r="K561" s="2"/>
      <c r="L561" s="1">
        <v>0.0</v>
      </c>
      <c r="M561" s="1"/>
      <c r="N561" s="1">
        <v>14.946933333333334</v>
      </c>
      <c r="O561" s="1" t="s">
        <v>8687</v>
      </c>
      <c r="P561" s="1" t="s">
        <v>10556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37</v>
      </c>
      <c r="B562" s="1" t="s">
        <v>17</v>
      </c>
      <c r="C562" s="1">
        <v>518.0</v>
      </c>
      <c r="D562" s="1">
        <v>0.0</v>
      </c>
      <c r="E562" s="2"/>
      <c r="F562" s="1" t="s">
        <v>38</v>
      </c>
      <c r="G562" s="1" t="s">
        <v>39</v>
      </c>
      <c r="H562" s="1" t="s">
        <v>10557</v>
      </c>
      <c r="I562" s="1" t="s">
        <v>10558</v>
      </c>
      <c r="J562" s="1" t="s">
        <v>10558</v>
      </c>
      <c r="K562" s="2"/>
      <c r="L562" s="1">
        <v>-4.0</v>
      </c>
      <c r="M562" s="1"/>
      <c r="N562" s="1">
        <v>0.04735</v>
      </c>
      <c r="O562" s="1" t="s">
        <v>42</v>
      </c>
      <c r="P562" s="1" t="s">
        <v>10559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37</v>
      </c>
      <c r="B563" s="1" t="s">
        <v>17</v>
      </c>
      <c r="C563" s="1">
        <v>498.0</v>
      </c>
      <c r="D563" s="1">
        <v>498.0</v>
      </c>
      <c r="E563" s="2"/>
      <c r="F563" s="1" t="s">
        <v>38</v>
      </c>
      <c r="G563" s="1" t="s">
        <v>39</v>
      </c>
      <c r="H563" s="1" t="s">
        <v>10560</v>
      </c>
      <c r="I563" s="1" t="s">
        <v>10561</v>
      </c>
      <c r="J563" s="1" t="s">
        <v>10561</v>
      </c>
      <c r="K563" s="2"/>
      <c r="L563" s="1">
        <v>-4.0</v>
      </c>
      <c r="M563" s="1"/>
      <c r="N563" s="1">
        <v>0.03936666666666667</v>
      </c>
      <c r="O563" s="1" t="s">
        <v>42</v>
      </c>
      <c r="P563" s="1" t="s">
        <v>10562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16</v>
      </c>
      <c r="B564" s="1" t="s">
        <v>17</v>
      </c>
      <c r="C564" s="1">
        <v>787.0</v>
      </c>
      <c r="D564" s="1">
        <v>0.0</v>
      </c>
      <c r="E564" s="1" t="s">
        <v>18</v>
      </c>
      <c r="F564" s="1" t="s">
        <v>19</v>
      </c>
      <c r="G564" s="1" t="s">
        <v>20</v>
      </c>
      <c r="H564" s="1" t="s">
        <v>10563</v>
      </c>
      <c r="I564" s="1" t="s">
        <v>10564</v>
      </c>
      <c r="J564" s="1" t="s">
        <v>10564</v>
      </c>
      <c r="K564" s="2"/>
      <c r="L564" s="1">
        <v>1.0</v>
      </c>
      <c r="M564" s="1"/>
      <c r="N564" s="1">
        <v>16.782216666666667</v>
      </c>
      <c r="O564" s="1" t="s">
        <v>8687</v>
      </c>
      <c r="P564" s="1" t="s">
        <v>10565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80</v>
      </c>
      <c r="B565" s="1" t="s">
        <v>17</v>
      </c>
      <c r="C565" s="3">
        <v>627.0</v>
      </c>
      <c r="D565" s="1">
        <v>0.0</v>
      </c>
      <c r="E565" s="1" t="s">
        <v>8676</v>
      </c>
      <c r="F565" s="1" t="s">
        <v>81</v>
      </c>
      <c r="G565" s="1" t="s">
        <v>39</v>
      </c>
      <c r="H565" s="1" t="s">
        <v>10566</v>
      </c>
      <c r="I565" s="1" t="s">
        <v>10567</v>
      </c>
      <c r="J565" s="1" t="s">
        <v>10568</v>
      </c>
      <c r="K565" s="1" t="s">
        <v>10569</v>
      </c>
      <c r="L565" s="1">
        <v>1.0</v>
      </c>
      <c r="M565" s="1">
        <v>0.0032333333333333333</v>
      </c>
      <c r="N565" s="1">
        <v>14.60105</v>
      </c>
      <c r="O565" s="1" t="s">
        <v>86</v>
      </c>
      <c r="P565" s="1" t="s">
        <v>10570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80</v>
      </c>
      <c r="B566" s="1" t="s">
        <v>17</v>
      </c>
      <c r="C566" s="1">
        <v>329.0</v>
      </c>
      <c r="D566" s="1">
        <v>0.0</v>
      </c>
      <c r="E566" s="1" t="s">
        <v>8676</v>
      </c>
      <c r="F566" s="1" t="s">
        <v>81</v>
      </c>
      <c r="G566" s="1" t="s">
        <v>20</v>
      </c>
      <c r="H566" s="1" t="s">
        <v>10571</v>
      </c>
      <c r="I566" s="1" t="s">
        <v>10572</v>
      </c>
      <c r="J566" s="1" t="s">
        <v>10573</v>
      </c>
      <c r="K566" s="1" t="s">
        <v>10574</v>
      </c>
      <c r="L566" s="1">
        <v>11.0</v>
      </c>
      <c r="M566" s="1">
        <v>0.00245</v>
      </c>
      <c r="N566" s="1">
        <v>29.5752</v>
      </c>
      <c r="O566" s="1" t="s">
        <v>86</v>
      </c>
      <c r="P566" s="1" t="s">
        <v>10575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16</v>
      </c>
      <c r="B567" s="1" t="s">
        <v>17</v>
      </c>
      <c r="C567" s="1">
        <v>730.0</v>
      </c>
      <c r="D567" s="1">
        <v>0.0</v>
      </c>
      <c r="E567" s="1" t="s">
        <v>18</v>
      </c>
      <c r="F567" s="1" t="s">
        <v>19</v>
      </c>
      <c r="G567" s="1" t="s">
        <v>20</v>
      </c>
      <c r="H567" s="1" t="s">
        <v>10576</v>
      </c>
      <c r="I567" s="1" t="s">
        <v>10577</v>
      </c>
      <c r="J567" s="1" t="s">
        <v>10577</v>
      </c>
      <c r="K567" s="2"/>
      <c r="L567" s="1">
        <v>-4.0</v>
      </c>
      <c r="M567" s="1"/>
      <c r="N567" s="1">
        <v>10.310166666666667</v>
      </c>
      <c r="O567" s="1" t="s">
        <v>8687</v>
      </c>
      <c r="P567" s="1" t="s">
        <v>10578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80</v>
      </c>
      <c r="B568" s="1" t="s">
        <v>17</v>
      </c>
      <c r="C568" s="1">
        <v>543.0</v>
      </c>
      <c r="D568" s="1">
        <v>0.0</v>
      </c>
      <c r="E568" s="1" t="s">
        <v>8676</v>
      </c>
      <c r="F568" s="1" t="s">
        <v>81</v>
      </c>
      <c r="G568" s="1" t="s">
        <v>20</v>
      </c>
      <c r="H568" s="1" t="s">
        <v>10579</v>
      </c>
      <c r="I568" s="1" t="s">
        <v>10580</v>
      </c>
      <c r="J568" s="1" t="s">
        <v>10581</v>
      </c>
      <c r="K568" s="1" t="s">
        <v>10582</v>
      </c>
      <c r="L568" s="1">
        <v>-12.0</v>
      </c>
      <c r="M568" s="1">
        <v>0.0020666666666666667</v>
      </c>
      <c r="N568" s="1">
        <v>15.6264</v>
      </c>
      <c r="O568" s="1" t="s">
        <v>86</v>
      </c>
      <c r="P568" s="1" t="s">
        <v>10583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80</v>
      </c>
      <c r="B569" s="1" t="s">
        <v>17</v>
      </c>
      <c r="C569" s="3">
        <v>329.0</v>
      </c>
      <c r="D569" s="1">
        <v>0.0</v>
      </c>
      <c r="E569" s="1" t="s">
        <v>8676</v>
      </c>
      <c r="F569" s="1" t="s">
        <v>81</v>
      </c>
      <c r="G569" s="1" t="s">
        <v>20</v>
      </c>
      <c r="H569" s="1" t="s">
        <v>10584</v>
      </c>
      <c r="I569" s="1" t="s">
        <v>10585</v>
      </c>
      <c r="J569" s="1" t="s">
        <v>10586</v>
      </c>
      <c r="K569" s="1" t="s">
        <v>10587</v>
      </c>
      <c r="L569" s="1">
        <v>1.0</v>
      </c>
      <c r="M569" s="1">
        <v>0.00715</v>
      </c>
      <c r="N569" s="1">
        <v>14.562633333333334</v>
      </c>
      <c r="O569" s="1" t="s">
        <v>86</v>
      </c>
      <c r="P569" s="1" t="s">
        <v>10588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25</v>
      </c>
      <c r="B570" s="1" t="s">
        <v>17</v>
      </c>
      <c r="C570" s="1">
        <v>1280.0</v>
      </c>
      <c r="D570" s="1">
        <v>0.0</v>
      </c>
      <c r="E570" s="2"/>
      <c r="F570" s="1" t="s">
        <v>19</v>
      </c>
      <c r="G570" s="1" t="s">
        <v>20</v>
      </c>
      <c r="H570" s="1" t="s">
        <v>10589</v>
      </c>
      <c r="I570" s="1" t="s">
        <v>10590</v>
      </c>
      <c r="J570" s="1" t="s">
        <v>10590</v>
      </c>
      <c r="K570" s="2"/>
      <c r="L570" s="1">
        <v>-1.0</v>
      </c>
      <c r="M570" s="1"/>
      <c r="N570" s="1">
        <v>13.556716666666667</v>
      </c>
      <c r="O570" s="1" t="s">
        <v>8687</v>
      </c>
      <c r="P570" s="1" t="s">
        <v>10591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25</v>
      </c>
      <c r="B571" s="1" t="s">
        <v>17</v>
      </c>
      <c r="C571" s="1">
        <v>509.0</v>
      </c>
      <c r="D571" s="1">
        <v>0.0</v>
      </c>
      <c r="E571" s="2"/>
      <c r="F571" s="1" t="s">
        <v>19</v>
      </c>
      <c r="G571" s="1" t="s">
        <v>20</v>
      </c>
      <c r="H571" s="1" t="s">
        <v>10592</v>
      </c>
      <c r="I571" s="1" t="s">
        <v>10593</v>
      </c>
      <c r="J571" s="1" t="s">
        <v>10593</v>
      </c>
      <c r="K571" s="2"/>
      <c r="L571" s="1">
        <v>-4.0</v>
      </c>
      <c r="M571" s="1"/>
      <c r="N571" s="1">
        <v>10.050216666666667</v>
      </c>
      <c r="O571" s="1" t="s">
        <v>8687</v>
      </c>
      <c r="P571" s="1" t="s">
        <v>10594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29</v>
      </c>
      <c r="B572" s="1" t="s">
        <v>17</v>
      </c>
      <c r="C572" s="1">
        <v>593.0</v>
      </c>
      <c r="D572" s="1">
        <v>0.0</v>
      </c>
      <c r="E572" s="1" t="s">
        <v>30</v>
      </c>
      <c r="F572" s="1" t="s">
        <v>19</v>
      </c>
      <c r="G572" s="1" t="s">
        <v>20</v>
      </c>
      <c r="H572" s="1" t="s">
        <v>10595</v>
      </c>
      <c r="I572" s="1" t="s">
        <v>10596</v>
      </c>
      <c r="J572" s="1" t="s">
        <v>10596</v>
      </c>
      <c r="K572" s="2"/>
      <c r="L572" s="1">
        <v>-2.0</v>
      </c>
      <c r="M572" s="1"/>
      <c r="N572" s="1">
        <v>12.409416666666667</v>
      </c>
      <c r="O572" s="1" t="s">
        <v>8687</v>
      </c>
      <c r="P572" s="1" t="s">
        <v>10597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25</v>
      </c>
      <c r="B573" s="1" t="s">
        <v>17</v>
      </c>
      <c r="C573" s="3">
        <v>761.0</v>
      </c>
      <c r="D573" s="1">
        <v>0.0</v>
      </c>
      <c r="E573" s="2"/>
      <c r="F573" s="1" t="s">
        <v>19</v>
      </c>
      <c r="G573" s="1" t="s">
        <v>20</v>
      </c>
      <c r="H573" s="1" t="s">
        <v>10598</v>
      </c>
      <c r="I573" s="1" t="s">
        <v>10599</v>
      </c>
      <c r="J573" s="1" t="s">
        <v>10599</v>
      </c>
      <c r="K573" s="2"/>
      <c r="L573" s="1">
        <v>0.0</v>
      </c>
      <c r="M573" s="1"/>
      <c r="N573" s="1">
        <v>14.661183333333334</v>
      </c>
      <c r="O573" s="1" t="s">
        <v>8687</v>
      </c>
      <c r="P573" s="1" t="s">
        <v>10600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37</v>
      </c>
      <c r="B574" s="1" t="s">
        <v>17</v>
      </c>
      <c r="C574" s="1">
        <v>100.0</v>
      </c>
      <c r="D574" s="1">
        <v>175.0</v>
      </c>
      <c r="E574" s="2"/>
      <c r="F574" s="1" t="s">
        <v>38</v>
      </c>
      <c r="G574" s="1" t="s">
        <v>39</v>
      </c>
      <c r="H574" s="1" t="s">
        <v>10601</v>
      </c>
      <c r="I574" s="1" t="s">
        <v>10602</v>
      </c>
      <c r="J574" s="1" t="s">
        <v>10602</v>
      </c>
      <c r="K574" s="2"/>
      <c r="L574" s="1">
        <v>-4.0</v>
      </c>
      <c r="M574" s="1"/>
      <c r="N574" s="1">
        <v>0.13223333333333334</v>
      </c>
      <c r="O574" s="1" t="s">
        <v>42</v>
      </c>
      <c r="P574" s="1" t="s">
        <v>10603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80</v>
      </c>
      <c r="B575" s="1" t="s">
        <v>17</v>
      </c>
      <c r="C575" s="3">
        <v>498.0</v>
      </c>
      <c r="D575" s="1">
        <v>0.0</v>
      </c>
      <c r="E575" s="1" t="s">
        <v>8676</v>
      </c>
      <c r="F575" s="1" t="s">
        <v>81</v>
      </c>
      <c r="G575" s="1" t="s">
        <v>20</v>
      </c>
      <c r="H575" s="1" t="s">
        <v>10604</v>
      </c>
      <c r="I575" s="1" t="s">
        <v>10605</v>
      </c>
      <c r="J575" s="1" t="s">
        <v>10606</v>
      </c>
      <c r="K575" s="1" t="s">
        <v>10607</v>
      </c>
      <c r="L575" s="1">
        <v>9.0</v>
      </c>
      <c r="M575" s="1">
        <v>0.0023666666666666667</v>
      </c>
      <c r="N575" s="1">
        <v>14.026033333333332</v>
      </c>
      <c r="O575" s="1" t="s">
        <v>86</v>
      </c>
      <c r="P575" s="1" t="s">
        <v>10608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25</v>
      </c>
      <c r="B576" s="3" t="s">
        <v>17</v>
      </c>
      <c r="C576" s="1">
        <v>329.0</v>
      </c>
      <c r="D576" s="1">
        <v>0.0</v>
      </c>
      <c r="E576" s="2"/>
      <c r="F576" s="1" t="s">
        <v>19</v>
      </c>
      <c r="G576" s="1" t="s">
        <v>20</v>
      </c>
      <c r="H576" s="1" t="s">
        <v>10609</v>
      </c>
      <c r="I576" s="1" t="s">
        <v>10610</v>
      </c>
      <c r="J576" s="1" t="s">
        <v>10610</v>
      </c>
      <c r="K576" s="2"/>
      <c r="L576" s="1">
        <v>-5.0</v>
      </c>
      <c r="M576" s="1"/>
      <c r="N576" s="1">
        <v>9.713183333333333</v>
      </c>
      <c r="O576" s="1" t="s">
        <v>8687</v>
      </c>
      <c r="P576" s="1" t="s">
        <v>9286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16</v>
      </c>
      <c r="B577" s="1" t="s">
        <v>17</v>
      </c>
      <c r="C577" s="1">
        <v>331.0</v>
      </c>
      <c r="D577" s="1">
        <v>0.0</v>
      </c>
      <c r="E577" s="1" t="s">
        <v>18</v>
      </c>
      <c r="F577" s="1" t="s">
        <v>19</v>
      </c>
      <c r="G577" s="1" t="s">
        <v>20</v>
      </c>
      <c r="H577" s="1" t="s">
        <v>10611</v>
      </c>
      <c r="I577" s="1" t="s">
        <v>10612</v>
      </c>
      <c r="J577" s="1" t="s">
        <v>10612</v>
      </c>
      <c r="K577" s="2"/>
      <c r="L577" s="1">
        <v>5.0</v>
      </c>
      <c r="M577" s="1"/>
      <c r="N577" s="1">
        <v>20.945333333333334</v>
      </c>
      <c r="O577" s="1" t="s">
        <v>8687</v>
      </c>
      <c r="P577" s="1" t="s">
        <v>10613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80</v>
      </c>
      <c r="B578" s="1" t="s">
        <v>17</v>
      </c>
      <c r="C578" s="1">
        <v>309.0</v>
      </c>
      <c r="D578" s="1">
        <v>0.0</v>
      </c>
      <c r="E578" s="1" t="s">
        <v>8676</v>
      </c>
      <c r="F578" s="1" t="s">
        <v>81</v>
      </c>
      <c r="G578" s="1" t="s">
        <v>20</v>
      </c>
      <c r="H578" s="1" t="s">
        <v>10614</v>
      </c>
      <c r="I578" s="1" t="s">
        <v>10615</v>
      </c>
      <c r="J578" s="1" t="s">
        <v>10616</v>
      </c>
      <c r="K578" s="1" t="s">
        <v>10617</v>
      </c>
      <c r="L578" s="1">
        <v>0.0</v>
      </c>
      <c r="M578" s="1">
        <v>0.0022833333333333334</v>
      </c>
      <c r="N578" s="1">
        <v>9.932883333333333</v>
      </c>
      <c r="O578" s="1" t="s">
        <v>86</v>
      </c>
      <c r="P578" s="1" t="s">
        <v>10618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16</v>
      </c>
      <c r="B579" s="1" t="s">
        <v>17</v>
      </c>
      <c r="C579" s="1">
        <v>329.0</v>
      </c>
      <c r="D579" s="1">
        <v>0.0</v>
      </c>
      <c r="E579" s="1" t="s">
        <v>18</v>
      </c>
      <c r="F579" s="1" t="s">
        <v>19</v>
      </c>
      <c r="G579" s="1" t="s">
        <v>20</v>
      </c>
      <c r="H579" s="1" t="s">
        <v>10619</v>
      </c>
      <c r="I579" s="1" t="s">
        <v>10620</v>
      </c>
      <c r="J579" s="1" t="s">
        <v>10620</v>
      </c>
      <c r="K579" s="2"/>
      <c r="L579" s="1">
        <v>-6.0</v>
      </c>
      <c r="M579" s="1"/>
      <c r="N579" s="1">
        <v>8.93135</v>
      </c>
      <c r="O579" s="1" t="s">
        <v>8687</v>
      </c>
      <c r="P579" s="1" t="s">
        <v>9553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80</v>
      </c>
      <c r="B580" s="1" t="s">
        <v>17</v>
      </c>
      <c r="C580" s="1">
        <v>319.0</v>
      </c>
      <c r="D580" s="1">
        <v>75.0</v>
      </c>
      <c r="E580" s="2"/>
      <c r="F580" s="1" t="s">
        <v>38</v>
      </c>
      <c r="G580" s="1" t="s">
        <v>20</v>
      </c>
      <c r="H580" s="1" t="s">
        <v>10621</v>
      </c>
      <c r="I580" s="1" t="s">
        <v>10622</v>
      </c>
      <c r="J580" s="1" t="s">
        <v>10622</v>
      </c>
      <c r="K580" s="2"/>
      <c r="L580" s="1">
        <v>0.0</v>
      </c>
      <c r="M580" s="1"/>
      <c r="N580" s="1">
        <v>17.681383333333333</v>
      </c>
      <c r="O580" s="1" t="s">
        <v>86</v>
      </c>
      <c r="P580" s="1" t="s">
        <v>10623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80</v>
      </c>
      <c r="B581" s="1" t="s">
        <v>17</v>
      </c>
      <c r="C581" s="1">
        <v>498.0</v>
      </c>
      <c r="D581" s="1">
        <v>0.0</v>
      </c>
      <c r="E581" s="1" t="s">
        <v>8676</v>
      </c>
      <c r="F581" s="1" t="s">
        <v>81</v>
      </c>
      <c r="G581" s="1" t="s">
        <v>20</v>
      </c>
      <c r="H581" s="1" t="s">
        <v>10624</v>
      </c>
      <c r="I581" s="1" t="s">
        <v>10625</v>
      </c>
      <c r="J581" s="1" t="s">
        <v>10626</v>
      </c>
      <c r="K581" s="1" t="s">
        <v>10627</v>
      </c>
      <c r="L581" s="1">
        <v>1.0</v>
      </c>
      <c r="M581" s="1">
        <v>0.0017333333333333333</v>
      </c>
      <c r="N581" s="1">
        <v>48.9021</v>
      </c>
      <c r="O581" s="1" t="s">
        <v>86</v>
      </c>
      <c r="P581" s="1" t="s">
        <v>10628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16</v>
      </c>
      <c r="B582" s="1" t="s">
        <v>17</v>
      </c>
      <c r="C582" s="1">
        <v>329.0</v>
      </c>
      <c r="D582" s="1">
        <v>0.0</v>
      </c>
      <c r="E582" s="1" t="s">
        <v>18</v>
      </c>
      <c r="F582" s="1" t="s">
        <v>19</v>
      </c>
      <c r="G582" s="1" t="s">
        <v>20</v>
      </c>
      <c r="H582" s="1" t="s">
        <v>10629</v>
      </c>
      <c r="I582" s="1" t="s">
        <v>10630</v>
      </c>
      <c r="J582" s="1" t="s">
        <v>10630</v>
      </c>
      <c r="K582" s="2"/>
      <c r="L582" s="1">
        <v>-6.0</v>
      </c>
      <c r="M582" s="1"/>
      <c r="N582" s="1">
        <v>8.6622</v>
      </c>
      <c r="O582" s="1" t="s">
        <v>8687</v>
      </c>
      <c r="P582" s="1" t="s">
        <v>10631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80</v>
      </c>
      <c r="B583" s="1" t="s">
        <v>17</v>
      </c>
      <c r="C583" s="1">
        <v>249.0</v>
      </c>
      <c r="D583" s="1">
        <v>0.0</v>
      </c>
      <c r="E583" s="1" t="s">
        <v>8676</v>
      </c>
      <c r="F583" s="1" t="s">
        <v>81</v>
      </c>
      <c r="G583" s="1" t="s">
        <v>20</v>
      </c>
      <c r="H583" s="1" t="s">
        <v>10632</v>
      </c>
      <c r="I583" s="1" t="s">
        <v>10633</v>
      </c>
      <c r="J583" s="1" t="s">
        <v>10634</v>
      </c>
      <c r="K583" s="1" t="s">
        <v>10635</v>
      </c>
      <c r="L583" s="1">
        <v>0.0</v>
      </c>
      <c r="M583" s="1">
        <v>0.006666666666666667</v>
      </c>
      <c r="N583" s="1">
        <v>11.477916666666667</v>
      </c>
      <c r="O583" s="1" t="s">
        <v>86</v>
      </c>
      <c r="P583" s="1" t="s">
        <v>8934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25</v>
      </c>
      <c r="B584" s="1" t="s">
        <v>17</v>
      </c>
      <c r="C584" s="1">
        <v>658.0</v>
      </c>
      <c r="D584" s="1">
        <v>0.0</v>
      </c>
      <c r="E584" s="2"/>
      <c r="F584" s="1" t="s">
        <v>19</v>
      </c>
      <c r="G584" s="1" t="s">
        <v>20</v>
      </c>
      <c r="H584" s="1" t="s">
        <v>10636</v>
      </c>
      <c r="I584" s="1" t="s">
        <v>10637</v>
      </c>
      <c r="J584" s="1" t="s">
        <v>10637</v>
      </c>
      <c r="K584" s="2"/>
      <c r="L584" s="1">
        <v>-6.0</v>
      </c>
      <c r="M584" s="1"/>
      <c r="N584" s="1">
        <v>8.680183333333334</v>
      </c>
      <c r="O584" s="1" t="s">
        <v>8687</v>
      </c>
      <c r="P584" s="1" t="s">
        <v>10638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25</v>
      </c>
      <c r="B585" s="1" t="s">
        <v>17</v>
      </c>
      <c r="C585" s="1">
        <v>522.0</v>
      </c>
      <c r="D585" s="1">
        <v>0.0</v>
      </c>
      <c r="E585" s="2"/>
      <c r="F585" s="1" t="s">
        <v>19</v>
      </c>
      <c r="G585" s="1" t="s">
        <v>39</v>
      </c>
      <c r="H585" s="1" t="s">
        <v>10639</v>
      </c>
      <c r="I585" s="1" t="s">
        <v>10640</v>
      </c>
      <c r="J585" s="1" t="s">
        <v>10640</v>
      </c>
      <c r="K585" s="2"/>
      <c r="L585" s="1">
        <v>-5.0</v>
      </c>
      <c r="M585" s="1"/>
      <c r="N585" s="1">
        <v>9.462183333333334</v>
      </c>
      <c r="O585" s="1" t="s">
        <v>8687</v>
      </c>
      <c r="P585" s="1" t="s">
        <v>10641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25</v>
      </c>
      <c r="B586" s="1" t="s">
        <v>17</v>
      </c>
      <c r="C586" s="1">
        <v>264.0</v>
      </c>
      <c r="D586" s="1">
        <v>0.0</v>
      </c>
      <c r="E586" s="2"/>
      <c r="F586" s="1" t="s">
        <v>19</v>
      </c>
      <c r="G586" s="1" t="s">
        <v>20</v>
      </c>
      <c r="H586" s="1" t="s">
        <v>10642</v>
      </c>
      <c r="I586" s="1" t="s">
        <v>10643</v>
      </c>
      <c r="J586" s="1" t="s">
        <v>10643</v>
      </c>
      <c r="K586" s="2"/>
      <c r="L586" s="1">
        <v>3.0</v>
      </c>
      <c r="M586" s="1"/>
      <c r="N586" s="1">
        <v>18.124916666666667</v>
      </c>
      <c r="O586" s="1" t="s">
        <v>8687</v>
      </c>
      <c r="P586" s="1" t="s">
        <v>10644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37</v>
      </c>
      <c r="B587" s="3" t="s">
        <v>17</v>
      </c>
      <c r="C587" s="3">
        <v>59.0</v>
      </c>
      <c r="D587" s="1">
        <v>0.0</v>
      </c>
      <c r="E587" s="2"/>
      <c r="F587" s="1" t="s">
        <v>38</v>
      </c>
      <c r="G587" s="1" t="s">
        <v>39</v>
      </c>
      <c r="H587" s="1" t="s">
        <v>10645</v>
      </c>
      <c r="I587" s="1" t="s">
        <v>10646</v>
      </c>
      <c r="J587" s="1" t="s">
        <v>10646</v>
      </c>
      <c r="K587" s="2"/>
      <c r="L587" s="1">
        <v>-4.0</v>
      </c>
      <c r="M587" s="1"/>
      <c r="N587" s="1">
        <v>0.056133333333333334</v>
      </c>
      <c r="O587" s="1" t="s">
        <v>42</v>
      </c>
      <c r="P587" s="1" t="s">
        <v>10647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80</v>
      </c>
      <c r="B588" s="1" t="s">
        <v>17</v>
      </c>
      <c r="C588" s="3">
        <v>309.0</v>
      </c>
      <c r="D588" s="1">
        <v>0.0</v>
      </c>
      <c r="E588" s="1" t="s">
        <v>8676</v>
      </c>
      <c r="F588" s="1" t="s">
        <v>81</v>
      </c>
      <c r="G588" s="1" t="s">
        <v>39</v>
      </c>
      <c r="H588" s="1" t="s">
        <v>10648</v>
      </c>
      <c r="I588" s="1" t="s">
        <v>10649</v>
      </c>
      <c r="J588" s="1" t="s">
        <v>10650</v>
      </c>
      <c r="K588" s="1" t="s">
        <v>10651</v>
      </c>
      <c r="L588" s="1">
        <v>-25.0</v>
      </c>
      <c r="M588" s="1">
        <v>0.0024333333333333334</v>
      </c>
      <c r="N588" s="1">
        <v>4.2847</v>
      </c>
      <c r="O588" s="1" t="s">
        <v>86</v>
      </c>
      <c r="P588" s="1" t="s">
        <v>8996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80</v>
      </c>
      <c r="B589" s="1" t="s">
        <v>17</v>
      </c>
      <c r="C589" s="1">
        <v>337.0</v>
      </c>
      <c r="D589" s="1">
        <v>62.0</v>
      </c>
      <c r="E589" s="2"/>
      <c r="F589" s="1" t="s">
        <v>38</v>
      </c>
      <c r="G589" s="1" t="s">
        <v>20</v>
      </c>
      <c r="H589" s="1" t="s">
        <v>10652</v>
      </c>
      <c r="I589" s="1" t="s">
        <v>10653</v>
      </c>
      <c r="J589" s="1" t="s">
        <v>10653</v>
      </c>
      <c r="K589" s="2"/>
      <c r="L589" s="1">
        <v>-7.0</v>
      </c>
      <c r="M589" s="1"/>
      <c r="N589" s="1">
        <v>11.464666666666666</v>
      </c>
      <c r="O589" s="1" t="s">
        <v>86</v>
      </c>
      <c r="P589" s="1" t="s">
        <v>10115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29</v>
      </c>
      <c r="B590" s="1" t="s">
        <v>17</v>
      </c>
      <c r="C590" s="1">
        <v>264.0</v>
      </c>
      <c r="D590" s="1">
        <v>0.0</v>
      </c>
      <c r="E590" s="1" t="s">
        <v>8774</v>
      </c>
      <c r="F590" s="1" t="s">
        <v>19</v>
      </c>
      <c r="G590" s="1" t="s">
        <v>20</v>
      </c>
      <c r="H590" s="1" t="s">
        <v>10654</v>
      </c>
      <c r="I590" s="1" t="s">
        <v>10655</v>
      </c>
      <c r="J590" s="1" t="s">
        <v>10655</v>
      </c>
      <c r="K590" s="2"/>
      <c r="L590" s="1">
        <v>1.0</v>
      </c>
      <c r="M590" s="1"/>
      <c r="N590" s="1">
        <v>16.473183333333335</v>
      </c>
      <c r="O590" s="1" t="s">
        <v>8687</v>
      </c>
      <c r="P590" s="1" t="s">
        <v>10656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80</v>
      </c>
      <c r="B591" s="1" t="s">
        <v>17</v>
      </c>
      <c r="C591" s="1">
        <v>816.0</v>
      </c>
      <c r="D591" s="1">
        <v>187.0</v>
      </c>
      <c r="E591" s="2"/>
      <c r="F591" s="1" t="s">
        <v>38</v>
      </c>
      <c r="G591" s="1" t="s">
        <v>20</v>
      </c>
      <c r="H591" s="1" t="s">
        <v>10657</v>
      </c>
      <c r="I591" s="1" t="s">
        <v>10658</v>
      </c>
      <c r="J591" s="1" t="s">
        <v>10658</v>
      </c>
      <c r="K591" s="2"/>
      <c r="L591" s="1">
        <v>-2.0</v>
      </c>
      <c r="M591" s="1"/>
      <c r="N591" s="1">
        <v>285.73023333333333</v>
      </c>
      <c r="O591" s="1" t="s">
        <v>86</v>
      </c>
      <c r="P591" s="1" t="s">
        <v>10659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80</v>
      </c>
      <c r="B592" s="1" t="s">
        <v>17</v>
      </c>
      <c r="C592" s="1">
        <v>369.0</v>
      </c>
      <c r="D592" s="1">
        <v>20.0</v>
      </c>
      <c r="E592" s="2"/>
      <c r="F592" s="1" t="s">
        <v>38</v>
      </c>
      <c r="G592" s="1" t="s">
        <v>20</v>
      </c>
      <c r="H592" s="1" t="s">
        <v>10660</v>
      </c>
      <c r="I592" s="1" t="s">
        <v>10661</v>
      </c>
      <c r="J592" s="1" t="s">
        <v>10661</v>
      </c>
      <c r="K592" s="2"/>
      <c r="L592" s="1">
        <v>-11.0</v>
      </c>
      <c r="M592" s="1"/>
      <c r="N592" s="1">
        <v>6.881066666666666</v>
      </c>
      <c r="O592" s="1" t="s">
        <v>86</v>
      </c>
      <c r="P592" s="1" t="s">
        <v>10662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16</v>
      </c>
      <c r="B593" s="1" t="s">
        <v>17</v>
      </c>
      <c r="C593" s="1">
        <v>388.0</v>
      </c>
      <c r="D593" s="1">
        <v>0.0</v>
      </c>
      <c r="E593" s="1" t="s">
        <v>18</v>
      </c>
      <c r="F593" s="1" t="s">
        <v>19</v>
      </c>
      <c r="G593" s="1" t="s">
        <v>20</v>
      </c>
      <c r="H593" s="1" t="s">
        <v>10663</v>
      </c>
      <c r="I593" s="1" t="s">
        <v>10664</v>
      </c>
      <c r="J593" s="1" t="s">
        <v>10664</v>
      </c>
      <c r="K593" s="2"/>
      <c r="L593" s="1">
        <v>-9.0</v>
      </c>
      <c r="M593" s="1"/>
      <c r="N593" s="1">
        <v>5.753466666666666</v>
      </c>
      <c r="O593" s="1" t="s">
        <v>8687</v>
      </c>
      <c r="P593" s="1" t="s">
        <v>10665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25</v>
      </c>
      <c r="B594" s="1" t="s">
        <v>17</v>
      </c>
      <c r="C594" s="1">
        <v>224.0</v>
      </c>
      <c r="D594" s="1">
        <v>0.0</v>
      </c>
      <c r="E594" s="2"/>
      <c r="F594" s="1" t="s">
        <v>19</v>
      </c>
      <c r="G594" s="1" t="s">
        <v>20</v>
      </c>
      <c r="H594" s="1" t="s">
        <v>10666</v>
      </c>
      <c r="I594" s="1" t="s">
        <v>10667</v>
      </c>
      <c r="J594" s="1" t="s">
        <v>10667</v>
      </c>
      <c r="K594" s="2"/>
      <c r="L594" s="1">
        <v>-9.0</v>
      </c>
      <c r="M594" s="1"/>
      <c r="N594" s="1">
        <v>5.097816666666667</v>
      </c>
      <c r="O594" s="1" t="s">
        <v>8687</v>
      </c>
      <c r="P594" s="1" t="s">
        <v>9237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80</v>
      </c>
      <c r="B595" s="1" t="s">
        <v>17</v>
      </c>
      <c r="C595" s="1">
        <v>326.0</v>
      </c>
      <c r="D595" s="1">
        <v>0.0</v>
      </c>
      <c r="E595" s="1" t="s">
        <v>8676</v>
      </c>
      <c r="F595" s="1" t="s">
        <v>81</v>
      </c>
      <c r="G595" s="1" t="s">
        <v>20</v>
      </c>
      <c r="H595" s="1" t="s">
        <v>10668</v>
      </c>
      <c r="I595" s="1" t="s">
        <v>10669</v>
      </c>
      <c r="J595" s="1" t="s">
        <v>10670</v>
      </c>
      <c r="K595" s="1" t="s">
        <v>10671</v>
      </c>
      <c r="L595" s="1">
        <v>5.0</v>
      </c>
      <c r="M595" s="1">
        <v>0.0022</v>
      </c>
      <c r="N595" s="1">
        <v>17.13015</v>
      </c>
      <c r="O595" s="1" t="s">
        <v>86</v>
      </c>
      <c r="P595" s="1" t="s">
        <v>10672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16</v>
      </c>
      <c r="B596" s="1" t="s">
        <v>17</v>
      </c>
      <c r="C596" s="1">
        <v>321.0</v>
      </c>
      <c r="D596" s="1">
        <v>0.0</v>
      </c>
      <c r="E596" s="1" t="s">
        <v>18</v>
      </c>
      <c r="F596" s="1" t="s">
        <v>19</v>
      </c>
      <c r="G596" s="1" t="s">
        <v>20</v>
      </c>
      <c r="H596" s="1" t="s">
        <v>10673</v>
      </c>
      <c r="I596" s="1" t="s">
        <v>10674</v>
      </c>
      <c r="J596" s="1" t="s">
        <v>10674</v>
      </c>
      <c r="K596" s="2"/>
      <c r="L596" s="1">
        <v>-6.0</v>
      </c>
      <c r="M596" s="1"/>
      <c r="N596" s="1">
        <v>9.175283333333333</v>
      </c>
      <c r="O596" s="1" t="s">
        <v>8687</v>
      </c>
      <c r="P596" s="1" t="s">
        <v>10675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80</v>
      </c>
      <c r="B597" s="1" t="s">
        <v>17</v>
      </c>
      <c r="C597" s="3">
        <v>369.0</v>
      </c>
      <c r="D597" s="1">
        <v>0.0</v>
      </c>
      <c r="E597" s="1" t="s">
        <v>8676</v>
      </c>
      <c r="F597" s="1" t="s">
        <v>81</v>
      </c>
      <c r="G597" s="1" t="s">
        <v>20</v>
      </c>
      <c r="H597" s="1" t="s">
        <v>10676</v>
      </c>
      <c r="I597" s="1" t="s">
        <v>10677</v>
      </c>
      <c r="J597" s="1" t="s">
        <v>10678</v>
      </c>
      <c r="K597" s="1" t="s">
        <v>10679</v>
      </c>
      <c r="L597" s="1">
        <v>6.0</v>
      </c>
      <c r="M597" s="1">
        <v>0.002616666666666667</v>
      </c>
      <c r="N597" s="1">
        <v>9.52035</v>
      </c>
      <c r="O597" s="1" t="s">
        <v>86</v>
      </c>
      <c r="P597" s="1" t="s">
        <v>10680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80</v>
      </c>
      <c r="B598" s="1" t="s">
        <v>17</v>
      </c>
      <c r="C598" s="1">
        <v>548.0</v>
      </c>
      <c r="D598" s="1">
        <v>0.0</v>
      </c>
      <c r="E598" s="1" t="s">
        <v>8676</v>
      </c>
      <c r="F598" s="1" t="s">
        <v>81</v>
      </c>
      <c r="G598" s="1" t="s">
        <v>20</v>
      </c>
      <c r="H598" s="1" t="s">
        <v>10681</v>
      </c>
      <c r="I598" s="1" t="s">
        <v>10682</v>
      </c>
      <c r="J598" s="1" t="s">
        <v>10683</v>
      </c>
      <c r="K598" s="1" t="s">
        <v>10684</v>
      </c>
      <c r="L598" s="1">
        <v>11.0</v>
      </c>
      <c r="M598" s="1">
        <v>0.00215</v>
      </c>
      <c r="N598" s="1">
        <v>16.148683333333334</v>
      </c>
      <c r="O598" s="1" t="s">
        <v>86</v>
      </c>
      <c r="P598" s="1" t="s">
        <v>10685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80</v>
      </c>
      <c r="B599" s="1" t="s">
        <v>17</v>
      </c>
      <c r="C599" s="3">
        <v>309.0</v>
      </c>
      <c r="D599" s="1">
        <v>0.0</v>
      </c>
      <c r="E599" s="1" t="s">
        <v>8676</v>
      </c>
      <c r="F599" s="1" t="s">
        <v>81</v>
      </c>
      <c r="G599" s="1" t="s">
        <v>39</v>
      </c>
      <c r="H599" s="1" t="s">
        <v>10686</v>
      </c>
      <c r="I599" s="1" t="s">
        <v>10687</v>
      </c>
      <c r="J599" s="1" t="s">
        <v>10688</v>
      </c>
      <c r="K599" s="1" t="s">
        <v>10689</v>
      </c>
      <c r="L599" s="1">
        <v>9.0</v>
      </c>
      <c r="M599" s="1">
        <v>0.00545</v>
      </c>
      <c r="N599" s="1">
        <v>13.46345</v>
      </c>
      <c r="O599" s="1" t="s">
        <v>86</v>
      </c>
      <c r="P599" s="1" t="s">
        <v>10210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80</v>
      </c>
      <c r="B600" s="1" t="s">
        <v>17</v>
      </c>
      <c r="C600" s="1">
        <v>498.0</v>
      </c>
      <c r="D600" s="1">
        <v>0.0</v>
      </c>
      <c r="E600" s="1" t="s">
        <v>8676</v>
      </c>
      <c r="F600" s="1" t="s">
        <v>81</v>
      </c>
      <c r="G600" s="1" t="s">
        <v>20</v>
      </c>
      <c r="H600" s="1" t="s">
        <v>10690</v>
      </c>
      <c r="I600" s="1" t="s">
        <v>10691</v>
      </c>
      <c r="J600" s="1" t="s">
        <v>10692</v>
      </c>
      <c r="K600" s="1" t="s">
        <v>10693</v>
      </c>
      <c r="L600" s="1">
        <v>-13.0</v>
      </c>
      <c r="M600" s="1">
        <v>0.0022333333333333333</v>
      </c>
      <c r="N600" s="1">
        <v>9.727133333333333</v>
      </c>
      <c r="O600" s="1" t="s">
        <v>86</v>
      </c>
      <c r="P600" s="1" t="s">
        <v>10694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25</v>
      </c>
      <c r="B601" s="1" t="s">
        <v>17</v>
      </c>
      <c r="C601" s="1">
        <v>346.0</v>
      </c>
      <c r="D601" s="1">
        <v>0.0</v>
      </c>
      <c r="E601" s="2"/>
      <c r="F601" s="1" t="s">
        <v>19</v>
      </c>
      <c r="G601" s="1" t="s">
        <v>20</v>
      </c>
      <c r="H601" s="1" t="s">
        <v>10695</v>
      </c>
      <c r="I601" s="1" t="s">
        <v>10696</v>
      </c>
      <c r="J601" s="1" t="s">
        <v>10696</v>
      </c>
      <c r="K601" s="2"/>
      <c r="L601" s="1">
        <v>-8.0</v>
      </c>
      <c r="M601" s="1"/>
      <c r="N601" s="1">
        <v>6.870416666666666</v>
      </c>
      <c r="O601" s="1" t="s">
        <v>8687</v>
      </c>
      <c r="P601" s="1" t="s">
        <v>10697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29</v>
      </c>
      <c r="B602" s="1" t="s">
        <v>17</v>
      </c>
      <c r="C602" s="3">
        <v>274.0</v>
      </c>
      <c r="D602" s="1">
        <v>0.0</v>
      </c>
      <c r="E602" s="1" t="s">
        <v>10698</v>
      </c>
      <c r="F602" s="1" t="s">
        <v>19</v>
      </c>
      <c r="G602" s="1" t="s">
        <v>20</v>
      </c>
      <c r="H602" s="1" t="s">
        <v>10699</v>
      </c>
      <c r="I602" s="1" t="s">
        <v>10700</v>
      </c>
      <c r="J602" s="1" t="s">
        <v>10700</v>
      </c>
      <c r="K602" s="2"/>
      <c r="L602" s="1">
        <v>-9.0</v>
      </c>
      <c r="M602" s="1"/>
      <c r="N602" s="1">
        <v>5.134883333333334</v>
      </c>
      <c r="O602" s="1" t="s">
        <v>8687</v>
      </c>
      <c r="P602" s="1" t="s">
        <v>10701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29</v>
      </c>
      <c r="B603" s="1" t="s">
        <v>17</v>
      </c>
      <c r="C603" s="1">
        <v>463.0</v>
      </c>
      <c r="D603" s="1">
        <v>0.0</v>
      </c>
      <c r="E603" s="1" t="s">
        <v>10698</v>
      </c>
      <c r="F603" s="1" t="s">
        <v>19</v>
      </c>
      <c r="G603" s="1" t="s">
        <v>20</v>
      </c>
      <c r="H603" s="1" t="s">
        <v>10702</v>
      </c>
      <c r="I603" s="1" t="s">
        <v>10703</v>
      </c>
      <c r="J603" s="1" t="s">
        <v>10703</v>
      </c>
      <c r="K603" s="2"/>
      <c r="L603" s="1">
        <v>-1.0</v>
      </c>
      <c r="M603" s="1"/>
      <c r="N603" s="1">
        <v>13.790316666666667</v>
      </c>
      <c r="O603" s="1" t="s">
        <v>8687</v>
      </c>
      <c r="P603" s="1" t="s">
        <v>10704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29</v>
      </c>
      <c r="B604" s="1" t="s">
        <v>17</v>
      </c>
      <c r="C604" s="1">
        <v>364.0</v>
      </c>
      <c r="D604" s="1">
        <v>0.0</v>
      </c>
      <c r="E604" s="1" t="s">
        <v>1374</v>
      </c>
      <c r="F604" s="1" t="s">
        <v>19</v>
      </c>
      <c r="G604" s="1" t="s">
        <v>20</v>
      </c>
      <c r="H604" s="1" t="s">
        <v>10705</v>
      </c>
      <c r="I604" s="1" t="s">
        <v>10706</v>
      </c>
      <c r="J604" s="1" t="s">
        <v>10706</v>
      </c>
      <c r="K604" s="2"/>
      <c r="L604" s="1">
        <v>-5.0</v>
      </c>
      <c r="M604" s="1"/>
      <c r="N604" s="1">
        <v>9.7494</v>
      </c>
      <c r="O604" s="1" t="s">
        <v>8687</v>
      </c>
      <c r="P604" s="1" t="s">
        <v>10707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37</v>
      </c>
      <c r="B605" s="1" t="s">
        <v>17</v>
      </c>
      <c r="C605" s="1">
        <v>124.5</v>
      </c>
      <c r="D605" s="1">
        <v>124.5</v>
      </c>
      <c r="E605" s="2"/>
      <c r="F605" s="1" t="s">
        <v>38</v>
      </c>
      <c r="G605" s="1" t="s">
        <v>39</v>
      </c>
      <c r="H605" s="1" t="s">
        <v>10708</v>
      </c>
      <c r="I605" s="1" t="s">
        <v>10709</v>
      </c>
      <c r="J605" s="1" t="s">
        <v>10709</v>
      </c>
      <c r="K605" s="2"/>
      <c r="L605" s="1">
        <v>0.0</v>
      </c>
      <c r="M605" s="1"/>
      <c r="N605" s="1">
        <v>5.40915</v>
      </c>
      <c r="O605" s="1" t="s">
        <v>42</v>
      </c>
      <c r="P605" s="1" t="s">
        <v>10710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80</v>
      </c>
      <c r="B606" s="1" t="s">
        <v>17</v>
      </c>
      <c r="C606" s="3">
        <v>394.0</v>
      </c>
      <c r="D606" s="1">
        <v>0.0</v>
      </c>
      <c r="E606" s="1" t="s">
        <v>8676</v>
      </c>
      <c r="F606" s="1" t="s">
        <v>81</v>
      </c>
      <c r="G606" s="1" t="s">
        <v>20</v>
      </c>
      <c r="H606" s="1" t="s">
        <v>10711</v>
      </c>
      <c r="I606" s="1" t="s">
        <v>10712</v>
      </c>
      <c r="J606" s="1" t="s">
        <v>10713</v>
      </c>
      <c r="K606" s="1" t="s">
        <v>10714</v>
      </c>
      <c r="L606" s="1">
        <v>-3.0</v>
      </c>
      <c r="M606" s="1">
        <v>0.007216666666666666</v>
      </c>
      <c r="N606" s="1">
        <v>23.648783333333334</v>
      </c>
      <c r="O606" s="1" t="s">
        <v>86</v>
      </c>
      <c r="P606" s="1" t="s">
        <v>10715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16</v>
      </c>
      <c r="B607" s="1" t="s">
        <v>17</v>
      </c>
      <c r="C607" s="1">
        <v>329.0</v>
      </c>
      <c r="D607" s="1">
        <v>0.0</v>
      </c>
      <c r="E607" s="1" t="s">
        <v>18</v>
      </c>
      <c r="F607" s="1" t="s">
        <v>19</v>
      </c>
      <c r="G607" s="1" t="s">
        <v>20</v>
      </c>
      <c r="H607" s="1" t="s">
        <v>10716</v>
      </c>
      <c r="I607" s="1" t="s">
        <v>10717</v>
      </c>
      <c r="J607" s="1" t="s">
        <v>10717</v>
      </c>
      <c r="K607" s="2"/>
      <c r="L607" s="1">
        <v>0.0</v>
      </c>
      <c r="M607" s="1"/>
      <c r="N607" s="1">
        <v>15.94205</v>
      </c>
      <c r="O607" s="1" t="s">
        <v>8687</v>
      </c>
      <c r="P607" s="1" t="s">
        <v>10631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80</v>
      </c>
      <c r="B608" s="1" t="s">
        <v>17</v>
      </c>
      <c r="C608" s="3">
        <v>788.0</v>
      </c>
      <c r="D608" s="1">
        <v>174.0</v>
      </c>
      <c r="E608" s="2"/>
      <c r="F608" s="1" t="s">
        <v>38</v>
      </c>
      <c r="G608" s="1" t="s">
        <v>20</v>
      </c>
      <c r="H608" s="1" t="s">
        <v>10718</v>
      </c>
      <c r="I608" s="1" t="s">
        <v>10719</v>
      </c>
      <c r="J608" s="1" t="s">
        <v>10719</v>
      </c>
      <c r="K608" s="2"/>
      <c r="L608" s="1">
        <v>-3.0</v>
      </c>
      <c r="M608" s="1"/>
      <c r="N608" s="1">
        <v>15.9845</v>
      </c>
      <c r="O608" s="1" t="s">
        <v>86</v>
      </c>
      <c r="P608" s="1" t="s">
        <v>10720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29</v>
      </c>
      <c r="B609" s="1" t="s">
        <v>17</v>
      </c>
      <c r="C609" s="1">
        <v>434.0</v>
      </c>
      <c r="D609" s="1">
        <v>0.0</v>
      </c>
      <c r="E609" s="1" t="s">
        <v>9090</v>
      </c>
      <c r="F609" s="1" t="s">
        <v>19</v>
      </c>
      <c r="G609" s="1" t="s">
        <v>20</v>
      </c>
      <c r="H609" s="1" t="s">
        <v>10721</v>
      </c>
      <c r="I609" s="1" t="s">
        <v>10722</v>
      </c>
      <c r="J609" s="1" t="s">
        <v>10722</v>
      </c>
      <c r="K609" s="2"/>
      <c r="L609" s="1">
        <v>-12.0</v>
      </c>
      <c r="M609" s="1"/>
      <c r="N609" s="1">
        <v>2.2551</v>
      </c>
      <c r="O609" s="1" t="s">
        <v>8687</v>
      </c>
      <c r="P609" s="1" t="s">
        <v>10723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16</v>
      </c>
      <c r="B610" s="1" t="s">
        <v>17</v>
      </c>
      <c r="C610" s="1">
        <v>479.0</v>
      </c>
      <c r="D610" s="1">
        <v>0.0</v>
      </c>
      <c r="E610" s="1" t="s">
        <v>18</v>
      </c>
      <c r="F610" s="1" t="s">
        <v>19</v>
      </c>
      <c r="G610" s="1" t="s">
        <v>20</v>
      </c>
      <c r="H610" s="1" t="s">
        <v>10724</v>
      </c>
      <c r="I610" s="1" t="s">
        <v>10725</v>
      </c>
      <c r="J610" s="1" t="s">
        <v>10725</v>
      </c>
      <c r="K610" s="2"/>
      <c r="L610" s="1">
        <v>-6.0</v>
      </c>
      <c r="M610" s="1"/>
      <c r="N610" s="1">
        <v>8.006266666666667</v>
      </c>
      <c r="O610" s="1" t="s">
        <v>8687</v>
      </c>
      <c r="P610" s="1" t="s">
        <v>10726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25</v>
      </c>
      <c r="B611" s="1" t="s">
        <v>17</v>
      </c>
      <c r="C611" s="1">
        <v>504.0</v>
      </c>
      <c r="D611" s="1">
        <v>0.0</v>
      </c>
      <c r="E611" s="2"/>
      <c r="F611" s="1" t="s">
        <v>19</v>
      </c>
      <c r="G611" s="1" t="s">
        <v>20</v>
      </c>
      <c r="H611" s="1" t="s">
        <v>10727</v>
      </c>
      <c r="I611" s="1" t="s">
        <v>10728</v>
      </c>
      <c r="J611" s="1" t="s">
        <v>10728</v>
      </c>
      <c r="K611" s="2"/>
      <c r="L611" s="1">
        <v>-4.0</v>
      </c>
      <c r="M611" s="1"/>
      <c r="N611" s="1">
        <v>10.879483333333333</v>
      </c>
      <c r="O611" s="1" t="s">
        <v>8687</v>
      </c>
      <c r="P611" s="1" t="s">
        <v>10729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80</v>
      </c>
      <c r="B612" s="1" t="s">
        <v>17</v>
      </c>
      <c r="C612" s="1">
        <v>418.0</v>
      </c>
      <c r="D612" s="1">
        <v>0.0</v>
      </c>
      <c r="E612" s="1" t="s">
        <v>18</v>
      </c>
      <c r="F612" s="1" t="s">
        <v>81</v>
      </c>
      <c r="G612" s="1" t="s">
        <v>39</v>
      </c>
      <c r="H612" s="1" t="s">
        <v>10730</v>
      </c>
      <c r="I612" s="1" t="s">
        <v>10731</v>
      </c>
      <c r="J612" s="1" t="s">
        <v>10732</v>
      </c>
      <c r="K612" s="1" t="s">
        <v>10733</v>
      </c>
      <c r="L612" s="1">
        <v>-2.0</v>
      </c>
      <c r="M612" s="1">
        <v>0.5562833333333334</v>
      </c>
      <c r="N612" s="1">
        <v>13.137066666666666</v>
      </c>
      <c r="O612" s="1" t="s">
        <v>86</v>
      </c>
      <c r="P612" s="1" t="s">
        <v>10734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25</v>
      </c>
      <c r="B613" s="1" t="s">
        <v>17</v>
      </c>
      <c r="C613" s="1">
        <v>756.0</v>
      </c>
      <c r="D613" s="1">
        <v>0.0</v>
      </c>
      <c r="E613" s="2"/>
      <c r="F613" s="1" t="s">
        <v>19</v>
      </c>
      <c r="G613" s="1" t="s">
        <v>39</v>
      </c>
      <c r="H613" s="1" t="s">
        <v>10735</v>
      </c>
      <c r="I613" s="1" t="s">
        <v>10736</v>
      </c>
      <c r="J613" s="1" t="s">
        <v>10736</v>
      </c>
      <c r="K613" s="2"/>
      <c r="L613" s="1">
        <v>-2.0</v>
      </c>
      <c r="M613" s="1"/>
      <c r="N613" s="1">
        <v>12.846466666666666</v>
      </c>
      <c r="O613" s="1" t="s">
        <v>8687</v>
      </c>
      <c r="P613" s="1" t="s">
        <v>10737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29</v>
      </c>
      <c r="B614" s="1" t="s">
        <v>17</v>
      </c>
      <c r="C614" s="1">
        <v>304.0</v>
      </c>
      <c r="D614" s="1">
        <v>0.0</v>
      </c>
      <c r="E614" s="1" t="s">
        <v>9456</v>
      </c>
      <c r="F614" s="1" t="s">
        <v>19</v>
      </c>
      <c r="G614" s="1" t="s">
        <v>20</v>
      </c>
      <c r="H614" s="1" t="s">
        <v>10738</v>
      </c>
      <c r="I614" s="1" t="s">
        <v>10739</v>
      </c>
      <c r="J614" s="1" t="s">
        <v>10739</v>
      </c>
      <c r="K614" s="2"/>
      <c r="L614" s="1">
        <v>-9.0</v>
      </c>
      <c r="M614" s="1"/>
      <c r="N614" s="1">
        <v>5.63895</v>
      </c>
      <c r="O614" s="1" t="s">
        <v>8687</v>
      </c>
      <c r="P614" s="1" t="s">
        <v>10740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16</v>
      </c>
      <c r="B615" s="1" t="s">
        <v>17</v>
      </c>
      <c r="C615" s="3">
        <v>273.0</v>
      </c>
      <c r="D615" s="1">
        <v>0.0</v>
      </c>
      <c r="E615" s="1" t="s">
        <v>18</v>
      </c>
      <c r="F615" s="1" t="s">
        <v>19</v>
      </c>
      <c r="G615" s="1" t="s">
        <v>20</v>
      </c>
      <c r="H615" s="1" t="s">
        <v>10741</v>
      </c>
      <c r="I615" s="1" t="s">
        <v>10742</v>
      </c>
      <c r="J615" s="1" t="s">
        <v>10742</v>
      </c>
      <c r="K615" s="2"/>
      <c r="L615" s="1">
        <v>-2.0</v>
      </c>
      <c r="M615" s="1"/>
      <c r="N615" s="1">
        <v>12.285583333333333</v>
      </c>
      <c r="O615" s="1" t="s">
        <v>8687</v>
      </c>
      <c r="P615" s="1" t="s">
        <v>10743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29</v>
      </c>
      <c r="B616" s="1" t="s">
        <v>17</v>
      </c>
      <c r="C616" s="1">
        <v>289.0</v>
      </c>
      <c r="D616" s="1">
        <v>0.0</v>
      </c>
      <c r="E616" s="1" t="s">
        <v>3266</v>
      </c>
      <c r="F616" s="1" t="s">
        <v>19</v>
      </c>
      <c r="G616" s="1" t="s">
        <v>20</v>
      </c>
      <c r="H616" s="1" t="s">
        <v>10744</v>
      </c>
      <c r="I616" s="1" t="s">
        <v>10745</v>
      </c>
      <c r="J616" s="1" t="s">
        <v>10745</v>
      </c>
      <c r="K616" s="2"/>
      <c r="L616" s="1">
        <v>-7.0</v>
      </c>
      <c r="M616" s="1"/>
      <c r="N616" s="1">
        <v>7.506916666666666</v>
      </c>
      <c r="O616" s="1" t="s">
        <v>8687</v>
      </c>
      <c r="P616" s="1" t="s">
        <v>10746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37</v>
      </c>
      <c r="B617" s="1" t="s">
        <v>17</v>
      </c>
      <c r="C617" s="1">
        <v>258.0</v>
      </c>
      <c r="D617" s="1">
        <v>0.0</v>
      </c>
      <c r="E617" s="2"/>
      <c r="F617" s="1" t="s">
        <v>38</v>
      </c>
      <c r="G617" s="1" t="s">
        <v>39</v>
      </c>
      <c r="H617" s="1" t="s">
        <v>10747</v>
      </c>
      <c r="I617" s="1" t="s">
        <v>10748</v>
      </c>
      <c r="J617" s="1" t="s">
        <v>10748</v>
      </c>
      <c r="K617" s="2"/>
      <c r="L617" s="1">
        <v>2.0</v>
      </c>
      <c r="M617" s="1"/>
      <c r="N617" s="1">
        <v>7.05715</v>
      </c>
      <c r="O617" s="1" t="s">
        <v>42</v>
      </c>
      <c r="P617" s="1" t="s">
        <v>10749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80</v>
      </c>
      <c r="B618" s="1" t="s">
        <v>17</v>
      </c>
      <c r="C618" s="1">
        <v>191.0</v>
      </c>
      <c r="D618" s="1">
        <v>48.0</v>
      </c>
      <c r="E618" s="2"/>
      <c r="F618" s="1" t="s">
        <v>38</v>
      </c>
      <c r="G618" s="1" t="s">
        <v>39</v>
      </c>
      <c r="H618" s="1" t="s">
        <v>10750</v>
      </c>
      <c r="I618" s="1" t="s">
        <v>10751</v>
      </c>
      <c r="J618" s="1" t="s">
        <v>10751</v>
      </c>
      <c r="K618" s="2"/>
      <c r="L618" s="1">
        <v>-13.0</v>
      </c>
      <c r="M618" s="1"/>
      <c r="N618" s="1">
        <v>5.713116666666667</v>
      </c>
      <c r="O618" s="1" t="s">
        <v>86</v>
      </c>
      <c r="P618" s="1" t="s">
        <v>10752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29</v>
      </c>
      <c r="B619" s="1" t="s">
        <v>17</v>
      </c>
      <c r="C619" s="1">
        <v>323.0</v>
      </c>
      <c r="D619" s="1">
        <v>0.0</v>
      </c>
      <c r="E619" s="1" t="s">
        <v>979</v>
      </c>
      <c r="F619" s="1" t="s">
        <v>19</v>
      </c>
      <c r="G619" s="1" t="s">
        <v>20</v>
      </c>
      <c r="H619" s="1" t="s">
        <v>10753</v>
      </c>
      <c r="I619" s="1" t="s">
        <v>10754</v>
      </c>
      <c r="J619" s="1" t="s">
        <v>10754</v>
      </c>
      <c r="K619" s="2"/>
      <c r="L619" s="1">
        <v>0.0</v>
      </c>
      <c r="M619" s="1"/>
      <c r="N619" s="1">
        <v>15.295266666666667</v>
      </c>
      <c r="O619" s="1" t="s">
        <v>8687</v>
      </c>
      <c r="P619" s="1" t="s">
        <v>10755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25</v>
      </c>
      <c r="B620" s="1" t="s">
        <v>17</v>
      </c>
      <c r="C620" s="1">
        <v>264.0</v>
      </c>
      <c r="D620" s="1">
        <v>0.0</v>
      </c>
      <c r="E620" s="2"/>
      <c r="F620" s="1" t="s">
        <v>19</v>
      </c>
      <c r="G620" s="1" t="s">
        <v>20</v>
      </c>
      <c r="H620" s="1" t="s">
        <v>10756</v>
      </c>
      <c r="I620" s="1" t="s">
        <v>10757</v>
      </c>
      <c r="J620" s="1" t="s">
        <v>10757</v>
      </c>
      <c r="K620" s="2"/>
      <c r="L620" s="1">
        <v>-3.0</v>
      </c>
      <c r="M620" s="1"/>
      <c r="N620" s="1">
        <v>11.076983333333333</v>
      </c>
      <c r="O620" s="1" t="s">
        <v>8687</v>
      </c>
      <c r="P620" s="1" t="s">
        <v>10758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80</v>
      </c>
      <c r="B621" s="1" t="s">
        <v>17</v>
      </c>
      <c r="C621" s="3">
        <v>488.0</v>
      </c>
      <c r="D621" s="1">
        <v>0.0</v>
      </c>
      <c r="E621" s="1" t="s">
        <v>10236</v>
      </c>
      <c r="F621" s="1" t="s">
        <v>81</v>
      </c>
      <c r="G621" s="1" t="s">
        <v>39</v>
      </c>
      <c r="H621" s="1" t="s">
        <v>10759</v>
      </c>
      <c r="I621" s="1" t="s">
        <v>10760</v>
      </c>
      <c r="J621" s="1" t="s">
        <v>10761</v>
      </c>
      <c r="K621" s="1" t="s">
        <v>10762</v>
      </c>
      <c r="L621" s="1">
        <v>-14.0</v>
      </c>
      <c r="M621" s="1">
        <v>0.0017166666666666667</v>
      </c>
      <c r="N621" s="1">
        <v>12.879816666666667</v>
      </c>
      <c r="O621" s="1" t="s">
        <v>86</v>
      </c>
      <c r="P621" s="1" t="s">
        <v>10763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37</v>
      </c>
      <c r="B622" s="1" t="s">
        <v>17</v>
      </c>
      <c r="C622" s="1">
        <v>612.0</v>
      </c>
      <c r="D622" s="1">
        <v>0.0</v>
      </c>
      <c r="E622" s="2"/>
      <c r="F622" s="1" t="s">
        <v>38</v>
      </c>
      <c r="G622" s="1" t="s">
        <v>39</v>
      </c>
      <c r="H622" s="1" t="s">
        <v>10764</v>
      </c>
      <c r="I622" s="1" t="s">
        <v>10765</v>
      </c>
      <c r="J622" s="1" t="s">
        <v>10765</v>
      </c>
      <c r="K622" s="2"/>
      <c r="L622" s="1">
        <v>2.0</v>
      </c>
      <c r="M622" s="1"/>
      <c r="N622" s="1">
        <v>7.87125</v>
      </c>
      <c r="O622" s="1" t="s">
        <v>42</v>
      </c>
      <c r="P622" s="1" t="s">
        <v>10766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16</v>
      </c>
      <c r="B623" s="1" t="s">
        <v>17</v>
      </c>
      <c r="C623" s="1">
        <v>264.0</v>
      </c>
      <c r="D623" s="1">
        <v>0.0</v>
      </c>
      <c r="E623" s="1" t="s">
        <v>18</v>
      </c>
      <c r="F623" s="1" t="s">
        <v>19</v>
      </c>
      <c r="G623" s="1" t="s">
        <v>20</v>
      </c>
      <c r="H623" s="1" t="s">
        <v>10767</v>
      </c>
      <c r="I623" s="1" t="s">
        <v>10768</v>
      </c>
      <c r="J623" s="1" t="s">
        <v>10768</v>
      </c>
      <c r="K623" s="2"/>
      <c r="L623" s="1">
        <v>-2.0</v>
      </c>
      <c r="M623" s="1"/>
      <c r="N623" s="1">
        <v>12.57385</v>
      </c>
      <c r="O623" s="1" t="s">
        <v>8687</v>
      </c>
      <c r="P623" s="1" t="s">
        <v>9054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37</v>
      </c>
      <c r="B624" s="1" t="s">
        <v>17</v>
      </c>
      <c r="C624" s="1">
        <v>59.0</v>
      </c>
      <c r="D624" s="1">
        <v>0.0</v>
      </c>
      <c r="E624" s="2"/>
      <c r="F624" s="1" t="s">
        <v>38</v>
      </c>
      <c r="G624" s="1" t="s">
        <v>39</v>
      </c>
      <c r="H624" s="1" t="s">
        <v>10769</v>
      </c>
      <c r="I624" s="1" t="s">
        <v>10770</v>
      </c>
      <c r="J624" s="1" t="s">
        <v>10770</v>
      </c>
      <c r="K624" s="2"/>
      <c r="L624" s="1">
        <v>3.0</v>
      </c>
      <c r="M624" s="1"/>
      <c r="N624" s="1">
        <v>8.766433333333334</v>
      </c>
      <c r="O624" s="1" t="s">
        <v>42</v>
      </c>
      <c r="P624" s="1" t="s">
        <v>10771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16</v>
      </c>
      <c r="B625" s="1" t="s">
        <v>17</v>
      </c>
      <c r="C625" s="1">
        <v>264.0</v>
      </c>
      <c r="D625" s="1">
        <v>0.0</v>
      </c>
      <c r="E625" s="1" t="s">
        <v>18</v>
      </c>
      <c r="F625" s="1" t="s">
        <v>19</v>
      </c>
      <c r="G625" s="1" t="s">
        <v>20</v>
      </c>
      <c r="H625" s="1" t="s">
        <v>10772</v>
      </c>
      <c r="I625" s="1" t="s">
        <v>10773</v>
      </c>
      <c r="J625" s="1" t="s">
        <v>10773</v>
      </c>
      <c r="K625" s="2"/>
      <c r="L625" s="1">
        <v>-6.0</v>
      </c>
      <c r="M625" s="1"/>
      <c r="N625" s="1">
        <v>8.22855</v>
      </c>
      <c r="O625" s="1" t="s">
        <v>8687</v>
      </c>
      <c r="P625" s="1" t="s">
        <v>8770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16</v>
      </c>
      <c r="B626" s="1" t="s">
        <v>17</v>
      </c>
      <c r="C626" s="1">
        <v>384.0</v>
      </c>
      <c r="D626" s="1">
        <v>0.0</v>
      </c>
      <c r="E626" s="1" t="s">
        <v>18</v>
      </c>
      <c r="F626" s="1" t="s">
        <v>19</v>
      </c>
      <c r="G626" s="1" t="s">
        <v>20</v>
      </c>
      <c r="H626" s="1" t="s">
        <v>10774</v>
      </c>
      <c r="I626" s="1" t="s">
        <v>10775</v>
      </c>
      <c r="J626" s="1" t="s">
        <v>10775</v>
      </c>
      <c r="K626" s="2"/>
      <c r="L626" s="1">
        <v>-7.0</v>
      </c>
      <c r="M626" s="1"/>
      <c r="N626" s="1">
        <v>7.72365</v>
      </c>
      <c r="O626" s="1" t="s">
        <v>8687</v>
      </c>
      <c r="P626" s="1" t="s">
        <v>10776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80</v>
      </c>
      <c r="B627" s="1" t="s">
        <v>17</v>
      </c>
      <c r="C627" s="1">
        <v>374.0</v>
      </c>
      <c r="D627" s="1">
        <v>0.0</v>
      </c>
      <c r="E627" s="1" t="s">
        <v>10236</v>
      </c>
      <c r="F627" s="1" t="s">
        <v>81</v>
      </c>
      <c r="G627" s="1" t="s">
        <v>39</v>
      </c>
      <c r="H627" s="1" t="s">
        <v>10777</v>
      </c>
      <c r="I627" s="1" t="s">
        <v>10778</v>
      </c>
      <c r="J627" s="1" t="s">
        <v>10779</v>
      </c>
      <c r="K627" s="1" t="s">
        <v>10780</v>
      </c>
      <c r="L627" s="1">
        <v>-14.0</v>
      </c>
      <c r="M627" s="1">
        <v>0.0024</v>
      </c>
      <c r="N627" s="1">
        <v>10.621616666666666</v>
      </c>
      <c r="O627" s="1" t="s">
        <v>86</v>
      </c>
      <c r="P627" s="1" t="s">
        <v>10781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80</v>
      </c>
      <c r="B628" s="1" t="s">
        <v>17</v>
      </c>
      <c r="C628" s="1">
        <v>335.0</v>
      </c>
      <c r="D628" s="1">
        <v>84.0</v>
      </c>
      <c r="E628" s="2"/>
      <c r="F628" s="1" t="s">
        <v>38</v>
      </c>
      <c r="G628" s="1" t="s">
        <v>20</v>
      </c>
      <c r="H628" s="1" t="s">
        <v>10782</v>
      </c>
      <c r="I628" s="1" t="s">
        <v>10783</v>
      </c>
      <c r="J628" s="1" t="s">
        <v>10783</v>
      </c>
      <c r="K628" s="2"/>
      <c r="L628" s="1">
        <v>-10.0</v>
      </c>
      <c r="M628" s="1"/>
      <c r="N628" s="1">
        <v>8.565883333333334</v>
      </c>
      <c r="O628" s="1" t="s">
        <v>86</v>
      </c>
      <c r="P628" s="1" t="s">
        <v>10784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16</v>
      </c>
      <c r="B629" s="1" t="s">
        <v>17</v>
      </c>
      <c r="C629" s="3">
        <v>568.0</v>
      </c>
      <c r="D629" s="1">
        <v>0.0</v>
      </c>
      <c r="E629" s="1" t="s">
        <v>18</v>
      </c>
      <c r="F629" s="1" t="s">
        <v>19</v>
      </c>
      <c r="G629" s="1" t="s">
        <v>20</v>
      </c>
      <c r="H629" s="1" t="s">
        <v>10785</v>
      </c>
      <c r="I629" s="1" t="s">
        <v>10786</v>
      </c>
      <c r="J629" s="1" t="s">
        <v>10786</v>
      </c>
      <c r="K629" s="2"/>
      <c r="L629" s="1">
        <v>-1.0</v>
      </c>
      <c r="M629" s="1"/>
      <c r="N629" s="1">
        <v>13.561266666666667</v>
      </c>
      <c r="O629" s="1" t="s">
        <v>8687</v>
      </c>
      <c r="P629" s="1" t="s">
        <v>10787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80</v>
      </c>
      <c r="B630" s="1" t="s">
        <v>17</v>
      </c>
      <c r="C630" s="1">
        <v>441.0</v>
      </c>
      <c r="D630" s="1">
        <v>0.0</v>
      </c>
      <c r="E630" s="1" t="s">
        <v>10236</v>
      </c>
      <c r="F630" s="1" t="s">
        <v>81</v>
      </c>
      <c r="G630" s="1" t="s">
        <v>20</v>
      </c>
      <c r="H630" s="1" t="s">
        <v>10788</v>
      </c>
      <c r="I630" s="1" t="s">
        <v>10789</v>
      </c>
      <c r="J630" s="1" t="s">
        <v>10790</v>
      </c>
      <c r="K630" s="1" t="s">
        <v>10791</v>
      </c>
      <c r="L630" s="1">
        <v>-16.0</v>
      </c>
      <c r="M630" s="1">
        <v>0.004216666666666666</v>
      </c>
      <c r="N630" s="1">
        <v>9.080083333333333</v>
      </c>
      <c r="O630" s="1" t="s">
        <v>86</v>
      </c>
      <c r="P630" s="1" t="s">
        <v>10792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16</v>
      </c>
      <c r="B631" s="1" t="s">
        <v>17</v>
      </c>
      <c r="C631" s="1">
        <v>567.0</v>
      </c>
      <c r="D631" s="1">
        <v>0.0</v>
      </c>
      <c r="E631" s="1" t="s">
        <v>18</v>
      </c>
      <c r="F631" s="1" t="s">
        <v>19</v>
      </c>
      <c r="G631" s="1" t="s">
        <v>20</v>
      </c>
      <c r="H631" s="1" t="s">
        <v>10793</v>
      </c>
      <c r="I631" s="1" t="s">
        <v>10794</v>
      </c>
      <c r="J631" s="1" t="s">
        <v>10794</v>
      </c>
      <c r="K631" s="2"/>
      <c r="L631" s="1">
        <v>2.0</v>
      </c>
      <c r="M631" s="1"/>
      <c r="N631" s="1">
        <v>17.761633333333332</v>
      </c>
      <c r="O631" s="1" t="s">
        <v>8687</v>
      </c>
      <c r="P631" s="1" t="s">
        <v>10795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25</v>
      </c>
      <c r="B632" s="1" t="s">
        <v>17</v>
      </c>
      <c r="C632" s="1">
        <v>665.0</v>
      </c>
      <c r="D632" s="1">
        <v>0.0</v>
      </c>
      <c r="E632" s="2"/>
      <c r="F632" s="1" t="s">
        <v>19</v>
      </c>
      <c r="G632" s="1" t="s">
        <v>20</v>
      </c>
      <c r="H632" s="1" t="s">
        <v>10796</v>
      </c>
      <c r="I632" s="1" t="s">
        <v>10797</v>
      </c>
      <c r="J632" s="1" t="s">
        <v>10797</v>
      </c>
      <c r="K632" s="2"/>
      <c r="L632" s="1">
        <v>0.0</v>
      </c>
      <c r="M632" s="1"/>
      <c r="N632" s="1">
        <v>15.924083333333334</v>
      </c>
      <c r="O632" s="1" t="s">
        <v>8687</v>
      </c>
      <c r="P632" s="1" t="s">
        <v>10798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25</v>
      </c>
      <c r="B633" s="1" t="s">
        <v>17</v>
      </c>
      <c r="C633" s="1">
        <v>358.0</v>
      </c>
      <c r="D633" s="1">
        <v>0.0</v>
      </c>
      <c r="E633" s="2"/>
      <c r="F633" s="1" t="s">
        <v>19</v>
      </c>
      <c r="G633" s="1" t="s">
        <v>20</v>
      </c>
      <c r="H633" s="1" t="s">
        <v>10799</v>
      </c>
      <c r="I633" s="1" t="s">
        <v>10800</v>
      </c>
      <c r="J633" s="1" t="s">
        <v>10800</v>
      </c>
      <c r="K633" s="2"/>
      <c r="L633" s="1">
        <v>-9.0</v>
      </c>
      <c r="M633" s="1"/>
      <c r="N633" s="1">
        <v>5.66255</v>
      </c>
      <c r="O633" s="1" t="s">
        <v>8687</v>
      </c>
      <c r="P633" s="1" t="s">
        <v>10801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80</v>
      </c>
      <c r="B634" s="1" t="s">
        <v>17</v>
      </c>
      <c r="C634" s="1">
        <v>249.0</v>
      </c>
      <c r="D634" s="1">
        <v>55.0</v>
      </c>
      <c r="E634" s="2"/>
      <c r="F634" s="1" t="s">
        <v>38</v>
      </c>
      <c r="G634" s="1" t="s">
        <v>20</v>
      </c>
      <c r="H634" s="1" t="s">
        <v>10802</v>
      </c>
      <c r="I634" s="1" t="s">
        <v>10803</v>
      </c>
      <c r="J634" s="1" t="s">
        <v>10803</v>
      </c>
      <c r="K634" s="2"/>
      <c r="L634" s="1">
        <v>-14.0</v>
      </c>
      <c r="M634" s="1"/>
      <c r="N634" s="1">
        <v>3.9617166666666668</v>
      </c>
      <c r="O634" s="1" t="s">
        <v>86</v>
      </c>
      <c r="P634" s="1" t="s">
        <v>10804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16</v>
      </c>
      <c r="B635" s="1" t="s">
        <v>17</v>
      </c>
      <c r="C635" s="1">
        <v>429.0</v>
      </c>
      <c r="D635" s="1">
        <v>0.0</v>
      </c>
      <c r="E635" s="1" t="s">
        <v>18</v>
      </c>
      <c r="F635" s="1" t="s">
        <v>19</v>
      </c>
      <c r="G635" s="1" t="s">
        <v>20</v>
      </c>
      <c r="H635" s="1" t="s">
        <v>10805</v>
      </c>
      <c r="I635" s="1" t="s">
        <v>10806</v>
      </c>
      <c r="J635" s="1" t="s">
        <v>10806</v>
      </c>
      <c r="K635" s="2"/>
      <c r="L635" s="1">
        <v>-6.0</v>
      </c>
      <c r="M635" s="1"/>
      <c r="N635" s="1">
        <v>8.54245</v>
      </c>
      <c r="O635" s="1" t="s">
        <v>8687</v>
      </c>
      <c r="P635" s="1" t="s">
        <v>10807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29</v>
      </c>
      <c r="B636" s="1" t="s">
        <v>17</v>
      </c>
      <c r="C636" s="3">
        <v>274.0</v>
      </c>
      <c r="D636" s="1">
        <v>0.0</v>
      </c>
      <c r="E636" s="1" t="s">
        <v>10808</v>
      </c>
      <c r="F636" s="1" t="s">
        <v>19</v>
      </c>
      <c r="G636" s="1" t="s">
        <v>20</v>
      </c>
      <c r="H636" s="1" t="s">
        <v>10809</v>
      </c>
      <c r="I636" s="1" t="s">
        <v>10810</v>
      </c>
      <c r="J636" s="1" t="s">
        <v>10810</v>
      </c>
      <c r="K636" s="2"/>
      <c r="L636" s="1">
        <v>-6.0</v>
      </c>
      <c r="M636" s="1"/>
      <c r="N636" s="1">
        <v>8.533666666666667</v>
      </c>
      <c r="O636" s="1" t="s">
        <v>8687</v>
      </c>
      <c r="P636" s="1" t="s">
        <v>10811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16</v>
      </c>
      <c r="B637" s="1" t="s">
        <v>17</v>
      </c>
      <c r="C637" s="1">
        <v>264.0</v>
      </c>
      <c r="D637" s="1">
        <v>0.0</v>
      </c>
      <c r="E637" s="1" t="s">
        <v>18</v>
      </c>
      <c r="F637" s="1" t="s">
        <v>19</v>
      </c>
      <c r="G637" s="1" t="s">
        <v>20</v>
      </c>
      <c r="H637" s="1" t="s">
        <v>10812</v>
      </c>
      <c r="I637" s="1" t="s">
        <v>10813</v>
      </c>
      <c r="J637" s="1" t="s">
        <v>10813</v>
      </c>
      <c r="K637" s="2"/>
      <c r="L637" s="1">
        <v>-7.0</v>
      </c>
      <c r="M637" s="1"/>
      <c r="N637" s="1">
        <v>7.0503</v>
      </c>
      <c r="O637" s="1" t="s">
        <v>8687</v>
      </c>
      <c r="P637" s="1" t="s">
        <v>10814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16</v>
      </c>
      <c r="B638" s="1" t="s">
        <v>17</v>
      </c>
      <c r="C638" s="1">
        <v>364.0</v>
      </c>
      <c r="D638" s="1">
        <v>0.0</v>
      </c>
      <c r="E638" s="1" t="s">
        <v>18</v>
      </c>
      <c r="F638" s="1" t="s">
        <v>19</v>
      </c>
      <c r="G638" s="1" t="s">
        <v>20</v>
      </c>
      <c r="H638" s="1" t="s">
        <v>10815</v>
      </c>
      <c r="I638" s="1" t="s">
        <v>10816</v>
      </c>
      <c r="J638" s="1" t="s">
        <v>10816</v>
      </c>
      <c r="K638" s="2"/>
      <c r="L638" s="1">
        <v>-5.0</v>
      </c>
      <c r="M638" s="1"/>
      <c r="N638" s="1">
        <v>9.5309</v>
      </c>
      <c r="O638" s="1" t="s">
        <v>8687</v>
      </c>
      <c r="P638" s="1" t="s">
        <v>10817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80</v>
      </c>
      <c r="B639" s="1" t="s">
        <v>17</v>
      </c>
      <c r="C639" s="1">
        <v>247.0</v>
      </c>
      <c r="D639" s="1">
        <v>62.0</v>
      </c>
      <c r="E639" s="2"/>
      <c r="F639" s="1" t="s">
        <v>38</v>
      </c>
      <c r="G639" s="1" t="s">
        <v>20</v>
      </c>
      <c r="H639" s="1" t="s">
        <v>10818</v>
      </c>
      <c r="I639" s="1" t="s">
        <v>10819</v>
      </c>
      <c r="J639" s="1" t="s">
        <v>10819</v>
      </c>
      <c r="K639" s="2"/>
      <c r="L639" s="1">
        <v>-3.0</v>
      </c>
      <c r="M639" s="1"/>
      <c r="N639" s="1">
        <v>67.59411666666666</v>
      </c>
      <c r="O639" s="1" t="s">
        <v>86</v>
      </c>
      <c r="P639" s="1" t="s">
        <v>10820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16</v>
      </c>
      <c r="B640" s="1" t="s">
        <v>17</v>
      </c>
      <c r="C640" s="1">
        <v>299.0</v>
      </c>
      <c r="D640" s="1">
        <v>0.0</v>
      </c>
      <c r="E640" s="1" t="s">
        <v>18</v>
      </c>
      <c r="F640" s="1" t="s">
        <v>19</v>
      </c>
      <c r="G640" s="1" t="s">
        <v>20</v>
      </c>
      <c r="H640" s="1" t="s">
        <v>10821</v>
      </c>
      <c r="I640" s="1" t="s">
        <v>10822</v>
      </c>
      <c r="J640" s="1" t="s">
        <v>10822</v>
      </c>
      <c r="K640" s="2"/>
      <c r="L640" s="1">
        <v>-8.0</v>
      </c>
      <c r="M640" s="1"/>
      <c r="N640" s="1">
        <v>6.546766666666667</v>
      </c>
      <c r="O640" s="1" t="s">
        <v>8687</v>
      </c>
      <c r="P640" s="1" t="s">
        <v>10823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16</v>
      </c>
      <c r="B641" s="1" t="s">
        <v>17</v>
      </c>
      <c r="C641" s="1">
        <v>618.0</v>
      </c>
      <c r="D641" s="1">
        <v>0.0</v>
      </c>
      <c r="E641" s="1" t="s">
        <v>18</v>
      </c>
      <c r="F641" s="1" t="s">
        <v>19</v>
      </c>
      <c r="G641" s="1" t="s">
        <v>20</v>
      </c>
      <c r="H641" s="1" t="s">
        <v>10824</v>
      </c>
      <c r="I641" s="1" t="s">
        <v>10825</v>
      </c>
      <c r="J641" s="1" t="s">
        <v>10825</v>
      </c>
      <c r="K641" s="2"/>
      <c r="L641" s="1">
        <v>-3.0</v>
      </c>
      <c r="M641" s="1"/>
      <c r="N641" s="1">
        <v>11.527666666666667</v>
      </c>
      <c r="O641" s="1" t="s">
        <v>8687</v>
      </c>
      <c r="P641" s="1" t="s">
        <v>10826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37</v>
      </c>
      <c r="B642" s="1" t="s">
        <v>17</v>
      </c>
      <c r="C642" s="1">
        <v>20.0</v>
      </c>
      <c r="D642" s="1">
        <v>35.0</v>
      </c>
      <c r="E642" s="2"/>
      <c r="F642" s="1" t="s">
        <v>38</v>
      </c>
      <c r="G642" s="1" t="s">
        <v>39</v>
      </c>
      <c r="H642" s="1" t="s">
        <v>10827</v>
      </c>
      <c r="I642" s="1" t="s">
        <v>10828</v>
      </c>
      <c r="J642" s="1" t="s">
        <v>10828</v>
      </c>
      <c r="K642" s="2"/>
      <c r="L642" s="1">
        <v>-4.0</v>
      </c>
      <c r="M642" s="1"/>
      <c r="N642" s="1">
        <v>0.02435</v>
      </c>
      <c r="O642" s="1" t="s">
        <v>42</v>
      </c>
      <c r="P642" s="1" t="s">
        <v>10829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16</v>
      </c>
      <c r="B643" s="1" t="s">
        <v>17</v>
      </c>
      <c r="C643" s="1">
        <v>528.0</v>
      </c>
      <c r="D643" s="1">
        <v>0.0</v>
      </c>
      <c r="E643" s="1" t="s">
        <v>18</v>
      </c>
      <c r="F643" s="1" t="s">
        <v>19</v>
      </c>
      <c r="G643" s="1" t="s">
        <v>20</v>
      </c>
      <c r="H643" s="1" t="s">
        <v>10830</v>
      </c>
      <c r="I643" s="1" t="s">
        <v>10831</v>
      </c>
      <c r="J643" s="1" t="s">
        <v>10831</v>
      </c>
      <c r="K643" s="2"/>
      <c r="L643" s="1">
        <v>-1.0</v>
      </c>
      <c r="M643" s="1"/>
      <c r="N643" s="1">
        <v>13.339333333333334</v>
      </c>
      <c r="O643" s="1" t="s">
        <v>8687</v>
      </c>
      <c r="P643" s="1" t="s">
        <v>10832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16</v>
      </c>
      <c r="B644" s="1" t="s">
        <v>17</v>
      </c>
      <c r="C644" s="1">
        <v>916.0</v>
      </c>
      <c r="D644" s="1">
        <v>0.0</v>
      </c>
      <c r="E644" s="1" t="s">
        <v>18</v>
      </c>
      <c r="F644" s="1" t="s">
        <v>19</v>
      </c>
      <c r="G644" s="1" t="s">
        <v>20</v>
      </c>
      <c r="H644" s="1" t="s">
        <v>10833</v>
      </c>
      <c r="I644" s="1" t="s">
        <v>10834</v>
      </c>
      <c r="J644" s="1" t="s">
        <v>10834</v>
      </c>
      <c r="K644" s="2"/>
      <c r="L644" s="1">
        <v>1.0</v>
      </c>
      <c r="M644" s="1"/>
      <c r="N644" s="1">
        <v>16.01665</v>
      </c>
      <c r="O644" s="1" t="s">
        <v>8687</v>
      </c>
      <c r="P644" s="1" t="s">
        <v>10835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80</v>
      </c>
      <c r="B645" s="1" t="s">
        <v>17</v>
      </c>
      <c r="C645" s="1">
        <v>379.0</v>
      </c>
      <c r="D645" s="1">
        <v>0.0</v>
      </c>
      <c r="E645" s="1" t="s">
        <v>10236</v>
      </c>
      <c r="F645" s="1" t="s">
        <v>81</v>
      </c>
      <c r="G645" s="1" t="s">
        <v>20</v>
      </c>
      <c r="H645" s="1" t="s">
        <v>10836</v>
      </c>
      <c r="I645" s="1" t="s">
        <v>10837</v>
      </c>
      <c r="J645" s="1" t="s">
        <v>10838</v>
      </c>
      <c r="K645" s="1" t="s">
        <v>10839</v>
      </c>
      <c r="L645" s="1">
        <v>-15.0</v>
      </c>
      <c r="M645" s="1">
        <v>0.002033333333333333</v>
      </c>
      <c r="N645" s="1">
        <v>7.867766666666666</v>
      </c>
      <c r="O645" s="1" t="s">
        <v>86</v>
      </c>
      <c r="P645" s="1" t="s">
        <v>10840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29</v>
      </c>
      <c r="B646" s="1" t="s">
        <v>17</v>
      </c>
      <c r="C646" s="1">
        <v>329.0</v>
      </c>
      <c r="D646" s="1">
        <v>0.0</v>
      </c>
      <c r="E646" s="1" t="s">
        <v>10841</v>
      </c>
      <c r="F646" s="1" t="s">
        <v>19</v>
      </c>
      <c r="G646" s="1" t="s">
        <v>20</v>
      </c>
      <c r="H646" s="1" t="s">
        <v>10842</v>
      </c>
      <c r="I646" s="1" t="s">
        <v>10843</v>
      </c>
      <c r="J646" s="1" t="s">
        <v>10843</v>
      </c>
      <c r="K646" s="2"/>
      <c r="L646" s="1">
        <v>-6.0</v>
      </c>
      <c r="M646" s="1"/>
      <c r="N646" s="1">
        <v>8.584066666666667</v>
      </c>
      <c r="O646" s="1" t="s">
        <v>8687</v>
      </c>
      <c r="P646" s="1" t="s">
        <v>10844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16</v>
      </c>
      <c r="B647" s="1" t="s">
        <v>17</v>
      </c>
      <c r="C647" s="1">
        <v>274.0</v>
      </c>
      <c r="D647" s="1">
        <v>0.0</v>
      </c>
      <c r="E647" s="1" t="s">
        <v>18</v>
      </c>
      <c r="F647" s="1" t="s">
        <v>19</v>
      </c>
      <c r="G647" s="1" t="s">
        <v>20</v>
      </c>
      <c r="H647" s="1" t="s">
        <v>10845</v>
      </c>
      <c r="I647" s="1" t="s">
        <v>10846</v>
      </c>
      <c r="J647" s="1" t="s">
        <v>10846</v>
      </c>
      <c r="K647" s="2"/>
      <c r="L647" s="1">
        <v>-11.0</v>
      </c>
      <c r="M647" s="1"/>
      <c r="N647" s="1">
        <v>11.25195</v>
      </c>
      <c r="O647" s="1" t="s">
        <v>8687</v>
      </c>
      <c r="P647" s="1" t="s">
        <v>10847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25</v>
      </c>
      <c r="B648" s="1" t="s">
        <v>17</v>
      </c>
      <c r="C648" s="1">
        <v>321.0</v>
      </c>
      <c r="D648" s="1">
        <v>0.0</v>
      </c>
      <c r="E648" s="2"/>
      <c r="F648" s="1" t="s">
        <v>19</v>
      </c>
      <c r="G648" s="1" t="s">
        <v>39</v>
      </c>
      <c r="H648" s="1" t="s">
        <v>10848</v>
      </c>
      <c r="I648" s="1" t="s">
        <v>10849</v>
      </c>
      <c r="J648" s="1" t="s">
        <v>10849</v>
      </c>
      <c r="K648" s="2"/>
      <c r="L648" s="1">
        <v>2.0</v>
      </c>
      <c r="M648" s="1"/>
      <c r="N648" s="1">
        <v>17.659483333333334</v>
      </c>
      <c r="O648" s="1" t="s">
        <v>8687</v>
      </c>
      <c r="P648" s="1" t="s">
        <v>10850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25</v>
      </c>
      <c r="B649" s="1" t="s">
        <v>17</v>
      </c>
      <c r="C649" s="1">
        <v>329.0</v>
      </c>
      <c r="D649" s="1">
        <v>0.0</v>
      </c>
      <c r="E649" s="2"/>
      <c r="F649" s="1" t="s">
        <v>19</v>
      </c>
      <c r="G649" s="1" t="s">
        <v>39</v>
      </c>
      <c r="H649" s="1" t="s">
        <v>10851</v>
      </c>
      <c r="I649" s="1" t="s">
        <v>10852</v>
      </c>
      <c r="J649" s="1" t="s">
        <v>10852</v>
      </c>
      <c r="K649" s="2"/>
      <c r="L649" s="1">
        <v>0.0</v>
      </c>
      <c r="M649" s="1"/>
      <c r="N649" s="1">
        <v>15.577</v>
      </c>
      <c r="O649" s="1" t="s">
        <v>8687</v>
      </c>
      <c r="P649" s="1" t="s">
        <v>9027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25</v>
      </c>
      <c r="B650" s="1" t="s">
        <v>17</v>
      </c>
      <c r="C650" s="1">
        <v>379.0</v>
      </c>
      <c r="D650" s="1">
        <v>0.0</v>
      </c>
      <c r="E650" s="2"/>
      <c r="F650" s="1" t="s">
        <v>19</v>
      </c>
      <c r="G650" s="1" t="s">
        <v>39</v>
      </c>
      <c r="H650" s="1" t="s">
        <v>10853</v>
      </c>
      <c r="I650" s="1" t="s">
        <v>10854</v>
      </c>
      <c r="J650" s="1" t="s">
        <v>10854</v>
      </c>
      <c r="K650" s="2"/>
      <c r="L650" s="1">
        <v>0.0</v>
      </c>
      <c r="M650" s="1"/>
      <c r="N650" s="1">
        <v>14.926633333333333</v>
      </c>
      <c r="O650" s="1" t="s">
        <v>8687</v>
      </c>
      <c r="P650" s="1" t="s">
        <v>10855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25</v>
      </c>
      <c r="B651" s="1" t="s">
        <v>17</v>
      </c>
      <c r="C651" s="1">
        <v>936.0</v>
      </c>
      <c r="D651" s="1">
        <v>0.0</v>
      </c>
      <c r="E651" s="2"/>
      <c r="F651" s="1" t="s">
        <v>19</v>
      </c>
      <c r="G651" s="1" t="s">
        <v>20</v>
      </c>
      <c r="H651" s="1" t="s">
        <v>10856</v>
      </c>
      <c r="I651" s="1" t="s">
        <v>10857</v>
      </c>
      <c r="J651" s="1" t="s">
        <v>10857</v>
      </c>
      <c r="K651" s="2"/>
      <c r="L651" s="1">
        <v>-4.0</v>
      </c>
      <c r="M651" s="1"/>
      <c r="N651" s="1">
        <v>10.0775</v>
      </c>
      <c r="O651" s="1" t="s">
        <v>8687</v>
      </c>
      <c r="P651" s="1" t="s">
        <v>10858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299.0</v>
      </c>
      <c r="D652" s="1">
        <v>0.0</v>
      </c>
      <c r="E652" s="1" t="s">
        <v>18</v>
      </c>
      <c r="F652" s="1" t="s">
        <v>19</v>
      </c>
      <c r="G652" s="1" t="s">
        <v>20</v>
      </c>
      <c r="H652" s="1" t="s">
        <v>10859</v>
      </c>
      <c r="I652" s="1" t="s">
        <v>10860</v>
      </c>
      <c r="J652" s="1" t="s">
        <v>10860</v>
      </c>
      <c r="K652" s="2"/>
      <c r="L652" s="1">
        <v>-8.0</v>
      </c>
      <c r="M652" s="1"/>
      <c r="N652" s="1">
        <v>7.35485</v>
      </c>
      <c r="O652" s="1" t="s">
        <v>8687</v>
      </c>
      <c r="P652" s="1" t="s">
        <v>10320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25</v>
      </c>
      <c r="B653" s="1" t="s">
        <v>17</v>
      </c>
      <c r="C653" s="3">
        <v>414.0</v>
      </c>
      <c r="D653" s="1">
        <v>0.0</v>
      </c>
      <c r="E653" s="2"/>
      <c r="F653" s="1" t="s">
        <v>19</v>
      </c>
      <c r="G653" s="1" t="s">
        <v>20</v>
      </c>
      <c r="H653" s="1" t="s">
        <v>10861</v>
      </c>
      <c r="I653" s="1" t="s">
        <v>10862</v>
      </c>
      <c r="J653" s="1" t="s">
        <v>10862</v>
      </c>
      <c r="K653" s="2"/>
      <c r="L653" s="1">
        <v>-1.0</v>
      </c>
      <c r="M653" s="1"/>
      <c r="N653" s="1">
        <v>13.545966666666667</v>
      </c>
      <c r="O653" s="1" t="s">
        <v>8687</v>
      </c>
      <c r="P653" s="1" t="s">
        <v>10863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16</v>
      </c>
      <c r="B654" s="1" t="s">
        <v>17</v>
      </c>
      <c r="C654" s="1">
        <v>264.0</v>
      </c>
      <c r="D654" s="1">
        <v>0.0</v>
      </c>
      <c r="E654" s="1" t="s">
        <v>18</v>
      </c>
      <c r="F654" s="1" t="s">
        <v>19</v>
      </c>
      <c r="G654" s="1" t="s">
        <v>20</v>
      </c>
      <c r="H654" s="1" t="s">
        <v>10864</v>
      </c>
      <c r="I654" s="1" t="s">
        <v>10865</v>
      </c>
      <c r="J654" s="1" t="s">
        <v>10865</v>
      </c>
      <c r="K654" s="2"/>
      <c r="L654" s="1">
        <v>-4.0</v>
      </c>
      <c r="M654" s="1"/>
      <c r="N654" s="1">
        <v>10.7203</v>
      </c>
      <c r="O654" s="1" t="s">
        <v>8687</v>
      </c>
      <c r="P654" s="1" t="s">
        <v>10814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25</v>
      </c>
      <c r="B655" s="1" t="s">
        <v>17</v>
      </c>
      <c r="C655" s="1">
        <v>408.0</v>
      </c>
      <c r="D655" s="1">
        <v>0.0</v>
      </c>
      <c r="E655" s="2"/>
      <c r="F655" s="1" t="s">
        <v>19</v>
      </c>
      <c r="G655" s="1" t="s">
        <v>20</v>
      </c>
      <c r="H655" s="1" t="s">
        <v>10866</v>
      </c>
      <c r="I655" s="1" t="s">
        <v>10867</v>
      </c>
      <c r="J655" s="1" t="s">
        <v>10867</v>
      </c>
      <c r="K655" s="2"/>
      <c r="L655" s="1">
        <v>-6.0</v>
      </c>
      <c r="M655" s="1"/>
      <c r="N655" s="1">
        <v>8.855</v>
      </c>
      <c r="O655" s="1" t="s">
        <v>8687</v>
      </c>
      <c r="P655" s="1" t="s">
        <v>10868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80</v>
      </c>
      <c r="B656" s="1" t="s">
        <v>17</v>
      </c>
      <c r="C656" s="1">
        <v>247.0</v>
      </c>
      <c r="D656" s="1">
        <v>62.0</v>
      </c>
      <c r="E656" s="2"/>
      <c r="F656" s="1" t="s">
        <v>38</v>
      </c>
      <c r="G656" s="1" t="s">
        <v>20</v>
      </c>
      <c r="H656" s="1" t="s">
        <v>10869</v>
      </c>
      <c r="I656" s="1" t="s">
        <v>10870</v>
      </c>
      <c r="J656" s="1" t="s">
        <v>10870</v>
      </c>
      <c r="K656" s="2"/>
      <c r="L656" s="1">
        <v>-1.0</v>
      </c>
      <c r="M656" s="1"/>
      <c r="N656" s="1">
        <v>16.159433333333332</v>
      </c>
      <c r="O656" s="1" t="s">
        <v>86</v>
      </c>
      <c r="P656" s="1" t="s">
        <v>10333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80</v>
      </c>
      <c r="B657" s="1" t="s">
        <v>17</v>
      </c>
      <c r="C657" s="1">
        <v>316.0</v>
      </c>
      <c r="D657" s="1">
        <v>0.0</v>
      </c>
      <c r="E657" s="1" t="s">
        <v>10236</v>
      </c>
      <c r="F657" s="1" t="s">
        <v>81</v>
      </c>
      <c r="G657" s="1" t="s">
        <v>20</v>
      </c>
      <c r="H657" s="1" t="s">
        <v>10871</v>
      </c>
      <c r="I657" s="1" t="s">
        <v>10872</v>
      </c>
      <c r="J657" s="1" t="s">
        <v>10873</v>
      </c>
      <c r="K657" s="1" t="s">
        <v>10874</v>
      </c>
      <c r="L657" s="1">
        <v>-14.0</v>
      </c>
      <c r="M657" s="1">
        <v>0.0018166666666666667</v>
      </c>
      <c r="N657" s="1">
        <v>7.5445</v>
      </c>
      <c r="O657" s="1" t="s">
        <v>86</v>
      </c>
      <c r="P657" s="1" t="s">
        <v>10875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16</v>
      </c>
      <c r="B658" s="1" t="s">
        <v>17</v>
      </c>
      <c r="C658" s="1">
        <v>741.0</v>
      </c>
      <c r="D658" s="1">
        <v>0.0</v>
      </c>
      <c r="E658" s="1" t="s">
        <v>18</v>
      </c>
      <c r="F658" s="1" t="s">
        <v>19</v>
      </c>
      <c r="G658" s="1" t="s">
        <v>20</v>
      </c>
      <c r="H658" s="1" t="s">
        <v>10876</v>
      </c>
      <c r="I658" s="1" t="s">
        <v>10877</v>
      </c>
      <c r="J658" s="1" t="s">
        <v>10877</v>
      </c>
      <c r="K658" s="2"/>
      <c r="L658" s="1">
        <v>4.0</v>
      </c>
      <c r="M658" s="1"/>
      <c r="N658" s="1">
        <v>19.497783333333334</v>
      </c>
      <c r="O658" s="1" t="s">
        <v>8687</v>
      </c>
      <c r="P658" s="1" t="s">
        <v>10878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25</v>
      </c>
      <c r="B659" s="1" t="s">
        <v>17</v>
      </c>
      <c r="C659" s="1">
        <v>488.0</v>
      </c>
      <c r="D659" s="1">
        <v>0.0</v>
      </c>
      <c r="E659" s="2"/>
      <c r="F659" s="1" t="s">
        <v>19</v>
      </c>
      <c r="G659" s="1" t="s">
        <v>20</v>
      </c>
      <c r="H659" s="1" t="s">
        <v>10879</v>
      </c>
      <c r="I659" s="1" t="s">
        <v>10880</v>
      </c>
      <c r="J659" s="1" t="s">
        <v>10880</v>
      </c>
      <c r="K659" s="2"/>
      <c r="L659" s="1">
        <v>-3.0</v>
      </c>
      <c r="M659" s="1"/>
      <c r="N659" s="1">
        <v>11.1062</v>
      </c>
      <c r="O659" s="1" t="s">
        <v>8687</v>
      </c>
      <c r="P659" s="1" t="s">
        <v>10881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80</v>
      </c>
      <c r="B660" s="1" t="s">
        <v>17</v>
      </c>
      <c r="C660" s="1">
        <v>617.0</v>
      </c>
      <c r="D660" s="1">
        <v>0.0</v>
      </c>
      <c r="E660" s="1" t="s">
        <v>10236</v>
      </c>
      <c r="F660" s="1" t="s">
        <v>81</v>
      </c>
      <c r="G660" s="1" t="s">
        <v>39</v>
      </c>
      <c r="H660" s="1" t="s">
        <v>10882</v>
      </c>
      <c r="I660" s="1" t="s">
        <v>10883</v>
      </c>
      <c r="J660" s="1" t="s">
        <v>10884</v>
      </c>
      <c r="K660" s="1" t="s">
        <v>10885</v>
      </c>
      <c r="L660" s="1">
        <v>0.0</v>
      </c>
      <c r="M660" s="1">
        <v>0.002416666666666667</v>
      </c>
      <c r="N660" s="1">
        <v>11.08175</v>
      </c>
      <c r="O660" s="1" t="s">
        <v>86</v>
      </c>
      <c r="P660" s="1" t="s">
        <v>10886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29</v>
      </c>
      <c r="B661" s="1" t="s">
        <v>17</v>
      </c>
      <c r="C661" s="1">
        <v>1281.0</v>
      </c>
      <c r="D661" s="1">
        <v>0.0</v>
      </c>
      <c r="E661" s="1" t="s">
        <v>9789</v>
      </c>
      <c r="F661" s="1" t="s">
        <v>19</v>
      </c>
      <c r="G661" s="1" t="s">
        <v>20</v>
      </c>
      <c r="H661" s="1" t="s">
        <v>10887</v>
      </c>
      <c r="I661" s="1" t="s">
        <v>10888</v>
      </c>
      <c r="J661" s="1" t="s">
        <v>10888</v>
      </c>
      <c r="K661" s="2"/>
      <c r="L661" s="1">
        <v>-4.0</v>
      </c>
      <c r="M661" s="1"/>
      <c r="N661" s="1">
        <v>13.316816666666666</v>
      </c>
      <c r="O661" s="1" t="s">
        <v>8687</v>
      </c>
      <c r="P661" s="1" t="s">
        <v>10889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80</v>
      </c>
      <c r="B662" s="1" t="s">
        <v>17</v>
      </c>
      <c r="C662" s="1">
        <v>300.0</v>
      </c>
      <c r="D662" s="1">
        <v>29.0</v>
      </c>
      <c r="E662" s="1" t="s">
        <v>10236</v>
      </c>
      <c r="F662" s="1" t="s">
        <v>81</v>
      </c>
      <c r="G662" s="1" t="s">
        <v>20</v>
      </c>
      <c r="H662" s="1" t="s">
        <v>10890</v>
      </c>
      <c r="I662" s="1" t="s">
        <v>10891</v>
      </c>
      <c r="J662" s="1" t="s">
        <v>10892</v>
      </c>
      <c r="K662" s="1" t="s">
        <v>10893</v>
      </c>
      <c r="L662" s="1">
        <v>0.0</v>
      </c>
      <c r="M662" s="1">
        <v>0.00265</v>
      </c>
      <c r="N662" s="1">
        <v>27.984933333333334</v>
      </c>
      <c r="O662" s="1" t="s">
        <v>86</v>
      </c>
      <c r="P662" s="1" t="s">
        <v>10894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80</v>
      </c>
      <c r="B663" s="1" t="s">
        <v>17</v>
      </c>
      <c r="C663" s="1">
        <v>253.0</v>
      </c>
      <c r="D663" s="1">
        <v>0.0</v>
      </c>
      <c r="E663" s="2"/>
      <c r="F663" s="1" t="s">
        <v>38</v>
      </c>
      <c r="G663" s="1" t="s">
        <v>39</v>
      </c>
      <c r="H663" s="1" t="s">
        <v>10895</v>
      </c>
      <c r="I663" s="1" t="s">
        <v>10896</v>
      </c>
      <c r="J663" s="1" t="s">
        <v>10896</v>
      </c>
      <c r="K663" s="2"/>
      <c r="L663" s="1">
        <v>-3.0</v>
      </c>
      <c r="M663" s="1"/>
      <c r="N663" s="1">
        <v>91.54861666666666</v>
      </c>
      <c r="O663" s="1" t="s">
        <v>86</v>
      </c>
      <c r="P663" s="1" t="s">
        <v>10897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37</v>
      </c>
      <c r="B664" s="1" t="s">
        <v>17</v>
      </c>
      <c r="C664" s="1">
        <v>306.0</v>
      </c>
      <c r="D664" s="1">
        <v>0.0</v>
      </c>
      <c r="E664" s="2"/>
      <c r="F664" s="1" t="s">
        <v>38</v>
      </c>
      <c r="G664" s="1" t="s">
        <v>39</v>
      </c>
      <c r="H664" s="1" t="s">
        <v>10898</v>
      </c>
      <c r="I664" s="1" t="s">
        <v>10899</v>
      </c>
      <c r="J664" s="1" t="s">
        <v>10899</v>
      </c>
      <c r="K664" s="2"/>
      <c r="L664" s="1">
        <v>2.0</v>
      </c>
      <c r="M664" s="1"/>
      <c r="N664" s="1">
        <v>7.50705</v>
      </c>
      <c r="O664" s="1" t="s">
        <v>42</v>
      </c>
      <c r="P664" s="1" t="s">
        <v>10900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37</v>
      </c>
      <c r="B665" s="1" t="s">
        <v>17</v>
      </c>
      <c r="C665" s="1">
        <v>306.0</v>
      </c>
      <c r="D665" s="1">
        <v>0.0</v>
      </c>
      <c r="E665" s="2"/>
      <c r="F665" s="1" t="s">
        <v>38</v>
      </c>
      <c r="G665" s="1" t="s">
        <v>39</v>
      </c>
      <c r="H665" s="1" t="s">
        <v>10901</v>
      </c>
      <c r="I665" s="1" t="s">
        <v>10902</v>
      </c>
      <c r="J665" s="1" t="s">
        <v>10902</v>
      </c>
      <c r="K665" s="2"/>
      <c r="L665" s="1">
        <v>2.0</v>
      </c>
      <c r="M665" s="1"/>
      <c r="N665" s="1">
        <v>7.2244166666666665</v>
      </c>
      <c r="O665" s="1" t="s">
        <v>42</v>
      </c>
      <c r="P665" s="1" t="s">
        <v>10903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80</v>
      </c>
      <c r="B666" s="1" t="s">
        <v>17</v>
      </c>
      <c r="C666" s="1">
        <v>267.0</v>
      </c>
      <c r="D666" s="1">
        <v>67.0</v>
      </c>
      <c r="E666" s="2"/>
      <c r="F666" s="1" t="s">
        <v>38</v>
      </c>
      <c r="G666" s="1" t="s">
        <v>162</v>
      </c>
      <c r="H666" s="1" t="s">
        <v>10904</v>
      </c>
      <c r="I666" s="1" t="s">
        <v>10905</v>
      </c>
      <c r="J666" s="1" t="s">
        <v>10905</v>
      </c>
      <c r="K666" s="2"/>
      <c r="L666" s="1">
        <v>-3.0</v>
      </c>
      <c r="M666" s="1"/>
      <c r="N666" s="1">
        <v>20.10755</v>
      </c>
      <c r="O666" s="1" t="s">
        <v>86</v>
      </c>
      <c r="P666" s="1" t="s">
        <v>10906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37</v>
      </c>
      <c r="B667" s="1" t="s">
        <v>17</v>
      </c>
      <c r="C667" s="1">
        <v>341.0</v>
      </c>
      <c r="D667" s="1">
        <v>0.0</v>
      </c>
      <c r="E667" s="2"/>
      <c r="F667" s="1" t="s">
        <v>38</v>
      </c>
      <c r="G667" s="1" t="s">
        <v>39</v>
      </c>
      <c r="H667" s="1" t="s">
        <v>10907</v>
      </c>
      <c r="I667" s="1" t="s">
        <v>10908</v>
      </c>
      <c r="J667" s="1" t="s">
        <v>10908</v>
      </c>
      <c r="K667" s="2"/>
      <c r="L667" s="1">
        <v>2.0</v>
      </c>
      <c r="M667" s="1"/>
      <c r="N667" s="1">
        <v>7.479816666666666</v>
      </c>
      <c r="O667" s="1" t="s">
        <v>42</v>
      </c>
      <c r="P667" s="1" t="s">
        <v>10909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80</v>
      </c>
      <c r="B668" s="3" t="s">
        <v>17</v>
      </c>
      <c r="C668" s="3">
        <v>309.0</v>
      </c>
      <c r="D668" s="1">
        <v>0.0</v>
      </c>
      <c r="E668" s="1" t="s">
        <v>8947</v>
      </c>
      <c r="F668" s="1" t="s">
        <v>81</v>
      </c>
      <c r="G668" s="1" t="s">
        <v>20</v>
      </c>
      <c r="H668" s="1" t="s">
        <v>10910</v>
      </c>
      <c r="I668" s="1" t="s">
        <v>10911</v>
      </c>
      <c r="J668" s="1" t="s">
        <v>10912</v>
      </c>
      <c r="K668" s="1" t="s">
        <v>10913</v>
      </c>
      <c r="L668" s="1">
        <v>-17.0</v>
      </c>
      <c r="M668" s="1">
        <v>0.0022333333333333333</v>
      </c>
      <c r="N668" s="1">
        <v>7.1078166666666664</v>
      </c>
      <c r="O668" s="1" t="s">
        <v>86</v>
      </c>
      <c r="P668" s="1" t="s">
        <v>10914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29</v>
      </c>
      <c r="B669" s="1" t="s">
        <v>17</v>
      </c>
      <c r="C669" s="1">
        <v>482.0</v>
      </c>
      <c r="D669" s="1">
        <v>0.0</v>
      </c>
      <c r="E669" s="1" t="s">
        <v>10915</v>
      </c>
      <c r="F669" s="1" t="s">
        <v>19</v>
      </c>
      <c r="G669" s="1" t="s">
        <v>20</v>
      </c>
      <c r="H669" s="1" t="s">
        <v>10916</v>
      </c>
      <c r="I669" s="1" t="s">
        <v>10917</v>
      </c>
      <c r="J669" s="1" t="s">
        <v>10917</v>
      </c>
      <c r="K669" s="2"/>
      <c r="L669" s="1">
        <v>-8.0</v>
      </c>
      <c r="M669" s="1"/>
      <c r="N669" s="1">
        <v>6.7146333333333335</v>
      </c>
      <c r="O669" s="1" t="s">
        <v>8687</v>
      </c>
      <c r="P669" s="1" t="s">
        <v>10918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25</v>
      </c>
      <c r="B670" s="1" t="s">
        <v>17</v>
      </c>
      <c r="C670" s="1">
        <v>658.0</v>
      </c>
      <c r="D670" s="1">
        <v>0.0</v>
      </c>
      <c r="E670" s="2"/>
      <c r="F670" s="1" t="s">
        <v>19</v>
      </c>
      <c r="G670" s="1" t="s">
        <v>20</v>
      </c>
      <c r="H670" s="1" t="s">
        <v>10919</v>
      </c>
      <c r="I670" s="1" t="s">
        <v>10920</v>
      </c>
      <c r="J670" s="1" t="s">
        <v>10920</v>
      </c>
      <c r="K670" s="2"/>
      <c r="L670" s="1">
        <v>1.0</v>
      </c>
      <c r="M670" s="1"/>
      <c r="N670" s="1">
        <v>16.022583333333333</v>
      </c>
      <c r="O670" s="1" t="s">
        <v>8687</v>
      </c>
      <c r="P670" s="1" t="s">
        <v>10921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80</v>
      </c>
      <c r="B671" s="1" t="s">
        <v>17</v>
      </c>
      <c r="C671" s="1">
        <v>311.0</v>
      </c>
      <c r="D671" s="1">
        <v>0.0</v>
      </c>
      <c r="E671" s="1" t="s">
        <v>8947</v>
      </c>
      <c r="F671" s="1" t="s">
        <v>81</v>
      </c>
      <c r="G671" s="1" t="s">
        <v>20</v>
      </c>
      <c r="H671" s="1" t="s">
        <v>10922</v>
      </c>
      <c r="I671" s="1" t="s">
        <v>10923</v>
      </c>
      <c r="J671" s="1" t="s">
        <v>10924</v>
      </c>
      <c r="K671" s="1" t="s">
        <v>10925</v>
      </c>
      <c r="L671" s="1">
        <v>-13.0</v>
      </c>
      <c r="M671" s="1">
        <v>0.0025</v>
      </c>
      <c r="N671" s="1">
        <v>7.496383333333333</v>
      </c>
      <c r="O671" s="1" t="s">
        <v>86</v>
      </c>
      <c r="P671" s="1" t="s">
        <v>10926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37</v>
      </c>
      <c r="B672" s="1" t="s">
        <v>17</v>
      </c>
      <c r="C672" s="3">
        <v>309.0</v>
      </c>
      <c r="D672" s="1">
        <v>0.0</v>
      </c>
      <c r="E672" s="2"/>
      <c r="F672" s="1" t="s">
        <v>38</v>
      </c>
      <c r="G672" s="1" t="s">
        <v>39</v>
      </c>
      <c r="H672" s="1" t="s">
        <v>10927</v>
      </c>
      <c r="I672" s="1" t="s">
        <v>10928</v>
      </c>
      <c r="J672" s="1" t="s">
        <v>10928</v>
      </c>
      <c r="K672" s="2"/>
      <c r="L672" s="1">
        <v>3.0</v>
      </c>
      <c r="M672" s="1"/>
      <c r="N672" s="1">
        <v>8.5498</v>
      </c>
      <c r="O672" s="1" t="s">
        <v>42</v>
      </c>
      <c r="P672" s="1" t="s">
        <v>10929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80</v>
      </c>
      <c r="B673" s="1" t="s">
        <v>17</v>
      </c>
      <c r="C673" s="1">
        <v>249.0</v>
      </c>
      <c r="D673" s="1">
        <v>0.0</v>
      </c>
      <c r="E673" s="1" t="s">
        <v>8947</v>
      </c>
      <c r="F673" s="1" t="s">
        <v>81</v>
      </c>
      <c r="G673" s="1" t="s">
        <v>39</v>
      </c>
      <c r="H673" s="1" t="s">
        <v>10930</v>
      </c>
      <c r="I673" s="1" t="s">
        <v>10931</v>
      </c>
      <c r="J673" s="1" t="s">
        <v>10932</v>
      </c>
      <c r="K673" s="1" t="s">
        <v>10933</v>
      </c>
      <c r="L673" s="1">
        <v>-11.0</v>
      </c>
      <c r="M673" s="1">
        <v>0.0025833333333333333</v>
      </c>
      <c r="N673" s="1">
        <v>7.756083333333334</v>
      </c>
      <c r="O673" s="1" t="s">
        <v>86</v>
      </c>
      <c r="P673" s="1" t="s">
        <v>9989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16</v>
      </c>
      <c r="B674" s="1" t="s">
        <v>17</v>
      </c>
      <c r="C674" s="1">
        <v>323.0</v>
      </c>
      <c r="D674" s="1">
        <v>0.0</v>
      </c>
      <c r="E674" s="1" t="s">
        <v>18</v>
      </c>
      <c r="F674" s="1" t="s">
        <v>19</v>
      </c>
      <c r="G674" s="1" t="s">
        <v>20</v>
      </c>
      <c r="H674" s="1" t="s">
        <v>10934</v>
      </c>
      <c r="I674" s="1" t="s">
        <v>10935</v>
      </c>
      <c r="J674" s="1" t="s">
        <v>10935</v>
      </c>
      <c r="K674" s="2"/>
      <c r="L674" s="1">
        <v>-8.0</v>
      </c>
      <c r="M674" s="1"/>
      <c r="N674" s="1">
        <v>6.416266666666667</v>
      </c>
      <c r="O674" s="1" t="s">
        <v>8687</v>
      </c>
      <c r="P674" s="1" t="s">
        <v>10936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16</v>
      </c>
      <c r="B675" s="1" t="s">
        <v>17</v>
      </c>
      <c r="C675" s="1">
        <v>414.0</v>
      </c>
      <c r="D675" s="1">
        <v>0.0</v>
      </c>
      <c r="E675" s="1" t="s">
        <v>18</v>
      </c>
      <c r="F675" s="1" t="s">
        <v>19</v>
      </c>
      <c r="G675" s="1" t="s">
        <v>20</v>
      </c>
      <c r="H675" s="1" t="s">
        <v>10937</v>
      </c>
      <c r="I675" s="1" t="s">
        <v>10938</v>
      </c>
      <c r="J675" s="1" t="s">
        <v>10938</v>
      </c>
      <c r="K675" s="2"/>
      <c r="L675" s="1">
        <v>-6.0</v>
      </c>
      <c r="M675" s="1"/>
      <c r="N675" s="1">
        <v>8.3494</v>
      </c>
      <c r="O675" s="1" t="s">
        <v>8687</v>
      </c>
      <c r="P675" s="1" t="s">
        <v>10939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80</v>
      </c>
      <c r="B676" s="1" t="s">
        <v>17</v>
      </c>
      <c r="C676" s="1">
        <v>338.0</v>
      </c>
      <c r="D676" s="1">
        <v>0.0</v>
      </c>
      <c r="E676" s="1" t="s">
        <v>8947</v>
      </c>
      <c r="F676" s="1" t="s">
        <v>81</v>
      </c>
      <c r="G676" s="1" t="s">
        <v>20</v>
      </c>
      <c r="H676" s="1" t="s">
        <v>10940</v>
      </c>
      <c r="I676" s="1" t="s">
        <v>10941</v>
      </c>
      <c r="J676" s="1" t="s">
        <v>10942</v>
      </c>
      <c r="K676" s="1" t="s">
        <v>10943</v>
      </c>
      <c r="L676" s="1">
        <v>-10.0</v>
      </c>
      <c r="M676" s="1">
        <v>0.05268333333333333</v>
      </c>
      <c r="N676" s="1">
        <v>7.40615</v>
      </c>
      <c r="O676" s="1" t="s">
        <v>86</v>
      </c>
      <c r="P676" s="1" t="s">
        <v>10944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37</v>
      </c>
      <c r="B677" s="1" t="s">
        <v>17</v>
      </c>
      <c r="C677" s="1">
        <v>338.0</v>
      </c>
      <c r="D677" s="1">
        <v>0.0</v>
      </c>
      <c r="E677" s="2"/>
      <c r="F677" s="1" t="s">
        <v>38</v>
      </c>
      <c r="G677" s="1" t="s">
        <v>39</v>
      </c>
      <c r="H677" s="1" t="s">
        <v>10945</v>
      </c>
      <c r="I677" s="1" t="s">
        <v>10946</v>
      </c>
      <c r="J677" s="1" t="s">
        <v>10946</v>
      </c>
      <c r="K677" s="2"/>
      <c r="L677" s="1">
        <v>4.0</v>
      </c>
      <c r="M677" s="1"/>
      <c r="N677" s="1">
        <v>9.052933333333334</v>
      </c>
      <c r="O677" s="1" t="s">
        <v>42</v>
      </c>
      <c r="P677" s="1" t="s">
        <v>10947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25</v>
      </c>
      <c r="B678" s="1" t="s">
        <v>17</v>
      </c>
      <c r="C678" s="1">
        <v>323.0</v>
      </c>
      <c r="D678" s="1">
        <v>0.0</v>
      </c>
      <c r="E678" s="2"/>
      <c r="F678" s="1" t="s">
        <v>19</v>
      </c>
      <c r="G678" s="1" t="s">
        <v>20</v>
      </c>
      <c r="H678" s="1" t="s">
        <v>10948</v>
      </c>
      <c r="I678" s="1" t="s">
        <v>10949</v>
      </c>
      <c r="J678" s="1" t="s">
        <v>10949</v>
      </c>
      <c r="K678" s="2"/>
      <c r="L678" s="1">
        <v>0.0</v>
      </c>
      <c r="M678" s="1"/>
      <c r="N678" s="1">
        <v>14.236683333333334</v>
      </c>
      <c r="O678" s="1" t="s">
        <v>8687</v>
      </c>
      <c r="P678" s="1" t="s">
        <v>10950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37</v>
      </c>
      <c r="B679" s="1" t="s">
        <v>17</v>
      </c>
      <c r="C679" s="3">
        <v>309.0</v>
      </c>
      <c r="D679" s="1">
        <v>0.0</v>
      </c>
      <c r="E679" s="2"/>
      <c r="F679" s="1" t="s">
        <v>38</v>
      </c>
      <c r="G679" s="1" t="s">
        <v>39</v>
      </c>
      <c r="H679" s="1" t="s">
        <v>10951</v>
      </c>
      <c r="I679" s="1" t="s">
        <v>10952</v>
      </c>
      <c r="J679" s="1" t="s">
        <v>10952</v>
      </c>
      <c r="K679" s="2"/>
      <c r="L679" s="1">
        <v>6.0</v>
      </c>
      <c r="M679" s="1"/>
      <c r="N679" s="1">
        <v>11.942216666666667</v>
      </c>
      <c r="O679" s="1" t="s">
        <v>42</v>
      </c>
      <c r="P679" s="1" t="s">
        <v>10953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29</v>
      </c>
      <c r="B680" s="1" t="s">
        <v>17</v>
      </c>
      <c r="C680" s="1">
        <v>792.0</v>
      </c>
      <c r="D680" s="1">
        <v>0.0</v>
      </c>
      <c r="E680" s="1" t="s">
        <v>1374</v>
      </c>
      <c r="F680" s="1" t="s">
        <v>19</v>
      </c>
      <c r="G680" s="1" t="s">
        <v>20</v>
      </c>
      <c r="H680" s="1" t="s">
        <v>10954</v>
      </c>
      <c r="I680" s="1" t="s">
        <v>10955</v>
      </c>
      <c r="J680" s="1" t="s">
        <v>10955</v>
      </c>
      <c r="K680" s="2"/>
      <c r="L680" s="1">
        <v>0.0</v>
      </c>
      <c r="M680" s="1"/>
      <c r="N680" s="1">
        <v>15.152916666666666</v>
      </c>
      <c r="O680" s="1" t="s">
        <v>8687</v>
      </c>
      <c r="P680" s="1" t="s">
        <v>10956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80</v>
      </c>
      <c r="B681" s="1" t="s">
        <v>17</v>
      </c>
      <c r="C681" s="1">
        <v>710.0</v>
      </c>
      <c r="D681" s="1">
        <v>177.0</v>
      </c>
      <c r="E681" s="2"/>
      <c r="F681" s="1" t="s">
        <v>38</v>
      </c>
      <c r="G681" s="1" t="s">
        <v>162</v>
      </c>
      <c r="H681" s="1" t="s">
        <v>10957</v>
      </c>
      <c r="I681" s="1" t="s">
        <v>10958</v>
      </c>
      <c r="J681" s="1" t="s">
        <v>10958</v>
      </c>
      <c r="K681" s="2"/>
      <c r="L681" s="1">
        <v>0.0</v>
      </c>
      <c r="M681" s="1"/>
      <c r="N681" s="1">
        <v>19.3343</v>
      </c>
      <c r="O681" s="1" t="s">
        <v>86</v>
      </c>
      <c r="P681" s="1" t="s">
        <v>10959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16</v>
      </c>
      <c r="B682" s="1" t="s">
        <v>17</v>
      </c>
      <c r="C682" s="1">
        <v>658.0</v>
      </c>
      <c r="D682" s="1">
        <v>0.0</v>
      </c>
      <c r="E682" s="1" t="s">
        <v>18</v>
      </c>
      <c r="F682" s="1" t="s">
        <v>19</v>
      </c>
      <c r="G682" s="1" t="s">
        <v>20</v>
      </c>
      <c r="H682" s="1" t="s">
        <v>10960</v>
      </c>
      <c r="I682" s="1" t="s">
        <v>10961</v>
      </c>
      <c r="J682" s="1" t="s">
        <v>10961</v>
      </c>
      <c r="K682" s="2"/>
      <c r="L682" s="1">
        <v>3.0</v>
      </c>
      <c r="M682" s="1"/>
      <c r="N682" s="1">
        <v>18.51455</v>
      </c>
      <c r="O682" s="1" t="s">
        <v>8687</v>
      </c>
      <c r="P682" s="1" t="s">
        <v>10962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16</v>
      </c>
      <c r="B683" s="1" t="s">
        <v>17</v>
      </c>
      <c r="C683" s="1">
        <v>857.0</v>
      </c>
      <c r="D683" s="1">
        <v>0.0</v>
      </c>
      <c r="E683" s="1" t="s">
        <v>18</v>
      </c>
      <c r="F683" s="1" t="s">
        <v>19</v>
      </c>
      <c r="G683" s="1" t="s">
        <v>20</v>
      </c>
      <c r="H683" s="1" t="s">
        <v>10963</v>
      </c>
      <c r="I683" s="1" t="s">
        <v>10964</v>
      </c>
      <c r="J683" s="1" t="s">
        <v>10964</v>
      </c>
      <c r="K683" s="2"/>
      <c r="L683" s="1">
        <v>4.0</v>
      </c>
      <c r="M683" s="1"/>
      <c r="N683" s="1">
        <v>19.384166666666665</v>
      </c>
      <c r="O683" s="1" t="s">
        <v>8687</v>
      </c>
      <c r="P683" s="1" t="s">
        <v>10965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25</v>
      </c>
      <c r="B684" s="1" t="s">
        <v>17</v>
      </c>
      <c r="C684" s="1">
        <v>383.0</v>
      </c>
      <c r="D684" s="1">
        <v>0.0</v>
      </c>
      <c r="E684" s="2"/>
      <c r="F684" s="1" t="s">
        <v>19</v>
      </c>
      <c r="G684" s="1" t="s">
        <v>20</v>
      </c>
      <c r="H684" s="1" t="s">
        <v>10966</v>
      </c>
      <c r="I684" s="1" t="s">
        <v>10967</v>
      </c>
      <c r="J684" s="1" t="s">
        <v>10967</v>
      </c>
      <c r="K684" s="2"/>
      <c r="L684" s="1">
        <v>-6.0</v>
      </c>
      <c r="M684" s="1"/>
      <c r="N684" s="1">
        <v>8.75595</v>
      </c>
      <c r="O684" s="1" t="s">
        <v>8687</v>
      </c>
      <c r="P684" s="1" t="s">
        <v>10968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80</v>
      </c>
      <c r="B685" s="1" t="s">
        <v>17</v>
      </c>
      <c r="C685" s="1">
        <v>199.0</v>
      </c>
      <c r="D685" s="1">
        <v>50.0</v>
      </c>
      <c r="E685" s="2"/>
      <c r="F685" s="1" t="s">
        <v>38</v>
      </c>
      <c r="G685" s="1" t="s">
        <v>39</v>
      </c>
      <c r="H685" s="1" t="s">
        <v>10969</v>
      </c>
      <c r="I685" s="1" t="s">
        <v>10970</v>
      </c>
      <c r="J685" s="1" t="s">
        <v>10970</v>
      </c>
      <c r="K685" s="2"/>
      <c r="L685" s="1">
        <v>-1.0</v>
      </c>
      <c r="M685" s="1"/>
      <c r="N685" s="1">
        <v>31.893733333333333</v>
      </c>
      <c r="O685" s="1" t="s">
        <v>86</v>
      </c>
      <c r="P685" s="1" t="s">
        <v>8934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2"/>
      <c r="B726" s="2"/>
      <c r="C726" s="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2"/>
      <c r="B731" s="2"/>
      <c r="C731" s="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2"/>
      <c r="B746" s="2"/>
      <c r="C746" s="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S761" s="2"/>
      <c r="T761" s="2"/>
      <c r="U761" s="2"/>
      <c r="V761" s="2"/>
      <c r="W761" s="2"/>
      <c r="X761" s="2"/>
      <c r="Y761" s="2"/>
      <c r="Z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S870" s="2"/>
      <c r="T870" s="2"/>
      <c r="U870" s="2"/>
      <c r="V870" s="2"/>
      <c r="W870" s="2"/>
      <c r="X870" s="2"/>
      <c r="Y870" s="2"/>
      <c r="Z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37</v>
      </c>
      <c r="B2" s="1" t="s">
        <v>17</v>
      </c>
      <c r="C2" s="1">
        <v>249.0</v>
      </c>
      <c r="D2" s="1">
        <v>0.0</v>
      </c>
      <c r="E2" s="2"/>
      <c r="F2" s="1" t="s">
        <v>38</v>
      </c>
      <c r="G2" s="1" t="s">
        <v>39</v>
      </c>
      <c r="H2" s="1" t="s">
        <v>10971</v>
      </c>
      <c r="I2" s="1" t="s">
        <v>10972</v>
      </c>
      <c r="J2" s="1" t="s">
        <v>10972</v>
      </c>
      <c r="K2" s="2"/>
      <c r="L2" s="1">
        <v>-5.0</v>
      </c>
      <c r="M2" s="1"/>
      <c r="N2" s="1">
        <v>0.07875</v>
      </c>
      <c r="O2" s="1" t="s">
        <v>42</v>
      </c>
      <c r="P2" s="1" t="s">
        <v>10973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17</v>
      </c>
      <c r="C3" s="1">
        <v>364.0</v>
      </c>
      <c r="D3" s="1">
        <v>0.0</v>
      </c>
      <c r="E3" s="1" t="s">
        <v>18</v>
      </c>
      <c r="F3" s="1" t="s">
        <v>19</v>
      </c>
      <c r="G3" s="1" t="s">
        <v>20</v>
      </c>
      <c r="H3" s="1" t="s">
        <v>10974</v>
      </c>
      <c r="I3" s="1" t="s">
        <v>10975</v>
      </c>
      <c r="J3" s="1" t="s">
        <v>10975</v>
      </c>
      <c r="K3" s="2"/>
      <c r="L3" s="1">
        <v>-6.0</v>
      </c>
      <c r="M3" s="1"/>
      <c r="N3" s="1">
        <v>8.727466666666666</v>
      </c>
      <c r="O3" s="1" t="s">
        <v>10976</v>
      </c>
      <c r="P3" s="1" t="s">
        <v>10977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37</v>
      </c>
      <c r="B4" s="1" t="s">
        <v>17</v>
      </c>
      <c r="C4" s="1">
        <v>59.0</v>
      </c>
      <c r="D4" s="1">
        <v>0.0</v>
      </c>
      <c r="E4" s="2"/>
      <c r="F4" s="1" t="s">
        <v>38</v>
      </c>
      <c r="G4" s="1" t="s">
        <v>39</v>
      </c>
      <c r="H4" s="1" t="s">
        <v>10978</v>
      </c>
      <c r="I4" s="1" t="s">
        <v>10979</v>
      </c>
      <c r="J4" s="1" t="s">
        <v>10979</v>
      </c>
      <c r="K4" s="2"/>
      <c r="L4" s="1">
        <v>-5.0</v>
      </c>
      <c r="M4" s="1"/>
      <c r="N4" s="1">
        <v>0.03348333333333333</v>
      </c>
      <c r="O4" s="1" t="s">
        <v>42</v>
      </c>
      <c r="P4" s="1" t="s">
        <v>10980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37</v>
      </c>
      <c r="B5" s="1" t="s">
        <v>17</v>
      </c>
      <c r="C5" s="1">
        <v>119.0</v>
      </c>
      <c r="D5" s="1">
        <v>0.0</v>
      </c>
      <c r="E5" s="2"/>
      <c r="F5" s="1" t="s">
        <v>38</v>
      </c>
      <c r="G5" s="1" t="s">
        <v>39</v>
      </c>
      <c r="H5" s="1" t="s">
        <v>10981</v>
      </c>
      <c r="I5" s="1" t="s">
        <v>10982</v>
      </c>
      <c r="J5" s="1" t="s">
        <v>10982</v>
      </c>
      <c r="K5" s="2"/>
      <c r="L5" s="1">
        <v>-5.0</v>
      </c>
      <c r="M5" s="1"/>
      <c r="N5" s="1">
        <v>0.028466666666666668</v>
      </c>
      <c r="O5" s="1" t="s">
        <v>42</v>
      </c>
      <c r="P5" s="1" t="s">
        <v>10983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37</v>
      </c>
      <c r="B6" s="1" t="s">
        <v>17</v>
      </c>
      <c r="C6" s="1">
        <v>98.0</v>
      </c>
      <c r="D6" s="1">
        <v>0.0</v>
      </c>
      <c r="E6" s="2"/>
      <c r="F6" s="1" t="s">
        <v>38</v>
      </c>
      <c r="G6" s="1" t="s">
        <v>39</v>
      </c>
      <c r="H6" s="1" t="s">
        <v>10984</v>
      </c>
      <c r="I6" s="1" t="s">
        <v>10985</v>
      </c>
      <c r="J6" s="1" t="s">
        <v>10985</v>
      </c>
      <c r="K6" s="2"/>
      <c r="L6" s="1">
        <v>-5.0</v>
      </c>
      <c r="M6" s="1"/>
      <c r="N6" s="1">
        <v>0.08811666666666666</v>
      </c>
      <c r="O6" s="1" t="s">
        <v>42</v>
      </c>
      <c r="P6" s="1" t="s">
        <v>10986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29</v>
      </c>
      <c r="B7" s="1" t="s">
        <v>17</v>
      </c>
      <c r="C7" s="1">
        <v>313.0</v>
      </c>
      <c r="D7" s="1">
        <v>0.0</v>
      </c>
      <c r="E7" s="1" t="s">
        <v>1270</v>
      </c>
      <c r="F7" s="1" t="s">
        <v>19</v>
      </c>
      <c r="G7" s="1" t="s">
        <v>20</v>
      </c>
      <c r="H7" s="1" t="s">
        <v>10987</v>
      </c>
      <c r="I7" s="1" t="s">
        <v>10988</v>
      </c>
      <c r="J7" s="1" t="s">
        <v>10988</v>
      </c>
      <c r="K7" s="2"/>
      <c r="L7" s="1">
        <v>-3.0</v>
      </c>
      <c r="M7" s="1"/>
      <c r="N7" s="1">
        <v>11.549616666666667</v>
      </c>
      <c r="O7" s="1" t="s">
        <v>10989</v>
      </c>
      <c r="P7" s="1" t="s">
        <v>10990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37</v>
      </c>
      <c r="B8" s="1" t="s">
        <v>17</v>
      </c>
      <c r="C8" s="1">
        <v>373.5</v>
      </c>
      <c r="D8" s="1">
        <v>373.5</v>
      </c>
      <c r="E8" s="2"/>
      <c r="F8" s="1" t="s">
        <v>38</v>
      </c>
      <c r="G8" s="1" t="s">
        <v>39</v>
      </c>
      <c r="H8" s="1" t="s">
        <v>10991</v>
      </c>
      <c r="I8" s="1" t="s">
        <v>10992</v>
      </c>
      <c r="J8" s="1" t="s">
        <v>10992</v>
      </c>
      <c r="K8" s="2"/>
      <c r="L8" s="1">
        <v>-5.0</v>
      </c>
      <c r="M8" s="1"/>
      <c r="N8" s="1">
        <v>0.05658333333333333</v>
      </c>
      <c r="O8" s="1" t="s">
        <v>42</v>
      </c>
      <c r="P8" s="1" t="s">
        <v>10993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16</v>
      </c>
      <c r="B9" s="1" t="s">
        <v>17</v>
      </c>
      <c r="C9" s="3">
        <v>321.0</v>
      </c>
      <c r="D9" s="1">
        <v>0.0</v>
      </c>
      <c r="E9" s="1" t="s">
        <v>18</v>
      </c>
      <c r="F9" s="1" t="s">
        <v>19</v>
      </c>
      <c r="G9" s="1" t="s">
        <v>20</v>
      </c>
      <c r="H9" s="1" t="s">
        <v>10994</v>
      </c>
      <c r="I9" s="1" t="s">
        <v>10995</v>
      </c>
      <c r="J9" s="1" t="s">
        <v>10995</v>
      </c>
      <c r="K9" s="2"/>
      <c r="L9" s="1">
        <v>-6.0</v>
      </c>
      <c r="M9" s="1"/>
      <c r="N9" s="1">
        <v>8.771433333333333</v>
      </c>
      <c r="O9" s="1" t="s">
        <v>10976</v>
      </c>
      <c r="P9" s="1" t="s">
        <v>10996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3">
        <v>747.0</v>
      </c>
      <c r="D10" s="1">
        <v>0.0</v>
      </c>
      <c r="E10" s="1" t="s">
        <v>18</v>
      </c>
      <c r="F10" s="1" t="s">
        <v>19</v>
      </c>
      <c r="G10" s="1" t="s">
        <v>20</v>
      </c>
      <c r="H10" s="1" t="s">
        <v>10997</v>
      </c>
      <c r="I10" s="1" t="s">
        <v>10998</v>
      </c>
      <c r="J10" s="1" t="s">
        <v>10998</v>
      </c>
      <c r="K10" s="2"/>
      <c r="L10" s="1">
        <v>-5.0</v>
      </c>
      <c r="M10" s="1"/>
      <c r="N10" s="1">
        <v>14.00275</v>
      </c>
      <c r="O10" s="1" t="s">
        <v>10976</v>
      </c>
      <c r="P10" s="1" t="s">
        <v>10999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37</v>
      </c>
      <c r="B11" s="1" t="s">
        <v>17</v>
      </c>
      <c r="C11" s="1">
        <v>59.0</v>
      </c>
      <c r="D11" s="1">
        <v>0.0</v>
      </c>
      <c r="E11" s="2"/>
      <c r="F11" s="1" t="s">
        <v>38</v>
      </c>
      <c r="G11" s="1" t="s">
        <v>39</v>
      </c>
      <c r="H11" s="1" t="s">
        <v>11000</v>
      </c>
      <c r="I11" s="1" t="s">
        <v>11001</v>
      </c>
      <c r="J11" s="1" t="s">
        <v>11001</v>
      </c>
      <c r="K11" s="2"/>
      <c r="L11" s="1">
        <v>-5.0</v>
      </c>
      <c r="M11" s="1"/>
      <c r="N11" s="1">
        <v>0.4681166666666667</v>
      </c>
      <c r="O11" s="1" t="s">
        <v>42</v>
      </c>
      <c r="P11" s="1" t="s">
        <v>11002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80</v>
      </c>
      <c r="B12" s="1" t="s">
        <v>17</v>
      </c>
      <c r="C12" s="1">
        <v>245.0</v>
      </c>
      <c r="D12" s="1">
        <v>61.0</v>
      </c>
      <c r="E12" s="2"/>
      <c r="F12" s="1" t="s">
        <v>38</v>
      </c>
      <c r="G12" s="1" t="s">
        <v>20</v>
      </c>
      <c r="H12" s="1" t="s">
        <v>11003</v>
      </c>
      <c r="I12" s="1" t="s">
        <v>11004</v>
      </c>
      <c r="J12" s="1" t="s">
        <v>11004</v>
      </c>
      <c r="K12" s="2"/>
      <c r="L12" s="1">
        <v>-3.0</v>
      </c>
      <c r="M12" s="1"/>
      <c r="N12" s="1">
        <v>15.5619</v>
      </c>
      <c r="O12" s="1" t="s">
        <v>86</v>
      </c>
      <c r="P12" s="1" t="s">
        <v>11005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25</v>
      </c>
      <c r="B13" s="1" t="s">
        <v>17</v>
      </c>
      <c r="C13" s="1">
        <v>364.0</v>
      </c>
      <c r="D13" s="1">
        <v>0.0</v>
      </c>
      <c r="E13" s="2"/>
      <c r="F13" s="1" t="s">
        <v>19</v>
      </c>
      <c r="G13" s="1" t="s">
        <v>20</v>
      </c>
      <c r="H13" s="1" t="s">
        <v>11006</v>
      </c>
      <c r="I13" s="1" t="s">
        <v>11007</v>
      </c>
      <c r="J13" s="1" t="s">
        <v>11007</v>
      </c>
      <c r="K13" s="2"/>
      <c r="L13" s="1">
        <v>0.0</v>
      </c>
      <c r="M13" s="1"/>
      <c r="N13" s="1">
        <v>14.9776</v>
      </c>
      <c r="O13" s="1" t="s">
        <v>10989</v>
      </c>
      <c r="P13" s="1" t="s">
        <v>11008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25</v>
      </c>
      <c r="B14" s="1" t="s">
        <v>17</v>
      </c>
      <c r="C14" s="1">
        <v>394.0</v>
      </c>
      <c r="D14" s="1">
        <v>0.0</v>
      </c>
      <c r="E14" s="2"/>
      <c r="F14" s="1" t="s">
        <v>19</v>
      </c>
      <c r="G14" s="1" t="s">
        <v>39</v>
      </c>
      <c r="H14" s="1" t="s">
        <v>11009</v>
      </c>
      <c r="I14" s="1" t="s">
        <v>11010</v>
      </c>
      <c r="J14" s="1" t="s">
        <v>11010</v>
      </c>
      <c r="K14" s="2"/>
      <c r="L14" s="1">
        <v>-1.0</v>
      </c>
      <c r="M14" s="1"/>
      <c r="N14" s="1">
        <v>13.5538</v>
      </c>
      <c r="O14" s="1" t="s">
        <v>10989</v>
      </c>
      <c r="P14" s="1" t="s">
        <v>11011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25</v>
      </c>
      <c r="B15" s="1" t="s">
        <v>17</v>
      </c>
      <c r="C15" s="1">
        <v>642.0</v>
      </c>
      <c r="D15" s="1">
        <v>0.0</v>
      </c>
      <c r="E15" s="2"/>
      <c r="F15" s="1" t="s">
        <v>19</v>
      </c>
      <c r="G15" s="1" t="s">
        <v>20</v>
      </c>
      <c r="H15" s="1" t="s">
        <v>11012</v>
      </c>
      <c r="I15" s="1" t="s">
        <v>11013</v>
      </c>
      <c r="J15" s="1" t="s">
        <v>11013</v>
      </c>
      <c r="K15" s="2"/>
      <c r="L15" s="1">
        <v>-2.0</v>
      </c>
      <c r="M15" s="1"/>
      <c r="N15" s="1">
        <v>17.889616666666665</v>
      </c>
      <c r="O15" s="1" t="s">
        <v>10989</v>
      </c>
      <c r="P15" s="1" t="s">
        <v>11014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25</v>
      </c>
      <c r="B16" s="1" t="s">
        <v>17</v>
      </c>
      <c r="C16" s="3">
        <v>329.0</v>
      </c>
      <c r="D16" s="1">
        <v>0.0</v>
      </c>
      <c r="E16" s="2"/>
      <c r="F16" s="1" t="s">
        <v>19</v>
      </c>
      <c r="G16" s="1" t="s">
        <v>20</v>
      </c>
      <c r="H16" s="1" t="s">
        <v>11015</v>
      </c>
      <c r="I16" s="1" t="s">
        <v>11016</v>
      </c>
      <c r="J16" s="1" t="s">
        <v>11016</v>
      </c>
      <c r="K16" s="2"/>
      <c r="L16" s="1">
        <v>0.0</v>
      </c>
      <c r="M16" s="1"/>
      <c r="N16" s="1">
        <v>14.071666666666667</v>
      </c>
      <c r="O16" s="1" t="s">
        <v>10989</v>
      </c>
      <c r="P16" s="1" t="s">
        <v>11017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16</v>
      </c>
      <c r="B17" s="1" t="s">
        <v>17</v>
      </c>
      <c r="C17" s="3">
        <v>314.0</v>
      </c>
      <c r="D17" s="1">
        <v>0.0</v>
      </c>
      <c r="E17" s="1" t="s">
        <v>18</v>
      </c>
      <c r="F17" s="1" t="s">
        <v>19</v>
      </c>
      <c r="G17" s="1" t="s">
        <v>20</v>
      </c>
      <c r="H17" s="1" t="s">
        <v>11018</v>
      </c>
      <c r="I17" s="1" t="s">
        <v>11019</v>
      </c>
      <c r="J17" s="1" t="s">
        <v>11019</v>
      </c>
      <c r="K17" s="2"/>
      <c r="L17" s="1">
        <v>-1.0</v>
      </c>
      <c r="M17" s="1"/>
      <c r="N17" s="1">
        <v>13.071216666666666</v>
      </c>
      <c r="O17" s="1" t="s">
        <v>10976</v>
      </c>
      <c r="P17" s="1" t="s">
        <v>11020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29</v>
      </c>
      <c r="B18" s="1" t="s">
        <v>17</v>
      </c>
      <c r="C18" s="1">
        <v>329.0</v>
      </c>
      <c r="D18" s="1">
        <v>0.0</v>
      </c>
      <c r="E18" s="1" t="s">
        <v>11021</v>
      </c>
      <c r="F18" s="1" t="s">
        <v>19</v>
      </c>
      <c r="G18" s="1" t="s">
        <v>20</v>
      </c>
      <c r="H18" s="1" t="s">
        <v>11022</v>
      </c>
      <c r="I18" s="1" t="s">
        <v>11023</v>
      </c>
      <c r="J18" s="1" t="s">
        <v>11023</v>
      </c>
      <c r="K18" s="2"/>
      <c r="L18" s="1">
        <v>-2.0</v>
      </c>
      <c r="M18" s="1"/>
      <c r="N18" s="1">
        <v>12.656316666666667</v>
      </c>
      <c r="O18" s="1" t="s">
        <v>10989</v>
      </c>
      <c r="P18" s="1" t="s">
        <v>11024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80</v>
      </c>
      <c r="B19" s="1" t="s">
        <v>17</v>
      </c>
      <c r="C19" s="1">
        <v>547.0</v>
      </c>
      <c r="D19" s="1">
        <v>0.0</v>
      </c>
      <c r="E19" s="1" t="s">
        <v>11025</v>
      </c>
      <c r="F19" s="1" t="s">
        <v>81</v>
      </c>
      <c r="G19" s="1" t="s">
        <v>20</v>
      </c>
      <c r="H19" s="1" t="s">
        <v>11026</v>
      </c>
      <c r="I19" s="1" t="s">
        <v>11027</v>
      </c>
      <c r="J19" s="1" t="s">
        <v>11028</v>
      </c>
      <c r="K19" s="1" t="s">
        <v>11029</v>
      </c>
      <c r="L19" s="1">
        <v>-24.0</v>
      </c>
      <c r="M19" s="1">
        <v>0.009666666666666667</v>
      </c>
      <c r="N19" s="1">
        <v>14.8783</v>
      </c>
      <c r="O19" s="1" t="s">
        <v>86</v>
      </c>
      <c r="P19" s="1" t="s">
        <v>11030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25</v>
      </c>
      <c r="B20" s="1" t="s">
        <v>17</v>
      </c>
      <c r="C20" s="1">
        <v>264.0</v>
      </c>
      <c r="D20" s="1">
        <v>0.0</v>
      </c>
      <c r="E20" s="2"/>
      <c r="F20" s="1" t="s">
        <v>19</v>
      </c>
      <c r="G20" s="1" t="s">
        <v>20</v>
      </c>
      <c r="H20" s="1" t="s">
        <v>11031</v>
      </c>
      <c r="I20" s="1" t="s">
        <v>11032</v>
      </c>
      <c r="J20" s="1" t="s">
        <v>11032</v>
      </c>
      <c r="K20" s="2"/>
      <c r="L20" s="1">
        <v>-6.0</v>
      </c>
      <c r="M20" s="1"/>
      <c r="N20" s="1">
        <v>8.72475</v>
      </c>
      <c r="O20" s="1" t="s">
        <v>10989</v>
      </c>
      <c r="P20" s="1" t="s">
        <v>11033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16</v>
      </c>
      <c r="B21" s="1" t="s">
        <v>17</v>
      </c>
      <c r="C21" s="1">
        <v>264.0</v>
      </c>
      <c r="D21" s="1">
        <v>0.0</v>
      </c>
      <c r="E21" s="1" t="s">
        <v>18</v>
      </c>
      <c r="F21" s="1" t="s">
        <v>19</v>
      </c>
      <c r="G21" s="1" t="s">
        <v>20</v>
      </c>
      <c r="H21" s="1" t="s">
        <v>11034</v>
      </c>
      <c r="I21" s="1" t="s">
        <v>11035</v>
      </c>
      <c r="J21" s="1" t="s">
        <v>11035</v>
      </c>
      <c r="K21" s="2"/>
      <c r="L21" s="1">
        <v>-6.0</v>
      </c>
      <c r="M21" s="1"/>
      <c r="N21" s="1">
        <v>8.2121</v>
      </c>
      <c r="O21" s="1" t="s">
        <v>10976</v>
      </c>
      <c r="P21" s="1" t="s">
        <v>11036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16</v>
      </c>
      <c r="B22" s="1" t="s">
        <v>17</v>
      </c>
      <c r="C22" s="1">
        <v>393.0</v>
      </c>
      <c r="D22" s="1">
        <v>0.0</v>
      </c>
      <c r="E22" s="1" t="s">
        <v>18</v>
      </c>
      <c r="F22" s="1" t="s">
        <v>19</v>
      </c>
      <c r="G22" s="1" t="s">
        <v>20</v>
      </c>
      <c r="H22" s="1" t="s">
        <v>11037</v>
      </c>
      <c r="I22" s="1" t="s">
        <v>11038</v>
      </c>
      <c r="J22" s="1" t="s">
        <v>11038</v>
      </c>
      <c r="K22" s="2"/>
      <c r="L22" s="1">
        <v>-3.0</v>
      </c>
      <c r="M22" s="1"/>
      <c r="N22" s="1">
        <v>11.002066666666666</v>
      </c>
      <c r="O22" s="1" t="s">
        <v>10976</v>
      </c>
      <c r="P22" s="1" t="s">
        <v>11039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25</v>
      </c>
      <c r="B23" s="1" t="s">
        <v>17</v>
      </c>
      <c r="C23" s="3">
        <v>283.0</v>
      </c>
      <c r="D23" s="1">
        <v>0.0</v>
      </c>
      <c r="E23" s="2"/>
      <c r="F23" s="1" t="s">
        <v>19</v>
      </c>
      <c r="G23" s="1" t="s">
        <v>20</v>
      </c>
      <c r="H23" s="1" t="s">
        <v>11040</v>
      </c>
      <c r="I23" s="1" t="s">
        <v>11041</v>
      </c>
      <c r="J23" s="1" t="s">
        <v>11041</v>
      </c>
      <c r="K23" s="2"/>
      <c r="L23" s="1">
        <v>-5.0</v>
      </c>
      <c r="M23" s="1"/>
      <c r="N23" s="1">
        <v>9.23445</v>
      </c>
      <c r="O23" s="1" t="s">
        <v>10989</v>
      </c>
      <c r="P23" s="1" t="s">
        <v>11042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80</v>
      </c>
      <c r="B24" s="1" t="s">
        <v>17</v>
      </c>
      <c r="C24" s="1">
        <v>365.0</v>
      </c>
      <c r="D24" s="1">
        <v>0.0</v>
      </c>
      <c r="E24" s="1" t="s">
        <v>11025</v>
      </c>
      <c r="F24" s="1" t="s">
        <v>81</v>
      </c>
      <c r="G24" s="1" t="s">
        <v>20</v>
      </c>
      <c r="H24" s="1" t="s">
        <v>11043</v>
      </c>
      <c r="I24" s="1" t="s">
        <v>11044</v>
      </c>
      <c r="J24" s="1" t="s">
        <v>11045</v>
      </c>
      <c r="K24" s="1" t="s">
        <v>11046</v>
      </c>
      <c r="L24" s="1">
        <v>3.0</v>
      </c>
      <c r="M24" s="1">
        <v>0.017583333333333333</v>
      </c>
      <c r="N24" s="1">
        <v>14.351166666666666</v>
      </c>
      <c r="O24" s="1" t="s">
        <v>86</v>
      </c>
      <c r="P24" s="1" t="s">
        <v>11047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25</v>
      </c>
      <c r="B25" s="1" t="s">
        <v>17</v>
      </c>
      <c r="C25" s="3">
        <v>329.0</v>
      </c>
      <c r="D25" s="1">
        <v>0.0</v>
      </c>
      <c r="E25" s="2"/>
      <c r="F25" s="1" t="s">
        <v>19</v>
      </c>
      <c r="G25" s="1" t="s">
        <v>20</v>
      </c>
      <c r="H25" s="1" t="s">
        <v>11048</v>
      </c>
      <c r="I25" s="1" t="s">
        <v>11049</v>
      </c>
      <c r="J25" s="1" t="s">
        <v>11049</v>
      </c>
      <c r="K25" s="2"/>
      <c r="L25" s="1">
        <v>-1.0</v>
      </c>
      <c r="M25" s="1"/>
      <c r="N25" s="1">
        <v>13.7231</v>
      </c>
      <c r="O25" s="1" t="s">
        <v>10989</v>
      </c>
      <c r="P25" s="1" t="s">
        <v>11050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29</v>
      </c>
      <c r="B26" s="1" t="s">
        <v>17</v>
      </c>
      <c r="C26" s="3">
        <v>528.0</v>
      </c>
      <c r="D26" s="1">
        <v>0.0</v>
      </c>
      <c r="E26" s="1" t="s">
        <v>9437</v>
      </c>
      <c r="F26" s="1" t="s">
        <v>19</v>
      </c>
      <c r="G26" s="1" t="s">
        <v>20</v>
      </c>
      <c r="H26" s="1" t="s">
        <v>11051</v>
      </c>
      <c r="I26" s="1" t="s">
        <v>11052</v>
      </c>
      <c r="J26" s="1" t="s">
        <v>11052</v>
      </c>
      <c r="K26" s="2"/>
      <c r="L26" s="1">
        <v>1.0</v>
      </c>
      <c r="M26" s="1"/>
      <c r="N26" s="1">
        <v>21.60535</v>
      </c>
      <c r="O26" s="1" t="s">
        <v>10989</v>
      </c>
      <c r="P26" s="1" t="s">
        <v>11053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37</v>
      </c>
      <c r="B27" s="1" t="s">
        <v>17</v>
      </c>
      <c r="C27" s="3">
        <v>139.0</v>
      </c>
      <c r="D27" s="1">
        <v>0.0</v>
      </c>
      <c r="E27" s="2"/>
      <c r="F27" s="1" t="s">
        <v>38</v>
      </c>
      <c r="G27" s="1" t="s">
        <v>39</v>
      </c>
      <c r="H27" s="1" t="s">
        <v>11054</v>
      </c>
      <c r="I27" s="1" t="s">
        <v>11055</v>
      </c>
      <c r="J27" s="1" t="s">
        <v>11055</v>
      </c>
      <c r="K27" s="2"/>
      <c r="L27" s="1">
        <v>-2.0</v>
      </c>
      <c r="M27" s="1"/>
      <c r="N27" s="1">
        <v>3.3741666666666665</v>
      </c>
      <c r="O27" s="1" t="s">
        <v>42</v>
      </c>
      <c r="P27" s="1" t="s">
        <v>11056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25</v>
      </c>
      <c r="B28" s="1" t="s">
        <v>17</v>
      </c>
      <c r="C28" s="3">
        <v>329.0</v>
      </c>
      <c r="D28" s="1">
        <v>0.0</v>
      </c>
      <c r="E28" s="2"/>
      <c r="F28" s="1" t="s">
        <v>19</v>
      </c>
      <c r="G28" s="1" t="s">
        <v>20</v>
      </c>
      <c r="H28" s="1" t="s">
        <v>11057</v>
      </c>
      <c r="I28" s="1" t="s">
        <v>11058</v>
      </c>
      <c r="J28" s="1" t="s">
        <v>11058</v>
      </c>
      <c r="K28" s="2"/>
      <c r="L28" s="1">
        <v>0.0</v>
      </c>
      <c r="M28" s="1"/>
      <c r="N28" s="1">
        <v>15.331366666666666</v>
      </c>
      <c r="O28" s="1" t="s">
        <v>10989</v>
      </c>
      <c r="P28" s="1" t="s">
        <v>11059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16</v>
      </c>
      <c r="B29" s="1" t="s">
        <v>17</v>
      </c>
      <c r="C29" s="3">
        <v>329.0</v>
      </c>
      <c r="D29" s="1">
        <v>0.0</v>
      </c>
      <c r="E29" s="1" t="s">
        <v>18</v>
      </c>
      <c r="F29" s="1" t="s">
        <v>19</v>
      </c>
      <c r="G29" s="1" t="s">
        <v>20</v>
      </c>
      <c r="H29" s="1" t="s">
        <v>11060</v>
      </c>
      <c r="I29" s="1" t="s">
        <v>11061</v>
      </c>
      <c r="J29" s="1" t="s">
        <v>11061</v>
      </c>
      <c r="K29" s="2"/>
      <c r="L29" s="1">
        <v>3.0</v>
      </c>
      <c r="M29" s="1"/>
      <c r="N29" s="1">
        <v>18.776716666666665</v>
      </c>
      <c r="O29" s="1" t="s">
        <v>10976</v>
      </c>
      <c r="P29" s="1" t="s">
        <v>11062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37</v>
      </c>
      <c r="B30" s="1" t="s">
        <v>17</v>
      </c>
      <c r="C30" s="1">
        <v>119.0</v>
      </c>
      <c r="D30" s="1">
        <v>0.0</v>
      </c>
      <c r="E30" s="2"/>
      <c r="F30" s="1" t="s">
        <v>38</v>
      </c>
      <c r="G30" s="1" t="s">
        <v>39</v>
      </c>
      <c r="H30" s="1" t="s">
        <v>11063</v>
      </c>
      <c r="I30" s="1" t="s">
        <v>11064</v>
      </c>
      <c r="J30" s="1" t="s">
        <v>11064</v>
      </c>
      <c r="K30" s="2"/>
      <c r="L30" s="1">
        <v>-2.0</v>
      </c>
      <c r="M30" s="1"/>
      <c r="N30" s="1">
        <v>3.90145</v>
      </c>
      <c r="O30" s="1" t="s">
        <v>42</v>
      </c>
      <c r="P30" s="1" t="s">
        <v>11065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37</v>
      </c>
      <c r="B31" s="1" t="s">
        <v>471</v>
      </c>
      <c r="C31" s="1">
        <v>209.0</v>
      </c>
      <c r="D31" s="1">
        <v>0.0</v>
      </c>
      <c r="E31" s="2"/>
      <c r="F31" s="1" t="s">
        <v>38</v>
      </c>
      <c r="G31" s="1" t="s">
        <v>39</v>
      </c>
      <c r="H31" s="1" t="s">
        <v>11066</v>
      </c>
      <c r="I31" s="2"/>
      <c r="J31" s="2"/>
      <c r="K31" s="2"/>
      <c r="L31" s="1">
        <v>0.0</v>
      </c>
      <c r="M31" s="1"/>
      <c r="N31" s="2"/>
      <c r="O31" s="1" t="s">
        <v>42</v>
      </c>
      <c r="P31" s="1" t="s">
        <v>11067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29</v>
      </c>
      <c r="B32" s="1" t="s">
        <v>17</v>
      </c>
      <c r="C32" s="1">
        <v>331.0</v>
      </c>
      <c r="D32" s="1">
        <v>0.0</v>
      </c>
      <c r="E32" s="1" t="s">
        <v>11068</v>
      </c>
      <c r="F32" s="1" t="s">
        <v>19</v>
      </c>
      <c r="G32" s="1" t="s">
        <v>20</v>
      </c>
      <c r="H32" s="1" t="s">
        <v>11069</v>
      </c>
      <c r="I32" s="1" t="s">
        <v>11070</v>
      </c>
      <c r="J32" s="1" t="s">
        <v>11070</v>
      </c>
      <c r="K32" s="2"/>
      <c r="L32" s="1">
        <v>6.0</v>
      </c>
      <c r="M32" s="1"/>
      <c r="N32" s="1">
        <v>21.87015</v>
      </c>
      <c r="O32" s="1" t="s">
        <v>10989</v>
      </c>
      <c r="P32" s="1" t="s">
        <v>11071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80</v>
      </c>
      <c r="B33" s="1" t="s">
        <v>17</v>
      </c>
      <c r="C33" s="3">
        <v>568.0</v>
      </c>
      <c r="D33" s="1">
        <v>0.0</v>
      </c>
      <c r="E33" s="1" t="s">
        <v>11072</v>
      </c>
      <c r="F33" s="1" t="s">
        <v>81</v>
      </c>
      <c r="G33" s="1" t="s">
        <v>20</v>
      </c>
      <c r="H33" s="1" t="s">
        <v>11073</v>
      </c>
      <c r="I33" s="1" t="s">
        <v>11074</v>
      </c>
      <c r="J33" s="1" t="s">
        <v>11075</v>
      </c>
      <c r="K33" s="1" t="s">
        <v>11076</v>
      </c>
      <c r="L33" s="1">
        <v>1.0</v>
      </c>
      <c r="M33" s="1">
        <v>0.013583333333333333</v>
      </c>
      <c r="N33" s="1">
        <v>17.377366666666667</v>
      </c>
      <c r="O33" s="1" t="s">
        <v>86</v>
      </c>
      <c r="P33" s="1" t="s">
        <v>11077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37</v>
      </c>
      <c r="B34" s="1" t="s">
        <v>17</v>
      </c>
      <c r="C34" s="1">
        <v>89.0</v>
      </c>
      <c r="D34" s="1">
        <v>0.0</v>
      </c>
      <c r="E34" s="2"/>
      <c r="F34" s="1" t="s">
        <v>38</v>
      </c>
      <c r="G34" s="1" t="s">
        <v>39</v>
      </c>
      <c r="H34" s="1" t="s">
        <v>11078</v>
      </c>
      <c r="I34" s="1" t="s">
        <v>11079</v>
      </c>
      <c r="J34" s="1" t="s">
        <v>11079</v>
      </c>
      <c r="K34" s="2"/>
      <c r="L34" s="1">
        <v>-5.0</v>
      </c>
      <c r="M34" s="1"/>
      <c r="N34" s="1">
        <v>0.05855</v>
      </c>
      <c r="O34" s="1" t="s">
        <v>42</v>
      </c>
      <c r="P34" s="1" t="s">
        <v>11080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37</v>
      </c>
      <c r="B35" s="1" t="s">
        <v>17</v>
      </c>
      <c r="C35" s="1">
        <v>744.0</v>
      </c>
      <c r="D35" s="1">
        <v>0.0</v>
      </c>
      <c r="E35" s="1" t="s">
        <v>11025</v>
      </c>
      <c r="F35" s="1" t="s">
        <v>81</v>
      </c>
      <c r="G35" s="1" t="s">
        <v>39</v>
      </c>
      <c r="H35" s="1" t="s">
        <v>11081</v>
      </c>
      <c r="I35" s="1" t="s">
        <v>11082</v>
      </c>
      <c r="J35" s="1" t="s">
        <v>11083</v>
      </c>
      <c r="K35" s="1" t="s">
        <v>11084</v>
      </c>
      <c r="L35" s="1">
        <v>4.0</v>
      </c>
      <c r="M35" s="1">
        <v>0.011616666666666668</v>
      </c>
      <c r="N35" s="1">
        <v>23.8116</v>
      </c>
      <c r="O35" s="1" t="s">
        <v>42</v>
      </c>
      <c r="P35" s="1" t="s">
        <v>11085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29</v>
      </c>
      <c r="B36" s="1" t="s">
        <v>17</v>
      </c>
      <c r="C36" s="3">
        <v>368.0</v>
      </c>
      <c r="D36" s="1">
        <v>0.0</v>
      </c>
      <c r="E36" s="1" t="s">
        <v>9456</v>
      </c>
      <c r="F36" s="1" t="s">
        <v>19</v>
      </c>
      <c r="G36" s="1" t="s">
        <v>20</v>
      </c>
      <c r="H36" s="1" t="s">
        <v>11086</v>
      </c>
      <c r="I36" s="1" t="s">
        <v>11087</v>
      </c>
      <c r="J36" s="1" t="s">
        <v>11087</v>
      </c>
      <c r="K36" s="2"/>
      <c r="L36" s="1">
        <v>5.0</v>
      </c>
      <c r="M36" s="1"/>
      <c r="N36" s="1">
        <v>20.88345</v>
      </c>
      <c r="O36" s="1" t="s">
        <v>10989</v>
      </c>
      <c r="P36" s="1" t="s">
        <v>3605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16</v>
      </c>
      <c r="B37" s="1" t="s">
        <v>17</v>
      </c>
      <c r="C37" s="3">
        <v>394.0</v>
      </c>
      <c r="D37" s="1">
        <v>0.0</v>
      </c>
      <c r="E37" s="1" t="s">
        <v>18</v>
      </c>
      <c r="F37" s="1" t="s">
        <v>19</v>
      </c>
      <c r="G37" s="1" t="s">
        <v>20</v>
      </c>
      <c r="H37" s="1" t="s">
        <v>11088</v>
      </c>
      <c r="I37" s="1" t="s">
        <v>11089</v>
      </c>
      <c r="J37" s="1" t="s">
        <v>11089</v>
      </c>
      <c r="K37" s="2"/>
      <c r="L37" s="1">
        <v>0.0</v>
      </c>
      <c r="M37" s="1"/>
      <c r="N37" s="1">
        <v>15.3894</v>
      </c>
      <c r="O37" s="1" t="s">
        <v>10976</v>
      </c>
      <c r="P37" s="1" t="s">
        <v>11090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80</v>
      </c>
      <c r="B38" s="1" t="s">
        <v>17</v>
      </c>
      <c r="C38" s="1">
        <v>299.0</v>
      </c>
      <c r="D38" s="1">
        <v>0.0</v>
      </c>
      <c r="E38" s="1" t="s">
        <v>11072</v>
      </c>
      <c r="F38" s="1" t="s">
        <v>81</v>
      </c>
      <c r="G38" s="1" t="s">
        <v>20</v>
      </c>
      <c r="H38" s="1" t="s">
        <v>11091</v>
      </c>
      <c r="I38" s="1" t="s">
        <v>11092</v>
      </c>
      <c r="J38" s="1" t="s">
        <v>11093</v>
      </c>
      <c r="K38" s="1" t="s">
        <v>11094</v>
      </c>
      <c r="L38" s="1">
        <v>6.0</v>
      </c>
      <c r="M38" s="1">
        <v>0.008583333333333333</v>
      </c>
      <c r="N38" s="1">
        <v>38.619283333333335</v>
      </c>
      <c r="O38" s="1" t="s">
        <v>86</v>
      </c>
      <c r="P38" s="1" t="s">
        <v>11095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37</v>
      </c>
      <c r="B39" s="1" t="s">
        <v>17</v>
      </c>
      <c r="C39" s="1">
        <v>269.0</v>
      </c>
      <c r="D39" s="1">
        <v>0.0</v>
      </c>
      <c r="E39" s="2"/>
      <c r="F39" s="1" t="s">
        <v>38</v>
      </c>
      <c r="G39" s="1" t="s">
        <v>39</v>
      </c>
      <c r="H39" s="1" t="s">
        <v>11096</v>
      </c>
      <c r="I39" s="1" t="s">
        <v>11097</v>
      </c>
      <c r="J39" s="1" t="s">
        <v>11097</v>
      </c>
      <c r="K39" s="2"/>
      <c r="L39" s="1">
        <v>8.0</v>
      </c>
      <c r="M39" s="1"/>
      <c r="N39" s="1">
        <v>14.036166666666666</v>
      </c>
      <c r="O39" s="1" t="s">
        <v>42</v>
      </c>
      <c r="P39" s="1" t="s">
        <v>11098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80</v>
      </c>
      <c r="B40" s="1" t="s">
        <v>17</v>
      </c>
      <c r="C40" s="1">
        <v>1200.0</v>
      </c>
      <c r="D40" s="1">
        <v>240.0</v>
      </c>
      <c r="E40" s="2"/>
      <c r="F40" s="1" t="s">
        <v>38</v>
      </c>
      <c r="G40" s="1" t="s">
        <v>20</v>
      </c>
      <c r="H40" s="1" t="s">
        <v>11099</v>
      </c>
      <c r="I40" s="1" t="s">
        <v>11100</v>
      </c>
      <c r="J40" s="1" t="s">
        <v>11100</v>
      </c>
      <c r="K40" s="2"/>
      <c r="L40" s="1">
        <v>0.0</v>
      </c>
      <c r="M40" s="1"/>
      <c r="N40" s="1">
        <v>23.5156</v>
      </c>
      <c r="O40" s="1" t="s">
        <v>86</v>
      </c>
      <c r="P40" s="1" t="s">
        <v>11101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17</v>
      </c>
      <c r="C41" s="1">
        <v>443.0</v>
      </c>
      <c r="D41" s="1">
        <v>0.0</v>
      </c>
      <c r="E41" s="1" t="s">
        <v>18</v>
      </c>
      <c r="F41" s="1" t="s">
        <v>19</v>
      </c>
      <c r="G41" s="1" t="s">
        <v>20</v>
      </c>
      <c r="H41" s="1" t="s">
        <v>11102</v>
      </c>
      <c r="I41" s="1" t="s">
        <v>11103</v>
      </c>
      <c r="J41" s="1" t="s">
        <v>11103</v>
      </c>
      <c r="K41" s="2"/>
      <c r="L41" s="1">
        <v>0.0</v>
      </c>
      <c r="M41" s="1"/>
      <c r="N41" s="1">
        <v>15.60585</v>
      </c>
      <c r="O41" s="1" t="s">
        <v>10976</v>
      </c>
      <c r="P41" s="1" t="s">
        <v>11104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16</v>
      </c>
      <c r="B42" s="1" t="s">
        <v>17</v>
      </c>
      <c r="C42" s="3">
        <v>378.0</v>
      </c>
      <c r="D42" s="1">
        <v>0.0</v>
      </c>
      <c r="E42" s="1" t="s">
        <v>18</v>
      </c>
      <c r="F42" s="1" t="s">
        <v>19</v>
      </c>
      <c r="G42" s="1" t="s">
        <v>20</v>
      </c>
      <c r="H42" s="1" t="s">
        <v>11105</v>
      </c>
      <c r="I42" s="1" t="s">
        <v>11106</v>
      </c>
      <c r="J42" s="1" t="s">
        <v>11106</v>
      </c>
      <c r="K42" s="2"/>
      <c r="L42" s="1">
        <v>8.0</v>
      </c>
      <c r="M42" s="1"/>
      <c r="N42" s="1">
        <v>23.205216666666665</v>
      </c>
      <c r="O42" s="1" t="s">
        <v>10976</v>
      </c>
      <c r="P42" s="1" t="s">
        <v>11107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80</v>
      </c>
      <c r="B43" s="1" t="s">
        <v>17</v>
      </c>
      <c r="C43" s="1">
        <v>460.0</v>
      </c>
      <c r="D43" s="1">
        <v>158.0</v>
      </c>
      <c r="E43" s="2"/>
      <c r="F43" s="1" t="s">
        <v>38</v>
      </c>
      <c r="G43" s="1" t="s">
        <v>20</v>
      </c>
      <c r="H43" s="1" t="s">
        <v>11108</v>
      </c>
      <c r="I43" s="1" t="s">
        <v>11109</v>
      </c>
      <c r="J43" s="1" t="s">
        <v>11109</v>
      </c>
      <c r="K43" s="2"/>
      <c r="L43" s="1">
        <v>-8.0</v>
      </c>
      <c r="M43" s="1"/>
      <c r="N43" s="1">
        <v>10.5966</v>
      </c>
      <c r="O43" s="1" t="s">
        <v>86</v>
      </c>
      <c r="P43" s="1" t="s">
        <v>11110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80</v>
      </c>
      <c r="B44" s="1" t="s">
        <v>17</v>
      </c>
      <c r="C44" s="1">
        <v>518.0</v>
      </c>
      <c r="D44" s="1">
        <v>0.0</v>
      </c>
      <c r="E44" s="1" t="s">
        <v>11072</v>
      </c>
      <c r="F44" s="1" t="s">
        <v>81</v>
      </c>
      <c r="G44" s="1" t="s">
        <v>20</v>
      </c>
      <c r="H44" s="1" t="s">
        <v>11111</v>
      </c>
      <c r="I44" s="1" t="s">
        <v>11112</v>
      </c>
      <c r="J44" s="1" t="s">
        <v>11113</v>
      </c>
      <c r="K44" s="1" t="s">
        <v>11114</v>
      </c>
      <c r="L44" s="1">
        <v>2.0</v>
      </c>
      <c r="M44" s="1">
        <v>0.0093</v>
      </c>
      <c r="N44" s="1">
        <v>7.783333333333333</v>
      </c>
      <c r="O44" s="1" t="s">
        <v>86</v>
      </c>
      <c r="P44" s="1" t="s">
        <v>11115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29</v>
      </c>
      <c r="B45" s="1" t="s">
        <v>17</v>
      </c>
      <c r="C45" s="1">
        <v>264.0</v>
      </c>
      <c r="D45" s="1">
        <v>0.0</v>
      </c>
      <c r="E45" s="1" t="s">
        <v>11116</v>
      </c>
      <c r="F45" s="1" t="s">
        <v>19</v>
      </c>
      <c r="G45" s="1" t="s">
        <v>20</v>
      </c>
      <c r="H45" s="1" t="s">
        <v>11117</v>
      </c>
      <c r="I45" s="1" t="s">
        <v>11118</v>
      </c>
      <c r="J45" s="1" t="s">
        <v>11118</v>
      </c>
      <c r="K45" s="2"/>
      <c r="L45" s="1">
        <v>-8.0</v>
      </c>
      <c r="M45" s="1"/>
      <c r="N45" s="1">
        <v>6.9859333333333336</v>
      </c>
      <c r="O45" s="1" t="s">
        <v>10989</v>
      </c>
      <c r="P45" s="1" t="s">
        <v>11119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16</v>
      </c>
      <c r="B46" s="1" t="s">
        <v>17</v>
      </c>
      <c r="C46" s="1">
        <v>658.0</v>
      </c>
      <c r="D46" s="1">
        <v>0.0</v>
      </c>
      <c r="E46" s="1" t="s">
        <v>18</v>
      </c>
      <c r="F46" s="1" t="s">
        <v>19</v>
      </c>
      <c r="G46" s="1" t="s">
        <v>20</v>
      </c>
      <c r="H46" s="1" t="s">
        <v>11120</v>
      </c>
      <c r="I46" s="1" t="s">
        <v>11121</v>
      </c>
      <c r="J46" s="1" t="s">
        <v>11121</v>
      </c>
      <c r="K46" s="2"/>
      <c r="L46" s="1">
        <v>-4.0</v>
      </c>
      <c r="M46" s="1"/>
      <c r="N46" s="1">
        <v>15.9897</v>
      </c>
      <c r="O46" s="1" t="s">
        <v>10976</v>
      </c>
      <c r="P46" s="1" t="s">
        <v>11122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80</v>
      </c>
      <c r="B47" s="1" t="s">
        <v>17</v>
      </c>
      <c r="C47" s="1">
        <v>886.0</v>
      </c>
      <c r="D47" s="1">
        <v>0.0</v>
      </c>
      <c r="E47" s="1" t="s">
        <v>11072</v>
      </c>
      <c r="F47" s="1" t="s">
        <v>81</v>
      </c>
      <c r="G47" s="1" t="s">
        <v>39</v>
      </c>
      <c r="H47" s="1" t="s">
        <v>11123</v>
      </c>
      <c r="I47" s="1" t="s">
        <v>11124</v>
      </c>
      <c r="J47" s="1" t="s">
        <v>11125</v>
      </c>
      <c r="K47" s="1" t="s">
        <v>11126</v>
      </c>
      <c r="L47" s="1">
        <v>-13.0</v>
      </c>
      <c r="M47" s="1">
        <v>0.00975</v>
      </c>
      <c r="N47" s="1">
        <v>14.5398</v>
      </c>
      <c r="O47" s="1" t="s">
        <v>86</v>
      </c>
      <c r="P47" s="1" t="s">
        <v>11127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25</v>
      </c>
      <c r="B48" s="1" t="s">
        <v>17</v>
      </c>
      <c r="C48" s="3">
        <v>736.0</v>
      </c>
      <c r="D48" s="1">
        <v>0.0</v>
      </c>
      <c r="E48" s="2"/>
      <c r="F48" s="1" t="s">
        <v>19</v>
      </c>
      <c r="G48" s="1" t="s">
        <v>20</v>
      </c>
      <c r="H48" s="1" t="s">
        <v>11128</v>
      </c>
      <c r="I48" s="1" t="s">
        <v>11129</v>
      </c>
      <c r="J48" s="1" t="s">
        <v>11129</v>
      </c>
      <c r="K48" s="2"/>
      <c r="L48" s="1">
        <v>-6.0</v>
      </c>
      <c r="M48" s="1"/>
      <c r="N48" s="1">
        <v>13.070366666666667</v>
      </c>
      <c r="O48" s="1" t="s">
        <v>10989</v>
      </c>
      <c r="P48" s="1" t="s">
        <v>11130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25</v>
      </c>
      <c r="B49" s="1" t="s">
        <v>17</v>
      </c>
      <c r="C49" s="1">
        <v>274.0</v>
      </c>
      <c r="D49" s="1">
        <v>0.0</v>
      </c>
      <c r="E49" s="2"/>
      <c r="F49" s="1" t="s">
        <v>19</v>
      </c>
      <c r="G49" s="1" t="s">
        <v>20</v>
      </c>
      <c r="H49" s="1" t="s">
        <v>11131</v>
      </c>
      <c r="I49" s="1" t="s">
        <v>11132</v>
      </c>
      <c r="J49" s="1" t="s">
        <v>11132</v>
      </c>
      <c r="K49" s="2"/>
      <c r="L49" s="1">
        <v>-3.0</v>
      </c>
      <c r="M49" s="1"/>
      <c r="N49" s="1">
        <v>11.8196</v>
      </c>
      <c r="O49" s="1" t="s">
        <v>10989</v>
      </c>
      <c r="P49" s="1" t="s">
        <v>11133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37</v>
      </c>
      <c r="B50" s="1" t="s">
        <v>17</v>
      </c>
      <c r="C50" s="1">
        <v>249.0</v>
      </c>
      <c r="D50" s="1">
        <v>0.0</v>
      </c>
      <c r="E50" s="2"/>
      <c r="F50" s="1" t="s">
        <v>38</v>
      </c>
      <c r="G50" s="1" t="s">
        <v>39</v>
      </c>
      <c r="H50" s="1" t="s">
        <v>11134</v>
      </c>
      <c r="I50" s="1" t="s">
        <v>11135</v>
      </c>
      <c r="J50" s="1" t="s">
        <v>11135</v>
      </c>
      <c r="K50" s="2"/>
      <c r="L50" s="1">
        <v>7.0</v>
      </c>
      <c r="M50" s="1"/>
      <c r="N50" s="1">
        <v>13.161433333333333</v>
      </c>
      <c r="O50" s="1" t="s">
        <v>42</v>
      </c>
      <c r="P50" s="1" t="s">
        <v>11136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80</v>
      </c>
      <c r="B51" s="1" t="s">
        <v>17</v>
      </c>
      <c r="C51" s="1">
        <v>247.0</v>
      </c>
      <c r="D51" s="1">
        <v>62.0</v>
      </c>
      <c r="E51" s="2"/>
      <c r="F51" s="1" t="s">
        <v>38</v>
      </c>
      <c r="G51" s="1" t="s">
        <v>20</v>
      </c>
      <c r="H51" s="1" t="s">
        <v>11137</v>
      </c>
      <c r="I51" s="1" t="s">
        <v>11138</v>
      </c>
      <c r="J51" s="1" t="s">
        <v>11138</v>
      </c>
      <c r="K51" s="2"/>
      <c r="L51" s="1">
        <v>-3.0</v>
      </c>
      <c r="M51" s="1"/>
      <c r="N51" s="1">
        <v>38.92078333333333</v>
      </c>
      <c r="O51" s="1" t="s">
        <v>86</v>
      </c>
      <c r="P51" s="1" t="s">
        <v>11139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25</v>
      </c>
      <c r="B52" s="1" t="s">
        <v>17</v>
      </c>
      <c r="C52" s="3">
        <v>734.0</v>
      </c>
      <c r="D52" s="1">
        <v>0.0</v>
      </c>
      <c r="E52" s="2"/>
      <c r="F52" s="1" t="s">
        <v>19</v>
      </c>
      <c r="G52" s="1" t="s">
        <v>20</v>
      </c>
      <c r="H52" s="1" t="s">
        <v>11140</v>
      </c>
      <c r="I52" s="1" t="s">
        <v>11141</v>
      </c>
      <c r="J52" s="1" t="s">
        <v>11141</v>
      </c>
      <c r="K52" s="2"/>
      <c r="L52" s="1">
        <v>-5.0</v>
      </c>
      <c r="M52" s="1"/>
      <c r="N52" s="1">
        <v>14.188783333333333</v>
      </c>
      <c r="O52" s="1" t="s">
        <v>10989</v>
      </c>
      <c r="P52" s="1" t="s">
        <v>11142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25</v>
      </c>
      <c r="B53" s="1" t="s">
        <v>17</v>
      </c>
      <c r="C53" s="1">
        <v>364.0</v>
      </c>
      <c r="D53" s="1">
        <v>0.0</v>
      </c>
      <c r="E53" s="2"/>
      <c r="F53" s="1" t="s">
        <v>19</v>
      </c>
      <c r="G53" s="1" t="s">
        <v>20</v>
      </c>
      <c r="H53" s="1" t="s">
        <v>11143</v>
      </c>
      <c r="I53" s="1" t="s">
        <v>11144</v>
      </c>
      <c r="J53" s="1" t="s">
        <v>11144</v>
      </c>
      <c r="K53" s="2"/>
      <c r="L53" s="1">
        <v>-5.0</v>
      </c>
      <c r="M53" s="1"/>
      <c r="N53" s="1">
        <v>9.749966666666667</v>
      </c>
      <c r="O53" s="1" t="s">
        <v>10989</v>
      </c>
      <c r="P53" s="1" t="s">
        <v>11145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25</v>
      </c>
      <c r="B54" s="1" t="s">
        <v>17</v>
      </c>
      <c r="C54" s="1">
        <v>289.0</v>
      </c>
      <c r="D54" s="1">
        <v>0.0</v>
      </c>
      <c r="E54" s="2"/>
      <c r="F54" s="1" t="s">
        <v>19</v>
      </c>
      <c r="G54" s="1" t="s">
        <v>20</v>
      </c>
      <c r="H54" s="1" t="s">
        <v>11146</v>
      </c>
      <c r="I54" s="1" t="s">
        <v>11147</v>
      </c>
      <c r="J54" s="1" t="s">
        <v>11147</v>
      </c>
      <c r="K54" s="2"/>
      <c r="L54" s="1">
        <v>-4.0</v>
      </c>
      <c r="M54" s="1"/>
      <c r="N54" s="1">
        <v>10.544533333333334</v>
      </c>
      <c r="O54" s="1" t="s">
        <v>10989</v>
      </c>
      <c r="P54" s="1" t="s">
        <v>11148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29</v>
      </c>
      <c r="B55" s="1" t="s">
        <v>17</v>
      </c>
      <c r="C55" s="1">
        <v>593.0</v>
      </c>
      <c r="D55" s="1">
        <v>0.0</v>
      </c>
      <c r="E55" s="1" t="s">
        <v>11149</v>
      </c>
      <c r="F55" s="1" t="s">
        <v>19</v>
      </c>
      <c r="G55" s="1" t="s">
        <v>20</v>
      </c>
      <c r="H55" s="1" t="s">
        <v>11150</v>
      </c>
      <c r="I55" s="1" t="s">
        <v>11151</v>
      </c>
      <c r="J55" s="1" t="s">
        <v>11151</v>
      </c>
      <c r="K55" s="2"/>
      <c r="L55" s="1">
        <v>2.0</v>
      </c>
      <c r="M55" s="1"/>
      <c r="N55" s="1">
        <v>22.145733333333332</v>
      </c>
      <c r="O55" s="1" t="s">
        <v>10989</v>
      </c>
      <c r="P55" s="1" t="s">
        <v>11152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80</v>
      </c>
      <c r="B56" s="1" t="s">
        <v>17</v>
      </c>
      <c r="C56" s="3">
        <v>328.0</v>
      </c>
      <c r="D56" s="1">
        <v>0.0</v>
      </c>
      <c r="E56" s="1" t="s">
        <v>11072</v>
      </c>
      <c r="F56" s="1" t="s">
        <v>81</v>
      </c>
      <c r="G56" s="1" t="s">
        <v>20</v>
      </c>
      <c r="H56" s="1" t="s">
        <v>11153</v>
      </c>
      <c r="I56" s="1" t="s">
        <v>11154</v>
      </c>
      <c r="J56" s="1" t="s">
        <v>11155</v>
      </c>
      <c r="K56" s="1" t="s">
        <v>11156</v>
      </c>
      <c r="L56" s="1">
        <v>0.0</v>
      </c>
      <c r="M56" s="1">
        <v>0.01721666666666667</v>
      </c>
      <c r="N56" s="1">
        <v>13.473933333333333</v>
      </c>
      <c r="O56" s="1" t="s">
        <v>86</v>
      </c>
      <c r="P56" s="1" t="s">
        <v>11157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37</v>
      </c>
      <c r="B57" s="1" t="s">
        <v>17</v>
      </c>
      <c r="C57" s="1">
        <v>269.0</v>
      </c>
      <c r="D57" s="1">
        <v>0.0</v>
      </c>
      <c r="E57" s="2"/>
      <c r="F57" s="1" t="s">
        <v>38</v>
      </c>
      <c r="G57" s="1" t="s">
        <v>39</v>
      </c>
      <c r="H57" s="1" t="s">
        <v>11158</v>
      </c>
      <c r="I57" s="1" t="s">
        <v>11159</v>
      </c>
      <c r="J57" s="1" t="s">
        <v>11159</v>
      </c>
      <c r="K57" s="2"/>
      <c r="L57" s="1">
        <v>-5.0</v>
      </c>
      <c r="M57" s="1"/>
      <c r="N57" s="1">
        <v>0.05238333333333333</v>
      </c>
      <c r="O57" s="1" t="s">
        <v>42</v>
      </c>
      <c r="P57" s="1" t="s">
        <v>11160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80</v>
      </c>
      <c r="B58" s="1" t="s">
        <v>17</v>
      </c>
      <c r="C58" s="3">
        <v>480.0</v>
      </c>
      <c r="D58" s="1">
        <v>12.0</v>
      </c>
      <c r="E58" s="1" t="s">
        <v>11072</v>
      </c>
      <c r="F58" s="1" t="s">
        <v>81</v>
      </c>
      <c r="G58" s="1" t="s">
        <v>20</v>
      </c>
      <c r="H58" s="1" t="s">
        <v>11161</v>
      </c>
      <c r="I58" s="1" t="s">
        <v>11162</v>
      </c>
      <c r="J58" s="1" t="s">
        <v>11163</v>
      </c>
      <c r="K58" s="1" t="s">
        <v>11164</v>
      </c>
      <c r="L58" s="1">
        <v>-6.0</v>
      </c>
      <c r="M58" s="1">
        <v>0.0139</v>
      </c>
      <c r="N58" s="1">
        <v>15.541066666666667</v>
      </c>
      <c r="O58" s="1" t="s">
        <v>86</v>
      </c>
      <c r="P58" s="1" t="s">
        <v>11165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17</v>
      </c>
      <c r="C59" s="1">
        <v>426.0</v>
      </c>
      <c r="D59" s="1">
        <v>0.0</v>
      </c>
      <c r="E59" s="1" t="s">
        <v>18</v>
      </c>
      <c r="F59" s="1" t="s">
        <v>19</v>
      </c>
      <c r="G59" s="1" t="s">
        <v>20</v>
      </c>
      <c r="H59" s="1" t="s">
        <v>11166</v>
      </c>
      <c r="I59" s="1" t="s">
        <v>11167</v>
      </c>
      <c r="J59" s="1" t="s">
        <v>11167</v>
      </c>
      <c r="K59" s="2"/>
      <c r="L59" s="1">
        <v>4.0</v>
      </c>
      <c r="M59" s="1"/>
      <c r="N59" s="1">
        <v>24.0445</v>
      </c>
      <c r="O59" s="1" t="s">
        <v>10976</v>
      </c>
      <c r="P59" s="1" t="s">
        <v>11168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25</v>
      </c>
      <c r="B60" s="1" t="s">
        <v>17</v>
      </c>
      <c r="C60" s="1">
        <v>329.0</v>
      </c>
      <c r="D60" s="1">
        <v>0.0</v>
      </c>
      <c r="E60" s="2"/>
      <c r="F60" s="1" t="s">
        <v>19</v>
      </c>
      <c r="G60" s="1" t="s">
        <v>20</v>
      </c>
      <c r="H60" s="1" t="s">
        <v>11169</v>
      </c>
      <c r="I60" s="1" t="s">
        <v>11170</v>
      </c>
      <c r="J60" s="1" t="s">
        <v>11170</v>
      </c>
      <c r="K60" s="2"/>
      <c r="L60" s="1">
        <v>-4.0</v>
      </c>
      <c r="M60" s="1"/>
      <c r="N60" s="1">
        <v>10.423133333333332</v>
      </c>
      <c r="O60" s="1" t="s">
        <v>10989</v>
      </c>
      <c r="P60" s="1" t="s">
        <v>11171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3">
        <v>766.0</v>
      </c>
      <c r="D61" s="1">
        <v>0.0</v>
      </c>
      <c r="E61" s="1" t="s">
        <v>18</v>
      </c>
      <c r="F61" s="1" t="s">
        <v>19</v>
      </c>
      <c r="G61" s="1" t="s">
        <v>20</v>
      </c>
      <c r="H61" s="1" t="s">
        <v>11172</v>
      </c>
      <c r="I61" s="1" t="s">
        <v>11173</v>
      </c>
      <c r="J61" s="1" t="s">
        <v>11173</v>
      </c>
      <c r="K61" s="2"/>
      <c r="L61" s="1">
        <v>1.0</v>
      </c>
      <c r="M61" s="1"/>
      <c r="N61" s="1">
        <v>21.272316666666665</v>
      </c>
      <c r="O61" s="1" t="s">
        <v>10976</v>
      </c>
      <c r="P61" s="1" t="s">
        <v>11174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1">
        <v>294.0</v>
      </c>
      <c r="D62" s="1">
        <v>0.0</v>
      </c>
      <c r="E62" s="1" t="s">
        <v>18</v>
      </c>
      <c r="F62" s="1" t="s">
        <v>19</v>
      </c>
      <c r="G62" s="1" t="s">
        <v>20</v>
      </c>
      <c r="H62" s="1" t="s">
        <v>11175</v>
      </c>
      <c r="I62" s="1" t="s">
        <v>11176</v>
      </c>
      <c r="J62" s="1" t="s">
        <v>11176</v>
      </c>
      <c r="K62" s="2"/>
      <c r="L62" s="1">
        <v>-2.0</v>
      </c>
      <c r="M62" s="1"/>
      <c r="N62" s="1">
        <v>15.440066666666667</v>
      </c>
      <c r="O62" s="1" t="s">
        <v>10976</v>
      </c>
      <c r="P62" s="1" t="s">
        <v>11177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80</v>
      </c>
      <c r="B63" s="1" t="s">
        <v>17</v>
      </c>
      <c r="C63" s="1">
        <v>442.0</v>
      </c>
      <c r="D63" s="1">
        <v>111.0</v>
      </c>
      <c r="E63" s="2"/>
      <c r="F63" s="1" t="s">
        <v>38</v>
      </c>
      <c r="G63" s="1" t="s">
        <v>162</v>
      </c>
      <c r="H63" s="1" t="s">
        <v>11178</v>
      </c>
      <c r="I63" s="1" t="s">
        <v>11179</v>
      </c>
      <c r="J63" s="1" t="s">
        <v>11179</v>
      </c>
      <c r="K63" s="2"/>
      <c r="L63" s="1">
        <v>-9.0</v>
      </c>
      <c r="M63" s="1"/>
      <c r="N63" s="1">
        <v>9.3828</v>
      </c>
      <c r="O63" s="1" t="s">
        <v>86</v>
      </c>
      <c r="P63" s="1" t="s">
        <v>11180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16</v>
      </c>
      <c r="B64" s="1" t="s">
        <v>17</v>
      </c>
      <c r="C64" s="3">
        <v>324.0</v>
      </c>
      <c r="D64" s="1">
        <v>0.0</v>
      </c>
      <c r="E64" s="1" t="s">
        <v>18</v>
      </c>
      <c r="F64" s="1" t="s">
        <v>19</v>
      </c>
      <c r="G64" s="1" t="s">
        <v>20</v>
      </c>
      <c r="H64" s="1" t="s">
        <v>11181</v>
      </c>
      <c r="I64" s="1" t="s">
        <v>11182</v>
      </c>
      <c r="J64" s="1" t="s">
        <v>11182</v>
      </c>
      <c r="K64" s="2"/>
      <c r="L64" s="1">
        <v>0.0</v>
      </c>
      <c r="M64" s="1"/>
      <c r="N64" s="1">
        <v>17.347366666666666</v>
      </c>
      <c r="O64" s="1" t="s">
        <v>10976</v>
      </c>
      <c r="P64" s="1" t="s">
        <v>11183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80</v>
      </c>
      <c r="B65" s="1" t="s">
        <v>17</v>
      </c>
      <c r="C65" s="1">
        <v>199.0</v>
      </c>
      <c r="D65" s="1">
        <v>50.0</v>
      </c>
      <c r="E65" s="2"/>
      <c r="F65" s="1" t="s">
        <v>38</v>
      </c>
      <c r="G65" s="1" t="s">
        <v>162</v>
      </c>
      <c r="H65" s="1" t="s">
        <v>11184</v>
      </c>
      <c r="I65" s="1" t="s">
        <v>11185</v>
      </c>
      <c r="J65" s="1" t="s">
        <v>11185</v>
      </c>
      <c r="K65" s="2"/>
      <c r="L65" s="1">
        <v>-11.0</v>
      </c>
      <c r="M65" s="1"/>
      <c r="N65" s="1">
        <v>7.6862</v>
      </c>
      <c r="O65" s="1" t="s">
        <v>86</v>
      </c>
      <c r="P65" s="1" t="s">
        <v>11186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80</v>
      </c>
      <c r="B66" s="1" t="s">
        <v>17</v>
      </c>
      <c r="C66" s="1">
        <v>356.0</v>
      </c>
      <c r="D66" s="1">
        <v>0.0</v>
      </c>
      <c r="E66" s="1" t="s">
        <v>11072</v>
      </c>
      <c r="F66" s="1" t="s">
        <v>81</v>
      </c>
      <c r="G66" s="1" t="s">
        <v>20</v>
      </c>
      <c r="H66" s="1" t="s">
        <v>11187</v>
      </c>
      <c r="I66" s="1" t="s">
        <v>11188</v>
      </c>
      <c r="J66" s="1" t="s">
        <v>11189</v>
      </c>
      <c r="K66" s="1" t="s">
        <v>11190</v>
      </c>
      <c r="L66" s="1">
        <v>-6.0</v>
      </c>
      <c r="M66" s="1">
        <v>0.018133333333333335</v>
      </c>
      <c r="N66" s="1">
        <v>16.0698</v>
      </c>
      <c r="O66" s="1" t="s">
        <v>86</v>
      </c>
      <c r="P66" s="1" t="s">
        <v>11191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80</v>
      </c>
      <c r="B67" s="1" t="s">
        <v>17</v>
      </c>
      <c r="C67" s="3">
        <v>276.0</v>
      </c>
      <c r="D67" s="1">
        <v>73.0</v>
      </c>
      <c r="E67" s="1" t="s">
        <v>11025</v>
      </c>
      <c r="F67" s="1" t="s">
        <v>81</v>
      </c>
      <c r="G67" s="1" t="s">
        <v>39</v>
      </c>
      <c r="H67" s="1" t="s">
        <v>11192</v>
      </c>
      <c r="I67" s="1" t="s">
        <v>11193</v>
      </c>
      <c r="J67" s="1" t="s">
        <v>11194</v>
      </c>
      <c r="K67" s="1" t="s">
        <v>11195</v>
      </c>
      <c r="L67" s="1">
        <v>-10.0</v>
      </c>
      <c r="M67" s="1">
        <v>0.008983333333333333</v>
      </c>
      <c r="N67" s="1">
        <v>7.803933333333333</v>
      </c>
      <c r="O67" s="1" t="s">
        <v>86</v>
      </c>
      <c r="P67" s="1" t="s">
        <v>11196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25</v>
      </c>
      <c r="B68" s="1" t="s">
        <v>17</v>
      </c>
      <c r="C68" s="1">
        <v>642.0</v>
      </c>
      <c r="D68" s="1">
        <v>0.0</v>
      </c>
      <c r="E68" s="2"/>
      <c r="F68" s="1" t="s">
        <v>19</v>
      </c>
      <c r="G68" s="1" t="s">
        <v>20</v>
      </c>
      <c r="H68" s="1" t="s">
        <v>11197</v>
      </c>
      <c r="I68" s="1" t="s">
        <v>11198</v>
      </c>
      <c r="J68" s="1" t="s">
        <v>11198</v>
      </c>
      <c r="K68" s="2"/>
      <c r="L68" s="1">
        <v>0.0</v>
      </c>
      <c r="M68" s="1"/>
      <c r="N68" s="1">
        <v>20.876716666666667</v>
      </c>
      <c r="O68" s="1" t="s">
        <v>10989</v>
      </c>
      <c r="P68" s="1" t="s">
        <v>11199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80</v>
      </c>
      <c r="B69" s="1" t="s">
        <v>17</v>
      </c>
      <c r="C69" s="1">
        <v>299.0</v>
      </c>
      <c r="D69" s="1">
        <v>0.0</v>
      </c>
      <c r="E69" s="1" t="s">
        <v>11072</v>
      </c>
      <c r="F69" s="1" t="s">
        <v>81</v>
      </c>
      <c r="G69" s="1" t="s">
        <v>20</v>
      </c>
      <c r="H69" s="1" t="s">
        <v>11200</v>
      </c>
      <c r="I69" s="1" t="s">
        <v>11201</v>
      </c>
      <c r="J69" s="1" t="s">
        <v>11202</v>
      </c>
      <c r="K69" s="1" t="s">
        <v>11203</v>
      </c>
      <c r="L69" s="1">
        <v>-10.0</v>
      </c>
      <c r="M69" s="1">
        <v>0.0125</v>
      </c>
      <c r="N69" s="1">
        <v>6.669433333333333</v>
      </c>
      <c r="O69" s="1" t="s">
        <v>86</v>
      </c>
      <c r="P69" s="1" t="s">
        <v>11204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16</v>
      </c>
      <c r="B70" s="1" t="s">
        <v>17</v>
      </c>
      <c r="C70" s="3">
        <v>528.0</v>
      </c>
      <c r="D70" s="1">
        <v>0.0</v>
      </c>
      <c r="E70" s="1" t="s">
        <v>18</v>
      </c>
      <c r="F70" s="1" t="s">
        <v>19</v>
      </c>
      <c r="G70" s="1" t="s">
        <v>20</v>
      </c>
      <c r="H70" s="1" t="s">
        <v>11205</v>
      </c>
      <c r="I70" s="1" t="s">
        <v>11206</v>
      </c>
      <c r="J70" s="1" t="s">
        <v>11206</v>
      </c>
      <c r="K70" s="2"/>
      <c r="L70" s="1">
        <v>-1.0</v>
      </c>
      <c r="M70" s="1"/>
      <c r="N70" s="1">
        <v>18.7354</v>
      </c>
      <c r="O70" s="1" t="s">
        <v>10976</v>
      </c>
      <c r="P70" s="1" t="s">
        <v>11207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80</v>
      </c>
      <c r="B71" s="1" t="s">
        <v>17</v>
      </c>
      <c r="C71" s="1">
        <v>374.0</v>
      </c>
      <c r="D71" s="1">
        <v>69.0</v>
      </c>
      <c r="E71" s="2"/>
      <c r="F71" s="1" t="s">
        <v>38</v>
      </c>
      <c r="G71" s="1" t="s">
        <v>20</v>
      </c>
      <c r="H71" s="1" t="s">
        <v>11208</v>
      </c>
      <c r="I71" s="1" t="s">
        <v>11209</v>
      </c>
      <c r="J71" s="1" t="s">
        <v>11209</v>
      </c>
      <c r="K71" s="2"/>
      <c r="L71" s="1">
        <v>1.0</v>
      </c>
      <c r="M71" s="1"/>
      <c r="N71" s="1">
        <v>33.88681666666667</v>
      </c>
      <c r="O71" s="1" t="s">
        <v>86</v>
      </c>
      <c r="P71" s="1" t="s">
        <v>11210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16</v>
      </c>
      <c r="B72" s="1" t="s">
        <v>17</v>
      </c>
      <c r="C72" s="3">
        <v>224.0</v>
      </c>
      <c r="D72" s="1">
        <v>0.0</v>
      </c>
      <c r="E72" s="1" t="s">
        <v>18</v>
      </c>
      <c r="F72" s="1" t="s">
        <v>19</v>
      </c>
      <c r="G72" s="1" t="s">
        <v>20</v>
      </c>
      <c r="H72" s="1" t="s">
        <v>11211</v>
      </c>
      <c r="I72" s="1" t="s">
        <v>11212</v>
      </c>
      <c r="J72" s="1" t="s">
        <v>11212</v>
      </c>
      <c r="K72" s="2"/>
      <c r="L72" s="1">
        <v>0.0</v>
      </c>
      <c r="M72" s="1"/>
      <c r="N72" s="1">
        <v>15.096783333333333</v>
      </c>
      <c r="O72" s="1" t="s">
        <v>10976</v>
      </c>
      <c r="P72" s="1" t="s">
        <v>11213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534.0</v>
      </c>
      <c r="D73" s="1">
        <v>0.0</v>
      </c>
      <c r="E73" s="1" t="s">
        <v>18</v>
      </c>
      <c r="F73" s="1" t="s">
        <v>19</v>
      </c>
      <c r="G73" s="1" t="s">
        <v>20</v>
      </c>
      <c r="H73" s="1" t="s">
        <v>11214</v>
      </c>
      <c r="I73" s="1" t="s">
        <v>11215</v>
      </c>
      <c r="J73" s="1" t="s">
        <v>11215</v>
      </c>
      <c r="K73" s="2"/>
      <c r="L73" s="1">
        <v>7.0</v>
      </c>
      <c r="M73" s="1"/>
      <c r="N73" s="1">
        <v>27.091916666666666</v>
      </c>
      <c r="O73" s="1" t="s">
        <v>10976</v>
      </c>
      <c r="P73" s="1" t="s">
        <v>11216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25</v>
      </c>
      <c r="B74" s="1" t="s">
        <v>17</v>
      </c>
      <c r="C74" s="1">
        <v>886.0</v>
      </c>
      <c r="D74" s="1">
        <v>0.0</v>
      </c>
      <c r="E74" s="2"/>
      <c r="F74" s="1" t="s">
        <v>19</v>
      </c>
      <c r="G74" s="1" t="s">
        <v>20</v>
      </c>
      <c r="H74" s="1" t="s">
        <v>11217</v>
      </c>
      <c r="I74" s="1" t="s">
        <v>11218</v>
      </c>
      <c r="J74" s="1" t="s">
        <v>11218</v>
      </c>
      <c r="K74" s="2"/>
      <c r="L74" s="1">
        <v>0.0</v>
      </c>
      <c r="M74" s="1"/>
      <c r="N74" s="1">
        <v>19.600733333333334</v>
      </c>
      <c r="O74" s="1" t="s">
        <v>10989</v>
      </c>
      <c r="P74" s="1" t="s">
        <v>11219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80</v>
      </c>
      <c r="B75" s="1" t="s">
        <v>17</v>
      </c>
      <c r="C75" s="1">
        <v>398.0</v>
      </c>
      <c r="D75" s="1">
        <v>100.0</v>
      </c>
      <c r="E75" s="2"/>
      <c r="F75" s="1" t="s">
        <v>38</v>
      </c>
      <c r="G75" s="1" t="s">
        <v>162</v>
      </c>
      <c r="H75" s="1" t="s">
        <v>11220</v>
      </c>
      <c r="I75" s="1" t="s">
        <v>11221</v>
      </c>
      <c r="J75" s="1" t="s">
        <v>11221</v>
      </c>
      <c r="K75" s="2"/>
      <c r="L75" s="1">
        <v>-6.0</v>
      </c>
      <c r="M75" s="1"/>
      <c r="N75" s="1">
        <v>12.147066666666667</v>
      </c>
      <c r="O75" s="1" t="s">
        <v>86</v>
      </c>
      <c r="P75" s="1" t="s">
        <v>11222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80</v>
      </c>
      <c r="B76" s="1" t="s">
        <v>17</v>
      </c>
      <c r="C76" s="1">
        <v>766.0</v>
      </c>
      <c r="D76" s="1">
        <v>0.0</v>
      </c>
      <c r="E76" s="1" t="s">
        <v>11072</v>
      </c>
      <c r="F76" s="1" t="s">
        <v>81</v>
      </c>
      <c r="G76" s="1" t="s">
        <v>20</v>
      </c>
      <c r="H76" s="1" t="s">
        <v>11223</v>
      </c>
      <c r="I76" s="1" t="s">
        <v>11224</v>
      </c>
      <c r="J76" s="1" t="s">
        <v>11225</v>
      </c>
      <c r="K76" s="1" t="s">
        <v>11226</v>
      </c>
      <c r="L76" s="1">
        <v>3.0</v>
      </c>
      <c r="M76" s="1">
        <v>0.011833333333333333</v>
      </c>
      <c r="N76" s="1">
        <v>16.198983333333334</v>
      </c>
      <c r="O76" s="1" t="s">
        <v>86</v>
      </c>
      <c r="P76" s="1" t="s">
        <v>11227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16</v>
      </c>
      <c r="B77" s="1" t="s">
        <v>17</v>
      </c>
      <c r="C77" s="1">
        <v>528.0</v>
      </c>
      <c r="D77" s="1">
        <v>0.0</v>
      </c>
      <c r="E77" s="1" t="s">
        <v>18</v>
      </c>
      <c r="F77" s="1" t="s">
        <v>19</v>
      </c>
      <c r="G77" s="1" t="s">
        <v>20</v>
      </c>
      <c r="H77" s="1" t="s">
        <v>11228</v>
      </c>
      <c r="I77" s="1" t="s">
        <v>11229</v>
      </c>
      <c r="J77" s="1" t="s">
        <v>11229</v>
      </c>
      <c r="K77" s="2"/>
      <c r="L77" s="1">
        <v>-1.0</v>
      </c>
      <c r="M77" s="1"/>
      <c r="N77" s="1">
        <v>18.29145</v>
      </c>
      <c r="O77" s="1" t="s">
        <v>10976</v>
      </c>
      <c r="P77" s="1" t="s">
        <v>11230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80</v>
      </c>
      <c r="B78" s="1" t="s">
        <v>17</v>
      </c>
      <c r="C78" s="1">
        <v>247.0</v>
      </c>
      <c r="D78" s="1">
        <v>62.0</v>
      </c>
      <c r="E78" s="2"/>
      <c r="F78" s="1" t="s">
        <v>38</v>
      </c>
      <c r="G78" s="1" t="s">
        <v>162</v>
      </c>
      <c r="H78" s="1" t="s">
        <v>11231</v>
      </c>
      <c r="I78" s="1" t="s">
        <v>11232</v>
      </c>
      <c r="J78" s="1" t="s">
        <v>11232</v>
      </c>
      <c r="K78" s="2"/>
      <c r="L78" s="1">
        <v>0.0</v>
      </c>
      <c r="M78" s="1"/>
      <c r="N78" s="1">
        <v>17.961016666666666</v>
      </c>
      <c r="O78" s="1" t="s">
        <v>86</v>
      </c>
      <c r="P78" s="1" t="s">
        <v>11233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16</v>
      </c>
      <c r="B79" s="1" t="s">
        <v>17</v>
      </c>
      <c r="C79" s="1">
        <v>469.0</v>
      </c>
      <c r="D79" s="1">
        <v>0.0</v>
      </c>
      <c r="E79" s="1" t="s">
        <v>18</v>
      </c>
      <c r="F79" s="1" t="s">
        <v>19</v>
      </c>
      <c r="G79" s="1" t="s">
        <v>20</v>
      </c>
      <c r="H79" s="1" t="s">
        <v>11234</v>
      </c>
      <c r="I79" s="1" t="s">
        <v>11235</v>
      </c>
      <c r="J79" s="1" t="s">
        <v>11235</v>
      </c>
      <c r="K79" s="2"/>
      <c r="L79" s="1">
        <v>-6.0</v>
      </c>
      <c r="M79" s="1"/>
      <c r="N79" s="1">
        <v>8.3838</v>
      </c>
      <c r="O79" s="1" t="s">
        <v>10976</v>
      </c>
      <c r="P79" s="1" t="s">
        <v>11236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16</v>
      </c>
      <c r="B80" s="1" t="s">
        <v>17</v>
      </c>
      <c r="C80" s="1">
        <v>1106.0</v>
      </c>
      <c r="D80" s="1">
        <v>0.0</v>
      </c>
      <c r="E80" s="1" t="s">
        <v>18</v>
      </c>
      <c r="F80" s="1" t="s">
        <v>19</v>
      </c>
      <c r="G80" s="1" t="s">
        <v>20</v>
      </c>
      <c r="H80" s="1" t="s">
        <v>11237</v>
      </c>
      <c r="I80" s="1" t="s">
        <v>11238</v>
      </c>
      <c r="J80" s="1" t="s">
        <v>11238</v>
      </c>
      <c r="K80" s="2"/>
      <c r="L80" s="1">
        <v>0.0</v>
      </c>
      <c r="M80" s="1"/>
      <c r="N80" s="1">
        <v>20.751783333333332</v>
      </c>
      <c r="O80" s="1" t="s">
        <v>10976</v>
      </c>
      <c r="P80" s="1" t="s">
        <v>11239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25</v>
      </c>
      <c r="B81" s="1" t="s">
        <v>17</v>
      </c>
      <c r="C81" s="1">
        <v>822.0</v>
      </c>
      <c r="D81" s="1">
        <v>0.0</v>
      </c>
      <c r="E81" s="2"/>
      <c r="F81" s="1" t="s">
        <v>19</v>
      </c>
      <c r="G81" s="1" t="s">
        <v>20</v>
      </c>
      <c r="H81" s="1" t="s">
        <v>11240</v>
      </c>
      <c r="I81" s="1" t="s">
        <v>11241</v>
      </c>
      <c r="J81" s="1" t="s">
        <v>11241</v>
      </c>
      <c r="K81" s="2"/>
      <c r="L81" s="1">
        <v>-8.0</v>
      </c>
      <c r="M81" s="1"/>
      <c r="N81" s="1">
        <v>11.088433333333333</v>
      </c>
      <c r="O81" s="1" t="s">
        <v>10989</v>
      </c>
      <c r="P81" s="1" t="s">
        <v>11242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80</v>
      </c>
      <c r="B82" s="1" t="s">
        <v>17</v>
      </c>
      <c r="C82" s="1">
        <v>309.0</v>
      </c>
      <c r="D82" s="1">
        <v>0.0</v>
      </c>
      <c r="E82" s="1" t="s">
        <v>11072</v>
      </c>
      <c r="F82" s="1" t="s">
        <v>81</v>
      </c>
      <c r="G82" s="1" t="s">
        <v>20</v>
      </c>
      <c r="H82" s="1" t="s">
        <v>11243</v>
      </c>
      <c r="I82" s="1" t="s">
        <v>11244</v>
      </c>
      <c r="J82" s="1" t="s">
        <v>11245</v>
      </c>
      <c r="K82" s="1" t="s">
        <v>11246</v>
      </c>
      <c r="L82" s="1">
        <v>0.0</v>
      </c>
      <c r="M82" s="1">
        <v>0.014</v>
      </c>
      <c r="N82" s="1">
        <v>18.255483333333334</v>
      </c>
      <c r="O82" s="1" t="s">
        <v>86</v>
      </c>
      <c r="P82" s="1" t="s">
        <v>11247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25</v>
      </c>
      <c r="B83" s="1" t="s">
        <v>17</v>
      </c>
      <c r="C83" s="1">
        <v>429.0</v>
      </c>
      <c r="D83" s="1">
        <v>0.0</v>
      </c>
      <c r="E83" s="2"/>
      <c r="F83" s="1" t="s">
        <v>19</v>
      </c>
      <c r="G83" s="1" t="s">
        <v>20</v>
      </c>
      <c r="H83" s="1" t="s">
        <v>11248</v>
      </c>
      <c r="I83" s="1" t="s">
        <v>11249</v>
      </c>
      <c r="J83" s="1" t="s">
        <v>11249</v>
      </c>
      <c r="K83" s="2"/>
      <c r="L83" s="1">
        <v>-1.0</v>
      </c>
      <c r="M83" s="1"/>
      <c r="N83" s="1">
        <v>13.104016666666666</v>
      </c>
      <c r="O83" s="1" t="s">
        <v>10989</v>
      </c>
      <c r="P83" s="1" t="s">
        <v>11250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25</v>
      </c>
      <c r="B84" s="1" t="s">
        <v>17</v>
      </c>
      <c r="C84" s="1">
        <v>533.0</v>
      </c>
      <c r="D84" s="1">
        <v>0.0</v>
      </c>
      <c r="E84" s="2"/>
      <c r="F84" s="1" t="s">
        <v>19</v>
      </c>
      <c r="G84" s="1" t="s">
        <v>20</v>
      </c>
      <c r="H84" s="1" t="s">
        <v>11251</v>
      </c>
      <c r="I84" s="1" t="s">
        <v>11252</v>
      </c>
      <c r="J84" s="1" t="s">
        <v>11252</v>
      </c>
      <c r="K84" s="2"/>
      <c r="L84" s="1">
        <v>1.0</v>
      </c>
      <c r="M84" s="1"/>
      <c r="N84" s="1">
        <v>21.178283333333333</v>
      </c>
      <c r="O84" s="1" t="s">
        <v>10989</v>
      </c>
      <c r="P84" s="1" t="s">
        <v>11253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29</v>
      </c>
      <c r="B85" s="1" t="s">
        <v>17</v>
      </c>
      <c r="C85" s="1">
        <v>329.0</v>
      </c>
      <c r="D85" s="1">
        <v>0.0</v>
      </c>
      <c r="E85" s="1" t="s">
        <v>11254</v>
      </c>
      <c r="F85" s="1" t="s">
        <v>19</v>
      </c>
      <c r="G85" s="1" t="s">
        <v>20</v>
      </c>
      <c r="H85" s="1" t="s">
        <v>11255</v>
      </c>
      <c r="I85" s="1" t="s">
        <v>11256</v>
      </c>
      <c r="J85" s="1" t="s">
        <v>11256</v>
      </c>
      <c r="K85" s="2"/>
      <c r="L85" s="1">
        <v>-5.0</v>
      </c>
      <c r="M85" s="1"/>
      <c r="N85" s="1">
        <v>9.121</v>
      </c>
      <c r="O85" s="1" t="s">
        <v>10989</v>
      </c>
      <c r="P85" s="1" t="s">
        <v>11257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37</v>
      </c>
      <c r="B86" s="1" t="s">
        <v>17</v>
      </c>
      <c r="C86" s="1">
        <v>309.0</v>
      </c>
      <c r="D86" s="1">
        <v>0.0</v>
      </c>
      <c r="E86" s="2"/>
      <c r="F86" s="1" t="s">
        <v>38</v>
      </c>
      <c r="G86" s="1" t="s">
        <v>39</v>
      </c>
      <c r="H86" s="1" t="s">
        <v>11258</v>
      </c>
      <c r="I86" s="1" t="s">
        <v>11259</v>
      </c>
      <c r="J86" s="1" t="s">
        <v>11259</v>
      </c>
      <c r="K86" s="2"/>
      <c r="L86" s="1">
        <v>3.0</v>
      </c>
      <c r="M86" s="1"/>
      <c r="N86" s="1">
        <v>9.65185</v>
      </c>
      <c r="O86" s="1" t="s">
        <v>42</v>
      </c>
      <c r="P86" s="1" t="s">
        <v>11260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16</v>
      </c>
      <c r="B87" s="1" t="s">
        <v>17</v>
      </c>
      <c r="C87" s="3">
        <v>642.0</v>
      </c>
      <c r="D87" s="1">
        <v>0.0</v>
      </c>
      <c r="E87" s="1" t="s">
        <v>18</v>
      </c>
      <c r="F87" s="1" t="s">
        <v>19</v>
      </c>
      <c r="G87" s="1" t="s">
        <v>20</v>
      </c>
      <c r="H87" s="1" t="s">
        <v>11261</v>
      </c>
      <c r="I87" s="1" t="s">
        <v>11262</v>
      </c>
      <c r="J87" s="1" t="s">
        <v>11262</v>
      </c>
      <c r="K87" s="2"/>
      <c r="L87" s="1">
        <v>-2.0</v>
      </c>
      <c r="M87" s="1"/>
      <c r="N87" s="1">
        <v>17.156216666666666</v>
      </c>
      <c r="O87" s="1" t="s">
        <v>10976</v>
      </c>
      <c r="P87" s="1" t="s">
        <v>11263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80</v>
      </c>
      <c r="B88" s="1" t="s">
        <v>17</v>
      </c>
      <c r="C88" s="3">
        <v>740.0</v>
      </c>
      <c r="D88" s="1">
        <v>0.0</v>
      </c>
      <c r="E88" s="1" t="s">
        <v>11025</v>
      </c>
      <c r="F88" s="1" t="s">
        <v>81</v>
      </c>
      <c r="G88" s="1" t="s">
        <v>20</v>
      </c>
      <c r="H88" s="1" t="s">
        <v>11264</v>
      </c>
      <c r="I88" s="1" t="s">
        <v>11265</v>
      </c>
      <c r="J88" s="1" t="s">
        <v>11266</v>
      </c>
      <c r="K88" s="1" t="s">
        <v>11267</v>
      </c>
      <c r="L88" s="1">
        <v>-13.0</v>
      </c>
      <c r="M88" s="1">
        <v>0.014266666666666667</v>
      </c>
      <c r="N88" s="1">
        <v>12.505533333333334</v>
      </c>
      <c r="O88" s="1" t="s">
        <v>86</v>
      </c>
      <c r="P88" s="1" t="s">
        <v>11268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37</v>
      </c>
      <c r="B89" s="1" t="s">
        <v>17</v>
      </c>
      <c r="C89" s="3">
        <v>306.0</v>
      </c>
      <c r="D89" s="1">
        <v>0.0</v>
      </c>
      <c r="E89" s="2"/>
      <c r="F89" s="1" t="s">
        <v>38</v>
      </c>
      <c r="G89" s="1" t="s">
        <v>39</v>
      </c>
      <c r="H89" s="1" t="s">
        <v>11269</v>
      </c>
      <c r="I89" s="1" t="s">
        <v>11270</v>
      </c>
      <c r="J89" s="1" t="s">
        <v>11270</v>
      </c>
      <c r="K89" s="2"/>
      <c r="L89" s="1">
        <v>-3.0</v>
      </c>
      <c r="M89" s="1"/>
      <c r="N89" s="1">
        <v>2.9898666666666665</v>
      </c>
      <c r="O89" s="1" t="s">
        <v>42</v>
      </c>
      <c r="P89" s="1" t="s">
        <v>11271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80</v>
      </c>
      <c r="B90" s="1" t="s">
        <v>17</v>
      </c>
      <c r="C90" s="1">
        <v>668.0</v>
      </c>
      <c r="D90" s="1">
        <v>0.0</v>
      </c>
      <c r="E90" s="1" t="s">
        <v>11025</v>
      </c>
      <c r="F90" s="1" t="s">
        <v>81</v>
      </c>
      <c r="G90" s="1" t="s">
        <v>20</v>
      </c>
      <c r="H90" s="1" t="s">
        <v>11272</v>
      </c>
      <c r="I90" s="1" t="s">
        <v>11273</v>
      </c>
      <c r="J90" s="1" t="s">
        <v>11274</v>
      </c>
      <c r="K90" s="1" t="s">
        <v>11275</v>
      </c>
      <c r="L90" s="1">
        <v>-5.0</v>
      </c>
      <c r="M90" s="1">
        <v>0.012833333333333334</v>
      </c>
      <c r="N90" s="1">
        <v>17.525016666666666</v>
      </c>
      <c r="O90" s="1" t="s">
        <v>86</v>
      </c>
      <c r="P90" s="1" t="s">
        <v>11276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25</v>
      </c>
      <c r="B91" s="1" t="s">
        <v>17</v>
      </c>
      <c r="C91" s="1">
        <v>482.0</v>
      </c>
      <c r="D91" s="1">
        <v>0.0</v>
      </c>
      <c r="E91" s="2"/>
      <c r="F91" s="1" t="s">
        <v>19</v>
      </c>
      <c r="G91" s="1" t="s">
        <v>20</v>
      </c>
      <c r="H91" s="1" t="s">
        <v>11277</v>
      </c>
      <c r="I91" s="1" t="s">
        <v>11278</v>
      </c>
      <c r="J91" s="1" t="s">
        <v>11278</v>
      </c>
      <c r="K91" s="2"/>
      <c r="L91" s="1">
        <v>0.0</v>
      </c>
      <c r="M91" s="1"/>
      <c r="N91" s="1">
        <v>14.281833333333333</v>
      </c>
      <c r="O91" s="1" t="s">
        <v>10989</v>
      </c>
      <c r="P91" s="1" t="s">
        <v>11279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80</v>
      </c>
      <c r="B92" s="1" t="s">
        <v>17</v>
      </c>
      <c r="C92" s="1">
        <v>270.0</v>
      </c>
      <c r="D92" s="1">
        <v>0.0</v>
      </c>
      <c r="E92" s="1" t="s">
        <v>11025</v>
      </c>
      <c r="F92" s="1" t="s">
        <v>81</v>
      </c>
      <c r="G92" s="1" t="s">
        <v>20</v>
      </c>
      <c r="H92" s="1" t="s">
        <v>11280</v>
      </c>
      <c r="I92" s="1" t="s">
        <v>11281</v>
      </c>
      <c r="J92" s="1" t="s">
        <v>11282</v>
      </c>
      <c r="K92" s="1" t="s">
        <v>11283</v>
      </c>
      <c r="L92" s="1">
        <v>-10.0</v>
      </c>
      <c r="M92" s="1">
        <v>0.009233333333333333</v>
      </c>
      <c r="N92" s="1">
        <v>30.204483333333332</v>
      </c>
      <c r="O92" s="1" t="s">
        <v>86</v>
      </c>
      <c r="P92" s="1" t="s">
        <v>11186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37</v>
      </c>
      <c r="B93" s="1" t="s">
        <v>17</v>
      </c>
      <c r="C93" s="1">
        <v>20.0</v>
      </c>
      <c r="D93" s="1">
        <v>35.0</v>
      </c>
      <c r="E93" s="2"/>
      <c r="F93" s="1" t="s">
        <v>38</v>
      </c>
      <c r="G93" s="1" t="s">
        <v>39</v>
      </c>
      <c r="H93" s="1" t="s">
        <v>11284</v>
      </c>
      <c r="I93" s="1" t="s">
        <v>11285</v>
      </c>
      <c r="J93" s="1" t="s">
        <v>11285</v>
      </c>
      <c r="K93" s="2"/>
      <c r="L93" s="1">
        <v>-3.0</v>
      </c>
      <c r="M93" s="1"/>
      <c r="N93" s="1">
        <v>2.7580833333333334</v>
      </c>
      <c r="O93" s="1" t="s">
        <v>42</v>
      </c>
      <c r="P93" s="1" t="s">
        <v>11286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80</v>
      </c>
      <c r="B94" s="1" t="s">
        <v>17</v>
      </c>
      <c r="C94" s="1">
        <v>414.0</v>
      </c>
      <c r="D94" s="1">
        <v>0.0</v>
      </c>
      <c r="E94" s="1" t="s">
        <v>11072</v>
      </c>
      <c r="F94" s="1" t="s">
        <v>81</v>
      </c>
      <c r="G94" s="1" t="s">
        <v>20</v>
      </c>
      <c r="H94" s="1" t="s">
        <v>11287</v>
      </c>
      <c r="I94" s="1" t="s">
        <v>11288</v>
      </c>
      <c r="J94" s="1" t="s">
        <v>11289</v>
      </c>
      <c r="K94" s="1" t="s">
        <v>11290</v>
      </c>
      <c r="L94" s="1">
        <v>-12.0</v>
      </c>
      <c r="M94" s="1">
        <v>0.012683333333333333</v>
      </c>
      <c r="N94" s="1">
        <v>7.512033333333333</v>
      </c>
      <c r="O94" s="1" t="s">
        <v>86</v>
      </c>
      <c r="P94" s="1" t="s">
        <v>11291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80</v>
      </c>
      <c r="B95" s="1" t="s">
        <v>17</v>
      </c>
      <c r="C95" s="1">
        <v>453.0</v>
      </c>
      <c r="D95" s="1">
        <v>0.0</v>
      </c>
      <c r="E95" s="1" t="s">
        <v>11072</v>
      </c>
      <c r="F95" s="1" t="s">
        <v>81</v>
      </c>
      <c r="G95" s="1" t="s">
        <v>20</v>
      </c>
      <c r="H95" s="1" t="s">
        <v>11292</v>
      </c>
      <c r="I95" s="1" t="s">
        <v>11293</v>
      </c>
      <c r="J95" s="1" t="s">
        <v>11294</v>
      </c>
      <c r="K95" s="1" t="s">
        <v>11295</v>
      </c>
      <c r="L95" s="1">
        <v>16.0</v>
      </c>
      <c r="M95" s="1">
        <v>0.008466666666666667</v>
      </c>
      <c r="N95" s="1">
        <v>14.029766666666667</v>
      </c>
      <c r="O95" s="1" t="s">
        <v>86</v>
      </c>
      <c r="P95" s="1" t="s">
        <v>11296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80</v>
      </c>
      <c r="B96" s="1" t="s">
        <v>17</v>
      </c>
      <c r="C96" s="1">
        <v>245.0</v>
      </c>
      <c r="D96" s="1">
        <v>61.0</v>
      </c>
      <c r="E96" s="2"/>
      <c r="F96" s="1" t="s">
        <v>38</v>
      </c>
      <c r="G96" s="1" t="s">
        <v>39</v>
      </c>
      <c r="H96" s="1" t="s">
        <v>11297</v>
      </c>
      <c r="I96" s="1" t="s">
        <v>11298</v>
      </c>
      <c r="J96" s="1" t="s">
        <v>11298</v>
      </c>
      <c r="K96" s="2"/>
      <c r="L96" s="1">
        <v>-9.0</v>
      </c>
      <c r="M96" s="1"/>
      <c r="N96" s="1">
        <v>9.26505</v>
      </c>
      <c r="O96" s="1" t="s">
        <v>86</v>
      </c>
      <c r="P96" s="1" t="s">
        <v>11299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80</v>
      </c>
      <c r="B97" s="1" t="s">
        <v>17</v>
      </c>
      <c r="C97" s="3">
        <v>518.0</v>
      </c>
      <c r="D97" s="1">
        <v>0.0</v>
      </c>
      <c r="E97" s="1" t="s">
        <v>11025</v>
      </c>
      <c r="F97" s="1" t="s">
        <v>81</v>
      </c>
      <c r="G97" s="1" t="s">
        <v>39</v>
      </c>
      <c r="H97" s="1" t="s">
        <v>11300</v>
      </c>
      <c r="I97" s="1" t="s">
        <v>11301</v>
      </c>
      <c r="J97" s="1" t="s">
        <v>11302</v>
      </c>
      <c r="K97" s="1" t="s">
        <v>11303</v>
      </c>
      <c r="L97" s="1">
        <v>-8.0</v>
      </c>
      <c r="M97" s="1">
        <v>0.0108</v>
      </c>
      <c r="N97" s="1">
        <v>9.584383333333333</v>
      </c>
      <c r="O97" s="1" t="s">
        <v>86</v>
      </c>
      <c r="P97" s="1" t="s">
        <v>11304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25</v>
      </c>
      <c r="B98" s="1" t="s">
        <v>17</v>
      </c>
      <c r="C98" s="1">
        <v>448.0</v>
      </c>
      <c r="D98" s="1">
        <v>0.0</v>
      </c>
      <c r="E98" s="2"/>
      <c r="F98" s="1" t="s">
        <v>19</v>
      </c>
      <c r="G98" s="1" t="s">
        <v>39</v>
      </c>
      <c r="H98" s="1" t="s">
        <v>11305</v>
      </c>
      <c r="I98" s="1" t="s">
        <v>11306</v>
      </c>
      <c r="J98" s="1" t="s">
        <v>11306</v>
      </c>
      <c r="K98" s="2"/>
      <c r="L98" s="1">
        <v>3.0</v>
      </c>
      <c r="M98" s="1"/>
      <c r="N98" s="1">
        <v>18.313883333333333</v>
      </c>
      <c r="O98" s="1" t="s">
        <v>10989</v>
      </c>
      <c r="P98" s="1" t="s">
        <v>11307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16</v>
      </c>
      <c r="B99" s="1" t="s">
        <v>17</v>
      </c>
      <c r="C99" s="1">
        <v>323.0</v>
      </c>
      <c r="D99" s="1">
        <v>0.0</v>
      </c>
      <c r="E99" s="1" t="s">
        <v>18</v>
      </c>
      <c r="F99" s="1" t="s">
        <v>19</v>
      </c>
      <c r="G99" s="1" t="s">
        <v>20</v>
      </c>
      <c r="H99" s="1" t="s">
        <v>11308</v>
      </c>
      <c r="I99" s="1" t="s">
        <v>11309</v>
      </c>
      <c r="J99" s="1" t="s">
        <v>11309</v>
      </c>
      <c r="K99" s="2"/>
      <c r="L99" s="1">
        <v>1.0</v>
      </c>
      <c r="M99" s="1"/>
      <c r="N99" s="1">
        <v>16.276583333333335</v>
      </c>
      <c r="O99" s="1" t="s">
        <v>10976</v>
      </c>
      <c r="P99" s="1" t="s">
        <v>11310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25</v>
      </c>
      <c r="B100" s="1" t="s">
        <v>17</v>
      </c>
      <c r="C100" s="1">
        <v>1683.0</v>
      </c>
      <c r="D100" s="1">
        <v>0.0</v>
      </c>
      <c r="E100" s="2"/>
      <c r="F100" s="1" t="s">
        <v>19</v>
      </c>
      <c r="G100" s="1" t="s">
        <v>20</v>
      </c>
      <c r="H100" s="1" t="s">
        <v>11311</v>
      </c>
      <c r="I100" s="1" t="s">
        <v>11312</v>
      </c>
      <c r="J100" s="1" t="s">
        <v>11312</v>
      </c>
      <c r="K100" s="2"/>
      <c r="L100" s="1">
        <v>-3.0</v>
      </c>
      <c r="M100" s="1"/>
      <c r="N100" s="1">
        <v>16.804233333333332</v>
      </c>
      <c r="O100" s="1" t="s">
        <v>10989</v>
      </c>
      <c r="P100" s="1" t="s">
        <v>11313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29</v>
      </c>
      <c r="B101" s="1" t="s">
        <v>17</v>
      </c>
      <c r="C101" s="3">
        <v>321.0</v>
      </c>
      <c r="D101" s="1">
        <v>0.0</v>
      </c>
      <c r="E101" s="1" t="s">
        <v>1374</v>
      </c>
      <c r="F101" s="1" t="s">
        <v>19</v>
      </c>
      <c r="G101" s="1" t="s">
        <v>20</v>
      </c>
      <c r="H101" s="1" t="s">
        <v>11314</v>
      </c>
      <c r="I101" s="1" t="s">
        <v>11315</v>
      </c>
      <c r="J101" s="1" t="s">
        <v>11315</v>
      </c>
      <c r="K101" s="2"/>
      <c r="L101" s="1">
        <v>-3.0</v>
      </c>
      <c r="M101" s="1"/>
      <c r="N101" s="1">
        <v>11.02895</v>
      </c>
      <c r="O101" s="1" t="s">
        <v>10989</v>
      </c>
      <c r="P101" s="1" t="s">
        <v>11316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25</v>
      </c>
      <c r="B102" s="1" t="s">
        <v>17</v>
      </c>
      <c r="C102" s="1">
        <v>639.0</v>
      </c>
      <c r="D102" s="1">
        <v>0.0</v>
      </c>
      <c r="E102" s="2"/>
      <c r="F102" s="1" t="s">
        <v>19</v>
      </c>
      <c r="G102" s="1" t="s">
        <v>20</v>
      </c>
      <c r="H102" s="1" t="s">
        <v>11317</v>
      </c>
      <c r="I102" s="1" t="s">
        <v>11318</v>
      </c>
      <c r="J102" s="1" t="s">
        <v>11318</v>
      </c>
      <c r="K102" s="2"/>
      <c r="L102" s="1">
        <v>-9.0</v>
      </c>
      <c r="M102" s="1"/>
      <c r="N102" s="1">
        <v>10.746383333333334</v>
      </c>
      <c r="O102" s="1" t="s">
        <v>10989</v>
      </c>
      <c r="P102" s="1" t="s">
        <v>11319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25</v>
      </c>
      <c r="B103" s="1" t="s">
        <v>17</v>
      </c>
      <c r="C103" s="1">
        <v>274.0</v>
      </c>
      <c r="D103" s="1">
        <v>0.0</v>
      </c>
      <c r="E103" s="2"/>
      <c r="F103" s="1" t="s">
        <v>19</v>
      </c>
      <c r="G103" s="1" t="s">
        <v>20</v>
      </c>
      <c r="H103" s="1" t="s">
        <v>11320</v>
      </c>
      <c r="I103" s="1" t="s">
        <v>11321</v>
      </c>
      <c r="J103" s="1" t="s">
        <v>11321</v>
      </c>
      <c r="K103" s="2"/>
      <c r="L103" s="1">
        <v>-3.0</v>
      </c>
      <c r="M103" s="1"/>
      <c r="N103" s="1">
        <v>11.54465</v>
      </c>
      <c r="O103" s="1" t="s">
        <v>10989</v>
      </c>
      <c r="P103" s="1" t="s">
        <v>11322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16</v>
      </c>
      <c r="B104" s="1" t="s">
        <v>17</v>
      </c>
      <c r="C104" s="3">
        <v>408.0</v>
      </c>
      <c r="D104" s="1">
        <v>0.0</v>
      </c>
      <c r="E104" s="1" t="s">
        <v>18</v>
      </c>
      <c r="F104" s="1" t="s">
        <v>19</v>
      </c>
      <c r="G104" s="1" t="s">
        <v>20</v>
      </c>
      <c r="H104" s="1" t="s">
        <v>11323</v>
      </c>
      <c r="I104" s="1" t="s">
        <v>11324</v>
      </c>
      <c r="J104" s="1" t="s">
        <v>11324</v>
      </c>
      <c r="K104" s="2"/>
      <c r="L104" s="1">
        <v>-3.0</v>
      </c>
      <c r="M104" s="1"/>
      <c r="N104" s="1">
        <v>11.89965</v>
      </c>
      <c r="O104" s="1" t="s">
        <v>10976</v>
      </c>
      <c r="P104" s="1" t="s">
        <v>11325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25</v>
      </c>
      <c r="B105" s="1" t="s">
        <v>17</v>
      </c>
      <c r="C105" s="1">
        <v>429.0</v>
      </c>
      <c r="D105" s="1">
        <v>0.0</v>
      </c>
      <c r="E105" s="2"/>
      <c r="F105" s="1" t="s">
        <v>19</v>
      </c>
      <c r="G105" s="1" t="s">
        <v>20</v>
      </c>
      <c r="H105" s="1" t="s">
        <v>11326</v>
      </c>
      <c r="I105" s="1" t="s">
        <v>11327</v>
      </c>
      <c r="J105" s="1" t="s">
        <v>11327</v>
      </c>
      <c r="K105" s="2"/>
      <c r="L105" s="1">
        <v>-1.0</v>
      </c>
      <c r="M105" s="1"/>
      <c r="N105" s="1">
        <v>13.053266666666667</v>
      </c>
      <c r="O105" s="1" t="s">
        <v>10989</v>
      </c>
      <c r="P105" s="1" t="s">
        <v>11328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80</v>
      </c>
      <c r="B106" s="1" t="s">
        <v>17</v>
      </c>
      <c r="C106" s="1">
        <v>269.0</v>
      </c>
      <c r="D106" s="1">
        <v>0.0</v>
      </c>
      <c r="E106" s="1" t="s">
        <v>11025</v>
      </c>
      <c r="F106" s="1" t="s">
        <v>81</v>
      </c>
      <c r="G106" s="1" t="s">
        <v>20</v>
      </c>
      <c r="H106" s="1" t="s">
        <v>11329</v>
      </c>
      <c r="I106" s="1" t="s">
        <v>11330</v>
      </c>
      <c r="J106" s="1" t="s">
        <v>11331</v>
      </c>
      <c r="K106" s="1" t="s">
        <v>11332</v>
      </c>
      <c r="L106" s="1">
        <v>0.0</v>
      </c>
      <c r="M106" s="1">
        <v>0.018883333333333332</v>
      </c>
      <c r="N106" s="1">
        <v>5.538366666666667</v>
      </c>
      <c r="O106" s="1" t="s">
        <v>86</v>
      </c>
      <c r="P106" s="1" t="s">
        <v>11333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25</v>
      </c>
      <c r="B107" s="1" t="s">
        <v>17</v>
      </c>
      <c r="C107" s="1">
        <v>329.0</v>
      </c>
      <c r="D107" s="1">
        <v>0.0</v>
      </c>
      <c r="E107" s="2"/>
      <c r="F107" s="1" t="s">
        <v>19</v>
      </c>
      <c r="G107" s="1" t="s">
        <v>20</v>
      </c>
      <c r="H107" s="1" t="s">
        <v>11334</v>
      </c>
      <c r="I107" s="1" t="s">
        <v>11335</v>
      </c>
      <c r="J107" s="1" t="s">
        <v>11335</v>
      </c>
      <c r="K107" s="2"/>
      <c r="L107" s="1">
        <v>-1.0</v>
      </c>
      <c r="M107" s="1"/>
      <c r="N107" s="1">
        <v>13.40215</v>
      </c>
      <c r="O107" s="1" t="s">
        <v>10989</v>
      </c>
      <c r="P107" s="1" t="s">
        <v>11336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80</v>
      </c>
      <c r="B108" s="1" t="s">
        <v>17</v>
      </c>
      <c r="C108" s="1">
        <v>536.0</v>
      </c>
      <c r="D108" s="1">
        <v>0.0</v>
      </c>
      <c r="E108" s="1" t="s">
        <v>11025</v>
      </c>
      <c r="F108" s="1" t="s">
        <v>81</v>
      </c>
      <c r="G108" s="1" t="s">
        <v>39</v>
      </c>
      <c r="H108" s="1" t="s">
        <v>11337</v>
      </c>
      <c r="I108" s="1" t="s">
        <v>11338</v>
      </c>
      <c r="J108" s="1" t="s">
        <v>11339</v>
      </c>
      <c r="K108" s="1" t="s">
        <v>11340</v>
      </c>
      <c r="L108" s="1">
        <v>-3.0</v>
      </c>
      <c r="M108" s="1">
        <v>0.010416666666666666</v>
      </c>
      <c r="N108" s="1">
        <v>20.0437</v>
      </c>
      <c r="O108" s="1" t="s">
        <v>86</v>
      </c>
      <c r="P108" s="1" t="s">
        <v>11341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16</v>
      </c>
      <c r="B109" s="1" t="s">
        <v>17</v>
      </c>
      <c r="C109" s="3">
        <v>264.0</v>
      </c>
      <c r="D109" s="1">
        <v>0.0</v>
      </c>
      <c r="E109" s="1" t="s">
        <v>18</v>
      </c>
      <c r="F109" s="1" t="s">
        <v>19</v>
      </c>
      <c r="G109" s="1" t="s">
        <v>20</v>
      </c>
      <c r="H109" s="1" t="s">
        <v>11342</v>
      </c>
      <c r="I109" s="1" t="s">
        <v>11343</v>
      </c>
      <c r="J109" s="1" t="s">
        <v>11343</v>
      </c>
      <c r="K109" s="2"/>
      <c r="L109" s="1">
        <v>3.0</v>
      </c>
      <c r="M109" s="1"/>
      <c r="N109" s="1">
        <v>18.885666666666665</v>
      </c>
      <c r="O109" s="1" t="s">
        <v>10976</v>
      </c>
      <c r="P109" s="1" t="s">
        <v>11036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29</v>
      </c>
      <c r="B110" s="1" t="s">
        <v>17</v>
      </c>
      <c r="C110" s="3">
        <v>993.0</v>
      </c>
      <c r="D110" s="1">
        <v>0.0</v>
      </c>
      <c r="E110" s="1" t="s">
        <v>11344</v>
      </c>
      <c r="F110" s="1" t="s">
        <v>19</v>
      </c>
      <c r="G110" s="1" t="s">
        <v>20</v>
      </c>
      <c r="H110" s="1" t="s">
        <v>11345</v>
      </c>
      <c r="I110" s="1" t="s">
        <v>11346</v>
      </c>
      <c r="J110" s="1" t="s">
        <v>11346</v>
      </c>
      <c r="K110" s="2"/>
      <c r="L110" s="1">
        <v>0.0</v>
      </c>
      <c r="M110" s="1"/>
      <c r="N110" s="1">
        <v>20.2303</v>
      </c>
      <c r="O110" s="1" t="s">
        <v>10989</v>
      </c>
      <c r="P110" s="1" t="s">
        <v>11347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80</v>
      </c>
      <c r="B111" s="1" t="s">
        <v>17</v>
      </c>
      <c r="C111" s="1">
        <v>199.0</v>
      </c>
      <c r="D111" s="1">
        <v>50.0</v>
      </c>
      <c r="E111" s="2"/>
      <c r="F111" s="1" t="s">
        <v>38</v>
      </c>
      <c r="G111" s="1" t="s">
        <v>20</v>
      </c>
      <c r="H111" s="1" t="s">
        <v>11348</v>
      </c>
      <c r="I111" s="1" t="s">
        <v>11349</v>
      </c>
      <c r="J111" s="1" t="s">
        <v>11349</v>
      </c>
      <c r="K111" s="2"/>
      <c r="L111" s="1">
        <v>-9.0</v>
      </c>
      <c r="M111" s="1"/>
      <c r="N111" s="1">
        <v>9.994566666666667</v>
      </c>
      <c r="O111" s="1" t="s">
        <v>86</v>
      </c>
      <c r="P111" s="1" t="s">
        <v>11350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29</v>
      </c>
      <c r="B112" s="1" t="s">
        <v>17</v>
      </c>
      <c r="C112" s="1">
        <v>737.0</v>
      </c>
      <c r="D112" s="1">
        <v>0.0</v>
      </c>
      <c r="E112" s="1" t="s">
        <v>11351</v>
      </c>
      <c r="F112" s="1" t="s">
        <v>19</v>
      </c>
      <c r="G112" s="1" t="s">
        <v>20</v>
      </c>
      <c r="H112" s="1" t="s">
        <v>11352</v>
      </c>
      <c r="I112" s="1" t="s">
        <v>11353</v>
      </c>
      <c r="J112" s="1" t="s">
        <v>11353</v>
      </c>
      <c r="K112" s="2"/>
      <c r="L112" s="1">
        <v>-8.0</v>
      </c>
      <c r="M112" s="1"/>
      <c r="N112" s="1">
        <v>11.765933333333333</v>
      </c>
      <c r="O112" s="1" t="s">
        <v>10989</v>
      </c>
      <c r="P112" s="1" t="s">
        <v>11354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37</v>
      </c>
      <c r="B113" s="1" t="s">
        <v>17</v>
      </c>
      <c r="C113" s="1">
        <v>249.0</v>
      </c>
      <c r="D113" s="1">
        <v>0.0</v>
      </c>
      <c r="E113" s="2"/>
      <c r="F113" s="1" t="s">
        <v>38</v>
      </c>
      <c r="G113" s="1" t="s">
        <v>39</v>
      </c>
      <c r="H113" s="1" t="s">
        <v>11355</v>
      </c>
      <c r="I113" s="1" t="s">
        <v>11356</v>
      </c>
      <c r="J113" s="1" t="s">
        <v>11356</v>
      </c>
      <c r="K113" s="2"/>
      <c r="L113" s="1">
        <v>9.0</v>
      </c>
      <c r="M113" s="1"/>
      <c r="N113" s="1">
        <v>15.504</v>
      </c>
      <c r="O113" s="1" t="s">
        <v>42</v>
      </c>
      <c r="P113" s="1" t="s">
        <v>11357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37</v>
      </c>
      <c r="B114" s="1" t="s">
        <v>17</v>
      </c>
      <c r="C114" s="1">
        <v>119.0</v>
      </c>
      <c r="D114" s="1">
        <v>0.0</v>
      </c>
      <c r="E114" s="2"/>
      <c r="F114" s="1" t="s">
        <v>38</v>
      </c>
      <c r="G114" s="1" t="s">
        <v>39</v>
      </c>
      <c r="H114" s="1" t="s">
        <v>11358</v>
      </c>
      <c r="I114" s="1" t="s">
        <v>11359</v>
      </c>
      <c r="J114" s="1" t="s">
        <v>11359</v>
      </c>
      <c r="K114" s="2"/>
      <c r="L114" s="1">
        <v>-5.0</v>
      </c>
      <c r="M114" s="1"/>
      <c r="N114" s="1">
        <v>0.0392</v>
      </c>
      <c r="O114" s="1" t="s">
        <v>42</v>
      </c>
      <c r="P114" s="1" t="s">
        <v>11360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37</v>
      </c>
      <c r="B115" s="1" t="s">
        <v>17</v>
      </c>
      <c r="C115" s="3">
        <v>119.0</v>
      </c>
      <c r="D115" s="1">
        <v>0.0</v>
      </c>
      <c r="E115" s="2"/>
      <c r="F115" s="1" t="s">
        <v>38</v>
      </c>
      <c r="G115" s="1" t="s">
        <v>39</v>
      </c>
      <c r="H115" s="1" t="s">
        <v>11361</v>
      </c>
      <c r="I115" s="1" t="s">
        <v>11362</v>
      </c>
      <c r="J115" s="1" t="s">
        <v>11362</v>
      </c>
      <c r="K115" s="2"/>
      <c r="L115" s="1">
        <v>-5.0</v>
      </c>
      <c r="M115" s="1"/>
      <c r="N115" s="1">
        <v>0.2855</v>
      </c>
      <c r="O115" s="1" t="s">
        <v>42</v>
      </c>
      <c r="P115" s="1" t="s">
        <v>11363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37</v>
      </c>
      <c r="B116" s="1" t="s">
        <v>17</v>
      </c>
      <c r="C116" s="1">
        <v>249.0</v>
      </c>
      <c r="D116" s="1">
        <v>249.0</v>
      </c>
      <c r="E116" s="2"/>
      <c r="F116" s="1" t="s">
        <v>38</v>
      </c>
      <c r="G116" s="1" t="s">
        <v>39</v>
      </c>
      <c r="H116" s="1" t="s">
        <v>11364</v>
      </c>
      <c r="I116" s="1" t="s">
        <v>11365</v>
      </c>
      <c r="J116" s="1" t="s">
        <v>11365</v>
      </c>
      <c r="K116" s="2"/>
      <c r="L116" s="1">
        <v>-5.0</v>
      </c>
      <c r="M116" s="1"/>
      <c r="N116" s="1">
        <v>0.13716666666666666</v>
      </c>
      <c r="O116" s="1" t="s">
        <v>42</v>
      </c>
      <c r="P116" s="1" t="s">
        <v>11366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80</v>
      </c>
      <c r="B117" s="1" t="s">
        <v>17</v>
      </c>
      <c r="C117" s="1">
        <v>617.0</v>
      </c>
      <c r="D117" s="1">
        <v>0.0</v>
      </c>
      <c r="E117" s="1" t="s">
        <v>18</v>
      </c>
      <c r="F117" s="1" t="s">
        <v>81</v>
      </c>
      <c r="G117" s="1" t="s">
        <v>39</v>
      </c>
      <c r="H117" s="1" t="s">
        <v>11367</v>
      </c>
      <c r="I117" s="1" t="s">
        <v>11368</v>
      </c>
      <c r="J117" s="1" t="s">
        <v>11369</v>
      </c>
      <c r="K117" s="1" t="s">
        <v>11370</v>
      </c>
      <c r="L117" s="1">
        <v>-3.0</v>
      </c>
      <c r="M117" s="1">
        <v>2.706366666666667</v>
      </c>
      <c r="N117" s="1">
        <v>2.8792</v>
      </c>
      <c r="O117" s="1" t="s">
        <v>86</v>
      </c>
      <c r="P117" s="1" t="s">
        <v>11371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80</v>
      </c>
      <c r="B118" s="1" t="s">
        <v>17</v>
      </c>
      <c r="C118" s="1">
        <v>777.0</v>
      </c>
      <c r="D118" s="1">
        <v>0.0</v>
      </c>
      <c r="E118" s="1" t="s">
        <v>11025</v>
      </c>
      <c r="F118" s="1" t="s">
        <v>81</v>
      </c>
      <c r="G118" s="1" t="s">
        <v>39</v>
      </c>
      <c r="H118" s="1" t="s">
        <v>11372</v>
      </c>
      <c r="I118" s="1" t="s">
        <v>11373</v>
      </c>
      <c r="J118" s="1" t="s">
        <v>11374</v>
      </c>
      <c r="K118" s="1" t="s">
        <v>11375</v>
      </c>
      <c r="L118" s="1">
        <v>-14.0</v>
      </c>
      <c r="M118" s="1">
        <v>0.0184</v>
      </c>
      <c r="N118" s="1">
        <v>15.042416666666666</v>
      </c>
      <c r="O118" s="1" t="s">
        <v>86</v>
      </c>
      <c r="P118" s="1" t="s">
        <v>11376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80</v>
      </c>
      <c r="B119" s="1" t="s">
        <v>17</v>
      </c>
      <c r="C119" s="3">
        <v>296.0</v>
      </c>
      <c r="D119" s="1">
        <v>15.0</v>
      </c>
      <c r="E119" s="1" t="s">
        <v>11025</v>
      </c>
      <c r="F119" s="1" t="s">
        <v>81</v>
      </c>
      <c r="G119" s="1" t="s">
        <v>20</v>
      </c>
      <c r="H119" s="1" t="s">
        <v>11377</v>
      </c>
      <c r="I119" s="1" t="s">
        <v>11378</v>
      </c>
      <c r="J119" s="1" t="s">
        <v>11379</v>
      </c>
      <c r="K119" s="1" t="s">
        <v>11380</v>
      </c>
      <c r="L119" s="1">
        <v>10.0</v>
      </c>
      <c r="M119" s="1">
        <v>0.0105</v>
      </c>
      <c r="N119" s="1">
        <v>27.900166666666667</v>
      </c>
      <c r="O119" s="1" t="s">
        <v>86</v>
      </c>
      <c r="P119" s="1" t="s">
        <v>11381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17</v>
      </c>
      <c r="C120" s="3">
        <v>399.0</v>
      </c>
      <c r="D120" s="1">
        <v>0.0</v>
      </c>
      <c r="E120" s="1" t="s">
        <v>18</v>
      </c>
      <c r="F120" s="1" t="s">
        <v>19</v>
      </c>
      <c r="G120" s="1" t="s">
        <v>20</v>
      </c>
      <c r="H120" s="1" t="s">
        <v>11382</v>
      </c>
      <c r="I120" s="1" t="s">
        <v>11383</v>
      </c>
      <c r="J120" s="1" t="s">
        <v>11383</v>
      </c>
      <c r="K120" s="2"/>
      <c r="L120" s="1">
        <v>-5.0</v>
      </c>
      <c r="M120" s="1"/>
      <c r="N120" s="1">
        <v>9.099416666666666</v>
      </c>
      <c r="O120" s="1" t="s">
        <v>10976</v>
      </c>
      <c r="P120" s="1" t="s">
        <v>11384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25</v>
      </c>
      <c r="B121" s="1" t="s">
        <v>17</v>
      </c>
      <c r="C121" s="3">
        <v>827.0</v>
      </c>
      <c r="D121" s="1">
        <v>0.0</v>
      </c>
      <c r="E121" s="2"/>
      <c r="F121" s="1" t="s">
        <v>19</v>
      </c>
      <c r="G121" s="1" t="s">
        <v>20</v>
      </c>
      <c r="H121" s="1" t="s">
        <v>11385</v>
      </c>
      <c r="I121" s="1" t="s">
        <v>11386</v>
      </c>
      <c r="J121" s="1" t="s">
        <v>11386</v>
      </c>
      <c r="K121" s="2"/>
      <c r="L121" s="1">
        <v>0.0</v>
      </c>
      <c r="M121" s="1"/>
      <c r="N121" s="1">
        <v>19.46015</v>
      </c>
      <c r="O121" s="1" t="s">
        <v>10989</v>
      </c>
      <c r="P121" s="1" t="s">
        <v>11387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1">
        <v>329.0</v>
      </c>
      <c r="D122" s="1">
        <v>0.0</v>
      </c>
      <c r="E122" s="1" t="s">
        <v>18</v>
      </c>
      <c r="F122" s="1" t="s">
        <v>19</v>
      </c>
      <c r="G122" s="1" t="s">
        <v>20</v>
      </c>
      <c r="H122" s="1" t="s">
        <v>11388</v>
      </c>
      <c r="I122" s="1" t="s">
        <v>11389</v>
      </c>
      <c r="J122" s="1" t="s">
        <v>11389</v>
      </c>
      <c r="K122" s="2"/>
      <c r="L122" s="1">
        <v>-4.0</v>
      </c>
      <c r="M122" s="1"/>
      <c r="N122" s="1">
        <v>10.160266666666667</v>
      </c>
      <c r="O122" s="1" t="s">
        <v>10976</v>
      </c>
      <c r="P122" s="1" t="s">
        <v>11390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394.0</v>
      </c>
      <c r="D123" s="1">
        <v>0.0</v>
      </c>
      <c r="E123" s="1" t="s">
        <v>18</v>
      </c>
      <c r="F123" s="1" t="s">
        <v>19</v>
      </c>
      <c r="G123" s="1" t="s">
        <v>20</v>
      </c>
      <c r="H123" s="1" t="s">
        <v>11391</v>
      </c>
      <c r="I123" s="1" t="s">
        <v>11392</v>
      </c>
      <c r="J123" s="1" t="s">
        <v>11392</v>
      </c>
      <c r="K123" s="2"/>
      <c r="L123" s="1">
        <v>1.0</v>
      </c>
      <c r="M123" s="1"/>
      <c r="N123" s="1">
        <v>16.8456</v>
      </c>
      <c r="O123" s="1" t="s">
        <v>10976</v>
      </c>
      <c r="P123" s="1" t="s">
        <v>11393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80</v>
      </c>
      <c r="B124" s="1" t="s">
        <v>17</v>
      </c>
      <c r="C124" s="1">
        <v>344.0</v>
      </c>
      <c r="D124" s="1">
        <v>0.0</v>
      </c>
      <c r="E124" s="1" t="s">
        <v>11025</v>
      </c>
      <c r="F124" s="1" t="s">
        <v>81</v>
      </c>
      <c r="G124" s="1" t="s">
        <v>39</v>
      </c>
      <c r="H124" s="1" t="s">
        <v>11394</v>
      </c>
      <c r="I124" s="1" t="s">
        <v>11395</v>
      </c>
      <c r="J124" s="1" t="s">
        <v>11396</v>
      </c>
      <c r="K124" s="1" t="s">
        <v>11397</v>
      </c>
      <c r="L124" s="1">
        <v>-1.0</v>
      </c>
      <c r="M124" s="1">
        <v>0.016033333333333333</v>
      </c>
      <c r="N124" s="1">
        <v>11.137933333333333</v>
      </c>
      <c r="O124" s="1" t="s">
        <v>86</v>
      </c>
      <c r="P124" s="1" t="s">
        <v>11398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80</v>
      </c>
      <c r="B125" s="1" t="s">
        <v>17</v>
      </c>
      <c r="C125" s="1">
        <v>308.0</v>
      </c>
      <c r="D125" s="1">
        <v>0.0</v>
      </c>
      <c r="E125" s="1" t="s">
        <v>11025</v>
      </c>
      <c r="F125" s="1" t="s">
        <v>81</v>
      </c>
      <c r="G125" s="1" t="s">
        <v>20</v>
      </c>
      <c r="H125" s="1" t="s">
        <v>11399</v>
      </c>
      <c r="I125" s="1" t="s">
        <v>11400</v>
      </c>
      <c r="J125" s="1" t="s">
        <v>11401</v>
      </c>
      <c r="K125" s="1" t="s">
        <v>11402</v>
      </c>
      <c r="L125" s="1">
        <v>0.0</v>
      </c>
      <c r="M125" s="1">
        <v>0.008216666666666667</v>
      </c>
      <c r="N125" s="1">
        <v>16.446883333333332</v>
      </c>
      <c r="O125" s="1" t="s">
        <v>86</v>
      </c>
      <c r="P125" s="1" t="s">
        <v>11403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29</v>
      </c>
      <c r="B126" s="1" t="s">
        <v>17</v>
      </c>
      <c r="C126" s="1">
        <v>299.0</v>
      </c>
      <c r="D126" s="1">
        <v>0.0</v>
      </c>
      <c r="E126" s="1" t="s">
        <v>8794</v>
      </c>
      <c r="F126" s="1" t="s">
        <v>19</v>
      </c>
      <c r="G126" s="1" t="s">
        <v>20</v>
      </c>
      <c r="H126" s="1" t="s">
        <v>11404</v>
      </c>
      <c r="I126" s="1" t="s">
        <v>11405</v>
      </c>
      <c r="J126" s="1" t="s">
        <v>11405</v>
      </c>
      <c r="K126" s="2"/>
      <c r="L126" s="1">
        <v>0.0</v>
      </c>
      <c r="M126" s="1"/>
      <c r="N126" s="1">
        <v>15.26555</v>
      </c>
      <c r="O126" s="1" t="s">
        <v>10989</v>
      </c>
      <c r="P126" s="1" t="s">
        <v>11406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25</v>
      </c>
      <c r="B127" s="1" t="s">
        <v>17</v>
      </c>
      <c r="C127" s="1">
        <v>321.0</v>
      </c>
      <c r="D127" s="1">
        <v>0.0</v>
      </c>
      <c r="E127" s="2"/>
      <c r="F127" s="1" t="s">
        <v>19</v>
      </c>
      <c r="G127" s="1" t="s">
        <v>20</v>
      </c>
      <c r="H127" s="1" t="s">
        <v>11407</v>
      </c>
      <c r="I127" s="1" t="s">
        <v>11408</v>
      </c>
      <c r="J127" s="1" t="s">
        <v>11408</v>
      </c>
      <c r="K127" s="2"/>
      <c r="L127" s="1">
        <v>-3.0</v>
      </c>
      <c r="M127" s="1"/>
      <c r="N127" s="1">
        <v>11.69585</v>
      </c>
      <c r="O127" s="1" t="s">
        <v>10989</v>
      </c>
      <c r="P127" s="1" t="s">
        <v>11409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1">
        <v>264.0</v>
      </c>
      <c r="D128" s="1">
        <v>0.0</v>
      </c>
      <c r="E128" s="1" t="s">
        <v>18</v>
      </c>
      <c r="F128" s="1" t="s">
        <v>19</v>
      </c>
      <c r="G128" s="1" t="s">
        <v>20</v>
      </c>
      <c r="H128" s="1" t="s">
        <v>11410</v>
      </c>
      <c r="I128" s="1" t="s">
        <v>11411</v>
      </c>
      <c r="J128" s="1" t="s">
        <v>11411</v>
      </c>
      <c r="K128" s="2"/>
      <c r="L128" s="1">
        <v>-5.0</v>
      </c>
      <c r="M128" s="1"/>
      <c r="N128" s="1">
        <v>9.981366666666666</v>
      </c>
      <c r="O128" s="1" t="s">
        <v>10976</v>
      </c>
      <c r="P128" s="1" t="s">
        <v>11412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25</v>
      </c>
      <c r="B129" s="1" t="s">
        <v>17</v>
      </c>
      <c r="C129" s="1">
        <v>2039.0</v>
      </c>
      <c r="D129" s="1">
        <v>0.0</v>
      </c>
      <c r="E129" s="2"/>
      <c r="F129" s="1" t="s">
        <v>19</v>
      </c>
      <c r="G129" s="1" t="s">
        <v>20</v>
      </c>
      <c r="H129" s="1" t="s">
        <v>11413</v>
      </c>
      <c r="I129" s="1" t="s">
        <v>11414</v>
      </c>
      <c r="J129" s="1" t="s">
        <v>11414</v>
      </c>
      <c r="K129" s="2"/>
      <c r="L129" s="1">
        <v>-1.0</v>
      </c>
      <c r="M129" s="1"/>
      <c r="N129" s="1">
        <v>19.481133333333332</v>
      </c>
      <c r="O129" s="1" t="s">
        <v>10989</v>
      </c>
      <c r="P129" s="1" t="s">
        <v>11415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80</v>
      </c>
      <c r="B130" s="1" t="s">
        <v>17</v>
      </c>
      <c r="C130" s="1">
        <v>344.0</v>
      </c>
      <c r="D130" s="1">
        <v>0.0</v>
      </c>
      <c r="E130" s="1" t="s">
        <v>11025</v>
      </c>
      <c r="F130" s="1" t="s">
        <v>81</v>
      </c>
      <c r="G130" s="1" t="s">
        <v>20</v>
      </c>
      <c r="H130" s="1" t="s">
        <v>11416</v>
      </c>
      <c r="I130" s="1" t="s">
        <v>11417</v>
      </c>
      <c r="J130" s="1" t="s">
        <v>11418</v>
      </c>
      <c r="K130" s="1" t="s">
        <v>11419</v>
      </c>
      <c r="L130" s="1">
        <v>-2.0</v>
      </c>
      <c r="M130" s="1">
        <v>0.019833333333333335</v>
      </c>
      <c r="N130" s="1">
        <v>10.594883333333334</v>
      </c>
      <c r="O130" s="1" t="s">
        <v>86</v>
      </c>
      <c r="P130" s="1" t="s">
        <v>11420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80</v>
      </c>
      <c r="B131" s="1" t="s">
        <v>17</v>
      </c>
      <c r="C131" s="1">
        <v>247.0</v>
      </c>
      <c r="D131" s="1">
        <v>62.0</v>
      </c>
      <c r="E131" s="2"/>
      <c r="F131" s="1" t="s">
        <v>38</v>
      </c>
      <c r="G131" s="1" t="s">
        <v>20</v>
      </c>
      <c r="H131" s="1" t="s">
        <v>11421</v>
      </c>
      <c r="I131" s="1" t="s">
        <v>11422</v>
      </c>
      <c r="J131" s="1" t="s">
        <v>11422</v>
      </c>
      <c r="K131" s="2"/>
      <c r="L131" s="1">
        <v>-3.0</v>
      </c>
      <c r="M131" s="1"/>
      <c r="N131" s="1">
        <v>41.1212</v>
      </c>
      <c r="O131" s="1" t="s">
        <v>86</v>
      </c>
      <c r="P131" s="1" t="s">
        <v>11423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37</v>
      </c>
      <c r="B132" s="1" t="s">
        <v>17</v>
      </c>
      <c r="C132" s="1">
        <v>49.0</v>
      </c>
      <c r="D132" s="1">
        <v>0.0</v>
      </c>
      <c r="E132" s="2"/>
      <c r="F132" s="1" t="s">
        <v>38</v>
      </c>
      <c r="G132" s="1" t="s">
        <v>39</v>
      </c>
      <c r="H132" s="1" t="s">
        <v>11424</v>
      </c>
      <c r="I132" s="1" t="s">
        <v>11425</v>
      </c>
      <c r="J132" s="1" t="s">
        <v>11425</v>
      </c>
      <c r="K132" s="2"/>
      <c r="L132" s="1">
        <v>-5.0</v>
      </c>
      <c r="M132" s="1"/>
      <c r="N132" s="1">
        <v>0.048216666666666665</v>
      </c>
      <c r="O132" s="1" t="s">
        <v>42</v>
      </c>
      <c r="P132" s="1" t="s">
        <v>11426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16</v>
      </c>
      <c r="B133" s="1" t="s">
        <v>17</v>
      </c>
      <c r="C133" s="1">
        <v>667.0</v>
      </c>
      <c r="D133" s="1">
        <v>0.0</v>
      </c>
      <c r="E133" s="1" t="s">
        <v>18</v>
      </c>
      <c r="F133" s="1" t="s">
        <v>19</v>
      </c>
      <c r="G133" s="1" t="s">
        <v>20</v>
      </c>
      <c r="H133" s="1" t="s">
        <v>11427</v>
      </c>
      <c r="I133" s="1" t="s">
        <v>11428</v>
      </c>
      <c r="J133" s="1" t="s">
        <v>11428</v>
      </c>
      <c r="K133" s="2"/>
      <c r="L133" s="1">
        <v>0.0</v>
      </c>
      <c r="M133" s="1"/>
      <c r="N133" s="1">
        <v>20.06495</v>
      </c>
      <c r="O133" s="1" t="s">
        <v>10976</v>
      </c>
      <c r="P133" s="1" t="s">
        <v>11429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16</v>
      </c>
      <c r="B134" s="1" t="s">
        <v>17</v>
      </c>
      <c r="C134" s="3">
        <v>587.0</v>
      </c>
      <c r="D134" s="1">
        <v>0.0</v>
      </c>
      <c r="E134" s="1" t="s">
        <v>18</v>
      </c>
      <c r="F134" s="1" t="s">
        <v>19</v>
      </c>
      <c r="G134" s="1" t="s">
        <v>20</v>
      </c>
      <c r="H134" s="1" t="s">
        <v>11430</v>
      </c>
      <c r="I134" s="1" t="s">
        <v>11431</v>
      </c>
      <c r="J134" s="1" t="s">
        <v>11431</v>
      </c>
      <c r="K134" s="2"/>
      <c r="L134" s="1">
        <v>0.0</v>
      </c>
      <c r="M134" s="1"/>
      <c r="N134" s="1">
        <v>20.642683333333334</v>
      </c>
      <c r="O134" s="1" t="s">
        <v>10976</v>
      </c>
      <c r="P134" s="1" t="s">
        <v>11432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16</v>
      </c>
      <c r="B135" s="1" t="s">
        <v>17</v>
      </c>
      <c r="C135" s="1">
        <v>592.0</v>
      </c>
      <c r="D135" s="1">
        <v>0.0</v>
      </c>
      <c r="E135" s="1" t="s">
        <v>18</v>
      </c>
      <c r="F135" s="1" t="s">
        <v>19</v>
      </c>
      <c r="G135" s="1" t="s">
        <v>20</v>
      </c>
      <c r="H135" s="1" t="s">
        <v>11433</v>
      </c>
      <c r="I135" s="1" t="s">
        <v>11434</v>
      </c>
      <c r="J135" s="1" t="s">
        <v>11434</v>
      </c>
      <c r="K135" s="2"/>
      <c r="L135" s="1">
        <v>0.0</v>
      </c>
      <c r="M135" s="1"/>
      <c r="N135" s="1">
        <v>19.6251</v>
      </c>
      <c r="O135" s="1" t="s">
        <v>10976</v>
      </c>
      <c r="P135" s="1" t="s">
        <v>11435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25</v>
      </c>
      <c r="B136" s="1" t="s">
        <v>17</v>
      </c>
      <c r="C136" s="3">
        <v>331.0</v>
      </c>
      <c r="D136" s="1">
        <v>0.0</v>
      </c>
      <c r="E136" s="2"/>
      <c r="F136" s="1" t="s">
        <v>19</v>
      </c>
      <c r="G136" s="1" t="s">
        <v>20</v>
      </c>
      <c r="H136" s="1" t="s">
        <v>11436</v>
      </c>
      <c r="I136" s="1" t="s">
        <v>11437</v>
      </c>
      <c r="J136" s="1" t="s">
        <v>11437</v>
      </c>
      <c r="K136" s="2"/>
      <c r="L136" s="1">
        <v>3.0</v>
      </c>
      <c r="M136" s="1"/>
      <c r="N136" s="1">
        <v>18.138516666666668</v>
      </c>
      <c r="O136" s="1" t="s">
        <v>10989</v>
      </c>
      <c r="P136" s="1" t="s">
        <v>11438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29</v>
      </c>
      <c r="B137" s="1" t="s">
        <v>17</v>
      </c>
      <c r="C137" s="1">
        <v>698.0</v>
      </c>
      <c r="D137" s="1">
        <v>0.0</v>
      </c>
      <c r="E137" s="1" t="s">
        <v>1430</v>
      </c>
      <c r="F137" s="1" t="s">
        <v>19</v>
      </c>
      <c r="G137" s="1" t="s">
        <v>20</v>
      </c>
      <c r="H137" s="1" t="s">
        <v>11439</v>
      </c>
      <c r="I137" s="1" t="s">
        <v>11440</v>
      </c>
      <c r="J137" s="1" t="s">
        <v>11440</v>
      </c>
      <c r="K137" s="2"/>
      <c r="L137" s="1">
        <v>0.0</v>
      </c>
      <c r="M137" s="1"/>
      <c r="N137" s="1">
        <v>20.4839</v>
      </c>
      <c r="O137" s="1" t="s">
        <v>10989</v>
      </c>
      <c r="P137" s="1" t="s">
        <v>11441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16</v>
      </c>
      <c r="B138" s="1" t="s">
        <v>17</v>
      </c>
      <c r="C138" s="3">
        <v>394.0</v>
      </c>
      <c r="D138" s="1">
        <v>0.0</v>
      </c>
      <c r="E138" s="1" t="s">
        <v>18</v>
      </c>
      <c r="F138" s="1" t="s">
        <v>19</v>
      </c>
      <c r="G138" s="1" t="s">
        <v>20</v>
      </c>
      <c r="H138" s="1" t="s">
        <v>11442</v>
      </c>
      <c r="I138" s="1" t="s">
        <v>11443</v>
      </c>
      <c r="J138" s="1" t="s">
        <v>11443</v>
      </c>
      <c r="K138" s="2"/>
      <c r="L138" s="1">
        <v>1.0</v>
      </c>
      <c r="M138" s="1"/>
      <c r="N138" s="1">
        <v>16.2638</v>
      </c>
      <c r="O138" s="1" t="s">
        <v>10976</v>
      </c>
      <c r="P138" s="1" t="s">
        <v>11444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25</v>
      </c>
      <c r="B139" s="1" t="s">
        <v>471</v>
      </c>
      <c r="C139" s="1">
        <v>329.0</v>
      </c>
      <c r="D139" s="1">
        <v>0.0</v>
      </c>
      <c r="E139" s="2"/>
      <c r="F139" s="1" t="s">
        <v>19</v>
      </c>
      <c r="G139" s="1" t="s">
        <v>20</v>
      </c>
      <c r="H139" s="1" t="s">
        <v>11445</v>
      </c>
      <c r="I139" s="1" t="s">
        <v>11446</v>
      </c>
      <c r="J139" s="1" t="s">
        <v>11446</v>
      </c>
      <c r="K139" s="2"/>
      <c r="L139" s="1">
        <v>-7.0</v>
      </c>
      <c r="M139" s="1"/>
      <c r="N139" s="1">
        <v>7.41655</v>
      </c>
      <c r="O139" s="1" t="s">
        <v>10989</v>
      </c>
      <c r="P139" s="1" t="s">
        <v>11447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25</v>
      </c>
      <c r="B140" s="1" t="s">
        <v>17</v>
      </c>
      <c r="C140" s="1">
        <v>378.0</v>
      </c>
      <c r="D140" s="1">
        <v>0.0</v>
      </c>
      <c r="E140" s="2"/>
      <c r="F140" s="1" t="s">
        <v>19</v>
      </c>
      <c r="G140" s="1" t="s">
        <v>20</v>
      </c>
      <c r="H140" s="1" t="s">
        <v>11448</v>
      </c>
      <c r="I140" s="1" t="s">
        <v>11449</v>
      </c>
      <c r="J140" s="1" t="s">
        <v>11449</v>
      </c>
      <c r="K140" s="2"/>
      <c r="L140" s="1">
        <v>-9.0</v>
      </c>
      <c r="M140" s="1"/>
      <c r="N140" s="1">
        <v>5.786716666666667</v>
      </c>
      <c r="O140" s="1" t="s">
        <v>10989</v>
      </c>
      <c r="P140" s="1" t="s">
        <v>11450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29</v>
      </c>
      <c r="B141" s="1" t="s">
        <v>17</v>
      </c>
      <c r="C141" s="3">
        <v>658.0</v>
      </c>
      <c r="D141" s="1">
        <v>0.0</v>
      </c>
      <c r="E141" s="1" t="s">
        <v>8103</v>
      </c>
      <c r="F141" s="1" t="s">
        <v>19</v>
      </c>
      <c r="G141" s="1" t="s">
        <v>20</v>
      </c>
      <c r="H141" s="1" t="s">
        <v>11451</v>
      </c>
      <c r="I141" s="1" t="s">
        <v>11452</v>
      </c>
      <c r="J141" s="1" t="s">
        <v>11452</v>
      </c>
      <c r="K141" s="2"/>
      <c r="L141" s="1">
        <v>-6.0</v>
      </c>
      <c r="M141" s="1"/>
      <c r="N141" s="1">
        <v>13.011533333333333</v>
      </c>
      <c r="O141" s="1" t="s">
        <v>10989</v>
      </c>
      <c r="P141" s="1" t="s">
        <v>11453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17</v>
      </c>
      <c r="C142" s="3">
        <v>218.0</v>
      </c>
      <c r="D142" s="1">
        <v>0.0</v>
      </c>
      <c r="E142" s="2"/>
      <c r="F142" s="1" t="s">
        <v>38</v>
      </c>
      <c r="G142" s="1" t="s">
        <v>20</v>
      </c>
      <c r="H142" s="1" t="s">
        <v>11454</v>
      </c>
      <c r="I142" s="1" t="s">
        <v>11455</v>
      </c>
      <c r="J142" s="1" t="s">
        <v>11455</v>
      </c>
      <c r="K142" s="2"/>
      <c r="L142" s="1">
        <v>-4.0</v>
      </c>
      <c r="M142" s="1"/>
      <c r="N142" s="1">
        <v>10.79195</v>
      </c>
      <c r="O142" s="1" t="s">
        <v>10976</v>
      </c>
      <c r="P142" s="1" t="s">
        <v>11456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25</v>
      </c>
      <c r="B143" s="1" t="s">
        <v>17</v>
      </c>
      <c r="C143" s="1">
        <v>319.0</v>
      </c>
      <c r="D143" s="1">
        <v>0.0</v>
      </c>
      <c r="E143" s="2"/>
      <c r="F143" s="1" t="s">
        <v>19</v>
      </c>
      <c r="G143" s="1" t="s">
        <v>39</v>
      </c>
      <c r="H143" s="1" t="s">
        <v>11457</v>
      </c>
      <c r="I143" s="1" t="s">
        <v>11458</v>
      </c>
      <c r="J143" s="1" t="s">
        <v>11458</v>
      </c>
      <c r="K143" s="2"/>
      <c r="L143" s="1">
        <v>-4.0</v>
      </c>
      <c r="M143" s="1"/>
      <c r="N143" s="1">
        <v>10.209083333333334</v>
      </c>
      <c r="O143" s="1" t="s">
        <v>10989</v>
      </c>
      <c r="P143" s="1" t="s">
        <v>11459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80</v>
      </c>
      <c r="B144" s="1" t="s">
        <v>17</v>
      </c>
      <c r="C144" s="1">
        <v>318.0</v>
      </c>
      <c r="D144" s="1">
        <v>0.0</v>
      </c>
      <c r="E144" s="1" t="s">
        <v>11460</v>
      </c>
      <c r="F144" s="1" t="s">
        <v>81</v>
      </c>
      <c r="G144" s="1" t="s">
        <v>39</v>
      </c>
      <c r="H144" s="1" t="s">
        <v>11461</v>
      </c>
      <c r="I144" s="1" t="s">
        <v>11462</v>
      </c>
      <c r="J144" s="1" t="s">
        <v>11463</v>
      </c>
      <c r="K144" s="1" t="s">
        <v>11464</v>
      </c>
      <c r="L144" s="1">
        <v>-5.0</v>
      </c>
      <c r="M144" s="1">
        <v>0.013666666666666667</v>
      </c>
      <c r="N144" s="1">
        <v>12.878633333333333</v>
      </c>
      <c r="O144" s="1" t="s">
        <v>86</v>
      </c>
      <c r="P144" s="1" t="s">
        <v>11465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16</v>
      </c>
      <c r="B145" s="1" t="s">
        <v>17</v>
      </c>
      <c r="C145" s="1">
        <v>364.0</v>
      </c>
      <c r="D145" s="1">
        <v>0.0</v>
      </c>
      <c r="E145" s="1" t="s">
        <v>18</v>
      </c>
      <c r="F145" s="1" t="s">
        <v>19</v>
      </c>
      <c r="G145" s="1" t="s">
        <v>20</v>
      </c>
      <c r="H145" s="1" t="s">
        <v>11466</v>
      </c>
      <c r="I145" s="1" t="s">
        <v>11467</v>
      </c>
      <c r="J145" s="1" t="s">
        <v>11467</v>
      </c>
      <c r="K145" s="2"/>
      <c r="L145" s="1">
        <v>-6.0</v>
      </c>
      <c r="M145" s="1"/>
      <c r="N145" s="1">
        <v>8.284383333333333</v>
      </c>
      <c r="O145" s="1" t="s">
        <v>10976</v>
      </c>
      <c r="P145" s="1" t="s">
        <v>11468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37</v>
      </c>
      <c r="B146" s="1" t="s">
        <v>17</v>
      </c>
      <c r="C146" s="1">
        <v>309.0</v>
      </c>
      <c r="D146" s="1">
        <v>0.0</v>
      </c>
      <c r="E146" s="2"/>
      <c r="F146" s="1" t="s">
        <v>38</v>
      </c>
      <c r="G146" s="1" t="s">
        <v>39</v>
      </c>
      <c r="H146" s="1" t="s">
        <v>11469</v>
      </c>
      <c r="I146" s="1" t="s">
        <v>11470</v>
      </c>
      <c r="J146" s="1" t="s">
        <v>11470</v>
      </c>
      <c r="K146" s="2"/>
      <c r="L146" s="1">
        <v>2.0</v>
      </c>
      <c r="M146" s="1"/>
      <c r="N146" s="1">
        <v>8.0033</v>
      </c>
      <c r="O146" s="1" t="s">
        <v>42</v>
      </c>
      <c r="P146" s="1" t="s">
        <v>11471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37</v>
      </c>
      <c r="B147" s="1" t="s">
        <v>17</v>
      </c>
      <c r="C147" s="1">
        <v>20.0</v>
      </c>
      <c r="D147" s="1">
        <v>0.0</v>
      </c>
      <c r="E147" s="2"/>
      <c r="F147" s="1" t="s">
        <v>38</v>
      </c>
      <c r="G147" s="1" t="s">
        <v>39</v>
      </c>
      <c r="H147" s="1" t="s">
        <v>11472</v>
      </c>
      <c r="I147" s="1" t="s">
        <v>11473</v>
      </c>
      <c r="J147" s="1" t="s">
        <v>11473</v>
      </c>
      <c r="K147" s="2"/>
      <c r="L147" s="1">
        <v>1.0</v>
      </c>
      <c r="M147" s="1"/>
      <c r="N147" s="1">
        <v>7.713</v>
      </c>
      <c r="O147" s="1" t="s">
        <v>42</v>
      </c>
      <c r="P147" s="1" t="s">
        <v>11474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3">
        <v>299.0</v>
      </c>
      <c r="D148" s="1">
        <v>0.0</v>
      </c>
      <c r="E148" s="1" t="s">
        <v>18</v>
      </c>
      <c r="F148" s="1" t="s">
        <v>19</v>
      </c>
      <c r="G148" s="1" t="s">
        <v>20</v>
      </c>
      <c r="H148" s="1" t="s">
        <v>11475</v>
      </c>
      <c r="I148" s="1" t="s">
        <v>11476</v>
      </c>
      <c r="J148" s="1" t="s">
        <v>11476</v>
      </c>
      <c r="K148" s="2"/>
      <c r="L148" s="1">
        <v>0.0</v>
      </c>
      <c r="M148" s="1"/>
      <c r="N148" s="1">
        <v>14.529116666666667</v>
      </c>
      <c r="O148" s="1" t="s">
        <v>10976</v>
      </c>
      <c r="P148" s="1" t="s">
        <v>11477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16</v>
      </c>
      <c r="B149" s="1" t="s">
        <v>17</v>
      </c>
      <c r="C149" s="1">
        <v>289.0</v>
      </c>
      <c r="D149" s="1">
        <v>0.0</v>
      </c>
      <c r="E149" s="1" t="s">
        <v>18</v>
      </c>
      <c r="F149" s="1" t="s">
        <v>19</v>
      </c>
      <c r="G149" s="1" t="s">
        <v>20</v>
      </c>
      <c r="H149" s="1" t="s">
        <v>11478</v>
      </c>
      <c r="I149" s="1" t="s">
        <v>11479</v>
      </c>
      <c r="J149" s="1" t="s">
        <v>11479</v>
      </c>
      <c r="K149" s="2"/>
      <c r="L149" s="1">
        <v>0.0</v>
      </c>
      <c r="M149" s="1"/>
      <c r="N149" s="1">
        <v>17.52825</v>
      </c>
      <c r="O149" s="1" t="s">
        <v>10976</v>
      </c>
      <c r="P149" s="1" t="s">
        <v>11480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25</v>
      </c>
      <c r="B150" s="1" t="s">
        <v>17</v>
      </c>
      <c r="C150" s="1">
        <v>264.0</v>
      </c>
      <c r="D150" s="1">
        <v>0.0</v>
      </c>
      <c r="E150" s="2"/>
      <c r="F150" s="1" t="s">
        <v>19</v>
      </c>
      <c r="G150" s="1" t="s">
        <v>20</v>
      </c>
      <c r="H150" s="1" t="s">
        <v>11481</v>
      </c>
      <c r="I150" s="1" t="s">
        <v>11482</v>
      </c>
      <c r="J150" s="1" t="s">
        <v>11482</v>
      </c>
      <c r="K150" s="2"/>
      <c r="L150" s="1">
        <v>12.0</v>
      </c>
      <c r="M150" s="1"/>
      <c r="N150" s="1">
        <v>27.0665</v>
      </c>
      <c r="O150" s="1" t="s">
        <v>10989</v>
      </c>
      <c r="P150" s="1" t="s">
        <v>11483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80</v>
      </c>
      <c r="B151" s="1" t="s">
        <v>17</v>
      </c>
      <c r="C151" s="1">
        <v>215.0</v>
      </c>
      <c r="D151" s="1">
        <v>54.0</v>
      </c>
      <c r="E151" s="2"/>
      <c r="F151" s="1" t="s">
        <v>38</v>
      </c>
      <c r="G151" s="1" t="s">
        <v>162</v>
      </c>
      <c r="H151" s="1" t="s">
        <v>11484</v>
      </c>
      <c r="I151" s="1" t="s">
        <v>11485</v>
      </c>
      <c r="J151" s="1" t="s">
        <v>11485</v>
      </c>
      <c r="K151" s="2"/>
      <c r="L151" s="1">
        <v>-4.0</v>
      </c>
      <c r="M151" s="1"/>
      <c r="N151" s="1">
        <v>15.316883333333333</v>
      </c>
      <c r="O151" s="1" t="s">
        <v>86</v>
      </c>
      <c r="P151" s="1" t="s">
        <v>11486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25</v>
      </c>
      <c r="B152" s="1" t="s">
        <v>17</v>
      </c>
      <c r="C152" s="3">
        <v>472.0</v>
      </c>
      <c r="D152" s="1">
        <v>0.0</v>
      </c>
      <c r="E152" s="2"/>
      <c r="F152" s="1" t="s">
        <v>19</v>
      </c>
      <c r="G152" s="1" t="s">
        <v>20</v>
      </c>
      <c r="H152" s="1" t="s">
        <v>11487</v>
      </c>
      <c r="I152" s="1" t="s">
        <v>11488</v>
      </c>
      <c r="J152" s="1" t="s">
        <v>11488</v>
      </c>
      <c r="K152" s="2"/>
      <c r="L152" s="1">
        <v>8.0</v>
      </c>
      <c r="M152" s="1"/>
      <c r="N152" s="1">
        <v>23.29915</v>
      </c>
      <c r="O152" s="1" t="s">
        <v>10989</v>
      </c>
      <c r="P152" s="1" t="s">
        <v>11489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3" t="s">
        <v>17</v>
      </c>
      <c r="C153" s="3">
        <v>364.0</v>
      </c>
      <c r="D153" s="1">
        <v>0.0</v>
      </c>
      <c r="E153" s="1" t="s">
        <v>18</v>
      </c>
      <c r="F153" s="1" t="s">
        <v>19</v>
      </c>
      <c r="G153" s="1" t="s">
        <v>20</v>
      </c>
      <c r="H153" s="1" t="s">
        <v>11490</v>
      </c>
      <c r="I153" s="1" t="s">
        <v>11491</v>
      </c>
      <c r="J153" s="1" t="s">
        <v>11491</v>
      </c>
      <c r="K153" s="2"/>
      <c r="L153" s="1">
        <v>4.0</v>
      </c>
      <c r="M153" s="1"/>
      <c r="N153" s="1">
        <v>19.842016666666666</v>
      </c>
      <c r="O153" s="1" t="s">
        <v>10976</v>
      </c>
      <c r="P153" s="1" t="s">
        <v>11492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29</v>
      </c>
      <c r="B154" s="1" t="s">
        <v>17</v>
      </c>
      <c r="C154" s="1">
        <v>488.0</v>
      </c>
      <c r="D154" s="1">
        <v>0.0</v>
      </c>
      <c r="E154" s="1" t="s">
        <v>11493</v>
      </c>
      <c r="F154" s="1" t="s">
        <v>19</v>
      </c>
      <c r="G154" s="1" t="s">
        <v>20</v>
      </c>
      <c r="H154" s="1" t="s">
        <v>11494</v>
      </c>
      <c r="I154" s="1" t="s">
        <v>11495</v>
      </c>
      <c r="J154" s="1" t="s">
        <v>11495</v>
      </c>
      <c r="K154" s="2"/>
      <c r="L154" s="1">
        <v>0.0</v>
      </c>
      <c r="M154" s="1"/>
      <c r="N154" s="1">
        <v>15.077833333333333</v>
      </c>
      <c r="O154" s="1" t="s">
        <v>10989</v>
      </c>
      <c r="P154" s="1" t="s">
        <v>11496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29</v>
      </c>
      <c r="B155" s="1" t="s">
        <v>17</v>
      </c>
      <c r="C155" s="1">
        <v>356.0</v>
      </c>
      <c r="D155" s="1">
        <v>0.0</v>
      </c>
      <c r="E155" s="1" t="s">
        <v>5308</v>
      </c>
      <c r="F155" s="1" t="s">
        <v>19</v>
      </c>
      <c r="G155" s="1" t="s">
        <v>20</v>
      </c>
      <c r="H155" s="1" t="s">
        <v>11497</v>
      </c>
      <c r="I155" s="1" t="s">
        <v>11498</v>
      </c>
      <c r="J155" s="1" t="s">
        <v>11498</v>
      </c>
      <c r="K155" s="2"/>
      <c r="L155" s="1">
        <v>2.0</v>
      </c>
      <c r="M155" s="1"/>
      <c r="N155" s="1">
        <v>17.290733333333332</v>
      </c>
      <c r="O155" s="1" t="s">
        <v>10989</v>
      </c>
      <c r="P155" s="1" t="s">
        <v>11499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16</v>
      </c>
      <c r="B156" s="1" t="s">
        <v>17</v>
      </c>
      <c r="C156" s="1">
        <v>482.0</v>
      </c>
      <c r="D156" s="1">
        <v>0.0</v>
      </c>
      <c r="E156" s="1" t="s">
        <v>18</v>
      </c>
      <c r="F156" s="1" t="s">
        <v>19</v>
      </c>
      <c r="G156" s="1" t="s">
        <v>20</v>
      </c>
      <c r="H156" s="1" t="s">
        <v>11500</v>
      </c>
      <c r="I156" s="1" t="s">
        <v>11501</v>
      </c>
      <c r="J156" s="1" t="s">
        <v>11501</v>
      </c>
      <c r="K156" s="2"/>
      <c r="L156" s="1">
        <v>-2.0</v>
      </c>
      <c r="M156" s="1"/>
      <c r="N156" s="1">
        <v>12.199216666666667</v>
      </c>
      <c r="O156" s="1" t="s">
        <v>10976</v>
      </c>
      <c r="P156" s="1" t="s">
        <v>11502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29</v>
      </c>
      <c r="B157" s="1" t="s">
        <v>17</v>
      </c>
      <c r="C157" s="1">
        <v>329.0</v>
      </c>
      <c r="D157" s="1">
        <v>0.0</v>
      </c>
      <c r="E157" s="1" t="s">
        <v>318</v>
      </c>
      <c r="F157" s="1" t="s">
        <v>19</v>
      </c>
      <c r="G157" s="1" t="s">
        <v>20</v>
      </c>
      <c r="H157" s="1" t="s">
        <v>11503</v>
      </c>
      <c r="I157" s="1" t="s">
        <v>11504</v>
      </c>
      <c r="J157" s="1" t="s">
        <v>11504</v>
      </c>
      <c r="K157" s="2"/>
      <c r="L157" s="1">
        <v>-5.0</v>
      </c>
      <c r="M157" s="1"/>
      <c r="N157" s="1">
        <v>9.626283333333333</v>
      </c>
      <c r="O157" s="1" t="s">
        <v>10989</v>
      </c>
      <c r="P157" s="1" t="s">
        <v>10844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25</v>
      </c>
      <c r="B158" s="1" t="s">
        <v>17</v>
      </c>
      <c r="C158" s="1">
        <v>329.0</v>
      </c>
      <c r="D158" s="1">
        <v>0.0</v>
      </c>
      <c r="E158" s="2"/>
      <c r="F158" s="1" t="s">
        <v>19</v>
      </c>
      <c r="G158" s="1" t="s">
        <v>20</v>
      </c>
      <c r="H158" s="1" t="s">
        <v>11505</v>
      </c>
      <c r="I158" s="1" t="s">
        <v>11506</v>
      </c>
      <c r="J158" s="1" t="s">
        <v>11506</v>
      </c>
      <c r="K158" s="2"/>
      <c r="L158" s="1">
        <v>-7.0</v>
      </c>
      <c r="M158" s="1"/>
      <c r="N158" s="1">
        <v>7.973483333333333</v>
      </c>
      <c r="O158" s="1" t="s">
        <v>10989</v>
      </c>
      <c r="P158" s="1" t="s">
        <v>11507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80</v>
      </c>
      <c r="B159" s="1" t="s">
        <v>17</v>
      </c>
      <c r="C159" s="1">
        <v>374.0</v>
      </c>
      <c r="D159" s="1">
        <v>66.0</v>
      </c>
      <c r="E159" s="2"/>
      <c r="F159" s="1" t="s">
        <v>38</v>
      </c>
      <c r="G159" s="1" t="s">
        <v>20</v>
      </c>
      <c r="H159" s="1" t="s">
        <v>11508</v>
      </c>
      <c r="I159" s="1" t="s">
        <v>11509</v>
      </c>
      <c r="J159" s="1" t="s">
        <v>11509</v>
      </c>
      <c r="K159" s="2"/>
      <c r="L159" s="1">
        <v>-6.0</v>
      </c>
      <c r="M159" s="1"/>
      <c r="N159" s="1">
        <v>12.210116666666666</v>
      </c>
      <c r="O159" s="1" t="s">
        <v>86</v>
      </c>
      <c r="P159" s="1" t="s">
        <v>11510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25</v>
      </c>
      <c r="B160" s="1" t="s">
        <v>88</v>
      </c>
      <c r="C160" s="1">
        <v>1056.0</v>
      </c>
      <c r="D160" s="1">
        <v>0.0</v>
      </c>
      <c r="E160" s="2"/>
      <c r="F160" s="1" t="s">
        <v>19</v>
      </c>
      <c r="G160" s="1" t="s">
        <v>20</v>
      </c>
      <c r="H160" s="1" t="s">
        <v>11511</v>
      </c>
      <c r="I160" s="1" t="s">
        <v>11512</v>
      </c>
      <c r="J160" s="1" t="s">
        <v>11512</v>
      </c>
      <c r="K160" s="2"/>
      <c r="L160" s="1">
        <v>-9.0</v>
      </c>
      <c r="M160" s="1"/>
      <c r="N160" s="1">
        <v>10.826183333333333</v>
      </c>
      <c r="O160" s="1" t="s">
        <v>10989</v>
      </c>
      <c r="P160" s="1" t="s">
        <v>11513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16</v>
      </c>
      <c r="B161" s="1" t="s">
        <v>17</v>
      </c>
      <c r="C161" s="1">
        <v>224.0</v>
      </c>
      <c r="D161" s="1">
        <v>0.0</v>
      </c>
      <c r="E161" s="1" t="s">
        <v>18</v>
      </c>
      <c r="F161" s="1" t="s">
        <v>19</v>
      </c>
      <c r="G161" s="1" t="s">
        <v>20</v>
      </c>
      <c r="H161" s="1" t="s">
        <v>11514</v>
      </c>
      <c r="I161" s="1" t="s">
        <v>11515</v>
      </c>
      <c r="J161" s="1" t="s">
        <v>11515</v>
      </c>
      <c r="K161" s="2"/>
      <c r="L161" s="1">
        <v>-9.0</v>
      </c>
      <c r="M161" s="1"/>
      <c r="N161" s="1">
        <v>5.81995</v>
      </c>
      <c r="O161" s="1" t="s">
        <v>10976</v>
      </c>
      <c r="P161" s="1" t="s">
        <v>11213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25</v>
      </c>
      <c r="B162" s="1" t="s">
        <v>471</v>
      </c>
      <c r="C162" s="1">
        <v>1016.0</v>
      </c>
      <c r="D162" s="1">
        <v>0.0</v>
      </c>
      <c r="E162" s="2"/>
      <c r="F162" s="1" t="s">
        <v>19</v>
      </c>
      <c r="G162" s="1" t="s">
        <v>20</v>
      </c>
      <c r="H162" s="1" t="s">
        <v>11516</v>
      </c>
      <c r="I162" s="1" t="s">
        <v>11517</v>
      </c>
      <c r="J162" s="1" t="s">
        <v>11517</v>
      </c>
      <c r="K162" s="2"/>
      <c r="L162" s="1">
        <v>-9.0</v>
      </c>
      <c r="M162" s="1"/>
      <c r="N162" s="1">
        <v>10.740333333333334</v>
      </c>
      <c r="O162" s="1" t="s">
        <v>10989</v>
      </c>
      <c r="P162" s="1" t="s">
        <v>11518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29</v>
      </c>
      <c r="B163" s="1" t="s">
        <v>88</v>
      </c>
      <c r="C163" s="3">
        <v>299.0</v>
      </c>
      <c r="D163" s="1">
        <v>0.0</v>
      </c>
      <c r="E163" s="1" t="s">
        <v>11519</v>
      </c>
      <c r="F163" s="1" t="s">
        <v>19</v>
      </c>
      <c r="G163" s="1" t="s">
        <v>20</v>
      </c>
      <c r="H163" s="1" t="s">
        <v>11520</v>
      </c>
      <c r="I163" s="1" t="s">
        <v>11521</v>
      </c>
      <c r="J163" s="1" t="s">
        <v>11521</v>
      </c>
      <c r="K163" s="2"/>
      <c r="L163" s="1">
        <v>-4.0</v>
      </c>
      <c r="M163" s="1"/>
      <c r="N163" s="1">
        <v>10.717333333333332</v>
      </c>
      <c r="O163" s="1" t="s">
        <v>10989</v>
      </c>
      <c r="P163" s="1" t="s">
        <v>11522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29</v>
      </c>
      <c r="B164" s="1" t="s">
        <v>88</v>
      </c>
      <c r="C164" s="1">
        <v>388.0</v>
      </c>
      <c r="D164" s="1">
        <v>0.0</v>
      </c>
      <c r="E164" s="1" t="s">
        <v>318</v>
      </c>
      <c r="F164" s="1" t="s">
        <v>19</v>
      </c>
      <c r="G164" s="1" t="s">
        <v>20</v>
      </c>
      <c r="H164" s="1" t="s">
        <v>11523</v>
      </c>
      <c r="I164" s="1" t="s">
        <v>11524</v>
      </c>
      <c r="J164" s="1" t="s">
        <v>11524</v>
      </c>
      <c r="K164" s="2"/>
      <c r="L164" s="1">
        <v>-3.0</v>
      </c>
      <c r="M164" s="1"/>
      <c r="N164" s="1">
        <v>11.80795</v>
      </c>
      <c r="O164" s="1" t="s">
        <v>10989</v>
      </c>
      <c r="P164" s="1" t="s">
        <v>11525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37</v>
      </c>
      <c r="B165" s="1" t="s">
        <v>17</v>
      </c>
      <c r="C165" s="1">
        <v>498.0</v>
      </c>
      <c r="D165" s="1">
        <v>0.0</v>
      </c>
      <c r="E165" s="2"/>
      <c r="F165" s="1" t="s">
        <v>38</v>
      </c>
      <c r="G165" s="1" t="s">
        <v>39</v>
      </c>
      <c r="H165" s="1" t="s">
        <v>11526</v>
      </c>
      <c r="I165" s="1" t="s">
        <v>11527</v>
      </c>
      <c r="J165" s="1" t="s">
        <v>11527</v>
      </c>
      <c r="K165" s="2"/>
      <c r="L165" s="1">
        <v>5.0</v>
      </c>
      <c r="M165" s="1"/>
      <c r="N165" s="1">
        <v>11.233466666666667</v>
      </c>
      <c r="O165" s="1" t="s">
        <v>42</v>
      </c>
      <c r="P165" s="1" t="s">
        <v>11528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80</v>
      </c>
      <c r="B166" s="1" t="s">
        <v>17</v>
      </c>
      <c r="C166" s="1">
        <v>394.0</v>
      </c>
      <c r="D166" s="1">
        <v>0.0</v>
      </c>
      <c r="E166" s="1" t="s">
        <v>18</v>
      </c>
      <c r="F166" s="1" t="s">
        <v>81</v>
      </c>
      <c r="G166" s="1" t="s">
        <v>20</v>
      </c>
      <c r="H166" s="1" t="s">
        <v>11529</v>
      </c>
      <c r="I166" s="1" t="s">
        <v>11530</v>
      </c>
      <c r="J166" s="1" t="s">
        <v>11531</v>
      </c>
      <c r="K166" s="1" t="s">
        <v>11532</v>
      </c>
      <c r="L166" s="1">
        <v>-5.0</v>
      </c>
      <c r="M166" s="1">
        <v>3.5626166666666665</v>
      </c>
      <c r="N166" s="1">
        <v>13.996</v>
      </c>
      <c r="O166" s="1" t="s">
        <v>86</v>
      </c>
      <c r="P166" s="1" t="s">
        <v>11533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16</v>
      </c>
      <c r="B167" s="1" t="s">
        <v>17</v>
      </c>
      <c r="C167" s="3">
        <v>528.0</v>
      </c>
      <c r="D167" s="1">
        <v>0.0</v>
      </c>
      <c r="E167" s="1" t="s">
        <v>18</v>
      </c>
      <c r="F167" s="1" t="s">
        <v>19</v>
      </c>
      <c r="G167" s="1" t="s">
        <v>20</v>
      </c>
      <c r="H167" s="1" t="s">
        <v>11534</v>
      </c>
      <c r="I167" s="1" t="s">
        <v>11535</v>
      </c>
      <c r="J167" s="1" t="s">
        <v>11535</v>
      </c>
      <c r="K167" s="2"/>
      <c r="L167" s="1">
        <v>-8.0</v>
      </c>
      <c r="M167" s="1"/>
      <c r="N167" s="1">
        <v>11.99125</v>
      </c>
      <c r="O167" s="1" t="s">
        <v>10976</v>
      </c>
      <c r="P167" s="1" t="s">
        <v>11536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16</v>
      </c>
      <c r="B168" s="1" t="s">
        <v>17</v>
      </c>
      <c r="C168" s="1">
        <v>329.0</v>
      </c>
      <c r="D168" s="1">
        <v>0.0</v>
      </c>
      <c r="E168" s="1" t="s">
        <v>18</v>
      </c>
      <c r="F168" s="1" t="s">
        <v>19</v>
      </c>
      <c r="G168" s="1" t="s">
        <v>20</v>
      </c>
      <c r="H168" s="1" t="s">
        <v>11537</v>
      </c>
      <c r="I168" s="1" t="s">
        <v>11538</v>
      </c>
      <c r="J168" s="1" t="s">
        <v>11538</v>
      </c>
      <c r="K168" s="2"/>
      <c r="L168" s="1">
        <v>-8.0</v>
      </c>
      <c r="M168" s="1"/>
      <c r="N168" s="1">
        <v>6.77445</v>
      </c>
      <c r="O168" s="1" t="s">
        <v>10976</v>
      </c>
      <c r="P168" s="1" t="s">
        <v>11539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16</v>
      </c>
      <c r="B169" s="1" t="s">
        <v>17</v>
      </c>
      <c r="C169" s="1">
        <v>264.0</v>
      </c>
      <c r="D169" s="1">
        <v>0.0</v>
      </c>
      <c r="E169" s="1" t="s">
        <v>18</v>
      </c>
      <c r="F169" s="1" t="s">
        <v>19</v>
      </c>
      <c r="G169" s="1" t="s">
        <v>20</v>
      </c>
      <c r="H169" s="1" t="s">
        <v>11540</v>
      </c>
      <c r="I169" s="1" t="s">
        <v>11541</v>
      </c>
      <c r="J169" s="1" t="s">
        <v>11541</v>
      </c>
      <c r="K169" s="2"/>
      <c r="L169" s="1">
        <v>-6.0</v>
      </c>
      <c r="M169" s="1"/>
      <c r="N169" s="1">
        <v>8.565783333333334</v>
      </c>
      <c r="O169" s="1" t="s">
        <v>10976</v>
      </c>
      <c r="P169" s="1" t="s">
        <v>11542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1">
        <v>498.0</v>
      </c>
      <c r="D170" s="1">
        <v>0.0</v>
      </c>
      <c r="E170" s="1" t="s">
        <v>18</v>
      </c>
      <c r="F170" s="1" t="s">
        <v>19</v>
      </c>
      <c r="G170" s="1" t="s">
        <v>20</v>
      </c>
      <c r="H170" s="1" t="s">
        <v>11543</v>
      </c>
      <c r="I170" s="1" t="s">
        <v>11544</v>
      </c>
      <c r="J170" s="1" t="s">
        <v>11544</v>
      </c>
      <c r="K170" s="2"/>
      <c r="L170" s="1">
        <v>-6.0</v>
      </c>
      <c r="M170" s="1"/>
      <c r="N170" s="1">
        <v>8.20665</v>
      </c>
      <c r="O170" s="1" t="s">
        <v>10976</v>
      </c>
      <c r="P170" s="1" t="s">
        <v>11545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16</v>
      </c>
      <c r="B171" s="1" t="s">
        <v>17</v>
      </c>
      <c r="C171" s="1">
        <v>346.0</v>
      </c>
      <c r="D171" s="1">
        <v>0.0</v>
      </c>
      <c r="E171" s="1" t="s">
        <v>18</v>
      </c>
      <c r="F171" s="1" t="s">
        <v>19</v>
      </c>
      <c r="G171" s="1" t="s">
        <v>20</v>
      </c>
      <c r="H171" s="1" t="s">
        <v>11546</v>
      </c>
      <c r="I171" s="1" t="s">
        <v>11547</v>
      </c>
      <c r="J171" s="1" t="s">
        <v>11547</v>
      </c>
      <c r="K171" s="2"/>
      <c r="L171" s="1">
        <v>-5.0</v>
      </c>
      <c r="M171" s="1"/>
      <c r="N171" s="1">
        <v>9.5911</v>
      </c>
      <c r="O171" s="1" t="s">
        <v>10976</v>
      </c>
      <c r="P171" s="1" t="s">
        <v>11548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29</v>
      </c>
      <c r="B172" s="1" t="s">
        <v>88</v>
      </c>
      <c r="C172" s="3">
        <v>299.0</v>
      </c>
      <c r="D172" s="1">
        <v>0.0</v>
      </c>
      <c r="E172" s="1" t="s">
        <v>11549</v>
      </c>
      <c r="F172" s="1" t="s">
        <v>19</v>
      </c>
      <c r="G172" s="1" t="s">
        <v>20</v>
      </c>
      <c r="H172" s="1" t="s">
        <v>11550</v>
      </c>
      <c r="I172" s="1" t="s">
        <v>11551</v>
      </c>
      <c r="J172" s="1" t="s">
        <v>11551</v>
      </c>
      <c r="K172" s="2"/>
      <c r="L172" s="1">
        <v>-9.0</v>
      </c>
      <c r="M172" s="1"/>
      <c r="N172" s="1">
        <v>5.2072</v>
      </c>
      <c r="O172" s="1" t="s">
        <v>10989</v>
      </c>
      <c r="P172" s="1" t="s">
        <v>11552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16</v>
      </c>
      <c r="B173" s="1" t="s">
        <v>17</v>
      </c>
      <c r="C173" s="1">
        <v>321.0</v>
      </c>
      <c r="D173" s="1">
        <v>0.0</v>
      </c>
      <c r="E173" s="1" t="s">
        <v>18</v>
      </c>
      <c r="F173" s="1" t="s">
        <v>19</v>
      </c>
      <c r="G173" s="1" t="s">
        <v>20</v>
      </c>
      <c r="H173" s="1" t="s">
        <v>11553</v>
      </c>
      <c r="I173" s="1" t="s">
        <v>11554</v>
      </c>
      <c r="J173" s="1" t="s">
        <v>11554</v>
      </c>
      <c r="K173" s="2"/>
      <c r="L173" s="1">
        <v>-8.0</v>
      </c>
      <c r="M173" s="1"/>
      <c r="N173" s="1">
        <v>6.377483333333333</v>
      </c>
      <c r="O173" s="1" t="s">
        <v>10976</v>
      </c>
      <c r="P173" s="1" t="s">
        <v>11555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25</v>
      </c>
      <c r="B174" s="1" t="s">
        <v>88</v>
      </c>
      <c r="C174" s="1">
        <v>329.0</v>
      </c>
      <c r="D174" s="1">
        <v>0.0</v>
      </c>
      <c r="E174" s="2"/>
      <c r="F174" s="1" t="s">
        <v>19</v>
      </c>
      <c r="G174" s="1" t="s">
        <v>20</v>
      </c>
      <c r="H174" s="1" t="s">
        <v>11556</v>
      </c>
      <c r="I174" s="1" t="s">
        <v>11557</v>
      </c>
      <c r="J174" s="1" t="s">
        <v>11557</v>
      </c>
      <c r="K174" s="2"/>
      <c r="L174" s="1">
        <v>-9.0</v>
      </c>
      <c r="M174" s="1"/>
      <c r="N174" s="1">
        <v>5.772616666666667</v>
      </c>
      <c r="O174" s="1" t="s">
        <v>10989</v>
      </c>
      <c r="P174" s="1" t="s">
        <v>11558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25</v>
      </c>
      <c r="B175" s="1" t="s">
        <v>88</v>
      </c>
      <c r="C175" s="3">
        <v>508.0</v>
      </c>
      <c r="D175" s="1">
        <v>0.0</v>
      </c>
      <c r="E175" s="2"/>
      <c r="F175" s="1" t="s">
        <v>19</v>
      </c>
      <c r="G175" s="1" t="s">
        <v>20</v>
      </c>
      <c r="H175" s="1" t="s">
        <v>11559</v>
      </c>
      <c r="I175" s="1" t="s">
        <v>11560</v>
      </c>
      <c r="J175" s="1" t="s">
        <v>11560</v>
      </c>
      <c r="K175" s="2"/>
      <c r="L175" s="1">
        <v>-8.0</v>
      </c>
      <c r="M175" s="1"/>
      <c r="N175" s="1">
        <v>11.852833333333333</v>
      </c>
      <c r="O175" s="1" t="s">
        <v>10989</v>
      </c>
      <c r="P175" s="1" t="s">
        <v>11561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25</v>
      </c>
      <c r="B176" s="1" t="s">
        <v>88</v>
      </c>
      <c r="C176" s="1">
        <v>329.0</v>
      </c>
      <c r="D176" s="1">
        <v>0.0</v>
      </c>
      <c r="E176" s="2"/>
      <c r="F176" s="1" t="s">
        <v>19</v>
      </c>
      <c r="G176" s="1" t="s">
        <v>20</v>
      </c>
      <c r="H176" s="1" t="s">
        <v>11562</v>
      </c>
      <c r="I176" s="1" t="s">
        <v>11563</v>
      </c>
      <c r="J176" s="1" t="s">
        <v>11563</v>
      </c>
      <c r="K176" s="2"/>
      <c r="L176" s="1">
        <v>-2.0</v>
      </c>
      <c r="M176" s="1"/>
      <c r="N176" s="1">
        <v>12.358166666666667</v>
      </c>
      <c r="O176" s="1" t="s">
        <v>10989</v>
      </c>
      <c r="P176" s="1" t="s">
        <v>11564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80</v>
      </c>
      <c r="B177" s="1" t="s">
        <v>17</v>
      </c>
      <c r="C177" s="1">
        <v>279.0</v>
      </c>
      <c r="D177" s="1">
        <v>0.0</v>
      </c>
      <c r="E177" s="1" t="s">
        <v>11025</v>
      </c>
      <c r="F177" s="1" t="s">
        <v>81</v>
      </c>
      <c r="G177" s="1" t="s">
        <v>20</v>
      </c>
      <c r="H177" s="1" t="s">
        <v>11565</v>
      </c>
      <c r="I177" s="1" t="s">
        <v>11566</v>
      </c>
      <c r="J177" s="1" t="s">
        <v>11567</v>
      </c>
      <c r="K177" s="1" t="s">
        <v>11568</v>
      </c>
      <c r="L177" s="1">
        <v>-8.0</v>
      </c>
      <c r="M177" s="1">
        <v>0.0104</v>
      </c>
      <c r="N177" s="1">
        <v>8.938366666666667</v>
      </c>
      <c r="O177" s="1" t="s">
        <v>86</v>
      </c>
      <c r="P177" s="1" t="s">
        <v>11569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329.0</v>
      </c>
      <c r="D178" s="1">
        <v>0.0</v>
      </c>
      <c r="E178" s="1" t="s">
        <v>18</v>
      </c>
      <c r="F178" s="1" t="s">
        <v>19</v>
      </c>
      <c r="G178" s="1" t="s">
        <v>20</v>
      </c>
      <c r="H178" s="1" t="s">
        <v>11570</v>
      </c>
      <c r="I178" s="1" t="s">
        <v>11571</v>
      </c>
      <c r="J178" s="1" t="s">
        <v>11571</v>
      </c>
      <c r="K178" s="2"/>
      <c r="L178" s="1">
        <v>-7.0</v>
      </c>
      <c r="M178" s="1"/>
      <c r="N178" s="1">
        <v>7.805783333333333</v>
      </c>
      <c r="O178" s="1" t="s">
        <v>10976</v>
      </c>
      <c r="P178" s="1" t="s">
        <v>11572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25</v>
      </c>
      <c r="B179" s="1" t="s">
        <v>88</v>
      </c>
      <c r="C179" s="1">
        <v>378.0</v>
      </c>
      <c r="D179" s="1">
        <v>0.0</v>
      </c>
      <c r="E179" s="2"/>
      <c r="F179" s="1" t="s">
        <v>19</v>
      </c>
      <c r="G179" s="1" t="s">
        <v>20</v>
      </c>
      <c r="H179" s="1" t="s">
        <v>11573</v>
      </c>
      <c r="I179" s="1" t="s">
        <v>11574</v>
      </c>
      <c r="J179" s="1" t="s">
        <v>11574</v>
      </c>
      <c r="K179" s="2"/>
      <c r="L179" s="1">
        <v>-5.0</v>
      </c>
      <c r="M179" s="1"/>
      <c r="N179" s="1">
        <v>9.394033333333333</v>
      </c>
      <c r="O179" s="1" t="s">
        <v>10989</v>
      </c>
      <c r="P179" s="1" t="s">
        <v>11575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25</v>
      </c>
      <c r="B180" s="1" t="s">
        <v>88</v>
      </c>
      <c r="C180" s="3">
        <v>344.0</v>
      </c>
      <c r="D180" s="1">
        <v>0.0</v>
      </c>
      <c r="E180" s="2"/>
      <c r="F180" s="1" t="s">
        <v>19</v>
      </c>
      <c r="G180" s="1" t="s">
        <v>39</v>
      </c>
      <c r="H180" s="1" t="s">
        <v>11576</v>
      </c>
      <c r="I180" s="1" t="s">
        <v>11577</v>
      </c>
      <c r="J180" s="1" t="s">
        <v>11577</v>
      </c>
      <c r="K180" s="2"/>
      <c r="L180" s="1">
        <v>-1.0</v>
      </c>
      <c r="M180" s="1"/>
      <c r="N180" s="1">
        <v>13.025133333333333</v>
      </c>
      <c r="O180" s="1" t="s">
        <v>10989</v>
      </c>
      <c r="P180" s="1" t="s">
        <v>11578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16</v>
      </c>
      <c r="B181" s="1" t="s">
        <v>17</v>
      </c>
      <c r="C181" s="3">
        <v>264.0</v>
      </c>
      <c r="D181" s="1">
        <v>0.0</v>
      </c>
      <c r="E181" s="1" t="s">
        <v>18</v>
      </c>
      <c r="F181" s="1" t="s">
        <v>19</v>
      </c>
      <c r="G181" s="1" t="s">
        <v>20</v>
      </c>
      <c r="H181" s="1" t="s">
        <v>11579</v>
      </c>
      <c r="I181" s="1" t="s">
        <v>11580</v>
      </c>
      <c r="J181" s="1" t="s">
        <v>11580</v>
      </c>
      <c r="K181" s="2"/>
      <c r="L181" s="1">
        <v>-3.0</v>
      </c>
      <c r="M181" s="1"/>
      <c r="N181" s="1">
        <v>11.815016666666667</v>
      </c>
      <c r="O181" s="1" t="s">
        <v>10976</v>
      </c>
      <c r="P181" s="1" t="s">
        <v>11412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16</v>
      </c>
      <c r="B182" s="1" t="s">
        <v>17</v>
      </c>
      <c r="C182" s="1">
        <v>399.0</v>
      </c>
      <c r="D182" s="1">
        <v>0.0</v>
      </c>
      <c r="E182" s="1" t="s">
        <v>18</v>
      </c>
      <c r="F182" s="1" t="s">
        <v>19</v>
      </c>
      <c r="G182" s="1" t="s">
        <v>20</v>
      </c>
      <c r="H182" s="1" t="s">
        <v>11581</v>
      </c>
      <c r="I182" s="1" t="s">
        <v>11582</v>
      </c>
      <c r="J182" s="1" t="s">
        <v>11582</v>
      </c>
      <c r="K182" s="2"/>
      <c r="L182" s="1">
        <v>-3.0</v>
      </c>
      <c r="M182" s="1"/>
      <c r="N182" s="1">
        <v>11.53875</v>
      </c>
      <c r="O182" s="1" t="s">
        <v>10976</v>
      </c>
      <c r="P182" s="1" t="s">
        <v>11583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25</v>
      </c>
      <c r="B183" s="1" t="s">
        <v>471</v>
      </c>
      <c r="C183" s="1">
        <v>331.0</v>
      </c>
      <c r="D183" s="1">
        <v>0.0</v>
      </c>
      <c r="E183" s="2"/>
      <c r="F183" s="1" t="s">
        <v>19</v>
      </c>
      <c r="G183" s="1" t="s">
        <v>20</v>
      </c>
      <c r="H183" s="1" t="s">
        <v>11584</v>
      </c>
      <c r="I183" s="1" t="s">
        <v>11585</v>
      </c>
      <c r="J183" s="1" t="s">
        <v>11585</v>
      </c>
      <c r="K183" s="2"/>
      <c r="L183" s="1">
        <v>1.0</v>
      </c>
      <c r="M183" s="1"/>
      <c r="N183" s="1">
        <v>16.030666666666665</v>
      </c>
      <c r="O183" s="1" t="s">
        <v>10989</v>
      </c>
      <c r="P183" s="1" t="s">
        <v>11586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16</v>
      </c>
      <c r="B184" s="1" t="s">
        <v>17</v>
      </c>
      <c r="C184" s="1">
        <v>321.0</v>
      </c>
      <c r="D184" s="1">
        <v>0.0</v>
      </c>
      <c r="E184" s="1" t="s">
        <v>18</v>
      </c>
      <c r="F184" s="1" t="s">
        <v>19</v>
      </c>
      <c r="G184" s="1" t="s">
        <v>20</v>
      </c>
      <c r="H184" s="1" t="s">
        <v>11587</v>
      </c>
      <c r="I184" s="1" t="s">
        <v>11588</v>
      </c>
      <c r="J184" s="1" t="s">
        <v>11588</v>
      </c>
      <c r="K184" s="2"/>
      <c r="L184" s="1">
        <v>-3.0</v>
      </c>
      <c r="M184" s="1"/>
      <c r="N184" s="1">
        <v>11.736783333333333</v>
      </c>
      <c r="O184" s="1" t="s">
        <v>10976</v>
      </c>
      <c r="P184" s="1" t="s">
        <v>11589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80</v>
      </c>
      <c r="B185" s="1" t="s">
        <v>17</v>
      </c>
      <c r="C185" s="1">
        <v>0.0</v>
      </c>
      <c r="D185" s="1">
        <v>866.0</v>
      </c>
      <c r="E185" s="2"/>
      <c r="F185" s="1" t="s">
        <v>38</v>
      </c>
      <c r="G185" s="1" t="s">
        <v>20</v>
      </c>
      <c r="H185" s="1" t="s">
        <v>11590</v>
      </c>
      <c r="I185" s="1" t="s">
        <v>11591</v>
      </c>
      <c r="J185" s="1" t="s">
        <v>11591</v>
      </c>
      <c r="K185" s="2"/>
      <c r="L185" s="1">
        <v>0.0</v>
      </c>
      <c r="M185" s="1"/>
      <c r="N185" s="1">
        <v>19.047833333333333</v>
      </c>
      <c r="O185" s="1" t="s">
        <v>86</v>
      </c>
      <c r="P185" s="1" t="s">
        <v>11592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29</v>
      </c>
      <c r="B186" s="1" t="s">
        <v>88</v>
      </c>
      <c r="C186" s="3">
        <v>264.0</v>
      </c>
      <c r="D186" s="1">
        <v>0.0</v>
      </c>
      <c r="E186" s="1" t="s">
        <v>11593</v>
      </c>
      <c r="F186" s="1" t="s">
        <v>19</v>
      </c>
      <c r="G186" s="1" t="s">
        <v>20</v>
      </c>
      <c r="H186" s="1" t="s">
        <v>11594</v>
      </c>
      <c r="I186" s="1" t="s">
        <v>11595</v>
      </c>
      <c r="J186" s="1" t="s">
        <v>11595</v>
      </c>
      <c r="K186" s="2"/>
      <c r="L186" s="1">
        <v>-7.0</v>
      </c>
      <c r="M186" s="1"/>
      <c r="N186" s="1">
        <v>7.9079</v>
      </c>
      <c r="O186" s="1" t="s">
        <v>10989</v>
      </c>
      <c r="P186" s="1" t="s">
        <v>11596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80</v>
      </c>
      <c r="B187" s="3" t="s">
        <v>17</v>
      </c>
      <c r="C187" s="1">
        <v>119.0</v>
      </c>
      <c r="D187" s="1">
        <v>0.0</v>
      </c>
      <c r="E187" s="2"/>
      <c r="F187" s="1" t="s">
        <v>38</v>
      </c>
      <c r="G187" s="1" t="s">
        <v>162</v>
      </c>
      <c r="H187" s="1" t="s">
        <v>11597</v>
      </c>
      <c r="I187" s="1" t="s">
        <v>11598</v>
      </c>
      <c r="J187" s="1" t="s">
        <v>11598</v>
      </c>
      <c r="K187" s="2"/>
      <c r="L187" s="1">
        <v>-9.0</v>
      </c>
      <c r="M187" s="1"/>
      <c r="N187" s="1">
        <v>9.461483333333334</v>
      </c>
      <c r="O187" s="1" t="s">
        <v>86</v>
      </c>
      <c r="P187" s="1" t="s">
        <v>11599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1">
        <v>528.0</v>
      </c>
      <c r="D188" s="1">
        <v>0.0</v>
      </c>
      <c r="E188" s="1" t="s">
        <v>18</v>
      </c>
      <c r="F188" s="1" t="s">
        <v>19</v>
      </c>
      <c r="G188" s="1" t="s">
        <v>20</v>
      </c>
      <c r="H188" s="1" t="s">
        <v>11600</v>
      </c>
      <c r="I188" s="1" t="s">
        <v>11601</v>
      </c>
      <c r="J188" s="1" t="s">
        <v>11601</v>
      </c>
      <c r="K188" s="2"/>
      <c r="L188" s="1">
        <v>-10.0</v>
      </c>
      <c r="M188" s="1"/>
      <c r="N188" s="1">
        <v>9.612583333333333</v>
      </c>
      <c r="O188" s="1" t="s">
        <v>10976</v>
      </c>
      <c r="P188" s="1" t="s">
        <v>11602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29</v>
      </c>
      <c r="B189" s="1" t="s">
        <v>88</v>
      </c>
      <c r="C189" s="1">
        <v>409.0</v>
      </c>
      <c r="D189" s="1">
        <v>0.0</v>
      </c>
      <c r="E189" s="1" t="s">
        <v>11603</v>
      </c>
      <c r="F189" s="1" t="s">
        <v>19</v>
      </c>
      <c r="G189" s="1" t="s">
        <v>20</v>
      </c>
      <c r="H189" s="1" t="s">
        <v>11604</v>
      </c>
      <c r="I189" s="1" t="s">
        <v>11605</v>
      </c>
      <c r="J189" s="1" t="s">
        <v>11605</v>
      </c>
      <c r="K189" s="2"/>
      <c r="L189" s="1">
        <v>-1.0</v>
      </c>
      <c r="M189" s="1"/>
      <c r="N189" s="1">
        <v>13.21065</v>
      </c>
      <c r="O189" s="1" t="s">
        <v>10989</v>
      </c>
      <c r="P189" s="1" t="s">
        <v>11606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16</v>
      </c>
      <c r="B190" s="1" t="s">
        <v>17</v>
      </c>
      <c r="C190" s="3">
        <v>642.0</v>
      </c>
      <c r="D190" s="1">
        <v>0.0</v>
      </c>
      <c r="E190" s="1" t="s">
        <v>18</v>
      </c>
      <c r="F190" s="1" t="s">
        <v>19</v>
      </c>
      <c r="G190" s="1" t="s">
        <v>20</v>
      </c>
      <c r="H190" s="1" t="s">
        <v>11607</v>
      </c>
      <c r="I190" s="1" t="s">
        <v>11608</v>
      </c>
      <c r="J190" s="1" t="s">
        <v>11608</v>
      </c>
      <c r="K190" s="2"/>
      <c r="L190" s="1">
        <v>-1.0</v>
      </c>
      <c r="M190" s="1"/>
      <c r="N190" s="1">
        <v>18.918866666666666</v>
      </c>
      <c r="O190" s="1" t="s">
        <v>10976</v>
      </c>
      <c r="P190" s="1" t="s">
        <v>11609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29</v>
      </c>
      <c r="B191" s="1" t="s">
        <v>88</v>
      </c>
      <c r="C191" s="1">
        <v>264.0</v>
      </c>
      <c r="D191" s="1">
        <v>0.0</v>
      </c>
      <c r="E191" s="1" t="s">
        <v>11610</v>
      </c>
      <c r="F191" s="1" t="s">
        <v>19</v>
      </c>
      <c r="G191" s="1" t="s">
        <v>20</v>
      </c>
      <c r="H191" s="1" t="s">
        <v>11611</v>
      </c>
      <c r="I191" s="1" t="s">
        <v>11612</v>
      </c>
      <c r="J191" s="1" t="s">
        <v>11612</v>
      </c>
      <c r="K191" s="2"/>
      <c r="L191" s="1">
        <v>-4.0</v>
      </c>
      <c r="M191" s="1"/>
      <c r="N191" s="1">
        <v>10.364166666666666</v>
      </c>
      <c r="O191" s="1" t="s">
        <v>10989</v>
      </c>
      <c r="P191" s="1" t="s">
        <v>2348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25</v>
      </c>
      <c r="B192" s="1" t="s">
        <v>88</v>
      </c>
      <c r="C192" s="1">
        <v>264.0</v>
      </c>
      <c r="D192" s="1">
        <v>0.0</v>
      </c>
      <c r="E192" s="2"/>
      <c r="F192" s="1" t="s">
        <v>19</v>
      </c>
      <c r="G192" s="1" t="s">
        <v>20</v>
      </c>
      <c r="H192" s="1" t="s">
        <v>11613</v>
      </c>
      <c r="I192" s="1" t="s">
        <v>11614</v>
      </c>
      <c r="J192" s="1" t="s">
        <v>11614</v>
      </c>
      <c r="K192" s="2"/>
      <c r="L192" s="1">
        <v>-5.0</v>
      </c>
      <c r="M192" s="1"/>
      <c r="N192" s="1">
        <v>9.523266666666666</v>
      </c>
      <c r="O192" s="1" t="s">
        <v>10989</v>
      </c>
      <c r="P192" s="1" t="s">
        <v>11615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25</v>
      </c>
      <c r="B193" s="1" t="s">
        <v>88</v>
      </c>
      <c r="C193" s="1">
        <v>324.0</v>
      </c>
      <c r="D193" s="1">
        <v>0.0</v>
      </c>
      <c r="E193" s="2"/>
      <c r="F193" s="1" t="s">
        <v>19</v>
      </c>
      <c r="G193" s="1" t="s">
        <v>39</v>
      </c>
      <c r="H193" s="1" t="s">
        <v>11616</v>
      </c>
      <c r="I193" s="1" t="s">
        <v>11617</v>
      </c>
      <c r="J193" s="1" t="s">
        <v>11617</v>
      </c>
      <c r="K193" s="2"/>
      <c r="L193" s="1">
        <v>-8.0</v>
      </c>
      <c r="M193" s="1"/>
      <c r="N193" s="1">
        <v>6.792933333333333</v>
      </c>
      <c r="O193" s="1" t="s">
        <v>10989</v>
      </c>
      <c r="P193" s="1" t="s">
        <v>11618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80</v>
      </c>
      <c r="B194" s="1" t="s">
        <v>17</v>
      </c>
      <c r="C194" s="1">
        <v>638.0</v>
      </c>
      <c r="D194" s="1">
        <v>0.0</v>
      </c>
      <c r="E194" s="1" t="s">
        <v>18</v>
      </c>
      <c r="F194" s="1" t="s">
        <v>81</v>
      </c>
      <c r="G194" s="1" t="s">
        <v>20</v>
      </c>
      <c r="H194" s="1" t="s">
        <v>11619</v>
      </c>
      <c r="I194" s="1" t="s">
        <v>11620</v>
      </c>
      <c r="J194" s="1" t="s">
        <v>11621</v>
      </c>
      <c r="K194" s="1" t="s">
        <v>11622</v>
      </c>
      <c r="L194" s="1">
        <v>-24.0</v>
      </c>
      <c r="M194" s="1">
        <v>2.5224166666666665</v>
      </c>
      <c r="N194" s="1">
        <v>10.466783333333334</v>
      </c>
      <c r="O194" s="1" t="s">
        <v>86</v>
      </c>
      <c r="P194" s="1" t="s">
        <v>11276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16</v>
      </c>
      <c r="B195" s="1" t="s">
        <v>17</v>
      </c>
      <c r="C195" s="1">
        <v>299.0</v>
      </c>
      <c r="D195" s="1">
        <v>0.0</v>
      </c>
      <c r="E195" s="1" t="s">
        <v>18</v>
      </c>
      <c r="F195" s="1" t="s">
        <v>19</v>
      </c>
      <c r="G195" s="1" t="s">
        <v>20</v>
      </c>
      <c r="H195" s="1" t="s">
        <v>11623</v>
      </c>
      <c r="I195" s="1" t="s">
        <v>11624</v>
      </c>
      <c r="J195" s="1" t="s">
        <v>11624</v>
      </c>
      <c r="K195" s="2"/>
      <c r="L195" s="1">
        <v>-6.0</v>
      </c>
      <c r="M195" s="1"/>
      <c r="N195" s="1">
        <v>8.588233333333333</v>
      </c>
      <c r="O195" s="1" t="s">
        <v>10976</v>
      </c>
      <c r="P195" s="1" t="s">
        <v>11625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17</v>
      </c>
      <c r="C196" s="1">
        <v>329.0</v>
      </c>
      <c r="D196" s="1">
        <v>0.0</v>
      </c>
      <c r="E196" s="1" t="s">
        <v>18</v>
      </c>
      <c r="F196" s="1" t="s">
        <v>19</v>
      </c>
      <c r="G196" s="1" t="s">
        <v>20</v>
      </c>
      <c r="H196" s="1" t="s">
        <v>11626</v>
      </c>
      <c r="I196" s="1" t="s">
        <v>11627</v>
      </c>
      <c r="J196" s="1" t="s">
        <v>11627</v>
      </c>
      <c r="K196" s="2"/>
      <c r="L196" s="1">
        <v>-9.0</v>
      </c>
      <c r="M196" s="1"/>
      <c r="N196" s="1">
        <v>5.869466666666667</v>
      </c>
      <c r="O196" s="1" t="s">
        <v>10976</v>
      </c>
      <c r="P196" s="1" t="s">
        <v>11628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1">
        <v>837.0</v>
      </c>
      <c r="D197" s="1">
        <v>0.0</v>
      </c>
      <c r="E197" s="1" t="s">
        <v>18</v>
      </c>
      <c r="F197" s="1" t="s">
        <v>19</v>
      </c>
      <c r="G197" s="1" t="s">
        <v>20</v>
      </c>
      <c r="H197" s="1" t="s">
        <v>11629</v>
      </c>
      <c r="I197" s="1" t="s">
        <v>11630</v>
      </c>
      <c r="J197" s="1" t="s">
        <v>11630</v>
      </c>
      <c r="K197" s="2"/>
      <c r="L197" s="1">
        <v>-5.0</v>
      </c>
      <c r="M197" s="1"/>
      <c r="N197" s="1">
        <v>14.15055</v>
      </c>
      <c r="O197" s="1" t="s">
        <v>10976</v>
      </c>
      <c r="P197" s="1" t="s">
        <v>11631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29</v>
      </c>
      <c r="B198" s="1" t="s">
        <v>88</v>
      </c>
      <c r="C198" s="1">
        <v>409.0</v>
      </c>
      <c r="D198" s="1">
        <v>0.0</v>
      </c>
      <c r="E198" s="1" t="s">
        <v>9678</v>
      </c>
      <c r="F198" s="1" t="s">
        <v>19</v>
      </c>
      <c r="G198" s="1" t="s">
        <v>20</v>
      </c>
      <c r="H198" s="1" t="s">
        <v>11632</v>
      </c>
      <c r="I198" s="1" t="s">
        <v>11633</v>
      </c>
      <c r="J198" s="1" t="s">
        <v>11633</v>
      </c>
      <c r="K198" s="2"/>
      <c r="L198" s="1">
        <v>-5.0</v>
      </c>
      <c r="M198" s="1"/>
      <c r="N198" s="1">
        <v>9.520866666666667</v>
      </c>
      <c r="O198" s="1" t="s">
        <v>10989</v>
      </c>
      <c r="P198" s="1" t="s">
        <v>11634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16</v>
      </c>
      <c r="B199" s="1" t="s">
        <v>17</v>
      </c>
      <c r="C199" s="1">
        <v>289.0</v>
      </c>
      <c r="D199" s="1">
        <v>0.0</v>
      </c>
      <c r="E199" s="1" t="s">
        <v>18</v>
      </c>
      <c r="F199" s="1" t="s">
        <v>19</v>
      </c>
      <c r="G199" s="1" t="s">
        <v>20</v>
      </c>
      <c r="H199" s="1" t="s">
        <v>11635</v>
      </c>
      <c r="I199" s="1" t="s">
        <v>11636</v>
      </c>
      <c r="J199" s="1" t="s">
        <v>11636</v>
      </c>
      <c r="K199" s="2"/>
      <c r="L199" s="1">
        <v>-8.0</v>
      </c>
      <c r="M199" s="1"/>
      <c r="N199" s="1">
        <v>6.777633333333333</v>
      </c>
      <c r="O199" s="1" t="s">
        <v>10976</v>
      </c>
      <c r="P199" s="1" t="s">
        <v>11637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264.0</v>
      </c>
      <c r="D200" s="1">
        <v>0.0</v>
      </c>
      <c r="E200" s="1" t="s">
        <v>18</v>
      </c>
      <c r="F200" s="1" t="s">
        <v>19</v>
      </c>
      <c r="G200" s="1" t="s">
        <v>20</v>
      </c>
      <c r="H200" s="1" t="s">
        <v>11638</v>
      </c>
      <c r="I200" s="1" t="s">
        <v>11639</v>
      </c>
      <c r="J200" s="1" t="s">
        <v>11639</v>
      </c>
      <c r="K200" s="2"/>
      <c r="L200" s="1">
        <v>-7.0</v>
      </c>
      <c r="M200" s="1"/>
      <c r="N200" s="1">
        <v>7.895933333333334</v>
      </c>
      <c r="O200" s="1" t="s">
        <v>10976</v>
      </c>
      <c r="P200" s="1" t="s">
        <v>11640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16</v>
      </c>
      <c r="B201" s="1" t="s">
        <v>17</v>
      </c>
      <c r="C201" s="1">
        <v>329.0</v>
      </c>
      <c r="D201" s="1">
        <v>0.0</v>
      </c>
      <c r="E201" s="1" t="s">
        <v>18</v>
      </c>
      <c r="F201" s="1" t="s">
        <v>19</v>
      </c>
      <c r="G201" s="1" t="s">
        <v>20</v>
      </c>
      <c r="H201" s="1" t="s">
        <v>11641</v>
      </c>
      <c r="I201" s="1" t="s">
        <v>11642</v>
      </c>
      <c r="J201" s="1" t="s">
        <v>11642</v>
      </c>
      <c r="K201" s="2"/>
      <c r="L201" s="1">
        <v>-5.0</v>
      </c>
      <c r="M201" s="1"/>
      <c r="N201" s="1">
        <v>9.883716666666666</v>
      </c>
      <c r="O201" s="1" t="s">
        <v>10976</v>
      </c>
      <c r="P201" s="1" t="s">
        <v>11643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80</v>
      </c>
      <c r="B202" s="1" t="s">
        <v>17</v>
      </c>
      <c r="C202" s="1">
        <v>250.0</v>
      </c>
      <c r="D202" s="1">
        <v>0.0</v>
      </c>
      <c r="E202" s="1" t="s">
        <v>18</v>
      </c>
      <c r="F202" s="1" t="s">
        <v>81</v>
      </c>
      <c r="G202" s="1" t="s">
        <v>20</v>
      </c>
      <c r="H202" s="1" t="s">
        <v>11644</v>
      </c>
      <c r="I202" s="1" t="s">
        <v>11645</v>
      </c>
      <c r="J202" s="1" t="s">
        <v>11646</v>
      </c>
      <c r="K202" s="1" t="s">
        <v>11647</v>
      </c>
      <c r="L202" s="1">
        <v>-8.0</v>
      </c>
      <c r="M202" s="1">
        <v>3.2244</v>
      </c>
      <c r="N202" s="1">
        <v>14.490333333333334</v>
      </c>
      <c r="O202" s="1" t="s">
        <v>86</v>
      </c>
      <c r="P202" s="1" t="s">
        <v>11648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16</v>
      </c>
      <c r="B203" s="1" t="s">
        <v>17</v>
      </c>
      <c r="C203" s="1">
        <v>329.0</v>
      </c>
      <c r="D203" s="1">
        <v>0.0</v>
      </c>
      <c r="E203" s="1" t="s">
        <v>18</v>
      </c>
      <c r="F203" s="1" t="s">
        <v>19</v>
      </c>
      <c r="G203" s="1" t="s">
        <v>20</v>
      </c>
      <c r="H203" s="1" t="s">
        <v>11649</v>
      </c>
      <c r="I203" s="1" t="s">
        <v>11650</v>
      </c>
      <c r="J203" s="1" t="s">
        <v>11650</v>
      </c>
      <c r="K203" s="2"/>
      <c r="L203" s="1">
        <v>-8.0</v>
      </c>
      <c r="M203" s="1"/>
      <c r="N203" s="1">
        <v>6.823533333333334</v>
      </c>
      <c r="O203" s="1" t="s">
        <v>10976</v>
      </c>
      <c r="P203" s="1" t="s">
        <v>11651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16</v>
      </c>
      <c r="B204" s="1" t="s">
        <v>17</v>
      </c>
      <c r="C204" s="1">
        <v>528.0</v>
      </c>
      <c r="D204" s="1">
        <v>0.0</v>
      </c>
      <c r="E204" s="1" t="s">
        <v>18</v>
      </c>
      <c r="F204" s="1" t="s">
        <v>19</v>
      </c>
      <c r="G204" s="1" t="s">
        <v>20</v>
      </c>
      <c r="H204" s="1" t="s">
        <v>11652</v>
      </c>
      <c r="I204" s="1" t="s">
        <v>11653</v>
      </c>
      <c r="J204" s="1" t="s">
        <v>11653</v>
      </c>
      <c r="K204" s="2"/>
      <c r="L204" s="1">
        <v>-8.0</v>
      </c>
      <c r="M204" s="1"/>
      <c r="N204" s="1">
        <v>11.753233333333334</v>
      </c>
      <c r="O204" s="1" t="s">
        <v>10976</v>
      </c>
      <c r="P204" s="1" t="s">
        <v>11654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29</v>
      </c>
      <c r="B205" s="1" t="s">
        <v>88</v>
      </c>
      <c r="C205" s="1">
        <v>528.0</v>
      </c>
      <c r="D205" s="1">
        <v>0.0</v>
      </c>
      <c r="E205" s="1" t="s">
        <v>11655</v>
      </c>
      <c r="F205" s="1" t="s">
        <v>19</v>
      </c>
      <c r="G205" s="1" t="s">
        <v>20</v>
      </c>
      <c r="H205" s="1" t="s">
        <v>11656</v>
      </c>
      <c r="I205" s="1" t="s">
        <v>11657</v>
      </c>
      <c r="J205" s="1" t="s">
        <v>11657</v>
      </c>
      <c r="K205" s="2"/>
      <c r="L205" s="1">
        <v>-9.0</v>
      </c>
      <c r="M205" s="1"/>
      <c r="N205" s="1">
        <v>10.6821</v>
      </c>
      <c r="O205" s="1" t="s">
        <v>10989</v>
      </c>
      <c r="P205" s="1" t="s">
        <v>11658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1">
        <v>792.0</v>
      </c>
      <c r="D206" s="1">
        <v>0.0</v>
      </c>
      <c r="E206" s="1" t="s">
        <v>18</v>
      </c>
      <c r="F206" s="1" t="s">
        <v>19</v>
      </c>
      <c r="G206" s="1" t="s">
        <v>20</v>
      </c>
      <c r="H206" s="1" t="s">
        <v>11659</v>
      </c>
      <c r="I206" s="1" t="s">
        <v>11660</v>
      </c>
      <c r="J206" s="1" t="s">
        <v>11660</v>
      </c>
      <c r="K206" s="2"/>
      <c r="L206" s="1">
        <v>-10.0</v>
      </c>
      <c r="M206" s="1"/>
      <c r="N206" s="1">
        <v>9.555566666666667</v>
      </c>
      <c r="O206" s="1" t="s">
        <v>10976</v>
      </c>
      <c r="P206" s="1" t="s">
        <v>11661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80</v>
      </c>
      <c r="B207" s="1" t="s">
        <v>17</v>
      </c>
      <c r="C207" s="1">
        <v>372.0</v>
      </c>
      <c r="D207" s="1">
        <v>22.0</v>
      </c>
      <c r="E207" s="1" t="s">
        <v>18</v>
      </c>
      <c r="F207" s="1" t="s">
        <v>81</v>
      </c>
      <c r="G207" s="1" t="s">
        <v>20</v>
      </c>
      <c r="H207" s="1" t="s">
        <v>11662</v>
      </c>
      <c r="I207" s="1" t="s">
        <v>11663</v>
      </c>
      <c r="J207" s="1" t="s">
        <v>11664</v>
      </c>
      <c r="K207" s="1" t="s">
        <v>11665</v>
      </c>
      <c r="L207" s="1">
        <v>6.0</v>
      </c>
      <c r="M207" s="1">
        <v>0.5133333333333333</v>
      </c>
      <c r="N207" s="1">
        <v>12.665683333333334</v>
      </c>
      <c r="O207" s="1" t="s">
        <v>86</v>
      </c>
      <c r="P207" s="1" t="s">
        <v>11666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80</v>
      </c>
      <c r="B208" s="1" t="s">
        <v>17</v>
      </c>
      <c r="C208" s="3">
        <v>266.0</v>
      </c>
      <c r="D208" s="1">
        <v>0.0</v>
      </c>
      <c r="E208" s="1" t="s">
        <v>18</v>
      </c>
      <c r="F208" s="1" t="s">
        <v>81</v>
      </c>
      <c r="G208" s="1" t="s">
        <v>20</v>
      </c>
      <c r="H208" s="1" t="s">
        <v>11667</v>
      </c>
      <c r="I208" s="1" t="s">
        <v>11668</v>
      </c>
      <c r="J208" s="1" t="s">
        <v>11669</v>
      </c>
      <c r="K208" s="1" t="s">
        <v>11670</v>
      </c>
      <c r="L208" s="1">
        <v>-9.0</v>
      </c>
      <c r="M208" s="1">
        <v>1.068</v>
      </c>
      <c r="N208" s="1">
        <v>10.398616666666667</v>
      </c>
      <c r="O208" s="1" t="s">
        <v>86</v>
      </c>
      <c r="P208" s="1" t="s">
        <v>11671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3">
        <v>289.0</v>
      </c>
      <c r="D209" s="1">
        <v>0.0</v>
      </c>
      <c r="E209" s="1" t="s">
        <v>18</v>
      </c>
      <c r="F209" s="1" t="s">
        <v>19</v>
      </c>
      <c r="G209" s="1" t="s">
        <v>20</v>
      </c>
      <c r="H209" s="1" t="s">
        <v>11672</v>
      </c>
      <c r="I209" s="1" t="s">
        <v>11673</v>
      </c>
      <c r="J209" s="1" t="s">
        <v>11673</v>
      </c>
      <c r="K209" s="2"/>
      <c r="L209" s="1">
        <v>-5.0</v>
      </c>
      <c r="M209" s="1"/>
      <c r="N209" s="1">
        <v>9.138116666666667</v>
      </c>
      <c r="O209" s="1" t="s">
        <v>10976</v>
      </c>
      <c r="P209" s="1" t="s">
        <v>11674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16</v>
      </c>
      <c r="B210" s="3" t="s">
        <v>17</v>
      </c>
      <c r="C210" s="1">
        <v>528.0</v>
      </c>
      <c r="D210" s="1">
        <v>0.0</v>
      </c>
      <c r="E210" s="1" t="s">
        <v>18</v>
      </c>
      <c r="F210" s="1" t="s">
        <v>19</v>
      </c>
      <c r="G210" s="1" t="s">
        <v>20</v>
      </c>
      <c r="H210" s="1" t="s">
        <v>11675</v>
      </c>
      <c r="I210" s="1" t="s">
        <v>11676</v>
      </c>
      <c r="J210" s="1" t="s">
        <v>11676</v>
      </c>
      <c r="K210" s="2"/>
      <c r="L210" s="1">
        <v>-14.0</v>
      </c>
      <c r="M210" s="1"/>
      <c r="N210" s="1">
        <v>5.045716666666666</v>
      </c>
      <c r="O210" s="1" t="s">
        <v>10976</v>
      </c>
      <c r="P210" s="1" t="s">
        <v>11677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16</v>
      </c>
      <c r="B211" s="1" t="s">
        <v>17</v>
      </c>
      <c r="C211" s="3">
        <v>323.0</v>
      </c>
      <c r="D211" s="1">
        <v>0.0</v>
      </c>
      <c r="E211" s="1" t="s">
        <v>18</v>
      </c>
      <c r="F211" s="1" t="s">
        <v>19</v>
      </c>
      <c r="G211" s="1" t="s">
        <v>20</v>
      </c>
      <c r="H211" s="1" t="s">
        <v>11678</v>
      </c>
      <c r="I211" s="1" t="s">
        <v>11679</v>
      </c>
      <c r="J211" s="1" t="s">
        <v>11679</v>
      </c>
      <c r="K211" s="2"/>
      <c r="L211" s="1">
        <v>-1.0</v>
      </c>
      <c r="M211" s="1"/>
      <c r="N211" s="1">
        <v>13.8067</v>
      </c>
      <c r="O211" s="1" t="s">
        <v>10976</v>
      </c>
      <c r="P211" s="1" t="s">
        <v>11680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37</v>
      </c>
      <c r="B212" s="1" t="s">
        <v>17</v>
      </c>
      <c r="C212" s="3">
        <v>1081.0</v>
      </c>
      <c r="D212" s="1">
        <v>0.0</v>
      </c>
      <c r="E212" s="1" t="s">
        <v>11025</v>
      </c>
      <c r="F212" s="1" t="s">
        <v>81</v>
      </c>
      <c r="G212" s="1" t="s">
        <v>39</v>
      </c>
      <c r="H212" s="1" t="s">
        <v>11681</v>
      </c>
      <c r="I212" s="1" t="s">
        <v>11682</v>
      </c>
      <c r="J212" s="1" t="s">
        <v>11683</v>
      </c>
      <c r="K212" s="1" t="s">
        <v>11684</v>
      </c>
      <c r="L212" s="1">
        <v>-4.0</v>
      </c>
      <c r="M212" s="1">
        <v>0.020766666666666666</v>
      </c>
      <c r="N212" s="1">
        <v>5.3255333333333335</v>
      </c>
      <c r="O212" s="1" t="s">
        <v>42</v>
      </c>
      <c r="P212" s="1" t="s">
        <v>11685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25</v>
      </c>
      <c r="B213" s="1" t="s">
        <v>88</v>
      </c>
      <c r="C213" s="1">
        <v>264.0</v>
      </c>
      <c r="D213" s="1">
        <v>0.0</v>
      </c>
      <c r="E213" s="2"/>
      <c r="F213" s="1" t="s">
        <v>19</v>
      </c>
      <c r="G213" s="1" t="s">
        <v>20</v>
      </c>
      <c r="H213" s="1" t="s">
        <v>11686</v>
      </c>
      <c r="I213" s="1" t="s">
        <v>11687</v>
      </c>
      <c r="J213" s="1" t="s">
        <v>11687</v>
      </c>
      <c r="K213" s="2"/>
      <c r="L213" s="1">
        <v>-3.0</v>
      </c>
      <c r="M213" s="1"/>
      <c r="N213" s="1">
        <v>11.377416666666667</v>
      </c>
      <c r="O213" s="1" t="s">
        <v>10989</v>
      </c>
      <c r="P213" s="1" t="s">
        <v>11688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80</v>
      </c>
      <c r="B214" s="1" t="s">
        <v>17</v>
      </c>
      <c r="C214" s="3">
        <v>378.0</v>
      </c>
      <c r="D214" s="1">
        <v>0.0</v>
      </c>
      <c r="E214" s="1" t="s">
        <v>18</v>
      </c>
      <c r="F214" s="1" t="s">
        <v>81</v>
      </c>
      <c r="G214" s="1" t="s">
        <v>20</v>
      </c>
      <c r="H214" s="1" t="s">
        <v>11689</v>
      </c>
      <c r="I214" s="1" t="s">
        <v>11690</v>
      </c>
      <c r="J214" s="1" t="s">
        <v>11691</v>
      </c>
      <c r="K214" s="1" t="s">
        <v>11692</v>
      </c>
      <c r="L214" s="1">
        <v>-5.0</v>
      </c>
      <c r="M214" s="1">
        <v>4.544383333333333</v>
      </c>
      <c r="N214" s="1">
        <v>27.9687</v>
      </c>
      <c r="O214" s="1" t="s">
        <v>86</v>
      </c>
      <c r="P214" s="1" t="s">
        <v>11693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80</v>
      </c>
      <c r="B215" s="1" t="s">
        <v>17</v>
      </c>
      <c r="C215" s="1">
        <v>379.0</v>
      </c>
      <c r="D215" s="1">
        <v>0.0</v>
      </c>
      <c r="E215" s="1" t="s">
        <v>11025</v>
      </c>
      <c r="F215" s="1" t="s">
        <v>81</v>
      </c>
      <c r="G215" s="1" t="s">
        <v>20</v>
      </c>
      <c r="H215" s="1" t="s">
        <v>11694</v>
      </c>
      <c r="I215" s="1" t="s">
        <v>11695</v>
      </c>
      <c r="J215" s="1" t="s">
        <v>11696</v>
      </c>
      <c r="K215" s="1" t="s">
        <v>11697</v>
      </c>
      <c r="L215" s="1">
        <v>3.0</v>
      </c>
      <c r="M215" s="1">
        <v>0.015166666666666667</v>
      </c>
      <c r="N215" s="1">
        <v>15.034083333333333</v>
      </c>
      <c r="O215" s="1" t="s">
        <v>86</v>
      </c>
      <c r="P215" s="1" t="s">
        <v>11698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80</v>
      </c>
      <c r="B216" s="1" t="s">
        <v>17</v>
      </c>
      <c r="C216" s="1">
        <v>443.0</v>
      </c>
      <c r="D216" s="1">
        <v>0.0</v>
      </c>
      <c r="E216" s="1" t="s">
        <v>11025</v>
      </c>
      <c r="F216" s="1" t="s">
        <v>81</v>
      </c>
      <c r="G216" s="1" t="s">
        <v>20</v>
      </c>
      <c r="H216" s="1" t="s">
        <v>11699</v>
      </c>
      <c r="I216" s="1" t="s">
        <v>11700</v>
      </c>
      <c r="J216" s="1" t="s">
        <v>11701</v>
      </c>
      <c r="K216" s="1" t="s">
        <v>11702</v>
      </c>
      <c r="L216" s="1">
        <v>2.0</v>
      </c>
      <c r="M216" s="1">
        <v>0.011433333333333334</v>
      </c>
      <c r="N216" s="1">
        <v>25.219566666666665</v>
      </c>
      <c r="O216" s="1" t="s">
        <v>86</v>
      </c>
      <c r="P216" s="1" t="s">
        <v>11666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25</v>
      </c>
      <c r="B217" s="1" t="s">
        <v>88</v>
      </c>
      <c r="C217" s="1">
        <v>329.0</v>
      </c>
      <c r="D217" s="1">
        <v>0.0</v>
      </c>
      <c r="E217" s="2"/>
      <c r="F217" s="1" t="s">
        <v>19</v>
      </c>
      <c r="G217" s="1" t="s">
        <v>39</v>
      </c>
      <c r="H217" s="1" t="s">
        <v>11703</v>
      </c>
      <c r="I217" s="1" t="s">
        <v>11704</v>
      </c>
      <c r="J217" s="1" t="s">
        <v>11704</v>
      </c>
      <c r="K217" s="2"/>
      <c r="L217" s="1">
        <v>3.0</v>
      </c>
      <c r="M217" s="1"/>
      <c r="N217" s="1">
        <v>18.240616666666668</v>
      </c>
      <c r="O217" s="1" t="s">
        <v>10989</v>
      </c>
      <c r="P217" s="1" t="s">
        <v>11705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25</v>
      </c>
      <c r="B218" s="1" t="s">
        <v>88</v>
      </c>
      <c r="C218" s="1">
        <v>394.0</v>
      </c>
      <c r="D218" s="1">
        <v>0.0</v>
      </c>
      <c r="E218" s="2"/>
      <c r="F218" s="1" t="s">
        <v>19</v>
      </c>
      <c r="G218" s="1" t="s">
        <v>20</v>
      </c>
      <c r="H218" s="1" t="s">
        <v>11706</v>
      </c>
      <c r="I218" s="1" t="s">
        <v>11707</v>
      </c>
      <c r="J218" s="1" t="s">
        <v>11707</v>
      </c>
      <c r="K218" s="2"/>
      <c r="L218" s="1">
        <v>0.0</v>
      </c>
      <c r="M218" s="1"/>
      <c r="N218" s="1">
        <v>15.325033333333334</v>
      </c>
      <c r="O218" s="1" t="s">
        <v>10989</v>
      </c>
      <c r="P218" s="1" t="s">
        <v>11708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29</v>
      </c>
      <c r="B219" s="1" t="s">
        <v>88</v>
      </c>
      <c r="C219" s="1">
        <v>329.0</v>
      </c>
      <c r="D219" s="1">
        <v>0.0</v>
      </c>
      <c r="E219" s="1" t="s">
        <v>11709</v>
      </c>
      <c r="F219" s="1" t="s">
        <v>19</v>
      </c>
      <c r="G219" s="1" t="s">
        <v>20</v>
      </c>
      <c r="H219" s="1" t="s">
        <v>11710</v>
      </c>
      <c r="I219" s="1" t="s">
        <v>11711</v>
      </c>
      <c r="J219" s="1" t="s">
        <v>11711</v>
      </c>
      <c r="K219" s="2"/>
      <c r="L219" s="1">
        <v>-7.0</v>
      </c>
      <c r="M219" s="1"/>
      <c r="N219" s="1">
        <v>7.570216666666667</v>
      </c>
      <c r="O219" s="1" t="s">
        <v>10989</v>
      </c>
      <c r="P219" s="1" t="s">
        <v>7840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25</v>
      </c>
      <c r="B220" s="1" t="s">
        <v>88</v>
      </c>
      <c r="C220" s="1">
        <v>364.0</v>
      </c>
      <c r="D220" s="1">
        <v>0.0</v>
      </c>
      <c r="E220" s="2"/>
      <c r="F220" s="1" t="s">
        <v>19</v>
      </c>
      <c r="G220" s="1" t="s">
        <v>20</v>
      </c>
      <c r="H220" s="1" t="s">
        <v>11712</v>
      </c>
      <c r="I220" s="1" t="s">
        <v>11713</v>
      </c>
      <c r="J220" s="1" t="s">
        <v>11713</v>
      </c>
      <c r="K220" s="2"/>
      <c r="L220" s="1">
        <v>-5.0</v>
      </c>
      <c r="M220" s="1"/>
      <c r="N220" s="1">
        <v>9.14835</v>
      </c>
      <c r="O220" s="1" t="s">
        <v>10989</v>
      </c>
      <c r="P220" s="1" t="s">
        <v>11714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16</v>
      </c>
      <c r="B221" s="1" t="s">
        <v>17</v>
      </c>
      <c r="C221" s="1">
        <v>319.0</v>
      </c>
      <c r="D221" s="1">
        <v>0.0</v>
      </c>
      <c r="E221" s="1" t="s">
        <v>18</v>
      </c>
      <c r="F221" s="1" t="s">
        <v>19</v>
      </c>
      <c r="G221" s="1" t="s">
        <v>20</v>
      </c>
      <c r="H221" s="1" t="s">
        <v>11715</v>
      </c>
      <c r="I221" s="1" t="s">
        <v>11716</v>
      </c>
      <c r="J221" s="1" t="s">
        <v>11716</v>
      </c>
      <c r="K221" s="2"/>
      <c r="L221" s="1">
        <v>-8.0</v>
      </c>
      <c r="M221" s="1"/>
      <c r="N221" s="1">
        <v>6.114116666666667</v>
      </c>
      <c r="O221" s="1" t="s">
        <v>10976</v>
      </c>
      <c r="P221" s="1" t="s">
        <v>11717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1">
        <v>224.0</v>
      </c>
      <c r="D222" s="1">
        <v>0.0</v>
      </c>
      <c r="E222" s="1" t="s">
        <v>18</v>
      </c>
      <c r="F222" s="1" t="s">
        <v>19</v>
      </c>
      <c r="G222" s="1" t="s">
        <v>20</v>
      </c>
      <c r="H222" s="1" t="s">
        <v>11718</v>
      </c>
      <c r="I222" s="1" t="s">
        <v>11719</v>
      </c>
      <c r="J222" s="1" t="s">
        <v>11719</v>
      </c>
      <c r="K222" s="2"/>
      <c r="L222" s="1">
        <v>-8.0</v>
      </c>
      <c r="M222" s="1"/>
      <c r="N222" s="1">
        <v>6.4973833333333335</v>
      </c>
      <c r="O222" s="1" t="s">
        <v>10976</v>
      </c>
      <c r="P222" s="1" t="s">
        <v>11213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80</v>
      </c>
      <c r="B223" s="1" t="s">
        <v>17</v>
      </c>
      <c r="C223" s="1">
        <v>553.0</v>
      </c>
      <c r="D223" s="1">
        <v>0.0</v>
      </c>
      <c r="E223" s="1" t="s">
        <v>11025</v>
      </c>
      <c r="F223" s="1" t="s">
        <v>81</v>
      </c>
      <c r="G223" s="1" t="s">
        <v>39</v>
      </c>
      <c r="H223" s="1" t="s">
        <v>11720</v>
      </c>
      <c r="I223" s="1" t="s">
        <v>11721</v>
      </c>
      <c r="J223" s="1" t="s">
        <v>11722</v>
      </c>
      <c r="K223" s="1" t="s">
        <v>11723</v>
      </c>
      <c r="L223" s="1">
        <v>-13.0</v>
      </c>
      <c r="M223" s="1">
        <v>0.010766666666666667</v>
      </c>
      <c r="N223" s="1">
        <v>23.128516666666666</v>
      </c>
      <c r="O223" s="1" t="s">
        <v>86</v>
      </c>
      <c r="P223" s="1" t="s">
        <v>11724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16</v>
      </c>
      <c r="B224" s="1" t="s">
        <v>17</v>
      </c>
      <c r="C224" s="3">
        <v>329.0</v>
      </c>
      <c r="D224" s="1">
        <v>0.0</v>
      </c>
      <c r="E224" s="1" t="s">
        <v>18</v>
      </c>
      <c r="F224" s="1" t="s">
        <v>19</v>
      </c>
      <c r="G224" s="1" t="s">
        <v>20</v>
      </c>
      <c r="H224" s="1" t="s">
        <v>11725</v>
      </c>
      <c r="I224" s="1" t="s">
        <v>11726</v>
      </c>
      <c r="J224" s="1" t="s">
        <v>11726</v>
      </c>
      <c r="K224" s="2"/>
      <c r="L224" s="1">
        <v>2.0</v>
      </c>
      <c r="M224" s="1"/>
      <c r="N224" s="1">
        <v>17.964083333333335</v>
      </c>
      <c r="O224" s="1" t="s">
        <v>10976</v>
      </c>
      <c r="P224" s="1" t="s">
        <v>11727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29</v>
      </c>
      <c r="B225" s="1" t="s">
        <v>88</v>
      </c>
      <c r="C225" s="1">
        <v>429.0</v>
      </c>
      <c r="D225" s="1">
        <v>0.0</v>
      </c>
      <c r="E225" s="1" t="s">
        <v>11728</v>
      </c>
      <c r="F225" s="1" t="s">
        <v>19</v>
      </c>
      <c r="G225" s="1" t="s">
        <v>20</v>
      </c>
      <c r="H225" s="1" t="s">
        <v>11729</v>
      </c>
      <c r="I225" s="1" t="s">
        <v>11730</v>
      </c>
      <c r="J225" s="1" t="s">
        <v>11730</v>
      </c>
      <c r="K225" s="2"/>
      <c r="L225" s="1">
        <v>0.0</v>
      </c>
      <c r="M225" s="1"/>
      <c r="N225" s="1">
        <v>15.77215</v>
      </c>
      <c r="O225" s="1" t="s">
        <v>10989</v>
      </c>
      <c r="P225" s="1" t="s">
        <v>11731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25</v>
      </c>
      <c r="B226" s="1" t="s">
        <v>88</v>
      </c>
      <c r="C226" s="3">
        <v>498.0</v>
      </c>
      <c r="D226" s="1">
        <v>0.0</v>
      </c>
      <c r="E226" s="2"/>
      <c r="F226" s="1" t="s">
        <v>19</v>
      </c>
      <c r="G226" s="1" t="s">
        <v>20</v>
      </c>
      <c r="H226" s="1" t="s">
        <v>11732</v>
      </c>
      <c r="I226" s="1" t="s">
        <v>11733</v>
      </c>
      <c r="J226" s="1" t="s">
        <v>11733</v>
      </c>
      <c r="K226" s="2"/>
      <c r="L226" s="1">
        <v>0.0</v>
      </c>
      <c r="M226" s="1"/>
      <c r="N226" s="1">
        <v>14.870083333333334</v>
      </c>
      <c r="O226" s="1" t="s">
        <v>10989</v>
      </c>
      <c r="P226" s="1" t="s">
        <v>11734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25</v>
      </c>
      <c r="B227" s="1" t="s">
        <v>88</v>
      </c>
      <c r="C227" s="3">
        <v>264.0</v>
      </c>
      <c r="D227" s="1">
        <v>0.0</v>
      </c>
      <c r="E227" s="2"/>
      <c r="F227" s="1" t="s">
        <v>19</v>
      </c>
      <c r="G227" s="1" t="s">
        <v>20</v>
      </c>
      <c r="H227" s="1" t="s">
        <v>11735</v>
      </c>
      <c r="I227" s="1" t="s">
        <v>11736</v>
      </c>
      <c r="J227" s="1" t="s">
        <v>11736</v>
      </c>
      <c r="K227" s="2"/>
      <c r="L227" s="1">
        <v>0.0</v>
      </c>
      <c r="M227" s="1"/>
      <c r="N227" s="1">
        <v>15.17135</v>
      </c>
      <c r="O227" s="1" t="s">
        <v>10989</v>
      </c>
      <c r="P227" s="1" t="s">
        <v>11737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16</v>
      </c>
      <c r="B228" s="1" t="s">
        <v>17</v>
      </c>
      <c r="C228" s="1">
        <v>323.0</v>
      </c>
      <c r="D228" s="1">
        <v>0.0</v>
      </c>
      <c r="E228" s="1" t="s">
        <v>18</v>
      </c>
      <c r="F228" s="1" t="s">
        <v>19</v>
      </c>
      <c r="G228" s="1" t="s">
        <v>20</v>
      </c>
      <c r="H228" s="1" t="s">
        <v>11738</v>
      </c>
      <c r="I228" s="1" t="s">
        <v>11739</v>
      </c>
      <c r="J228" s="1" t="s">
        <v>11739</v>
      </c>
      <c r="K228" s="2"/>
      <c r="L228" s="1">
        <v>-2.0</v>
      </c>
      <c r="M228" s="1"/>
      <c r="N228" s="1">
        <v>12.943383333333333</v>
      </c>
      <c r="O228" s="1" t="s">
        <v>10976</v>
      </c>
      <c r="P228" s="1" t="s">
        <v>11680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29</v>
      </c>
      <c r="B229" s="1" t="s">
        <v>17</v>
      </c>
      <c r="C229" s="1">
        <v>758.0</v>
      </c>
      <c r="D229" s="1">
        <v>0.0</v>
      </c>
      <c r="E229" s="2"/>
      <c r="F229" s="1" t="s">
        <v>38</v>
      </c>
      <c r="G229" s="1" t="s">
        <v>20</v>
      </c>
      <c r="H229" s="1" t="s">
        <v>11740</v>
      </c>
      <c r="I229" s="1" t="s">
        <v>11741</v>
      </c>
      <c r="J229" s="1" t="s">
        <v>11741</v>
      </c>
      <c r="K229" s="2"/>
      <c r="L229" s="1">
        <v>0.0</v>
      </c>
      <c r="M229" s="1"/>
      <c r="N229" s="1">
        <v>20.72535</v>
      </c>
      <c r="O229" s="1" t="s">
        <v>10989</v>
      </c>
      <c r="P229" s="1" t="s">
        <v>11742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25</v>
      </c>
      <c r="B230" s="1" t="s">
        <v>88</v>
      </c>
      <c r="C230" s="3">
        <v>329.0</v>
      </c>
      <c r="D230" s="1">
        <v>0.0</v>
      </c>
      <c r="E230" s="2"/>
      <c r="F230" s="1" t="s">
        <v>19</v>
      </c>
      <c r="G230" s="1" t="s">
        <v>39</v>
      </c>
      <c r="H230" s="1" t="s">
        <v>11743</v>
      </c>
      <c r="I230" s="1" t="s">
        <v>11744</v>
      </c>
      <c r="J230" s="1" t="s">
        <v>11744</v>
      </c>
      <c r="K230" s="2"/>
      <c r="L230" s="1">
        <v>0.0</v>
      </c>
      <c r="M230" s="1"/>
      <c r="N230" s="1">
        <v>15.1318</v>
      </c>
      <c r="O230" s="1" t="s">
        <v>10989</v>
      </c>
      <c r="P230" s="1" t="s">
        <v>11745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16</v>
      </c>
      <c r="B231" s="1" t="s">
        <v>17</v>
      </c>
      <c r="C231" s="1">
        <v>798.0</v>
      </c>
      <c r="D231" s="1">
        <v>0.0</v>
      </c>
      <c r="E231" s="1" t="s">
        <v>18</v>
      </c>
      <c r="F231" s="1" t="s">
        <v>19</v>
      </c>
      <c r="G231" s="1" t="s">
        <v>20</v>
      </c>
      <c r="H231" s="1" t="s">
        <v>11746</v>
      </c>
      <c r="I231" s="1" t="s">
        <v>11747</v>
      </c>
      <c r="J231" s="1" t="s">
        <v>11747</v>
      </c>
      <c r="K231" s="2"/>
      <c r="L231" s="1">
        <v>0.0</v>
      </c>
      <c r="M231" s="1"/>
      <c r="N231" s="1">
        <v>19.613783333333334</v>
      </c>
      <c r="O231" s="1" t="s">
        <v>10976</v>
      </c>
      <c r="P231" s="1" t="s">
        <v>11748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80</v>
      </c>
      <c r="B232" s="1" t="s">
        <v>17</v>
      </c>
      <c r="C232" s="3">
        <v>247.0</v>
      </c>
      <c r="D232" s="1">
        <v>62.0</v>
      </c>
      <c r="E232" s="2"/>
      <c r="F232" s="1" t="s">
        <v>38</v>
      </c>
      <c r="G232" s="1" t="s">
        <v>20</v>
      </c>
      <c r="H232" s="1" t="s">
        <v>11749</v>
      </c>
      <c r="I232" s="1" t="s">
        <v>11750</v>
      </c>
      <c r="J232" s="1" t="s">
        <v>11750</v>
      </c>
      <c r="K232" s="2"/>
      <c r="L232" s="1">
        <v>2.0</v>
      </c>
      <c r="M232" s="1"/>
      <c r="N232" s="1">
        <v>21.599766666666667</v>
      </c>
      <c r="O232" s="1" t="s">
        <v>86</v>
      </c>
      <c r="P232" s="1" t="s">
        <v>11751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16</v>
      </c>
      <c r="B233" s="1" t="s">
        <v>17</v>
      </c>
      <c r="C233" s="1">
        <v>329.0</v>
      </c>
      <c r="D233" s="1">
        <v>0.0</v>
      </c>
      <c r="E233" s="1" t="s">
        <v>18</v>
      </c>
      <c r="F233" s="1" t="s">
        <v>19</v>
      </c>
      <c r="G233" s="1" t="s">
        <v>20</v>
      </c>
      <c r="H233" s="1" t="s">
        <v>11752</v>
      </c>
      <c r="I233" s="1" t="s">
        <v>11753</v>
      </c>
      <c r="J233" s="1" t="s">
        <v>11753</v>
      </c>
      <c r="K233" s="2"/>
      <c r="L233" s="1">
        <v>6.0</v>
      </c>
      <c r="M233" s="1"/>
      <c r="N233" s="1">
        <v>21.680816666666665</v>
      </c>
      <c r="O233" s="1" t="s">
        <v>10976</v>
      </c>
      <c r="P233" s="1" t="s">
        <v>11754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16</v>
      </c>
      <c r="B234" s="1" t="s">
        <v>17</v>
      </c>
      <c r="C234" s="1">
        <v>289.0</v>
      </c>
      <c r="D234" s="1">
        <v>0.0</v>
      </c>
      <c r="E234" s="1" t="s">
        <v>18</v>
      </c>
      <c r="F234" s="1" t="s">
        <v>19</v>
      </c>
      <c r="G234" s="1" t="s">
        <v>20</v>
      </c>
      <c r="H234" s="1" t="s">
        <v>11755</v>
      </c>
      <c r="I234" s="1" t="s">
        <v>11756</v>
      </c>
      <c r="J234" s="1" t="s">
        <v>11756</v>
      </c>
      <c r="K234" s="2"/>
      <c r="L234" s="1">
        <v>-1.0</v>
      </c>
      <c r="M234" s="1"/>
      <c r="N234" s="1">
        <v>13.689833333333333</v>
      </c>
      <c r="O234" s="1" t="s">
        <v>10976</v>
      </c>
      <c r="P234" s="1" t="s">
        <v>11757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80</v>
      </c>
      <c r="B235" s="1" t="s">
        <v>17</v>
      </c>
      <c r="C235" s="1">
        <v>374.0</v>
      </c>
      <c r="D235" s="1">
        <v>0.0</v>
      </c>
      <c r="E235" s="1" t="s">
        <v>11025</v>
      </c>
      <c r="F235" s="1" t="s">
        <v>81</v>
      </c>
      <c r="G235" s="1" t="s">
        <v>20</v>
      </c>
      <c r="H235" s="1" t="s">
        <v>11758</v>
      </c>
      <c r="I235" s="1" t="s">
        <v>11759</v>
      </c>
      <c r="J235" s="1" t="s">
        <v>11760</v>
      </c>
      <c r="K235" s="1" t="s">
        <v>11761</v>
      </c>
      <c r="L235" s="1">
        <v>1.0</v>
      </c>
      <c r="M235" s="1">
        <v>0.011016666666666666</v>
      </c>
      <c r="N235" s="1">
        <v>15.139383333333333</v>
      </c>
      <c r="O235" s="1" t="s">
        <v>86</v>
      </c>
      <c r="P235" s="1" t="s">
        <v>11762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29</v>
      </c>
      <c r="B236" s="1" t="s">
        <v>88</v>
      </c>
      <c r="C236" s="1">
        <v>642.0</v>
      </c>
      <c r="D236" s="1">
        <v>0.0</v>
      </c>
      <c r="E236" s="1" t="s">
        <v>9456</v>
      </c>
      <c r="F236" s="1" t="s">
        <v>19</v>
      </c>
      <c r="G236" s="1" t="s">
        <v>20</v>
      </c>
      <c r="H236" s="1" t="s">
        <v>11763</v>
      </c>
      <c r="I236" s="1" t="s">
        <v>11764</v>
      </c>
      <c r="J236" s="1" t="s">
        <v>11764</v>
      </c>
      <c r="K236" s="2"/>
      <c r="L236" s="1">
        <v>3.0</v>
      </c>
      <c r="M236" s="1"/>
      <c r="N236" s="1">
        <v>23.949783333333333</v>
      </c>
      <c r="O236" s="1" t="s">
        <v>10989</v>
      </c>
      <c r="P236" s="1" t="s">
        <v>11765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80</v>
      </c>
      <c r="B237" s="1" t="s">
        <v>17</v>
      </c>
      <c r="C237" s="3">
        <v>768.0</v>
      </c>
      <c r="D237" s="1">
        <v>0.0</v>
      </c>
      <c r="E237" s="1" t="s">
        <v>11025</v>
      </c>
      <c r="F237" s="1" t="s">
        <v>81</v>
      </c>
      <c r="G237" s="1" t="s">
        <v>20</v>
      </c>
      <c r="H237" s="1" t="s">
        <v>11766</v>
      </c>
      <c r="I237" s="1" t="s">
        <v>11767</v>
      </c>
      <c r="J237" s="1" t="s">
        <v>11768</v>
      </c>
      <c r="K237" s="1" t="s">
        <v>11769</v>
      </c>
      <c r="L237" s="1">
        <v>-8.0</v>
      </c>
      <c r="M237" s="1">
        <v>0.016516666666666666</v>
      </c>
      <c r="N237" s="1">
        <v>19.5103</v>
      </c>
      <c r="O237" s="1" t="s">
        <v>86</v>
      </c>
      <c r="P237" s="1" t="s">
        <v>11770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25</v>
      </c>
      <c r="B238" s="1" t="s">
        <v>471</v>
      </c>
      <c r="C238" s="1">
        <v>605.0</v>
      </c>
      <c r="D238" s="1">
        <v>0.0</v>
      </c>
      <c r="E238" s="2"/>
      <c r="F238" s="1" t="s">
        <v>19</v>
      </c>
      <c r="G238" s="1" t="s">
        <v>20</v>
      </c>
      <c r="H238" s="1" t="s">
        <v>11771</v>
      </c>
      <c r="I238" s="1" t="s">
        <v>11772</v>
      </c>
      <c r="J238" s="1" t="s">
        <v>11772</v>
      </c>
      <c r="K238" s="2"/>
      <c r="L238" s="1">
        <v>6.0</v>
      </c>
      <c r="M238" s="1"/>
      <c r="N238" s="1">
        <v>26.934733333333334</v>
      </c>
      <c r="O238" s="1" t="s">
        <v>10989</v>
      </c>
      <c r="P238" s="1" t="s">
        <v>11773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80</v>
      </c>
      <c r="B239" s="1" t="s">
        <v>17</v>
      </c>
      <c r="C239" s="3">
        <v>398.0</v>
      </c>
      <c r="D239" s="1">
        <v>100.0</v>
      </c>
      <c r="E239" s="2"/>
      <c r="F239" s="1" t="s">
        <v>38</v>
      </c>
      <c r="G239" s="1" t="s">
        <v>162</v>
      </c>
      <c r="H239" s="1" t="s">
        <v>11774</v>
      </c>
      <c r="I239" s="1" t="s">
        <v>11775</v>
      </c>
      <c r="J239" s="1" t="s">
        <v>11775</v>
      </c>
      <c r="K239" s="2"/>
      <c r="L239" s="1">
        <v>11.0</v>
      </c>
      <c r="M239" s="1"/>
      <c r="N239" s="1">
        <v>30.949666666666666</v>
      </c>
      <c r="O239" s="1" t="s">
        <v>86</v>
      </c>
      <c r="P239" s="1" t="s">
        <v>11776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16</v>
      </c>
      <c r="B240" s="1" t="s">
        <v>17</v>
      </c>
      <c r="C240" s="3">
        <v>289.0</v>
      </c>
      <c r="D240" s="1">
        <v>0.0</v>
      </c>
      <c r="E240" s="1" t="s">
        <v>18</v>
      </c>
      <c r="F240" s="1" t="s">
        <v>19</v>
      </c>
      <c r="G240" s="1" t="s">
        <v>20</v>
      </c>
      <c r="H240" s="1" t="s">
        <v>11777</v>
      </c>
      <c r="I240" s="1" t="s">
        <v>11778</v>
      </c>
      <c r="J240" s="1" t="s">
        <v>11778</v>
      </c>
      <c r="K240" s="2"/>
      <c r="L240" s="1">
        <v>-5.0</v>
      </c>
      <c r="M240" s="1"/>
      <c r="N240" s="1">
        <v>9.288133333333333</v>
      </c>
      <c r="O240" s="1" t="s">
        <v>10976</v>
      </c>
      <c r="P240" s="1" t="s">
        <v>11480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1" t="s">
        <v>17</v>
      </c>
      <c r="C241" s="1">
        <v>563.0</v>
      </c>
      <c r="D241" s="1">
        <v>0.0</v>
      </c>
      <c r="E241" s="1" t="s">
        <v>18</v>
      </c>
      <c r="F241" s="1" t="s">
        <v>19</v>
      </c>
      <c r="G241" s="1" t="s">
        <v>20</v>
      </c>
      <c r="H241" s="1" t="s">
        <v>11779</v>
      </c>
      <c r="I241" s="1" t="s">
        <v>11780</v>
      </c>
      <c r="J241" s="1" t="s">
        <v>11780</v>
      </c>
      <c r="K241" s="2"/>
      <c r="L241" s="1">
        <v>-1.0</v>
      </c>
      <c r="M241" s="1"/>
      <c r="N241" s="1">
        <v>18.732516666666665</v>
      </c>
      <c r="O241" s="1" t="s">
        <v>10976</v>
      </c>
      <c r="P241" s="1" t="s">
        <v>11781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16</v>
      </c>
      <c r="B242" s="1" t="s">
        <v>17</v>
      </c>
      <c r="C242" s="1">
        <v>528.0</v>
      </c>
      <c r="D242" s="1">
        <v>0.0</v>
      </c>
      <c r="E242" s="1" t="s">
        <v>18</v>
      </c>
      <c r="F242" s="1" t="s">
        <v>19</v>
      </c>
      <c r="G242" s="1" t="s">
        <v>20</v>
      </c>
      <c r="H242" s="1" t="s">
        <v>11782</v>
      </c>
      <c r="I242" s="1" t="s">
        <v>11783</v>
      </c>
      <c r="J242" s="1" t="s">
        <v>11783</v>
      </c>
      <c r="K242" s="2"/>
      <c r="L242" s="1">
        <v>-4.0</v>
      </c>
      <c r="M242" s="1"/>
      <c r="N242" s="1">
        <v>15.917916666666667</v>
      </c>
      <c r="O242" s="1" t="s">
        <v>10976</v>
      </c>
      <c r="P242" s="1" t="s">
        <v>11784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25</v>
      </c>
      <c r="B243" s="1" t="s">
        <v>471</v>
      </c>
      <c r="C243" s="1">
        <v>746.0</v>
      </c>
      <c r="D243" s="1">
        <v>0.0</v>
      </c>
      <c r="E243" s="2"/>
      <c r="F243" s="1" t="s">
        <v>19</v>
      </c>
      <c r="G243" s="1" t="s">
        <v>20</v>
      </c>
      <c r="H243" s="1" t="s">
        <v>11785</v>
      </c>
      <c r="I243" s="1" t="s">
        <v>11786</v>
      </c>
      <c r="J243" s="1" t="s">
        <v>11786</v>
      </c>
      <c r="K243" s="2"/>
      <c r="L243" s="1">
        <v>-3.0</v>
      </c>
      <c r="M243" s="1"/>
      <c r="N243" s="1">
        <v>16.209633333333333</v>
      </c>
      <c r="O243" s="1" t="s">
        <v>10989</v>
      </c>
      <c r="P243" s="1" t="s">
        <v>11787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16</v>
      </c>
      <c r="B244" s="1" t="s">
        <v>17</v>
      </c>
      <c r="C244" s="1">
        <v>658.0</v>
      </c>
      <c r="D244" s="1">
        <v>0.0</v>
      </c>
      <c r="E244" s="1" t="s">
        <v>18</v>
      </c>
      <c r="F244" s="1" t="s">
        <v>19</v>
      </c>
      <c r="G244" s="1" t="s">
        <v>20</v>
      </c>
      <c r="H244" s="1" t="s">
        <v>11788</v>
      </c>
      <c r="I244" s="1" t="s">
        <v>11789</v>
      </c>
      <c r="J244" s="1" t="s">
        <v>11789</v>
      </c>
      <c r="K244" s="2"/>
      <c r="L244" s="1">
        <v>0.0</v>
      </c>
      <c r="M244" s="1"/>
      <c r="N244" s="1">
        <v>19.27815</v>
      </c>
      <c r="O244" s="1" t="s">
        <v>10976</v>
      </c>
      <c r="P244" s="1" t="s">
        <v>11790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29</v>
      </c>
      <c r="B245" s="1" t="s">
        <v>88</v>
      </c>
      <c r="C245" s="3">
        <v>593.0</v>
      </c>
      <c r="D245" s="1">
        <v>0.0</v>
      </c>
      <c r="E245" s="1" t="s">
        <v>11791</v>
      </c>
      <c r="F245" s="1" t="s">
        <v>19</v>
      </c>
      <c r="G245" s="1" t="s">
        <v>20</v>
      </c>
      <c r="H245" s="1" t="s">
        <v>11792</v>
      </c>
      <c r="I245" s="1" t="s">
        <v>11793</v>
      </c>
      <c r="J245" s="1" t="s">
        <v>11793</v>
      </c>
      <c r="K245" s="2"/>
      <c r="L245" s="1">
        <v>-5.0</v>
      </c>
      <c r="M245" s="1"/>
      <c r="N245" s="1">
        <v>14.784116666666666</v>
      </c>
      <c r="O245" s="1" t="s">
        <v>10989</v>
      </c>
      <c r="P245" s="1" t="s">
        <v>11794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16</v>
      </c>
      <c r="B246" s="1" t="s">
        <v>17</v>
      </c>
      <c r="C246" s="1">
        <v>329.0</v>
      </c>
      <c r="D246" s="1">
        <v>0.0</v>
      </c>
      <c r="E246" s="1" t="s">
        <v>18</v>
      </c>
      <c r="F246" s="1" t="s">
        <v>19</v>
      </c>
      <c r="G246" s="1" t="s">
        <v>20</v>
      </c>
      <c r="H246" s="1" t="s">
        <v>11795</v>
      </c>
      <c r="I246" s="1" t="s">
        <v>11796</v>
      </c>
      <c r="J246" s="1" t="s">
        <v>11796</v>
      </c>
      <c r="K246" s="2"/>
      <c r="L246" s="1">
        <v>-4.0</v>
      </c>
      <c r="M246" s="1"/>
      <c r="N246" s="1">
        <v>10.843133333333334</v>
      </c>
      <c r="O246" s="1" t="s">
        <v>10976</v>
      </c>
      <c r="P246" s="1" t="s">
        <v>11797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80</v>
      </c>
      <c r="B247" s="1" t="s">
        <v>17</v>
      </c>
      <c r="C247" s="3">
        <v>245.0</v>
      </c>
      <c r="D247" s="1">
        <v>61.0</v>
      </c>
      <c r="E247" s="2"/>
      <c r="F247" s="1" t="s">
        <v>38</v>
      </c>
      <c r="G247" s="1" t="s">
        <v>39</v>
      </c>
      <c r="H247" s="1" t="s">
        <v>11798</v>
      </c>
      <c r="I247" s="1" t="s">
        <v>11799</v>
      </c>
      <c r="J247" s="1" t="s">
        <v>11799</v>
      </c>
      <c r="K247" s="2"/>
      <c r="L247" s="1">
        <v>-6.0</v>
      </c>
      <c r="M247" s="1"/>
      <c r="N247" s="1">
        <v>12.844083333333334</v>
      </c>
      <c r="O247" s="1" t="s">
        <v>86</v>
      </c>
      <c r="P247" s="1" t="s">
        <v>11800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80</v>
      </c>
      <c r="B248" s="1" t="s">
        <v>17</v>
      </c>
      <c r="C248" s="1">
        <v>364.0</v>
      </c>
      <c r="D248" s="1">
        <v>61.0</v>
      </c>
      <c r="E248" s="2"/>
      <c r="F248" s="1" t="s">
        <v>38</v>
      </c>
      <c r="G248" s="1" t="s">
        <v>162</v>
      </c>
      <c r="H248" s="1" t="s">
        <v>11801</v>
      </c>
      <c r="I248" s="1" t="s">
        <v>11802</v>
      </c>
      <c r="J248" s="1" t="s">
        <v>11802</v>
      </c>
      <c r="K248" s="2"/>
      <c r="L248" s="1">
        <v>-5.0</v>
      </c>
      <c r="M248" s="1"/>
      <c r="N248" s="1">
        <v>16.9448</v>
      </c>
      <c r="O248" s="1" t="s">
        <v>86</v>
      </c>
      <c r="P248" s="1" t="s">
        <v>11803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29</v>
      </c>
      <c r="B249" s="1" t="s">
        <v>88</v>
      </c>
      <c r="C249" s="1">
        <v>389.0</v>
      </c>
      <c r="D249" s="1">
        <v>0.0</v>
      </c>
      <c r="E249" s="1" t="s">
        <v>1374</v>
      </c>
      <c r="F249" s="1" t="s">
        <v>19</v>
      </c>
      <c r="G249" s="1" t="s">
        <v>20</v>
      </c>
      <c r="H249" s="1" t="s">
        <v>11804</v>
      </c>
      <c r="I249" s="1" t="s">
        <v>11805</v>
      </c>
      <c r="J249" s="1" t="s">
        <v>11805</v>
      </c>
      <c r="K249" s="2"/>
      <c r="L249" s="1">
        <v>-5.0</v>
      </c>
      <c r="M249" s="1"/>
      <c r="N249" s="1">
        <v>9.394816666666667</v>
      </c>
      <c r="O249" s="1" t="s">
        <v>10989</v>
      </c>
      <c r="P249" s="1" t="s">
        <v>11806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80</v>
      </c>
      <c r="B250" s="1" t="s">
        <v>17</v>
      </c>
      <c r="C250" s="3">
        <v>423.0</v>
      </c>
      <c r="D250" s="1">
        <v>0.0</v>
      </c>
      <c r="E250" s="1" t="s">
        <v>11025</v>
      </c>
      <c r="F250" s="1" t="s">
        <v>81</v>
      </c>
      <c r="G250" s="1" t="s">
        <v>20</v>
      </c>
      <c r="H250" s="1" t="s">
        <v>11807</v>
      </c>
      <c r="I250" s="1" t="s">
        <v>11808</v>
      </c>
      <c r="J250" s="1" t="s">
        <v>11809</v>
      </c>
      <c r="K250" s="1" t="s">
        <v>11810</v>
      </c>
      <c r="L250" s="1">
        <v>-17.0</v>
      </c>
      <c r="M250" s="1">
        <v>0.06063333333333333</v>
      </c>
      <c r="N250" s="1">
        <v>13.897416666666667</v>
      </c>
      <c r="O250" s="1" t="s">
        <v>86</v>
      </c>
      <c r="P250" s="1" t="s">
        <v>11811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80</v>
      </c>
      <c r="B251" s="1" t="s">
        <v>17</v>
      </c>
      <c r="C251" s="1">
        <v>446.0</v>
      </c>
      <c r="D251" s="1">
        <v>112.0</v>
      </c>
      <c r="E251" s="2"/>
      <c r="F251" s="1" t="s">
        <v>38</v>
      </c>
      <c r="G251" s="1" t="s">
        <v>162</v>
      </c>
      <c r="H251" s="1" t="s">
        <v>11812</v>
      </c>
      <c r="I251" s="1" t="s">
        <v>11813</v>
      </c>
      <c r="J251" s="1" t="s">
        <v>11813</v>
      </c>
      <c r="K251" s="2"/>
      <c r="L251" s="1">
        <v>-9.0</v>
      </c>
      <c r="M251" s="1"/>
      <c r="N251" s="1">
        <v>10.552966666666666</v>
      </c>
      <c r="O251" s="1" t="s">
        <v>86</v>
      </c>
      <c r="P251" s="1" t="s">
        <v>11814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16</v>
      </c>
      <c r="B252" s="1" t="s">
        <v>17</v>
      </c>
      <c r="C252" s="1">
        <v>329.0</v>
      </c>
      <c r="D252" s="1">
        <v>0.0</v>
      </c>
      <c r="E252" s="1" t="s">
        <v>18</v>
      </c>
      <c r="F252" s="1" t="s">
        <v>19</v>
      </c>
      <c r="G252" s="1" t="s">
        <v>20</v>
      </c>
      <c r="H252" s="1" t="s">
        <v>11815</v>
      </c>
      <c r="I252" s="1" t="s">
        <v>11816</v>
      </c>
      <c r="J252" s="1" t="s">
        <v>11816</v>
      </c>
      <c r="K252" s="2"/>
      <c r="L252" s="1">
        <v>5.0</v>
      </c>
      <c r="M252" s="1"/>
      <c r="N252" s="1">
        <v>20.7275</v>
      </c>
      <c r="O252" s="1" t="s">
        <v>10976</v>
      </c>
      <c r="P252" s="1" t="s">
        <v>11754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80</v>
      </c>
      <c r="B253" s="1" t="s">
        <v>17</v>
      </c>
      <c r="C253" s="3">
        <v>199.0</v>
      </c>
      <c r="D253" s="1">
        <v>50.0</v>
      </c>
      <c r="E253" s="2"/>
      <c r="F253" s="1" t="s">
        <v>38</v>
      </c>
      <c r="G253" s="1" t="s">
        <v>162</v>
      </c>
      <c r="H253" s="1" t="s">
        <v>11817</v>
      </c>
      <c r="I253" s="1" t="s">
        <v>11818</v>
      </c>
      <c r="J253" s="1" t="s">
        <v>11818</v>
      </c>
      <c r="K253" s="2"/>
      <c r="L253" s="1">
        <v>-11.0</v>
      </c>
      <c r="M253" s="1"/>
      <c r="N253" s="1">
        <v>8.4231</v>
      </c>
      <c r="O253" s="1" t="s">
        <v>86</v>
      </c>
      <c r="P253" s="1" t="s">
        <v>11819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80</v>
      </c>
      <c r="B254" s="1" t="s">
        <v>17</v>
      </c>
      <c r="C254" s="1">
        <v>285.0</v>
      </c>
      <c r="D254" s="1">
        <v>89.0</v>
      </c>
      <c r="E254" s="2"/>
      <c r="F254" s="1" t="s">
        <v>38</v>
      </c>
      <c r="G254" s="1" t="s">
        <v>20</v>
      </c>
      <c r="H254" s="1" t="s">
        <v>11820</v>
      </c>
      <c r="I254" s="1" t="s">
        <v>11821</v>
      </c>
      <c r="J254" s="1" t="s">
        <v>11821</v>
      </c>
      <c r="K254" s="2"/>
      <c r="L254" s="1">
        <v>-3.0</v>
      </c>
      <c r="M254" s="1"/>
      <c r="N254" s="1">
        <v>46.983066666666666</v>
      </c>
      <c r="O254" s="1" t="s">
        <v>86</v>
      </c>
      <c r="P254" s="1" t="s">
        <v>11822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16</v>
      </c>
      <c r="B255" s="1" t="s">
        <v>17</v>
      </c>
      <c r="C255" s="1">
        <v>264.0</v>
      </c>
      <c r="D255" s="1">
        <v>0.0</v>
      </c>
      <c r="E255" s="1" t="s">
        <v>18</v>
      </c>
      <c r="F255" s="1" t="s">
        <v>19</v>
      </c>
      <c r="G255" s="1" t="s">
        <v>20</v>
      </c>
      <c r="H255" s="1" t="s">
        <v>11823</v>
      </c>
      <c r="I255" s="1" t="s">
        <v>11824</v>
      </c>
      <c r="J255" s="1" t="s">
        <v>11824</v>
      </c>
      <c r="K255" s="2"/>
      <c r="L255" s="1">
        <v>0.0</v>
      </c>
      <c r="M255" s="1"/>
      <c r="N255" s="1">
        <v>14.474433333333334</v>
      </c>
      <c r="O255" s="1" t="s">
        <v>10976</v>
      </c>
      <c r="P255" s="1" t="s">
        <v>11825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17</v>
      </c>
      <c r="C256" s="1">
        <v>329.0</v>
      </c>
      <c r="D256" s="1">
        <v>0.0</v>
      </c>
      <c r="E256" s="1" t="s">
        <v>18</v>
      </c>
      <c r="F256" s="1" t="s">
        <v>19</v>
      </c>
      <c r="G256" s="1" t="s">
        <v>20</v>
      </c>
      <c r="H256" s="1" t="s">
        <v>11826</v>
      </c>
      <c r="I256" s="1" t="s">
        <v>11827</v>
      </c>
      <c r="J256" s="1" t="s">
        <v>11827</v>
      </c>
      <c r="K256" s="2"/>
      <c r="L256" s="1">
        <v>-8.0</v>
      </c>
      <c r="M256" s="1"/>
      <c r="N256" s="1">
        <v>6.414466666666667</v>
      </c>
      <c r="O256" s="1" t="s">
        <v>10976</v>
      </c>
      <c r="P256" s="1" t="s">
        <v>11828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80</v>
      </c>
      <c r="B257" s="1" t="s">
        <v>17</v>
      </c>
      <c r="C257" s="1">
        <v>338.0</v>
      </c>
      <c r="D257" s="1">
        <v>0.0</v>
      </c>
      <c r="E257" s="1" t="s">
        <v>11025</v>
      </c>
      <c r="F257" s="1" t="s">
        <v>81</v>
      </c>
      <c r="G257" s="1" t="s">
        <v>20</v>
      </c>
      <c r="H257" s="1" t="s">
        <v>11829</v>
      </c>
      <c r="I257" s="1" t="s">
        <v>11830</v>
      </c>
      <c r="J257" s="1" t="s">
        <v>11831</v>
      </c>
      <c r="K257" s="1" t="s">
        <v>11832</v>
      </c>
      <c r="L257" s="1">
        <v>-9.0</v>
      </c>
      <c r="M257" s="1">
        <v>0.00965</v>
      </c>
      <c r="N257" s="1">
        <v>11.556866666666666</v>
      </c>
      <c r="O257" s="1" t="s">
        <v>86</v>
      </c>
      <c r="P257" s="1" t="s">
        <v>11833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25</v>
      </c>
      <c r="B258" s="1" t="s">
        <v>88</v>
      </c>
      <c r="C258" s="1">
        <v>622.0</v>
      </c>
      <c r="D258" s="1">
        <v>0.0</v>
      </c>
      <c r="E258" s="2"/>
      <c r="F258" s="1" t="s">
        <v>19</v>
      </c>
      <c r="G258" s="1" t="s">
        <v>20</v>
      </c>
      <c r="H258" s="1" t="s">
        <v>11834</v>
      </c>
      <c r="I258" s="1" t="s">
        <v>11835</v>
      </c>
      <c r="J258" s="1" t="s">
        <v>11835</v>
      </c>
      <c r="K258" s="2"/>
      <c r="L258" s="1">
        <v>-4.0</v>
      </c>
      <c r="M258" s="1"/>
      <c r="N258" s="1">
        <v>15.0733</v>
      </c>
      <c r="O258" s="1" t="s">
        <v>10989</v>
      </c>
      <c r="P258" s="1" t="s">
        <v>11836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16</v>
      </c>
      <c r="B259" s="1" t="s">
        <v>17</v>
      </c>
      <c r="C259" s="1">
        <v>944.0</v>
      </c>
      <c r="D259" s="1">
        <v>0.0</v>
      </c>
      <c r="E259" s="1" t="s">
        <v>18</v>
      </c>
      <c r="F259" s="1" t="s">
        <v>19</v>
      </c>
      <c r="G259" s="1" t="s">
        <v>20</v>
      </c>
      <c r="H259" s="1" t="s">
        <v>11837</v>
      </c>
      <c r="I259" s="1" t="s">
        <v>11838</v>
      </c>
      <c r="J259" s="1" t="s">
        <v>11838</v>
      </c>
      <c r="K259" s="2"/>
      <c r="L259" s="1">
        <v>-9.0</v>
      </c>
      <c r="M259" s="1"/>
      <c r="N259" s="1">
        <v>10.546833333333334</v>
      </c>
      <c r="O259" s="1" t="s">
        <v>10976</v>
      </c>
      <c r="P259" s="1" t="s">
        <v>11839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16</v>
      </c>
      <c r="B260" s="1" t="s">
        <v>17</v>
      </c>
      <c r="C260" s="1">
        <v>354.0</v>
      </c>
      <c r="D260" s="1">
        <v>0.0</v>
      </c>
      <c r="E260" s="1" t="s">
        <v>18</v>
      </c>
      <c r="F260" s="1" t="s">
        <v>19</v>
      </c>
      <c r="G260" s="1" t="s">
        <v>20</v>
      </c>
      <c r="H260" s="1" t="s">
        <v>11840</v>
      </c>
      <c r="I260" s="1" t="s">
        <v>11841</v>
      </c>
      <c r="J260" s="1" t="s">
        <v>11841</v>
      </c>
      <c r="K260" s="2"/>
      <c r="L260" s="1">
        <v>-6.0</v>
      </c>
      <c r="M260" s="1"/>
      <c r="N260" s="1">
        <v>8.014233333333333</v>
      </c>
      <c r="O260" s="1" t="s">
        <v>10976</v>
      </c>
      <c r="P260" s="1" t="s">
        <v>11842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80</v>
      </c>
      <c r="B261" s="1" t="s">
        <v>17</v>
      </c>
      <c r="C261" s="1">
        <v>243.0</v>
      </c>
      <c r="D261" s="1">
        <v>56.0</v>
      </c>
      <c r="E261" s="2"/>
      <c r="F261" s="1" t="s">
        <v>38</v>
      </c>
      <c r="G261" s="1" t="s">
        <v>162</v>
      </c>
      <c r="H261" s="1" t="s">
        <v>11843</v>
      </c>
      <c r="I261" s="1" t="s">
        <v>11844</v>
      </c>
      <c r="J261" s="1" t="s">
        <v>11844</v>
      </c>
      <c r="K261" s="2"/>
      <c r="L261" s="1">
        <v>-11.0</v>
      </c>
      <c r="M261" s="1"/>
      <c r="N261" s="1">
        <v>8.72195</v>
      </c>
      <c r="O261" s="1" t="s">
        <v>86</v>
      </c>
      <c r="P261" s="1" t="s">
        <v>11845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80</v>
      </c>
      <c r="B262" s="1" t="s">
        <v>17</v>
      </c>
      <c r="C262" s="1">
        <v>453.0</v>
      </c>
      <c r="D262" s="1">
        <v>0.0</v>
      </c>
      <c r="E262" s="1" t="s">
        <v>11025</v>
      </c>
      <c r="F262" s="1" t="s">
        <v>81</v>
      </c>
      <c r="G262" s="1" t="s">
        <v>39</v>
      </c>
      <c r="H262" s="1" t="s">
        <v>11846</v>
      </c>
      <c r="I262" s="1" t="s">
        <v>11847</v>
      </c>
      <c r="J262" s="1" t="s">
        <v>11848</v>
      </c>
      <c r="K262" s="1" t="s">
        <v>11849</v>
      </c>
      <c r="L262" s="1">
        <v>-16.0</v>
      </c>
      <c r="M262" s="1">
        <v>0.012566666666666667</v>
      </c>
      <c r="N262" s="1">
        <v>7.22295</v>
      </c>
      <c r="O262" s="1" t="s">
        <v>86</v>
      </c>
      <c r="P262" s="1" t="s">
        <v>11850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16</v>
      </c>
      <c r="B263" s="1" t="s">
        <v>17</v>
      </c>
      <c r="C263" s="1">
        <v>304.0</v>
      </c>
      <c r="D263" s="1">
        <v>0.0</v>
      </c>
      <c r="E263" s="1" t="s">
        <v>18</v>
      </c>
      <c r="F263" s="1" t="s">
        <v>19</v>
      </c>
      <c r="G263" s="1" t="s">
        <v>20</v>
      </c>
      <c r="H263" s="1" t="s">
        <v>11851</v>
      </c>
      <c r="I263" s="1" t="s">
        <v>11852</v>
      </c>
      <c r="J263" s="1" t="s">
        <v>11852</v>
      </c>
      <c r="K263" s="2"/>
      <c r="L263" s="1">
        <v>-7.0</v>
      </c>
      <c r="M263" s="1"/>
      <c r="N263" s="1">
        <v>7.64615</v>
      </c>
      <c r="O263" s="1" t="s">
        <v>10976</v>
      </c>
      <c r="P263" s="1" t="s">
        <v>11853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29</v>
      </c>
      <c r="B264" s="1" t="s">
        <v>88</v>
      </c>
      <c r="C264" s="1">
        <v>329.0</v>
      </c>
      <c r="D264" s="1">
        <v>0.0</v>
      </c>
      <c r="E264" s="1" t="s">
        <v>1374</v>
      </c>
      <c r="F264" s="1" t="s">
        <v>19</v>
      </c>
      <c r="G264" s="1" t="s">
        <v>20</v>
      </c>
      <c r="H264" s="1" t="s">
        <v>11854</v>
      </c>
      <c r="I264" s="1" t="s">
        <v>11855</v>
      </c>
      <c r="J264" s="1" t="s">
        <v>11855</v>
      </c>
      <c r="K264" s="2"/>
      <c r="L264" s="1">
        <v>-8.0</v>
      </c>
      <c r="M264" s="1"/>
      <c r="N264" s="1">
        <v>6.23525</v>
      </c>
      <c r="O264" s="1" t="s">
        <v>10989</v>
      </c>
      <c r="P264" s="1" t="s">
        <v>11856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25</v>
      </c>
      <c r="B265" s="1" t="s">
        <v>88</v>
      </c>
      <c r="C265" s="3">
        <v>852.0</v>
      </c>
      <c r="D265" s="1">
        <v>0.0</v>
      </c>
      <c r="E265" s="2"/>
      <c r="F265" s="1" t="s">
        <v>19</v>
      </c>
      <c r="G265" s="1" t="s">
        <v>20</v>
      </c>
      <c r="H265" s="1" t="s">
        <v>11857</v>
      </c>
      <c r="I265" s="1" t="s">
        <v>11858</v>
      </c>
      <c r="J265" s="1" t="s">
        <v>11858</v>
      </c>
      <c r="K265" s="2"/>
      <c r="L265" s="1">
        <v>-8.0</v>
      </c>
      <c r="M265" s="1"/>
      <c r="N265" s="1">
        <v>11.983983333333333</v>
      </c>
      <c r="O265" s="1" t="s">
        <v>10989</v>
      </c>
      <c r="P265" s="1" t="s">
        <v>11859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29</v>
      </c>
      <c r="B266" s="1" t="s">
        <v>88</v>
      </c>
      <c r="C266" s="1">
        <v>321.0</v>
      </c>
      <c r="D266" s="1">
        <v>0.0</v>
      </c>
      <c r="E266" s="1" t="s">
        <v>8975</v>
      </c>
      <c r="F266" s="1" t="s">
        <v>19</v>
      </c>
      <c r="G266" s="1" t="s">
        <v>20</v>
      </c>
      <c r="H266" s="1" t="s">
        <v>11860</v>
      </c>
      <c r="I266" s="1" t="s">
        <v>11861</v>
      </c>
      <c r="J266" s="1" t="s">
        <v>11861</v>
      </c>
      <c r="K266" s="2"/>
      <c r="L266" s="1">
        <v>0.0</v>
      </c>
      <c r="M266" s="1"/>
      <c r="N266" s="1">
        <v>14.657716666666667</v>
      </c>
      <c r="O266" s="1" t="s">
        <v>10989</v>
      </c>
      <c r="P266" s="1" t="s">
        <v>11862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80</v>
      </c>
      <c r="B267" s="1" t="s">
        <v>17</v>
      </c>
      <c r="C267" s="1">
        <v>678.0</v>
      </c>
      <c r="D267" s="1">
        <v>0.0</v>
      </c>
      <c r="E267" s="1" t="s">
        <v>11025</v>
      </c>
      <c r="F267" s="1" t="s">
        <v>81</v>
      </c>
      <c r="G267" s="1" t="s">
        <v>20</v>
      </c>
      <c r="H267" s="1" t="s">
        <v>11863</v>
      </c>
      <c r="I267" s="1" t="s">
        <v>11864</v>
      </c>
      <c r="J267" s="1" t="s">
        <v>11865</v>
      </c>
      <c r="K267" s="1" t="s">
        <v>11866</v>
      </c>
      <c r="L267" s="1">
        <v>-4.0</v>
      </c>
      <c r="M267" s="1">
        <v>0.016916666666666667</v>
      </c>
      <c r="N267" s="1">
        <v>78.3474</v>
      </c>
      <c r="O267" s="1" t="s">
        <v>86</v>
      </c>
      <c r="P267" s="1" t="s">
        <v>11867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80</v>
      </c>
      <c r="B268" s="1" t="s">
        <v>17</v>
      </c>
      <c r="C268" s="1">
        <v>270.0</v>
      </c>
      <c r="D268" s="1">
        <v>0.0</v>
      </c>
      <c r="E268" s="1" t="s">
        <v>11025</v>
      </c>
      <c r="F268" s="1" t="s">
        <v>81</v>
      </c>
      <c r="G268" s="1" t="s">
        <v>20</v>
      </c>
      <c r="H268" s="1" t="s">
        <v>11868</v>
      </c>
      <c r="I268" s="1" t="s">
        <v>11869</v>
      </c>
      <c r="J268" s="1" t="s">
        <v>11870</v>
      </c>
      <c r="K268" s="1" t="s">
        <v>11871</v>
      </c>
      <c r="L268" s="1">
        <v>-4.0</v>
      </c>
      <c r="M268" s="1">
        <v>0.013566666666666666</v>
      </c>
      <c r="N268" s="1">
        <v>7.721916666666667</v>
      </c>
      <c r="O268" s="1" t="s">
        <v>86</v>
      </c>
      <c r="P268" s="1" t="s">
        <v>11872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80</v>
      </c>
      <c r="B269" s="1" t="s">
        <v>17</v>
      </c>
      <c r="C269" s="1">
        <v>358.0</v>
      </c>
      <c r="D269" s="1">
        <v>0.0</v>
      </c>
      <c r="E269" s="1" t="s">
        <v>18</v>
      </c>
      <c r="F269" s="1" t="s">
        <v>81</v>
      </c>
      <c r="G269" s="1" t="s">
        <v>39</v>
      </c>
      <c r="H269" s="1" t="s">
        <v>11873</v>
      </c>
      <c r="I269" s="1" t="s">
        <v>11874</v>
      </c>
      <c r="J269" s="1" t="s">
        <v>11875</v>
      </c>
      <c r="K269" s="1" t="s">
        <v>11876</v>
      </c>
      <c r="L269" s="1">
        <v>-13.0</v>
      </c>
      <c r="M269" s="1">
        <v>0.6562333333333333</v>
      </c>
      <c r="N269" s="1">
        <v>15.61435</v>
      </c>
      <c r="O269" s="1" t="s">
        <v>86</v>
      </c>
      <c r="P269" s="1" t="s">
        <v>11877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25</v>
      </c>
      <c r="B270" s="1" t="s">
        <v>88</v>
      </c>
      <c r="C270" s="1">
        <v>703.0</v>
      </c>
      <c r="D270" s="1">
        <v>0.0</v>
      </c>
      <c r="E270" s="2"/>
      <c r="F270" s="1" t="s">
        <v>19</v>
      </c>
      <c r="G270" s="1" t="s">
        <v>20</v>
      </c>
      <c r="H270" s="1" t="s">
        <v>11878</v>
      </c>
      <c r="I270" s="1" t="s">
        <v>11879</v>
      </c>
      <c r="J270" s="1" t="s">
        <v>11879</v>
      </c>
      <c r="K270" s="2"/>
      <c r="L270" s="1">
        <v>-1.0</v>
      </c>
      <c r="M270" s="1"/>
      <c r="N270" s="1">
        <v>18.442883333333334</v>
      </c>
      <c r="O270" s="1" t="s">
        <v>10989</v>
      </c>
      <c r="P270" s="1" t="s">
        <v>11880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80</v>
      </c>
      <c r="B271" s="1" t="s">
        <v>17</v>
      </c>
      <c r="C271" s="1">
        <v>319.0</v>
      </c>
      <c r="D271" s="1">
        <v>0.0</v>
      </c>
      <c r="E271" s="1" t="s">
        <v>11025</v>
      </c>
      <c r="F271" s="1" t="s">
        <v>81</v>
      </c>
      <c r="G271" s="1" t="s">
        <v>20</v>
      </c>
      <c r="H271" s="1" t="s">
        <v>11881</v>
      </c>
      <c r="I271" s="1" t="s">
        <v>11882</v>
      </c>
      <c r="J271" s="1" t="s">
        <v>11883</v>
      </c>
      <c r="K271" s="1" t="s">
        <v>11884</v>
      </c>
      <c r="L271" s="1">
        <v>-4.0</v>
      </c>
      <c r="M271" s="1">
        <v>0.012216666666666667</v>
      </c>
      <c r="N271" s="1">
        <v>11.3033</v>
      </c>
      <c r="O271" s="1" t="s">
        <v>86</v>
      </c>
      <c r="P271" s="1" t="s">
        <v>11885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16</v>
      </c>
      <c r="B272" s="1" t="s">
        <v>17</v>
      </c>
      <c r="C272" s="3">
        <v>329.0</v>
      </c>
      <c r="D272" s="1">
        <v>0.0</v>
      </c>
      <c r="E272" s="1" t="s">
        <v>18</v>
      </c>
      <c r="F272" s="1" t="s">
        <v>19</v>
      </c>
      <c r="G272" s="1" t="s">
        <v>20</v>
      </c>
      <c r="H272" s="1" t="s">
        <v>11886</v>
      </c>
      <c r="I272" s="1" t="s">
        <v>11887</v>
      </c>
      <c r="J272" s="1" t="s">
        <v>11887</v>
      </c>
      <c r="K272" s="2"/>
      <c r="L272" s="1">
        <v>-1.0</v>
      </c>
      <c r="M272" s="1"/>
      <c r="N272" s="1">
        <v>13.560983333333333</v>
      </c>
      <c r="O272" s="1" t="s">
        <v>10976</v>
      </c>
      <c r="P272" s="1" t="s">
        <v>11828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16</v>
      </c>
      <c r="B273" s="1" t="s">
        <v>17</v>
      </c>
      <c r="C273" s="3">
        <v>2130.0</v>
      </c>
      <c r="D273" s="1">
        <v>0.0</v>
      </c>
      <c r="E273" s="1" t="s">
        <v>18</v>
      </c>
      <c r="F273" s="1" t="s">
        <v>19</v>
      </c>
      <c r="G273" s="1" t="s">
        <v>20</v>
      </c>
      <c r="H273" s="1" t="s">
        <v>11888</v>
      </c>
      <c r="I273" s="1" t="s">
        <v>11889</v>
      </c>
      <c r="J273" s="1" t="s">
        <v>11889</v>
      </c>
      <c r="K273" s="2"/>
      <c r="L273" s="1">
        <v>2.0</v>
      </c>
      <c r="M273" s="1"/>
      <c r="N273" s="1">
        <v>22.216166666666666</v>
      </c>
      <c r="O273" s="1" t="s">
        <v>10976</v>
      </c>
      <c r="P273" s="1" t="s">
        <v>11890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80</v>
      </c>
      <c r="B274" s="1" t="s">
        <v>17</v>
      </c>
      <c r="C274" s="1">
        <v>725.0</v>
      </c>
      <c r="D274" s="1">
        <v>0.0</v>
      </c>
      <c r="E274" s="1" t="s">
        <v>11025</v>
      </c>
      <c r="F274" s="1" t="s">
        <v>81</v>
      </c>
      <c r="G274" s="1" t="s">
        <v>20</v>
      </c>
      <c r="H274" s="1" t="s">
        <v>11891</v>
      </c>
      <c r="I274" s="1" t="s">
        <v>11892</v>
      </c>
      <c r="J274" s="1" t="s">
        <v>11893</v>
      </c>
      <c r="K274" s="1" t="s">
        <v>11894</v>
      </c>
      <c r="L274" s="1">
        <v>-5.0</v>
      </c>
      <c r="M274" s="1">
        <v>0.013266666666666666</v>
      </c>
      <c r="N274" s="1">
        <v>12.994883333333334</v>
      </c>
      <c r="O274" s="1" t="s">
        <v>86</v>
      </c>
      <c r="P274" s="1" t="s">
        <v>11895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80</v>
      </c>
      <c r="B275" s="1" t="s">
        <v>17</v>
      </c>
      <c r="C275" s="1">
        <v>329.0</v>
      </c>
      <c r="D275" s="1">
        <v>0.0</v>
      </c>
      <c r="E275" s="1" t="s">
        <v>11025</v>
      </c>
      <c r="F275" s="1" t="s">
        <v>81</v>
      </c>
      <c r="G275" s="1" t="s">
        <v>20</v>
      </c>
      <c r="H275" s="1" t="s">
        <v>11896</v>
      </c>
      <c r="I275" s="1" t="s">
        <v>11897</v>
      </c>
      <c r="J275" s="1" t="s">
        <v>11898</v>
      </c>
      <c r="K275" s="1" t="s">
        <v>11899</v>
      </c>
      <c r="L275" s="1">
        <v>-3.0</v>
      </c>
      <c r="M275" s="1">
        <v>0.01105</v>
      </c>
      <c r="N275" s="1">
        <v>11.333883333333333</v>
      </c>
      <c r="O275" s="1" t="s">
        <v>86</v>
      </c>
      <c r="P275" s="1" t="s">
        <v>11900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80</v>
      </c>
      <c r="B276" s="1" t="s">
        <v>17</v>
      </c>
      <c r="C276" s="1">
        <v>250.0</v>
      </c>
      <c r="D276" s="1">
        <v>0.0</v>
      </c>
      <c r="E276" s="1" t="s">
        <v>11025</v>
      </c>
      <c r="F276" s="1" t="s">
        <v>81</v>
      </c>
      <c r="G276" s="1" t="s">
        <v>39</v>
      </c>
      <c r="H276" s="1" t="s">
        <v>11901</v>
      </c>
      <c r="I276" s="1" t="s">
        <v>11902</v>
      </c>
      <c r="J276" s="1" t="s">
        <v>11903</v>
      </c>
      <c r="K276" s="1" t="s">
        <v>11904</v>
      </c>
      <c r="L276" s="1">
        <v>-12.0</v>
      </c>
      <c r="M276" s="1">
        <v>0.012133333333333333</v>
      </c>
      <c r="N276" s="1">
        <v>7.197516666666667</v>
      </c>
      <c r="O276" s="1" t="s">
        <v>86</v>
      </c>
      <c r="P276" s="1" t="s">
        <v>11905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80</v>
      </c>
      <c r="B277" s="1" t="s">
        <v>17</v>
      </c>
      <c r="C277" s="1">
        <v>122.0</v>
      </c>
      <c r="D277" s="1">
        <v>127.0</v>
      </c>
      <c r="E277" s="2"/>
      <c r="F277" s="1" t="s">
        <v>38</v>
      </c>
      <c r="G277" s="1" t="s">
        <v>162</v>
      </c>
      <c r="H277" s="1" t="s">
        <v>11906</v>
      </c>
      <c r="I277" s="1" t="s">
        <v>11907</v>
      </c>
      <c r="J277" s="1" t="s">
        <v>11907</v>
      </c>
      <c r="K277" s="2"/>
      <c r="L277" s="1">
        <v>-7.0</v>
      </c>
      <c r="M277" s="1"/>
      <c r="N277" s="1">
        <v>11.6096</v>
      </c>
      <c r="O277" s="1" t="s">
        <v>86</v>
      </c>
      <c r="P277" s="1" t="s">
        <v>11908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17</v>
      </c>
      <c r="C278" s="1">
        <v>264.0</v>
      </c>
      <c r="D278" s="1">
        <v>0.0</v>
      </c>
      <c r="E278" s="1" t="s">
        <v>18</v>
      </c>
      <c r="F278" s="1" t="s">
        <v>19</v>
      </c>
      <c r="G278" s="1" t="s">
        <v>20</v>
      </c>
      <c r="H278" s="1" t="s">
        <v>11909</v>
      </c>
      <c r="I278" s="1" t="s">
        <v>11910</v>
      </c>
      <c r="J278" s="1" t="s">
        <v>11910</v>
      </c>
      <c r="K278" s="2"/>
      <c r="L278" s="1">
        <v>3.0</v>
      </c>
      <c r="M278" s="1"/>
      <c r="N278" s="1">
        <v>18.175016666666668</v>
      </c>
      <c r="O278" s="1" t="s">
        <v>10976</v>
      </c>
      <c r="P278" s="1" t="s">
        <v>11911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25</v>
      </c>
      <c r="B279" s="1" t="s">
        <v>88</v>
      </c>
      <c r="C279" s="3">
        <v>329.0</v>
      </c>
      <c r="D279" s="1">
        <v>0.0</v>
      </c>
      <c r="E279" s="2"/>
      <c r="F279" s="1" t="s">
        <v>19</v>
      </c>
      <c r="G279" s="1" t="s">
        <v>20</v>
      </c>
      <c r="H279" s="1" t="s">
        <v>11912</v>
      </c>
      <c r="I279" s="1" t="s">
        <v>11913</v>
      </c>
      <c r="J279" s="1" t="s">
        <v>11913</v>
      </c>
      <c r="K279" s="2"/>
      <c r="L279" s="1">
        <v>0.0</v>
      </c>
      <c r="M279" s="1"/>
      <c r="N279" s="1">
        <v>15.121216666666667</v>
      </c>
      <c r="O279" s="1" t="s">
        <v>10989</v>
      </c>
      <c r="P279" s="1" t="s">
        <v>11059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25</v>
      </c>
      <c r="B280" s="1" t="s">
        <v>88</v>
      </c>
      <c r="C280" s="3">
        <v>469.0</v>
      </c>
      <c r="D280" s="1">
        <v>0.0</v>
      </c>
      <c r="E280" s="2"/>
      <c r="F280" s="1" t="s">
        <v>19</v>
      </c>
      <c r="G280" s="1" t="s">
        <v>20</v>
      </c>
      <c r="H280" s="1" t="s">
        <v>11914</v>
      </c>
      <c r="I280" s="1" t="s">
        <v>11915</v>
      </c>
      <c r="J280" s="1" t="s">
        <v>11915</v>
      </c>
      <c r="K280" s="2"/>
      <c r="L280" s="1">
        <v>-1.0</v>
      </c>
      <c r="M280" s="1"/>
      <c r="N280" s="1">
        <v>13.995483333333333</v>
      </c>
      <c r="O280" s="1" t="s">
        <v>10989</v>
      </c>
      <c r="P280" s="1" t="s">
        <v>11916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25</v>
      </c>
      <c r="B281" s="1" t="s">
        <v>88</v>
      </c>
      <c r="C281" s="1">
        <v>264.0</v>
      </c>
      <c r="D281" s="1">
        <v>0.0</v>
      </c>
      <c r="E281" s="2"/>
      <c r="F281" s="1" t="s">
        <v>19</v>
      </c>
      <c r="G281" s="1" t="s">
        <v>20</v>
      </c>
      <c r="H281" s="1" t="s">
        <v>11917</v>
      </c>
      <c r="I281" s="1" t="s">
        <v>11918</v>
      </c>
      <c r="J281" s="1" t="s">
        <v>11918</v>
      </c>
      <c r="K281" s="2"/>
      <c r="L281" s="1">
        <v>-9.0</v>
      </c>
      <c r="M281" s="1"/>
      <c r="N281" s="1">
        <v>5.543816666666666</v>
      </c>
      <c r="O281" s="1" t="s">
        <v>10989</v>
      </c>
      <c r="P281" s="1" t="s">
        <v>11688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25</v>
      </c>
      <c r="B282" s="1" t="s">
        <v>88</v>
      </c>
      <c r="C282" s="3">
        <v>379.0</v>
      </c>
      <c r="D282" s="1">
        <v>0.0</v>
      </c>
      <c r="E282" s="2"/>
      <c r="F282" s="1" t="s">
        <v>19</v>
      </c>
      <c r="G282" s="1" t="s">
        <v>20</v>
      </c>
      <c r="H282" s="1" t="s">
        <v>11919</v>
      </c>
      <c r="I282" s="1" t="s">
        <v>11920</v>
      </c>
      <c r="J282" s="1" t="s">
        <v>11920</v>
      </c>
      <c r="K282" s="2"/>
      <c r="L282" s="1">
        <v>-6.0</v>
      </c>
      <c r="M282" s="1"/>
      <c r="N282" s="1">
        <v>8.146733333333334</v>
      </c>
      <c r="O282" s="1" t="s">
        <v>10989</v>
      </c>
      <c r="P282" s="1" t="s">
        <v>11921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80</v>
      </c>
      <c r="B283" s="1" t="s">
        <v>17</v>
      </c>
      <c r="C283" s="3">
        <v>598.0</v>
      </c>
      <c r="D283" s="1">
        <v>150.0</v>
      </c>
      <c r="E283" s="2"/>
      <c r="F283" s="1" t="s">
        <v>38</v>
      </c>
      <c r="G283" s="1" t="s">
        <v>39</v>
      </c>
      <c r="H283" s="1" t="s">
        <v>11922</v>
      </c>
      <c r="I283" s="1" t="s">
        <v>11923</v>
      </c>
      <c r="J283" s="1" t="s">
        <v>11923</v>
      </c>
      <c r="K283" s="2"/>
      <c r="L283" s="1">
        <v>-3.0</v>
      </c>
      <c r="M283" s="1"/>
      <c r="N283" s="1">
        <v>20.91235</v>
      </c>
      <c r="O283" s="1" t="s">
        <v>86</v>
      </c>
      <c r="P283" s="1" t="s">
        <v>11924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16</v>
      </c>
      <c r="B284" s="1" t="s">
        <v>17</v>
      </c>
      <c r="C284" s="1">
        <v>364.0</v>
      </c>
      <c r="D284" s="1">
        <v>0.0</v>
      </c>
      <c r="E284" s="1" t="s">
        <v>18</v>
      </c>
      <c r="F284" s="1" t="s">
        <v>19</v>
      </c>
      <c r="G284" s="1" t="s">
        <v>20</v>
      </c>
      <c r="H284" s="1" t="s">
        <v>11925</v>
      </c>
      <c r="I284" s="1" t="s">
        <v>11926</v>
      </c>
      <c r="J284" s="1" t="s">
        <v>11926</v>
      </c>
      <c r="K284" s="2"/>
      <c r="L284" s="1">
        <v>-5.0</v>
      </c>
      <c r="M284" s="1"/>
      <c r="N284" s="1">
        <v>9.996566666666666</v>
      </c>
      <c r="O284" s="1" t="s">
        <v>10976</v>
      </c>
      <c r="P284" s="1" t="s">
        <v>11927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80</v>
      </c>
      <c r="B285" s="1" t="s">
        <v>17</v>
      </c>
      <c r="C285" s="1">
        <v>274.0</v>
      </c>
      <c r="D285" s="1">
        <v>0.0</v>
      </c>
      <c r="E285" s="1" t="s">
        <v>11025</v>
      </c>
      <c r="F285" s="1" t="s">
        <v>81</v>
      </c>
      <c r="G285" s="1" t="s">
        <v>20</v>
      </c>
      <c r="H285" s="1" t="s">
        <v>11928</v>
      </c>
      <c r="I285" s="1" t="s">
        <v>11929</v>
      </c>
      <c r="J285" s="1" t="s">
        <v>11930</v>
      </c>
      <c r="K285" s="1" t="s">
        <v>11931</v>
      </c>
      <c r="L285" s="1">
        <v>-1.0</v>
      </c>
      <c r="M285" s="1">
        <v>0.009</v>
      </c>
      <c r="N285" s="1">
        <v>14.76105</v>
      </c>
      <c r="O285" s="1" t="s">
        <v>86</v>
      </c>
      <c r="P285" s="1" t="s">
        <v>11932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29</v>
      </c>
      <c r="B286" s="1" t="s">
        <v>88</v>
      </c>
      <c r="C286" s="1">
        <v>329.0</v>
      </c>
      <c r="D286" s="1">
        <v>0.0</v>
      </c>
      <c r="E286" s="1" t="s">
        <v>11933</v>
      </c>
      <c r="F286" s="1" t="s">
        <v>19</v>
      </c>
      <c r="G286" s="1" t="s">
        <v>20</v>
      </c>
      <c r="H286" s="1" t="s">
        <v>11934</v>
      </c>
      <c r="I286" s="1" t="s">
        <v>11935</v>
      </c>
      <c r="J286" s="1" t="s">
        <v>11935</v>
      </c>
      <c r="K286" s="2"/>
      <c r="L286" s="1">
        <v>0.0</v>
      </c>
      <c r="M286" s="1"/>
      <c r="N286" s="1">
        <v>14.735583333333333</v>
      </c>
      <c r="O286" s="1" t="s">
        <v>10989</v>
      </c>
      <c r="P286" s="1" t="s">
        <v>11936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25</v>
      </c>
      <c r="B287" s="1" t="s">
        <v>88</v>
      </c>
      <c r="C287" s="1">
        <v>921.0</v>
      </c>
      <c r="D287" s="1">
        <v>0.0</v>
      </c>
      <c r="E287" s="2"/>
      <c r="F287" s="1" t="s">
        <v>19</v>
      </c>
      <c r="G287" s="1" t="s">
        <v>20</v>
      </c>
      <c r="H287" s="1" t="s">
        <v>11937</v>
      </c>
      <c r="I287" s="1" t="s">
        <v>11938</v>
      </c>
      <c r="J287" s="1" t="s">
        <v>11938</v>
      </c>
      <c r="K287" s="2"/>
      <c r="L287" s="1">
        <v>0.0</v>
      </c>
      <c r="M287" s="1"/>
      <c r="N287" s="1">
        <v>20.492283333333333</v>
      </c>
      <c r="O287" s="1" t="s">
        <v>10989</v>
      </c>
      <c r="P287" s="1" t="s">
        <v>11939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16</v>
      </c>
      <c r="B288" s="1" t="s">
        <v>17</v>
      </c>
      <c r="C288" s="3">
        <v>1091.0</v>
      </c>
      <c r="D288" s="1">
        <v>0.0</v>
      </c>
      <c r="E288" s="1" t="s">
        <v>18</v>
      </c>
      <c r="F288" s="1" t="s">
        <v>19</v>
      </c>
      <c r="G288" s="1" t="s">
        <v>20</v>
      </c>
      <c r="H288" s="1" t="s">
        <v>11940</v>
      </c>
      <c r="I288" s="1" t="s">
        <v>11941</v>
      </c>
      <c r="J288" s="1" t="s">
        <v>11941</v>
      </c>
      <c r="K288" s="2"/>
      <c r="L288" s="1">
        <v>-3.0</v>
      </c>
      <c r="M288" s="1"/>
      <c r="N288" s="1">
        <v>16.11415</v>
      </c>
      <c r="O288" s="1" t="s">
        <v>10976</v>
      </c>
      <c r="P288" s="1" t="s">
        <v>11942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37</v>
      </c>
      <c r="B289" s="1" t="s">
        <v>17</v>
      </c>
      <c r="C289" s="3">
        <v>318.0</v>
      </c>
      <c r="D289" s="1">
        <v>0.0</v>
      </c>
      <c r="E289" s="2"/>
      <c r="F289" s="1" t="s">
        <v>38</v>
      </c>
      <c r="G289" s="1" t="s">
        <v>39</v>
      </c>
      <c r="H289" s="1" t="s">
        <v>11943</v>
      </c>
      <c r="I289" s="1" t="s">
        <v>11944</v>
      </c>
      <c r="J289" s="1" t="s">
        <v>11944</v>
      </c>
      <c r="K289" s="2"/>
      <c r="L289" s="1">
        <v>1.0</v>
      </c>
      <c r="M289" s="1"/>
      <c r="N289" s="1">
        <v>7.8677</v>
      </c>
      <c r="O289" s="1" t="s">
        <v>42</v>
      </c>
      <c r="P289" s="1" t="s">
        <v>11945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17</v>
      </c>
      <c r="C290" s="3">
        <v>340.0</v>
      </c>
      <c r="D290" s="1">
        <v>0.0</v>
      </c>
      <c r="E290" s="1" t="s">
        <v>18</v>
      </c>
      <c r="F290" s="1" t="s">
        <v>19</v>
      </c>
      <c r="G290" s="1" t="s">
        <v>20</v>
      </c>
      <c r="H290" s="1" t="s">
        <v>11946</v>
      </c>
      <c r="I290" s="1" t="s">
        <v>11947</v>
      </c>
      <c r="J290" s="1" t="s">
        <v>11947</v>
      </c>
      <c r="K290" s="2"/>
      <c r="L290" s="1">
        <v>-5.0</v>
      </c>
      <c r="M290" s="1"/>
      <c r="N290" s="1">
        <v>9.05455</v>
      </c>
      <c r="O290" s="1" t="s">
        <v>10976</v>
      </c>
      <c r="P290" s="1" t="s">
        <v>11948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29</v>
      </c>
      <c r="B291" s="1" t="s">
        <v>88</v>
      </c>
      <c r="C291" s="1">
        <v>329.0</v>
      </c>
      <c r="D291" s="1">
        <v>0.0</v>
      </c>
      <c r="E291" s="1" t="s">
        <v>11949</v>
      </c>
      <c r="F291" s="1" t="s">
        <v>19</v>
      </c>
      <c r="G291" s="1" t="s">
        <v>20</v>
      </c>
      <c r="H291" s="1" t="s">
        <v>11950</v>
      </c>
      <c r="I291" s="1" t="s">
        <v>11951</v>
      </c>
      <c r="J291" s="1" t="s">
        <v>11951</v>
      </c>
      <c r="K291" s="2"/>
      <c r="L291" s="1">
        <v>-6.0</v>
      </c>
      <c r="M291" s="1"/>
      <c r="N291" s="1">
        <v>8.497766666666667</v>
      </c>
      <c r="O291" s="1" t="s">
        <v>10989</v>
      </c>
      <c r="P291" s="1" t="s">
        <v>11952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25</v>
      </c>
      <c r="B292" s="1" t="s">
        <v>88</v>
      </c>
      <c r="C292" s="1">
        <v>264.0</v>
      </c>
      <c r="D292" s="1">
        <v>0.0</v>
      </c>
      <c r="E292" s="2"/>
      <c r="F292" s="1" t="s">
        <v>19</v>
      </c>
      <c r="G292" s="1" t="s">
        <v>20</v>
      </c>
      <c r="H292" s="1" t="s">
        <v>11953</v>
      </c>
      <c r="I292" s="1" t="s">
        <v>11954</v>
      </c>
      <c r="J292" s="1" t="s">
        <v>11954</v>
      </c>
      <c r="K292" s="2"/>
      <c r="L292" s="1">
        <v>-7.0</v>
      </c>
      <c r="M292" s="1"/>
      <c r="N292" s="1">
        <v>7.136733333333333</v>
      </c>
      <c r="O292" s="1" t="s">
        <v>10989</v>
      </c>
      <c r="P292" s="1" t="s">
        <v>11955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80</v>
      </c>
      <c r="B293" s="1" t="s">
        <v>17</v>
      </c>
      <c r="C293" s="1">
        <v>308.0</v>
      </c>
      <c r="D293" s="1">
        <v>0.0</v>
      </c>
      <c r="E293" s="1" t="s">
        <v>11025</v>
      </c>
      <c r="F293" s="1" t="s">
        <v>81</v>
      </c>
      <c r="G293" s="1" t="s">
        <v>20</v>
      </c>
      <c r="H293" s="1" t="s">
        <v>11956</v>
      </c>
      <c r="I293" s="1" t="s">
        <v>11957</v>
      </c>
      <c r="J293" s="1" t="s">
        <v>11958</v>
      </c>
      <c r="K293" s="1" t="s">
        <v>11959</v>
      </c>
      <c r="L293" s="1">
        <v>-8.0</v>
      </c>
      <c r="M293" s="1">
        <v>0.013166666666666667</v>
      </c>
      <c r="N293" s="1">
        <v>9.961383333333334</v>
      </c>
      <c r="O293" s="1" t="s">
        <v>86</v>
      </c>
      <c r="P293" s="1" t="s">
        <v>11960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16</v>
      </c>
      <c r="B294" s="1" t="s">
        <v>17</v>
      </c>
      <c r="C294" s="1">
        <v>379.0</v>
      </c>
      <c r="D294" s="1">
        <v>0.0</v>
      </c>
      <c r="E294" s="1" t="s">
        <v>18</v>
      </c>
      <c r="F294" s="1" t="s">
        <v>19</v>
      </c>
      <c r="G294" s="1" t="s">
        <v>20</v>
      </c>
      <c r="H294" s="1" t="s">
        <v>11961</v>
      </c>
      <c r="I294" s="1" t="s">
        <v>11962</v>
      </c>
      <c r="J294" s="1" t="s">
        <v>11962</v>
      </c>
      <c r="K294" s="2"/>
      <c r="L294" s="1">
        <v>-4.0</v>
      </c>
      <c r="M294" s="1"/>
      <c r="N294" s="1">
        <v>10.577616666666666</v>
      </c>
      <c r="O294" s="1" t="s">
        <v>10976</v>
      </c>
      <c r="P294" s="1" t="s">
        <v>11963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16</v>
      </c>
      <c r="B295" s="1" t="s">
        <v>17</v>
      </c>
      <c r="C295" s="1">
        <v>264.0</v>
      </c>
      <c r="D295" s="1">
        <v>0.0</v>
      </c>
      <c r="E295" s="1" t="s">
        <v>18</v>
      </c>
      <c r="F295" s="1" t="s">
        <v>19</v>
      </c>
      <c r="G295" s="1" t="s">
        <v>20</v>
      </c>
      <c r="H295" s="1" t="s">
        <v>11964</v>
      </c>
      <c r="I295" s="1" t="s">
        <v>11965</v>
      </c>
      <c r="J295" s="1" t="s">
        <v>11965</v>
      </c>
      <c r="K295" s="2"/>
      <c r="L295" s="1">
        <v>-4.0</v>
      </c>
      <c r="M295" s="1"/>
      <c r="N295" s="1">
        <v>10.79915</v>
      </c>
      <c r="O295" s="1" t="s">
        <v>10976</v>
      </c>
      <c r="P295" s="1" t="s">
        <v>11640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29</v>
      </c>
      <c r="B296" s="1" t="s">
        <v>17</v>
      </c>
      <c r="C296" s="1">
        <v>329.0</v>
      </c>
      <c r="D296" s="1">
        <v>0.0</v>
      </c>
      <c r="E296" s="1" t="s">
        <v>11966</v>
      </c>
      <c r="F296" s="1" t="s">
        <v>19</v>
      </c>
      <c r="G296" s="1" t="s">
        <v>20</v>
      </c>
      <c r="H296" s="1" t="s">
        <v>11967</v>
      </c>
      <c r="I296" s="1" t="s">
        <v>11968</v>
      </c>
      <c r="J296" s="1" t="s">
        <v>11968</v>
      </c>
      <c r="K296" s="2"/>
      <c r="L296" s="1">
        <v>-8.0</v>
      </c>
      <c r="M296" s="1"/>
      <c r="N296" s="1">
        <v>6.3074666666666666</v>
      </c>
      <c r="O296" s="1" t="s">
        <v>10989</v>
      </c>
      <c r="P296" s="1" t="s">
        <v>9370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80</v>
      </c>
      <c r="B297" s="1" t="s">
        <v>17</v>
      </c>
      <c r="C297" s="1">
        <v>394.0</v>
      </c>
      <c r="D297" s="1">
        <v>0.0</v>
      </c>
      <c r="E297" s="1" t="s">
        <v>11025</v>
      </c>
      <c r="F297" s="1" t="s">
        <v>81</v>
      </c>
      <c r="G297" s="1" t="s">
        <v>20</v>
      </c>
      <c r="H297" s="1" t="s">
        <v>11969</v>
      </c>
      <c r="I297" s="1" t="s">
        <v>11970</v>
      </c>
      <c r="J297" s="1" t="s">
        <v>11971</v>
      </c>
      <c r="K297" s="1" t="s">
        <v>11972</v>
      </c>
      <c r="L297" s="1">
        <v>-3.0</v>
      </c>
      <c r="M297" s="1">
        <v>0.0172</v>
      </c>
      <c r="N297" s="1">
        <v>15.510466666666666</v>
      </c>
      <c r="O297" s="1" t="s">
        <v>86</v>
      </c>
      <c r="P297" s="1" t="s">
        <v>11973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80</v>
      </c>
      <c r="B298" s="1" t="s">
        <v>17</v>
      </c>
      <c r="C298" s="1">
        <v>199.0</v>
      </c>
      <c r="D298" s="1">
        <v>50.0</v>
      </c>
      <c r="E298" s="2"/>
      <c r="F298" s="1" t="s">
        <v>38</v>
      </c>
      <c r="G298" s="1" t="s">
        <v>20</v>
      </c>
      <c r="H298" s="1" t="s">
        <v>11974</v>
      </c>
      <c r="I298" s="1" t="s">
        <v>11975</v>
      </c>
      <c r="J298" s="1" t="s">
        <v>11975</v>
      </c>
      <c r="K298" s="2"/>
      <c r="L298" s="1">
        <v>0.0</v>
      </c>
      <c r="M298" s="1"/>
      <c r="N298" s="1">
        <v>17.965</v>
      </c>
      <c r="O298" s="1" t="s">
        <v>86</v>
      </c>
      <c r="P298" s="1" t="s">
        <v>11350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16</v>
      </c>
      <c r="B299" s="1" t="s">
        <v>17</v>
      </c>
      <c r="C299" s="1">
        <v>817.0</v>
      </c>
      <c r="D299" s="1">
        <v>0.0</v>
      </c>
      <c r="E299" s="1" t="s">
        <v>18</v>
      </c>
      <c r="F299" s="1" t="s">
        <v>19</v>
      </c>
      <c r="G299" s="1" t="s">
        <v>20</v>
      </c>
      <c r="H299" s="1" t="s">
        <v>11976</v>
      </c>
      <c r="I299" s="1" t="s">
        <v>11977</v>
      </c>
      <c r="J299" s="1" t="s">
        <v>11977</v>
      </c>
      <c r="K299" s="2"/>
      <c r="L299" s="1">
        <v>0.0</v>
      </c>
      <c r="M299" s="1"/>
      <c r="N299" s="1">
        <v>19.292283333333334</v>
      </c>
      <c r="O299" s="1" t="s">
        <v>10976</v>
      </c>
      <c r="P299" s="1" t="s">
        <v>11978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329.0</v>
      </c>
      <c r="D300" s="1">
        <v>0.0</v>
      </c>
      <c r="E300" s="1" t="s">
        <v>18</v>
      </c>
      <c r="F300" s="1" t="s">
        <v>19</v>
      </c>
      <c r="G300" s="1" t="s">
        <v>20</v>
      </c>
      <c r="H300" s="1" t="s">
        <v>11979</v>
      </c>
      <c r="I300" s="1" t="s">
        <v>11980</v>
      </c>
      <c r="J300" s="1" t="s">
        <v>11980</v>
      </c>
      <c r="K300" s="2"/>
      <c r="L300" s="1">
        <v>-1.0</v>
      </c>
      <c r="M300" s="1"/>
      <c r="N300" s="1">
        <v>13.922716666666666</v>
      </c>
      <c r="O300" s="1" t="s">
        <v>10976</v>
      </c>
      <c r="P300" s="1" t="s">
        <v>11981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80</v>
      </c>
      <c r="B301" s="1" t="s">
        <v>17</v>
      </c>
      <c r="C301" s="1">
        <v>633.0</v>
      </c>
      <c r="D301" s="1">
        <v>0.0</v>
      </c>
      <c r="E301" s="1" t="s">
        <v>11025</v>
      </c>
      <c r="F301" s="1" t="s">
        <v>81</v>
      </c>
      <c r="G301" s="1" t="s">
        <v>20</v>
      </c>
      <c r="H301" s="1" t="s">
        <v>11982</v>
      </c>
      <c r="I301" s="1" t="s">
        <v>11983</v>
      </c>
      <c r="J301" s="1" t="s">
        <v>11984</v>
      </c>
      <c r="K301" s="1" t="s">
        <v>11985</v>
      </c>
      <c r="L301" s="1">
        <v>-1.0</v>
      </c>
      <c r="M301" s="1">
        <v>0.010466666666666668</v>
      </c>
      <c r="N301" s="1">
        <v>26.83325</v>
      </c>
      <c r="O301" s="1" t="s">
        <v>86</v>
      </c>
      <c r="P301" s="1" t="s">
        <v>11986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25</v>
      </c>
      <c r="B302" s="1" t="s">
        <v>17</v>
      </c>
      <c r="C302" s="1">
        <v>583.0</v>
      </c>
      <c r="D302" s="1">
        <v>0.0</v>
      </c>
      <c r="E302" s="2"/>
      <c r="F302" s="1" t="s">
        <v>19</v>
      </c>
      <c r="G302" s="1" t="s">
        <v>20</v>
      </c>
      <c r="H302" s="1" t="s">
        <v>11987</v>
      </c>
      <c r="I302" s="1" t="s">
        <v>11988</v>
      </c>
      <c r="J302" s="1" t="s">
        <v>11988</v>
      </c>
      <c r="K302" s="2"/>
      <c r="L302" s="1">
        <v>-7.0</v>
      </c>
      <c r="M302" s="1"/>
      <c r="N302" s="1">
        <v>12.605633333333333</v>
      </c>
      <c r="O302" s="1" t="s">
        <v>10989</v>
      </c>
      <c r="P302" s="1" t="s">
        <v>11989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16</v>
      </c>
      <c r="B303" s="1" t="s">
        <v>17</v>
      </c>
      <c r="C303" s="1">
        <v>429.0</v>
      </c>
      <c r="D303" s="1">
        <v>0.0</v>
      </c>
      <c r="E303" s="1" t="s">
        <v>18</v>
      </c>
      <c r="F303" s="1" t="s">
        <v>19</v>
      </c>
      <c r="G303" s="1" t="s">
        <v>20</v>
      </c>
      <c r="H303" s="1" t="s">
        <v>11990</v>
      </c>
      <c r="I303" s="1" t="s">
        <v>11991</v>
      </c>
      <c r="J303" s="1" t="s">
        <v>11991</v>
      </c>
      <c r="K303" s="2"/>
      <c r="L303" s="1">
        <v>-1.0</v>
      </c>
      <c r="M303" s="1"/>
      <c r="N303" s="1">
        <v>13.175866666666666</v>
      </c>
      <c r="O303" s="1" t="s">
        <v>10976</v>
      </c>
      <c r="P303" s="1" t="s">
        <v>11992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29</v>
      </c>
      <c r="B304" s="1" t="s">
        <v>17</v>
      </c>
      <c r="C304" s="1">
        <v>393.0</v>
      </c>
      <c r="D304" s="1">
        <v>0.0</v>
      </c>
      <c r="E304" s="1" t="s">
        <v>11993</v>
      </c>
      <c r="F304" s="1" t="s">
        <v>19</v>
      </c>
      <c r="G304" s="1" t="s">
        <v>20</v>
      </c>
      <c r="H304" s="1" t="s">
        <v>11994</v>
      </c>
      <c r="I304" s="1" t="s">
        <v>11995</v>
      </c>
      <c r="J304" s="1" t="s">
        <v>11995</v>
      </c>
      <c r="K304" s="2"/>
      <c r="L304" s="1">
        <v>-7.0</v>
      </c>
      <c r="M304" s="1"/>
      <c r="N304" s="1">
        <v>7.1103</v>
      </c>
      <c r="O304" s="1" t="s">
        <v>10989</v>
      </c>
      <c r="P304" s="1" t="s">
        <v>11996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25</v>
      </c>
      <c r="B305" s="1" t="s">
        <v>17</v>
      </c>
      <c r="C305" s="3">
        <v>792.0</v>
      </c>
      <c r="D305" s="1">
        <v>0.0</v>
      </c>
      <c r="E305" s="2"/>
      <c r="F305" s="1" t="s">
        <v>19</v>
      </c>
      <c r="G305" s="1" t="s">
        <v>20</v>
      </c>
      <c r="H305" s="1" t="s">
        <v>11997</v>
      </c>
      <c r="I305" s="1" t="s">
        <v>11998</v>
      </c>
      <c r="J305" s="1" t="s">
        <v>11998</v>
      </c>
      <c r="K305" s="2"/>
      <c r="L305" s="1">
        <v>-11.0</v>
      </c>
      <c r="M305" s="1"/>
      <c r="N305" s="1">
        <v>8.2901</v>
      </c>
      <c r="O305" s="1" t="s">
        <v>10989</v>
      </c>
      <c r="P305" s="1" t="s">
        <v>11999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80</v>
      </c>
      <c r="B306" s="1" t="s">
        <v>17</v>
      </c>
      <c r="C306" s="1">
        <v>309.0</v>
      </c>
      <c r="D306" s="1">
        <v>0.0</v>
      </c>
      <c r="E306" s="1" t="s">
        <v>11025</v>
      </c>
      <c r="F306" s="1" t="s">
        <v>81</v>
      </c>
      <c r="G306" s="1" t="s">
        <v>20</v>
      </c>
      <c r="H306" s="1" t="s">
        <v>12000</v>
      </c>
      <c r="I306" s="1" t="s">
        <v>12001</v>
      </c>
      <c r="J306" s="1" t="s">
        <v>12002</v>
      </c>
      <c r="K306" s="1" t="s">
        <v>12003</v>
      </c>
      <c r="L306" s="1">
        <v>0.0</v>
      </c>
      <c r="M306" s="1">
        <v>0.014983333333333333</v>
      </c>
      <c r="N306" s="1">
        <v>5.408016666666667</v>
      </c>
      <c r="O306" s="1" t="s">
        <v>86</v>
      </c>
      <c r="P306" s="1" t="s">
        <v>11233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80</v>
      </c>
      <c r="B307" s="1" t="s">
        <v>17</v>
      </c>
      <c r="C307" s="1">
        <v>119.0</v>
      </c>
      <c r="D307" s="1">
        <v>0.0</v>
      </c>
      <c r="E307" s="2"/>
      <c r="F307" s="1" t="s">
        <v>38</v>
      </c>
      <c r="G307" s="1" t="s">
        <v>162</v>
      </c>
      <c r="H307" s="1" t="s">
        <v>12004</v>
      </c>
      <c r="I307" s="1" t="s">
        <v>12005</v>
      </c>
      <c r="J307" s="1" t="s">
        <v>12005</v>
      </c>
      <c r="K307" s="2"/>
      <c r="L307" s="1">
        <v>-13.0</v>
      </c>
      <c r="M307" s="1"/>
      <c r="N307" s="1">
        <v>5.620433333333334</v>
      </c>
      <c r="O307" s="1" t="s">
        <v>86</v>
      </c>
      <c r="P307" s="1" t="s">
        <v>12006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80</v>
      </c>
      <c r="B308" s="1" t="s">
        <v>17</v>
      </c>
      <c r="C308" s="1">
        <v>956.0</v>
      </c>
      <c r="D308" s="1">
        <v>0.0</v>
      </c>
      <c r="E308" s="1" t="s">
        <v>11025</v>
      </c>
      <c r="F308" s="1" t="s">
        <v>81</v>
      </c>
      <c r="G308" s="1" t="s">
        <v>39</v>
      </c>
      <c r="H308" s="1" t="s">
        <v>12007</v>
      </c>
      <c r="I308" s="1" t="s">
        <v>12008</v>
      </c>
      <c r="J308" s="1" t="s">
        <v>12009</v>
      </c>
      <c r="K308" s="1" t="s">
        <v>12010</v>
      </c>
      <c r="L308" s="1">
        <v>-11.0</v>
      </c>
      <c r="M308" s="1">
        <v>0.01045</v>
      </c>
      <c r="N308" s="1">
        <v>8.824016666666667</v>
      </c>
      <c r="O308" s="1" t="s">
        <v>86</v>
      </c>
      <c r="P308" s="1" t="s">
        <v>12011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25</v>
      </c>
      <c r="B309" s="1" t="s">
        <v>88</v>
      </c>
      <c r="C309" s="3">
        <v>715.0</v>
      </c>
      <c r="D309" s="1">
        <v>0.0</v>
      </c>
      <c r="E309" s="2"/>
      <c r="F309" s="1" t="s">
        <v>19</v>
      </c>
      <c r="G309" s="1" t="s">
        <v>20</v>
      </c>
      <c r="H309" s="1" t="s">
        <v>12012</v>
      </c>
      <c r="I309" s="1" t="s">
        <v>12013</v>
      </c>
      <c r="J309" s="1" t="s">
        <v>12013</v>
      </c>
      <c r="K309" s="2"/>
      <c r="L309" s="1">
        <v>-11.0</v>
      </c>
      <c r="M309" s="1"/>
      <c r="N309" s="1">
        <v>8.234183333333334</v>
      </c>
      <c r="O309" s="1" t="s">
        <v>10989</v>
      </c>
      <c r="P309" s="1" t="s">
        <v>12014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29</v>
      </c>
      <c r="B310" s="1" t="s">
        <v>88</v>
      </c>
      <c r="C310" s="1">
        <v>329.0</v>
      </c>
      <c r="D310" s="1">
        <v>0.0</v>
      </c>
      <c r="E310" s="1" t="s">
        <v>12015</v>
      </c>
      <c r="F310" s="1" t="s">
        <v>19</v>
      </c>
      <c r="G310" s="1" t="s">
        <v>20</v>
      </c>
      <c r="H310" s="1" t="s">
        <v>12016</v>
      </c>
      <c r="I310" s="1" t="s">
        <v>12017</v>
      </c>
      <c r="J310" s="1" t="s">
        <v>12017</v>
      </c>
      <c r="K310" s="2"/>
      <c r="L310" s="1">
        <v>-9.0</v>
      </c>
      <c r="M310" s="1"/>
      <c r="N310" s="1">
        <v>5.896183333333333</v>
      </c>
      <c r="O310" s="1" t="s">
        <v>10989</v>
      </c>
      <c r="P310" s="1" t="s">
        <v>12018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16</v>
      </c>
      <c r="B311" s="1" t="s">
        <v>17</v>
      </c>
      <c r="C311" s="1">
        <v>264.0</v>
      </c>
      <c r="D311" s="1">
        <v>0.0</v>
      </c>
      <c r="E311" s="1" t="s">
        <v>18</v>
      </c>
      <c r="F311" s="1" t="s">
        <v>19</v>
      </c>
      <c r="G311" s="1" t="s">
        <v>20</v>
      </c>
      <c r="H311" s="1" t="s">
        <v>12019</v>
      </c>
      <c r="I311" s="1" t="s">
        <v>12020</v>
      </c>
      <c r="J311" s="1" t="s">
        <v>12020</v>
      </c>
      <c r="K311" s="2"/>
      <c r="L311" s="1">
        <v>-9.0</v>
      </c>
      <c r="M311" s="1"/>
      <c r="N311" s="1">
        <v>5.685683333333333</v>
      </c>
      <c r="O311" s="1" t="s">
        <v>10976</v>
      </c>
      <c r="P311" s="1" t="s">
        <v>11036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37</v>
      </c>
      <c r="B312" s="1" t="s">
        <v>17</v>
      </c>
      <c r="C312" s="1">
        <v>747.0</v>
      </c>
      <c r="D312" s="1">
        <v>0.0</v>
      </c>
      <c r="E312" s="2"/>
      <c r="F312" s="1" t="s">
        <v>38</v>
      </c>
      <c r="G312" s="1" t="s">
        <v>39</v>
      </c>
      <c r="H312" s="1" t="s">
        <v>12021</v>
      </c>
      <c r="I312" s="1" t="s">
        <v>12022</v>
      </c>
      <c r="J312" s="1" t="s">
        <v>12022</v>
      </c>
      <c r="K312" s="2"/>
      <c r="L312" s="1">
        <v>-2.0</v>
      </c>
      <c r="M312" s="1"/>
      <c r="N312" s="1">
        <v>8.429066666666667</v>
      </c>
      <c r="O312" s="1" t="s">
        <v>42</v>
      </c>
      <c r="P312" s="1" t="s">
        <v>12023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29</v>
      </c>
      <c r="B313" s="1" t="s">
        <v>88</v>
      </c>
      <c r="C313" s="1">
        <v>632.0</v>
      </c>
      <c r="D313" s="1">
        <v>0.0</v>
      </c>
      <c r="E313" s="1" t="s">
        <v>12015</v>
      </c>
      <c r="F313" s="1" t="s">
        <v>19</v>
      </c>
      <c r="G313" s="1" t="s">
        <v>20</v>
      </c>
      <c r="H313" s="1" t="s">
        <v>12024</v>
      </c>
      <c r="I313" s="1" t="s">
        <v>12025</v>
      </c>
      <c r="J313" s="1" t="s">
        <v>12025</v>
      </c>
      <c r="K313" s="2"/>
      <c r="L313" s="1">
        <v>-9.0</v>
      </c>
      <c r="M313" s="1"/>
      <c r="N313" s="1">
        <v>10.523583333333333</v>
      </c>
      <c r="O313" s="1" t="s">
        <v>10989</v>
      </c>
      <c r="P313" s="1" t="s">
        <v>12026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16</v>
      </c>
      <c r="B314" s="1" t="s">
        <v>17</v>
      </c>
      <c r="C314" s="1">
        <v>443.0</v>
      </c>
      <c r="D314" s="1">
        <v>0.0</v>
      </c>
      <c r="E314" s="1" t="s">
        <v>18</v>
      </c>
      <c r="F314" s="1" t="s">
        <v>19</v>
      </c>
      <c r="G314" s="1" t="s">
        <v>20</v>
      </c>
      <c r="H314" s="1" t="s">
        <v>12027</v>
      </c>
      <c r="I314" s="1" t="s">
        <v>12028</v>
      </c>
      <c r="J314" s="1" t="s">
        <v>12028</v>
      </c>
      <c r="K314" s="2"/>
      <c r="L314" s="1">
        <v>-7.0</v>
      </c>
      <c r="M314" s="1"/>
      <c r="N314" s="1">
        <v>7.03215</v>
      </c>
      <c r="O314" s="1" t="s">
        <v>10976</v>
      </c>
      <c r="P314" s="1" t="s">
        <v>12029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25</v>
      </c>
      <c r="B315" s="1" t="s">
        <v>88</v>
      </c>
      <c r="C315" s="1">
        <v>370.0</v>
      </c>
      <c r="D315" s="1">
        <v>0.0</v>
      </c>
      <c r="E315" s="2"/>
      <c r="F315" s="1" t="s">
        <v>19</v>
      </c>
      <c r="G315" s="1" t="s">
        <v>20</v>
      </c>
      <c r="H315" s="1" t="s">
        <v>12030</v>
      </c>
      <c r="I315" s="1" t="s">
        <v>12031</v>
      </c>
      <c r="J315" s="1" t="s">
        <v>12031</v>
      </c>
      <c r="K315" s="2"/>
      <c r="L315" s="1">
        <v>-6.0</v>
      </c>
      <c r="M315" s="1"/>
      <c r="N315" s="1">
        <v>8.79425</v>
      </c>
      <c r="O315" s="1" t="s">
        <v>10989</v>
      </c>
      <c r="P315" s="1" t="s">
        <v>12032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80</v>
      </c>
      <c r="B316" s="1" t="s">
        <v>17</v>
      </c>
      <c r="C316" s="3">
        <v>517.0</v>
      </c>
      <c r="D316" s="1">
        <v>0.0</v>
      </c>
      <c r="E316" s="1" t="s">
        <v>11025</v>
      </c>
      <c r="F316" s="1" t="s">
        <v>81</v>
      </c>
      <c r="G316" s="1" t="s">
        <v>20</v>
      </c>
      <c r="H316" s="1" t="s">
        <v>12033</v>
      </c>
      <c r="I316" s="1" t="s">
        <v>12034</v>
      </c>
      <c r="J316" s="1" t="s">
        <v>12035</v>
      </c>
      <c r="K316" s="1" t="s">
        <v>12036</v>
      </c>
      <c r="L316" s="1">
        <v>-21.0</v>
      </c>
      <c r="M316" s="1">
        <v>0.011566666666666666</v>
      </c>
      <c r="N316" s="1">
        <v>7.122683333333334</v>
      </c>
      <c r="O316" s="1" t="s">
        <v>86</v>
      </c>
      <c r="P316" s="1" t="s">
        <v>12037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37</v>
      </c>
      <c r="B317" s="1" t="s">
        <v>17</v>
      </c>
      <c r="C317" s="3">
        <v>139.0</v>
      </c>
      <c r="D317" s="1">
        <v>0.0</v>
      </c>
      <c r="E317" s="2"/>
      <c r="F317" s="1" t="s">
        <v>38</v>
      </c>
      <c r="G317" s="1" t="s">
        <v>39</v>
      </c>
      <c r="H317" s="1" t="s">
        <v>12038</v>
      </c>
      <c r="I317" s="1" t="s">
        <v>12039</v>
      </c>
      <c r="J317" s="1" t="s">
        <v>12039</v>
      </c>
      <c r="K317" s="2"/>
      <c r="L317" s="1">
        <v>-5.0</v>
      </c>
      <c r="M317" s="1"/>
      <c r="N317" s="1">
        <v>0.5739333333333333</v>
      </c>
      <c r="O317" s="1" t="s">
        <v>42</v>
      </c>
      <c r="P317" s="1" t="s">
        <v>12040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37</v>
      </c>
      <c r="B318" s="1" t="s">
        <v>17</v>
      </c>
      <c r="C318" s="1">
        <v>0.0</v>
      </c>
      <c r="D318" s="1">
        <v>309.0</v>
      </c>
      <c r="E318" s="2"/>
      <c r="F318" s="1" t="s">
        <v>38</v>
      </c>
      <c r="G318" s="1" t="s">
        <v>39</v>
      </c>
      <c r="H318" s="1" t="s">
        <v>12041</v>
      </c>
      <c r="I318" s="1" t="s">
        <v>12042</v>
      </c>
      <c r="J318" s="1" t="s">
        <v>12042</v>
      </c>
      <c r="K318" s="2"/>
      <c r="L318" s="1">
        <v>0.0</v>
      </c>
      <c r="M318" s="1"/>
      <c r="N318" s="1">
        <v>6.2771333333333335</v>
      </c>
      <c r="O318" s="1" t="s">
        <v>42</v>
      </c>
      <c r="P318" s="1" t="s">
        <v>12043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16</v>
      </c>
      <c r="B319" s="1" t="s">
        <v>17</v>
      </c>
      <c r="C319" s="3">
        <v>329.0</v>
      </c>
      <c r="D319" s="1">
        <v>0.0</v>
      </c>
      <c r="E319" s="1" t="s">
        <v>18</v>
      </c>
      <c r="F319" s="1" t="s">
        <v>19</v>
      </c>
      <c r="G319" s="1" t="s">
        <v>20</v>
      </c>
      <c r="H319" s="1" t="s">
        <v>12044</v>
      </c>
      <c r="I319" s="1" t="s">
        <v>12045</v>
      </c>
      <c r="J319" s="1" t="s">
        <v>12045</v>
      </c>
      <c r="K319" s="2"/>
      <c r="L319" s="1">
        <v>-5.0</v>
      </c>
      <c r="M319" s="1"/>
      <c r="N319" s="1">
        <v>9.17685</v>
      </c>
      <c r="O319" s="1" t="s">
        <v>10976</v>
      </c>
      <c r="P319" s="1" t="s">
        <v>11643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80</v>
      </c>
      <c r="B320" s="1" t="s">
        <v>17</v>
      </c>
      <c r="C320" s="1">
        <v>547.0</v>
      </c>
      <c r="D320" s="1">
        <v>0.0</v>
      </c>
      <c r="E320" s="1" t="s">
        <v>11025</v>
      </c>
      <c r="F320" s="1" t="s">
        <v>81</v>
      </c>
      <c r="G320" s="1" t="s">
        <v>20</v>
      </c>
      <c r="H320" s="1" t="s">
        <v>12046</v>
      </c>
      <c r="I320" s="1" t="s">
        <v>12047</v>
      </c>
      <c r="J320" s="1" t="s">
        <v>12048</v>
      </c>
      <c r="K320" s="1" t="s">
        <v>12049</v>
      </c>
      <c r="L320" s="1">
        <v>-3.0</v>
      </c>
      <c r="M320" s="1">
        <v>0.014316666666666667</v>
      </c>
      <c r="N320" s="1">
        <v>39.25305</v>
      </c>
      <c r="O320" s="1" t="s">
        <v>86</v>
      </c>
      <c r="P320" s="1" t="s">
        <v>12050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29</v>
      </c>
      <c r="B321" s="1" t="s">
        <v>88</v>
      </c>
      <c r="C321" s="1">
        <v>593.0</v>
      </c>
      <c r="D321" s="1">
        <v>0.0</v>
      </c>
      <c r="E321" s="1" t="s">
        <v>1374</v>
      </c>
      <c r="F321" s="1" t="s">
        <v>19</v>
      </c>
      <c r="G321" s="1" t="s">
        <v>20</v>
      </c>
      <c r="H321" s="1" t="s">
        <v>12051</v>
      </c>
      <c r="I321" s="1" t="s">
        <v>12052</v>
      </c>
      <c r="J321" s="1" t="s">
        <v>12052</v>
      </c>
      <c r="K321" s="2"/>
      <c r="L321" s="1">
        <v>-6.0</v>
      </c>
      <c r="M321" s="1"/>
      <c r="N321" s="1">
        <v>13.257933333333334</v>
      </c>
      <c r="O321" s="1" t="s">
        <v>10989</v>
      </c>
      <c r="P321" s="1" t="s">
        <v>12053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16</v>
      </c>
      <c r="B322" s="1" t="s">
        <v>17</v>
      </c>
      <c r="C322" s="3">
        <v>1121.0</v>
      </c>
      <c r="D322" s="1">
        <v>0.0</v>
      </c>
      <c r="E322" s="1" t="s">
        <v>18</v>
      </c>
      <c r="F322" s="1" t="s">
        <v>19</v>
      </c>
      <c r="G322" s="1" t="s">
        <v>20</v>
      </c>
      <c r="H322" s="1" t="s">
        <v>12054</v>
      </c>
      <c r="I322" s="1" t="s">
        <v>12055</v>
      </c>
      <c r="J322" s="1" t="s">
        <v>12055</v>
      </c>
      <c r="K322" s="2"/>
      <c r="L322" s="1">
        <v>-7.0</v>
      </c>
      <c r="M322" s="1"/>
      <c r="N322" s="1">
        <v>38.67693333333333</v>
      </c>
      <c r="O322" s="1" t="s">
        <v>10976</v>
      </c>
      <c r="P322" s="1" t="s">
        <v>12056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80</v>
      </c>
      <c r="B323" s="1" t="s">
        <v>17</v>
      </c>
      <c r="C323" s="1">
        <v>358.0</v>
      </c>
      <c r="D323" s="1">
        <v>0.0</v>
      </c>
      <c r="E323" s="1" t="s">
        <v>11025</v>
      </c>
      <c r="F323" s="1" t="s">
        <v>81</v>
      </c>
      <c r="G323" s="1" t="s">
        <v>20</v>
      </c>
      <c r="H323" s="1" t="s">
        <v>12057</v>
      </c>
      <c r="I323" s="1" t="s">
        <v>12058</v>
      </c>
      <c r="J323" s="1" t="s">
        <v>12059</v>
      </c>
      <c r="K323" s="1" t="s">
        <v>12060</v>
      </c>
      <c r="L323" s="1">
        <v>-3.0</v>
      </c>
      <c r="M323" s="1">
        <v>0.009783333333333333</v>
      </c>
      <c r="N323" s="1">
        <v>46.87636666666667</v>
      </c>
      <c r="O323" s="1" t="s">
        <v>86</v>
      </c>
      <c r="P323" s="1" t="s">
        <v>11423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29</v>
      </c>
      <c r="B324" s="1" t="s">
        <v>17</v>
      </c>
      <c r="C324" s="1">
        <v>364.0</v>
      </c>
      <c r="D324" s="1">
        <v>0.0</v>
      </c>
      <c r="E324" s="1" t="s">
        <v>12061</v>
      </c>
      <c r="F324" s="1" t="s">
        <v>19</v>
      </c>
      <c r="G324" s="1" t="s">
        <v>20</v>
      </c>
      <c r="H324" s="1" t="s">
        <v>12062</v>
      </c>
      <c r="I324" s="1" t="s">
        <v>12063</v>
      </c>
      <c r="J324" s="1" t="s">
        <v>12063</v>
      </c>
      <c r="K324" s="2"/>
      <c r="L324" s="1">
        <v>-7.0</v>
      </c>
      <c r="M324" s="1"/>
      <c r="N324" s="1">
        <v>7.774483333333333</v>
      </c>
      <c r="O324" s="1" t="s">
        <v>10989</v>
      </c>
      <c r="P324" s="1" t="s">
        <v>12064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25</v>
      </c>
      <c r="B325" s="1" t="s">
        <v>471</v>
      </c>
      <c r="C325" s="1">
        <v>329.0</v>
      </c>
      <c r="D325" s="1">
        <v>0.0</v>
      </c>
      <c r="E325" s="2"/>
      <c r="F325" s="1" t="s">
        <v>19</v>
      </c>
      <c r="G325" s="1" t="s">
        <v>20</v>
      </c>
      <c r="H325" s="1" t="s">
        <v>12065</v>
      </c>
      <c r="I325" s="1" t="s">
        <v>12066</v>
      </c>
      <c r="J325" s="1" t="s">
        <v>12066</v>
      </c>
      <c r="K325" s="2"/>
      <c r="L325" s="1">
        <v>-9.0</v>
      </c>
      <c r="M325" s="1"/>
      <c r="N325" s="1">
        <v>5.303966666666667</v>
      </c>
      <c r="O325" s="1" t="s">
        <v>10989</v>
      </c>
      <c r="P325" s="1" t="s">
        <v>12067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29</v>
      </c>
      <c r="B326" s="1" t="s">
        <v>17</v>
      </c>
      <c r="C326" s="1">
        <v>528.0</v>
      </c>
      <c r="D326" s="1">
        <v>0.0</v>
      </c>
      <c r="E326" s="1" t="s">
        <v>1208</v>
      </c>
      <c r="F326" s="1" t="s">
        <v>19</v>
      </c>
      <c r="G326" s="1" t="s">
        <v>20</v>
      </c>
      <c r="H326" s="1" t="s">
        <v>12068</v>
      </c>
      <c r="I326" s="1" t="s">
        <v>12069</v>
      </c>
      <c r="J326" s="1" t="s">
        <v>12069</v>
      </c>
      <c r="K326" s="2"/>
      <c r="L326" s="1">
        <v>-9.0</v>
      </c>
      <c r="M326" s="1"/>
      <c r="N326" s="1">
        <v>10.2652</v>
      </c>
      <c r="O326" s="1" t="s">
        <v>10989</v>
      </c>
      <c r="P326" s="1" t="s">
        <v>12070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16</v>
      </c>
      <c r="B327" s="1" t="s">
        <v>17</v>
      </c>
      <c r="C327" s="1">
        <v>378.0</v>
      </c>
      <c r="D327" s="1">
        <v>0.0</v>
      </c>
      <c r="E327" s="1" t="s">
        <v>18</v>
      </c>
      <c r="F327" s="1" t="s">
        <v>19</v>
      </c>
      <c r="G327" s="1" t="s">
        <v>20</v>
      </c>
      <c r="H327" s="1" t="s">
        <v>12071</v>
      </c>
      <c r="I327" s="1" t="s">
        <v>12072</v>
      </c>
      <c r="J327" s="1" t="s">
        <v>12072</v>
      </c>
      <c r="K327" s="2"/>
      <c r="L327" s="1">
        <v>-7.0</v>
      </c>
      <c r="M327" s="1"/>
      <c r="N327" s="1">
        <v>7.97265</v>
      </c>
      <c r="O327" s="1" t="s">
        <v>10976</v>
      </c>
      <c r="P327" s="1" t="s">
        <v>12073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29</v>
      </c>
      <c r="B328" s="1" t="s">
        <v>17</v>
      </c>
      <c r="C328" s="1">
        <v>698.0</v>
      </c>
      <c r="D328" s="1">
        <v>0.0</v>
      </c>
      <c r="E328" s="1" t="s">
        <v>12074</v>
      </c>
      <c r="F328" s="1" t="s">
        <v>19</v>
      </c>
      <c r="G328" s="1" t="s">
        <v>20</v>
      </c>
      <c r="H328" s="1" t="s">
        <v>12075</v>
      </c>
      <c r="I328" s="1" t="s">
        <v>12076</v>
      </c>
      <c r="J328" s="1" t="s">
        <v>12076</v>
      </c>
      <c r="K328" s="2"/>
      <c r="L328" s="1">
        <v>-12.0</v>
      </c>
      <c r="M328" s="1"/>
      <c r="N328" s="1">
        <v>7.183016666666667</v>
      </c>
      <c r="O328" s="1" t="s">
        <v>10989</v>
      </c>
      <c r="P328" s="1" t="s">
        <v>12077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16</v>
      </c>
      <c r="B329" s="1" t="s">
        <v>17</v>
      </c>
      <c r="C329" s="1">
        <v>299.0</v>
      </c>
      <c r="D329" s="1">
        <v>0.0</v>
      </c>
      <c r="E329" s="1" t="s">
        <v>18</v>
      </c>
      <c r="F329" s="1" t="s">
        <v>19</v>
      </c>
      <c r="G329" s="1" t="s">
        <v>20</v>
      </c>
      <c r="H329" s="1" t="s">
        <v>12078</v>
      </c>
      <c r="I329" s="1" t="s">
        <v>12079</v>
      </c>
      <c r="J329" s="1" t="s">
        <v>12079</v>
      </c>
      <c r="K329" s="2"/>
      <c r="L329" s="1">
        <v>-11.0</v>
      </c>
      <c r="M329" s="1"/>
      <c r="N329" s="1">
        <v>3.3143833333333332</v>
      </c>
      <c r="O329" s="1" t="s">
        <v>10976</v>
      </c>
      <c r="P329" s="1" t="s">
        <v>12080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16</v>
      </c>
      <c r="B330" s="1" t="s">
        <v>17</v>
      </c>
      <c r="C330" s="3">
        <v>391.0</v>
      </c>
      <c r="D330" s="1">
        <v>0.0</v>
      </c>
      <c r="E330" s="1" t="s">
        <v>18</v>
      </c>
      <c r="F330" s="1" t="s">
        <v>19</v>
      </c>
      <c r="G330" s="1" t="s">
        <v>20</v>
      </c>
      <c r="H330" s="1" t="s">
        <v>12081</v>
      </c>
      <c r="I330" s="1" t="s">
        <v>12082</v>
      </c>
      <c r="J330" s="1" t="s">
        <v>12082</v>
      </c>
      <c r="K330" s="2"/>
      <c r="L330" s="1">
        <v>-6.0</v>
      </c>
      <c r="M330" s="1"/>
      <c r="N330" s="1">
        <v>9.404483333333333</v>
      </c>
      <c r="O330" s="1" t="s">
        <v>10976</v>
      </c>
      <c r="P330" s="1" t="s">
        <v>12083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25</v>
      </c>
      <c r="B331" s="1" t="s">
        <v>471</v>
      </c>
      <c r="C331" s="1">
        <v>274.0</v>
      </c>
      <c r="D331" s="1">
        <v>0.0</v>
      </c>
      <c r="E331" s="2"/>
      <c r="F331" s="1" t="s">
        <v>19</v>
      </c>
      <c r="G331" s="1" t="s">
        <v>20</v>
      </c>
      <c r="H331" s="1" t="s">
        <v>12084</v>
      </c>
      <c r="I331" s="1" t="s">
        <v>12085</v>
      </c>
      <c r="J331" s="1" t="s">
        <v>12085</v>
      </c>
      <c r="K331" s="2"/>
      <c r="L331" s="1">
        <v>-9.0</v>
      </c>
      <c r="M331" s="1"/>
      <c r="N331" s="1">
        <v>5.31115</v>
      </c>
      <c r="O331" s="1" t="s">
        <v>10989</v>
      </c>
      <c r="P331" s="1" t="s">
        <v>12086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517.0</v>
      </c>
      <c r="D332" s="1">
        <v>0.0</v>
      </c>
      <c r="E332" s="1" t="s">
        <v>18</v>
      </c>
      <c r="F332" s="1" t="s">
        <v>19</v>
      </c>
      <c r="G332" s="1" t="s">
        <v>20</v>
      </c>
      <c r="H332" s="1" t="s">
        <v>12087</v>
      </c>
      <c r="I332" s="1" t="s">
        <v>12088</v>
      </c>
      <c r="J332" s="1" t="s">
        <v>12088</v>
      </c>
      <c r="K332" s="2"/>
      <c r="L332" s="1">
        <v>-12.0</v>
      </c>
      <c r="M332" s="1"/>
      <c r="N332" s="1">
        <v>7.612066666666666</v>
      </c>
      <c r="O332" s="1" t="s">
        <v>10976</v>
      </c>
      <c r="P332" s="1" t="s">
        <v>12089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25</v>
      </c>
      <c r="B333" s="1" t="s">
        <v>17</v>
      </c>
      <c r="C333" s="1">
        <v>264.0</v>
      </c>
      <c r="D333" s="1">
        <v>0.0</v>
      </c>
      <c r="E333" s="2"/>
      <c r="F333" s="1" t="s">
        <v>19</v>
      </c>
      <c r="G333" s="1" t="s">
        <v>20</v>
      </c>
      <c r="H333" s="1" t="s">
        <v>12090</v>
      </c>
      <c r="I333" s="1" t="s">
        <v>12091</v>
      </c>
      <c r="J333" s="1" t="s">
        <v>12091</v>
      </c>
      <c r="K333" s="2"/>
      <c r="L333" s="1">
        <v>-3.0</v>
      </c>
      <c r="M333" s="1"/>
      <c r="N333" s="1">
        <v>11.65565</v>
      </c>
      <c r="O333" s="1" t="s">
        <v>10989</v>
      </c>
      <c r="P333" s="1" t="s">
        <v>11033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25</v>
      </c>
      <c r="B334" s="1" t="s">
        <v>17</v>
      </c>
      <c r="C334" s="3">
        <v>381.0</v>
      </c>
      <c r="D334" s="1">
        <v>0.0</v>
      </c>
      <c r="E334" s="2"/>
      <c r="F334" s="1" t="s">
        <v>19</v>
      </c>
      <c r="G334" s="1" t="s">
        <v>20</v>
      </c>
      <c r="H334" s="1" t="s">
        <v>12092</v>
      </c>
      <c r="I334" s="1" t="s">
        <v>12093</v>
      </c>
      <c r="J334" s="1" t="s">
        <v>12093</v>
      </c>
      <c r="K334" s="2"/>
      <c r="L334" s="1">
        <v>-4.0</v>
      </c>
      <c r="M334" s="1"/>
      <c r="N334" s="1">
        <v>10.481033333333333</v>
      </c>
      <c r="O334" s="1" t="s">
        <v>10989</v>
      </c>
      <c r="P334" s="1" t="s">
        <v>12094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80</v>
      </c>
      <c r="B335" s="1" t="s">
        <v>17</v>
      </c>
      <c r="C335" s="1">
        <v>119.0</v>
      </c>
      <c r="D335" s="1">
        <v>0.0</v>
      </c>
      <c r="E335" s="2"/>
      <c r="F335" s="1" t="s">
        <v>38</v>
      </c>
      <c r="G335" s="1" t="s">
        <v>20</v>
      </c>
      <c r="H335" s="1" t="s">
        <v>12095</v>
      </c>
      <c r="I335" s="1" t="s">
        <v>12096</v>
      </c>
      <c r="J335" s="1" t="s">
        <v>12096</v>
      </c>
      <c r="K335" s="2"/>
      <c r="L335" s="1">
        <v>-5.0</v>
      </c>
      <c r="M335" s="1"/>
      <c r="N335" s="1">
        <v>13.0603</v>
      </c>
      <c r="O335" s="1" t="s">
        <v>86</v>
      </c>
      <c r="P335" s="1" t="s">
        <v>12097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16</v>
      </c>
      <c r="B336" s="3" t="s">
        <v>17</v>
      </c>
      <c r="C336" s="1">
        <v>399.0</v>
      </c>
      <c r="D336" s="1">
        <v>0.0</v>
      </c>
      <c r="E336" s="1" t="s">
        <v>18</v>
      </c>
      <c r="F336" s="1" t="s">
        <v>19</v>
      </c>
      <c r="G336" s="1" t="s">
        <v>20</v>
      </c>
      <c r="H336" s="1" t="s">
        <v>12098</v>
      </c>
      <c r="I336" s="1" t="s">
        <v>12099</v>
      </c>
      <c r="J336" s="1" t="s">
        <v>12099</v>
      </c>
      <c r="K336" s="2"/>
      <c r="L336" s="1">
        <v>-14.0</v>
      </c>
      <c r="M336" s="1"/>
      <c r="N336" s="1">
        <v>7.1574333333333335</v>
      </c>
      <c r="O336" s="1" t="s">
        <v>10976</v>
      </c>
      <c r="P336" s="1" t="s">
        <v>12100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25</v>
      </c>
      <c r="B337" s="1" t="s">
        <v>17</v>
      </c>
      <c r="C337" s="1">
        <v>1056.0</v>
      </c>
      <c r="D337" s="1">
        <v>0.0</v>
      </c>
      <c r="E337" s="2"/>
      <c r="F337" s="1" t="s">
        <v>19</v>
      </c>
      <c r="G337" s="1" t="s">
        <v>20</v>
      </c>
      <c r="H337" s="1" t="s">
        <v>12101</v>
      </c>
      <c r="I337" s="1" t="s">
        <v>12102</v>
      </c>
      <c r="J337" s="1" t="s">
        <v>12102</v>
      </c>
      <c r="K337" s="2"/>
      <c r="L337" s="1">
        <v>-11.0</v>
      </c>
      <c r="M337" s="1"/>
      <c r="N337" s="1">
        <v>8.5101</v>
      </c>
      <c r="O337" s="1" t="s">
        <v>10989</v>
      </c>
      <c r="P337" s="1" t="s">
        <v>12103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37</v>
      </c>
      <c r="B338" s="1" t="s">
        <v>17</v>
      </c>
      <c r="C338" s="3">
        <v>119.0</v>
      </c>
      <c r="D338" s="1">
        <v>0.0</v>
      </c>
      <c r="E338" s="2"/>
      <c r="F338" s="1" t="s">
        <v>38</v>
      </c>
      <c r="G338" s="1" t="s">
        <v>39</v>
      </c>
      <c r="H338" s="1" t="s">
        <v>12104</v>
      </c>
      <c r="I338" s="1" t="s">
        <v>12105</v>
      </c>
      <c r="J338" s="1" t="s">
        <v>12105</v>
      </c>
      <c r="K338" s="2"/>
      <c r="L338" s="1">
        <v>-5.0</v>
      </c>
      <c r="M338" s="1"/>
      <c r="N338" s="1">
        <v>0.08208333333333333</v>
      </c>
      <c r="O338" s="1" t="s">
        <v>42</v>
      </c>
      <c r="P338" s="1" t="s">
        <v>12106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25</v>
      </c>
      <c r="B339" s="1" t="s">
        <v>17</v>
      </c>
      <c r="C339" s="3">
        <v>394.0</v>
      </c>
      <c r="D339" s="1">
        <v>0.0</v>
      </c>
      <c r="E339" s="2"/>
      <c r="F339" s="1" t="s">
        <v>19</v>
      </c>
      <c r="G339" s="1" t="s">
        <v>20</v>
      </c>
      <c r="H339" s="1" t="s">
        <v>12107</v>
      </c>
      <c r="I339" s="1" t="s">
        <v>12108</v>
      </c>
      <c r="J339" s="1" t="s">
        <v>12108</v>
      </c>
      <c r="K339" s="2"/>
      <c r="L339" s="1">
        <v>-7.0</v>
      </c>
      <c r="M339" s="1"/>
      <c r="N339" s="1">
        <v>7.76425</v>
      </c>
      <c r="O339" s="1" t="s">
        <v>10989</v>
      </c>
      <c r="P339" s="1" t="s">
        <v>12109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80</v>
      </c>
      <c r="B340" s="1" t="s">
        <v>17</v>
      </c>
      <c r="C340" s="1">
        <v>199.0</v>
      </c>
      <c r="D340" s="1">
        <v>50.0</v>
      </c>
      <c r="E340" s="2"/>
      <c r="F340" s="1" t="s">
        <v>38</v>
      </c>
      <c r="G340" s="1" t="s">
        <v>20</v>
      </c>
      <c r="H340" s="1" t="s">
        <v>12110</v>
      </c>
      <c r="I340" s="1" t="s">
        <v>12111</v>
      </c>
      <c r="J340" s="1" t="s">
        <v>12111</v>
      </c>
      <c r="K340" s="2"/>
      <c r="L340" s="1">
        <v>-9.0</v>
      </c>
      <c r="M340" s="1"/>
      <c r="N340" s="1">
        <v>8.937716666666667</v>
      </c>
      <c r="O340" s="1" t="s">
        <v>86</v>
      </c>
      <c r="P340" s="1" t="s">
        <v>12112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25</v>
      </c>
      <c r="B341" s="1" t="s">
        <v>17</v>
      </c>
      <c r="C341" s="3">
        <v>324.0</v>
      </c>
      <c r="D341" s="1">
        <v>0.0</v>
      </c>
      <c r="E341" s="2"/>
      <c r="F341" s="1" t="s">
        <v>19</v>
      </c>
      <c r="G341" s="1" t="s">
        <v>39</v>
      </c>
      <c r="H341" s="1" t="s">
        <v>12113</v>
      </c>
      <c r="I341" s="1" t="s">
        <v>12114</v>
      </c>
      <c r="J341" s="1" t="s">
        <v>12114</v>
      </c>
      <c r="K341" s="2"/>
      <c r="L341" s="1">
        <v>-2.0</v>
      </c>
      <c r="M341" s="1"/>
      <c r="N341" s="1">
        <v>12.256116666666667</v>
      </c>
      <c r="O341" s="1" t="s">
        <v>10989</v>
      </c>
      <c r="P341" s="1" t="s">
        <v>12115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80</v>
      </c>
      <c r="B342" s="1" t="s">
        <v>17</v>
      </c>
      <c r="C342" s="1">
        <v>356.0</v>
      </c>
      <c r="D342" s="1">
        <v>0.0</v>
      </c>
      <c r="E342" s="1" t="s">
        <v>11025</v>
      </c>
      <c r="F342" s="1" t="s">
        <v>81</v>
      </c>
      <c r="G342" s="1" t="s">
        <v>20</v>
      </c>
      <c r="H342" s="1" t="s">
        <v>12116</v>
      </c>
      <c r="I342" s="1" t="s">
        <v>12117</v>
      </c>
      <c r="J342" s="1" t="s">
        <v>12118</v>
      </c>
      <c r="K342" s="1" t="s">
        <v>12119</v>
      </c>
      <c r="L342" s="1">
        <v>-2.0</v>
      </c>
      <c r="M342" s="1">
        <v>0.012816666666666667</v>
      </c>
      <c r="N342" s="1">
        <v>11.456</v>
      </c>
      <c r="O342" s="1" t="s">
        <v>86</v>
      </c>
      <c r="P342" s="1" t="s">
        <v>12120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80</v>
      </c>
      <c r="B343" s="1" t="s">
        <v>17</v>
      </c>
      <c r="C343" s="1">
        <v>245.0</v>
      </c>
      <c r="D343" s="1">
        <v>61.0</v>
      </c>
      <c r="E343" s="2"/>
      <c r="F343" s="1" t="s">
        <v>38</v>
      </c>
      <c r="G343" s="1" t="s">
        <v>39</v>
      </c>
      <c r="H343" s="1" t="s">
        <v>12121</v>
      </c>
      <c r="I343" s="1" t="s">
        <v>12122</v>
      </c>
      <c r="J343" s="1" t="s">
        <v>12122</v>
      </c>
      <c r="K343" s="2"/>
      <c r="L343" s="1">
        <v>-9.0</v>
      </c>
      <c r="M343" s="1"/>
      <c r="N343" s="1">
        <v>9.073</v>
      </c>
      <c r="O343" s="1" t="s">
        <v>86</v>
      </c>
      <c r="P343" s="1" t="s">
        <v>12123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16</v>
      </c>
      <c r="B344" s="1" t="s">
        <v>17</v>
      </c>
      <c r="C344" s="3">
        <v>264.0</v>
      </c>
      <c r="D344" s="1">
        <v>0.0</v>
      </c>
      <c r="E344" s="1" t="s">
        <v>18</v>
      </c>
      <c r="F344" s="1" t="s">
        <v>19</v>
      </c>
      <c r="G344" s="1" t="s">
        <v>20</v>
      </c>
      <c r="H344" s="1" t="s">
        <v>12124</v>
      </c>
      <c r="I344" s="1" t="s">
        <v>12125</v>
      </c>
      <c r="J344" s="1" t="s">
        <v>12125</v>
      </c>
      <c r="K344" s="2"/>
      <c r="L344" s="1">
        <v>-5.0</v>
      </c>
      <c r="M344" s="1"/>
      <c r="N344" s="1">
        <v>9.871516666666666</v>
      </c>
      <c r="O344" s="1" t="s">
        <v>10976</v>
      </c>
      <c r="P344" s="1" t="s">
        <v>12126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80</v>
      </c>
      <c r="B345" s="1" t="s">
        <v>17</v>
      </c>
      <c r="C345" s="3">
        <v>253.0</v>
      </c>
      <c r="D345" s="1">
        <v>73.0</v>
      </c>
      <c r="E345" s="2"/>
      <c r="F345" s="1" t="s">
        <v>38</v>
      </c>
      <c r="G345" s="1" t="s">
        <v>162</v>
      </c>
      <c r="H345" s="1" t="s">
        <v>12127</v>
      </c>
      <c r="I345" s="1" t="s">
        <v>12128</v>
      </c>
      <c r="J345" s="1" t="s">
        <v>12128</v>
      </c>
      <c r="K345" s="2"/>
      <c r="L345" s="1">
        <v>-7.0</v>
      </c>
      <c r="M345" s="1"/>
      <c r="N345" s="1">
        <v>11.9938</v>
      </c>
      <c r="O345" s="1" t="s">
        <v>86</v>
      </c>
      <c r="P345" s="1" t="s">
        <v>12129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16</v>
      </c>
      <c r="B346" s="1" t="s">
        <v>17</v>
      </c>
      <c r="C346" s="3">
        <v>329.0</v>
      </c>
      <c r="D346" s="1">
        <v>0.0</v>
      </c>
      <c r="E346" s="1" t="s">
        <v>18</v>
      </c>
      <c r="F346" s="1" t="s">
        <v>19</v>
      </c>
      <c r="G346" s="1" t="s">
        <v>20</v>
      </c>
      <c r="H346" s="1" t="s">
        <v>12130</v>
      </c>
      <c r="I346" s="1" t="s">
        <v>12131</v>
      </c>
      <c r="J346" s="1" t="s">
        <v>12131</v>
      </c>
      <c r="K346" s="2"/>
      <c r="L346" s="1">
        <v>-7.0</v>
      </c>
      <c r="M346" s="1"/>
      <c r="N346" s="1">
        <v>7.883733333333334</v>
      </c>
      <c r="O346" s="1" t="s">
        <v>10976</v>
      </c>
      <c r="P346" s="1" t="s">
        <v>12132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16</v>
      </c>
      <c r="B347" s="1" t="s">
        <v>17</v>
      </c>
      <c r="C347" s="1">
        <v>264.0</v>
      </c>
      <c r="D347" s="1">
        <v>0.0</v>
      </c>
      <c r="E347" s="1" t="s">
        <v>18</v>
      </c>
      <c r="F347" s="1" t="s">
        <v>19</v>
      </c>
      <c r="G347" s="1" t="s">
        <v>20</v>
      </c>
      <c r="H347" s="1" t="s">
        <v>12133</v>
      </c>
      <c r="I347" s="1" t="s">
        <v>12134</v>
      </c>
      <c r="J347" s="1" t="s">
        <v>12134</v>
      </c>
      <c r="K347" s="2"/>
      <c r="L347" s="1">
        <v>-6.0</v>
      </c>
      <c r="M347" s="1"/>
      <c r="N347" s="1">
        <v>8.713016666666666</v>
      </c>
      <c r="O347" s="1" t="s">
        <v>10976</v>
      </c>
      <c r="P347" s="1" t="s">
        <v>11036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29</v>
      </c>
      <c r="B348" s="1" t="s">
        <v>17</v>
      </c>
      <c r="C348" s="1">
        <v>583.0</v>
      </c>
      <c r="D348" s="1">
        <v>0.0</v>
      </c>
      <c r="E348" s="1" t="s">
        <v>30</v>
      </c>
      <c r="F348" s="1" t="s">
        <v>19</v>
      </c>
      <c r="G348" s="1" t="s">
        <v>20</v>
      </c>
      <c r="H348" s="1" t="s">
        <v>12135</v>
      </c>
      <c r="I348" s="1" t="s">
        <v>12136</v>
      </c>
      <c r="J348" s="1" t="s">
        <v>12136</v>
      </c>
      <c r="K348" s="2"/>
      <c r="L348" s="1">
        <v>-1.0</v>
      </c>
      <c r="M348" s="1"/>
      <c r="N348" s="1">
        <v>18.13475</v>
      </c>
      <c r="O348" s="1" t="s">
        <v>10989</v>
      </c>
      <c r="P348" s="1" t="s">
        <v>12137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29</v>
      </c>
      <c r="B349" s="1" t="s">
        <v>88</v>
      </c>
      <c r="C349" s="1">
        <v>329.0</v>
      </c>
      <c r="D349" s="1">
        <v>0.0</v>
      </c>
      <c r="E349" s="1" t="s">
        <v>9456</v>
      </c>
      <c r="F349" s="1" t="s">
        <v>19</v>
      </c>
      <c r="G349" s="1" t="s">
        <v>20</v>
      </c>
      <c r="H349" s="1" t="s">
        <v>12138</v>
      </c>
      <c r="I349" s="1" t="s">
        <v>12139</v>
      </c>
      <c r="J349" s="1" t="s">
        <v>12139</v>
      </c>
      <c r="K349" s="2"/>
      <c r="L349" s="1">
        <v>-2.0</v>
      </c>
      <c r="M349" s="1"/>
      <c r="N349" s="1">
        <v>12.45135</v>
      </c>
      <c r="O349" s="1" t="s">
        <v>10989</v>
      </c>
      <c r="P349" s="1" t="s">
        <v>7041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29</v>
      </c>
      <c r="B350" s="1" t="s">
        <v>88</v>
      </c>
      <c r="C350" s="1">
        <v>329.0</v>
      </c>
      <c r="D350" s="1">
        <v>0.0</v>
      </c>
      <c r="E350" s="1" t="s">
        <v>659</v>
      </c>
      <c r="F350" s="1" t="s">
        <v>19</v>
      </c>
      <c r="G350" s="1" t="s">
        <v>20</v>
      </c>
      <c r="H350" s="1" t="s">
        <v>12140</v>
      </c>
      <c r="I350" s="1" t="s">
        <v>12141</v>
      </c>
      <c r="J350" s="1" t="s">
        <v>12141</v>
      </c>
      <c r="K350" s="2"/>
      <c r="L350" s="1">
        <v>-2.0</v>
      </c>
      <c r="M350" s="1"/>
      <c r="N350" s="1">
        <v>12.316683333333334</v>
      </c>
      <c r="O350" s="1" t="s">
        <v>10989</v>
      </c>
      <c r="P350" s="1" t="s">
        <v>215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25</v>
      </c>
      <c r="B351" s="1" t="s">
        <v>17</v>
      </c>
      <c r="C351" s="1">
        <v>948.0</v>
      </c>
      <c r="D351" s="1">
        <v>0.0</v>
      </c>
      <c r="E351" s="2"/>
      <c r="F351" s="1" t="s">
        <v>19</v>
      </c>
      <c r="G351" s="1" t="s">
        <v>20</v>
      </c>
      <c r="H351" s="1" t="s">
        <v>12142</v>
      </c>
      <c r="I351" s="1" t="s">
        <v>12143</v>
      </c>
      <c r="J351" s="1" t="s">
        <v>12143</v>
      </c>
      <c r="K351" s="2"/>
      <c r="L351" s="1">
        <v>1.0</v>
      </c>
      <c r="M351" s="1"/>
      <c r="N351" s="1">
        <v>21.12675</v>
      </c>
      <c r="O351" s="1" t="s">
        <v>10989</v>
      </c>
      <c r="P351" s="1" t="s">
        <v>12144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16</v>
      </c>
      <c r="B352" s="1" t="s">
        <v>17</v>
      </c>
      <c r="C352" s="1">
        <v>558.0</v>
      </c>
      <c r="D352" s="1">
        <v>0.0</v>
      </c>
      <c r="E352" s="1" t="s">
        <v>18</v>
      </c>
      <c r="F352" s="1" t="s">
        <v>19</v>
      </c>
      <c r="G352" s="1" t="s">
        <v>20</v>
      </c>
      <c r="H352" s="1" t="s">
        <v>12145</v>
      </c>
      <c r="I352" s="1" t="s">
        <v>12146</v>
      </c>
      <c r="J352" s="1" t="s">
        <v>12146</v>
      </c>
      <c r="K352" s="2"/>
      <c r="L352" s="1">
        <v>-5.0</v>
      </c>
      <c r="M352" s="1"/>
      <c r="N352" s="1">
        <v>14.606483333333333</v>
      </c>
      <c r="O352" s="1" t="s">
        <v>10976</v>
      </c>
      <c r="P352" s="1" t="s">
        <v>12147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29</v>
      </c>
      <c r="B353" s="1" t="s">
        <v>88</v>
      </c>
      <c r="C353" s="1">
        <v>380.0</v>
      </c>
      <c r="D353" s="1">
        <v>0.0</v>
      </c>
      <c r="E353" s="1" t="s">
        <v>12148</v>
      </c>
      <c r="F353" s="1" t="s">
        <v>19</v>
      </c>
      <c r="G353" s="1" t="s">
        <v>20</v>
      </c>
      <c r="H353" s="1" t="s">
        <v>12149</v>
      </c>
      <c r="I353" s="1" t="s">
        <v>12150</v>
      </c>
      <c r="J353" s="1" t="s">
        <v>12150</v>
      </c>
      <c r="K353" s="2"/>
      <c r="L353" s="1">
        <v>-4.0</v>
      </c>
      <c r="M353" s="1"/>
      <c r="N353" s="1">
        <v>10.930783333333334</v>
      </c>
      <c r="O353" s="1" t="s">
        <v>10989</v>
      </c>
      <c r="P353" s="1" t="s">
        <v>12151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29</v>
      </c>
      <c r="B354" s="1" t="s">
        <v>88</v>
      </c>
      <c r="C354" s="1">
        <v>394.0</v>
      </c>
      <c r="D354" s="1">
        <v>0.0</v>
      </c>
      <c r="E354" s="1" t="s">
        <v>12152</v>
      </c>
      <c r="F354" s="1" t="s">
        <v>19</v>
      </c>
      <c r="G354" s="1" t="s">
        <v>20</v>
      </c>
      <c r="H354" s="1" t="s">
        <v>12153</v>
      </c>
      <c r="I354" s="1" t="s">
        <v>12154</v>
      </c>
      <c r="J354" s="1" t="s">
        <v>12154</v>
      </c>
      <c r="K354" s="2"/>
      <c r="L354" s="1">
        <v>5.0</v>
      </c>
      <c r="M354" s="1"/>
      <c r="N354" s="1">
        <v>20.361983333333335</v>
      </c>
      <c r="O354" s="1" t="s">
        <v>10989</v>
      </c>
      <c r="P354" s="1" t="s">
        <v>12155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80</v>
      </c>
      <c r="B355" s="1" t="s">
        <v>17</v>
      </c>
      <c r="C355" s="1">
        <v>357.0</v>
      </c>
      <c r="D355" s="1">
        <v>0.0</v>
      </c>
      <c r="E355" s="1" t="s">
        <v>11025</v>
      </c>
      <c r="F355" s="1" t="s">
        <v>81</v>
      </c>
      <c r="G355" s="1" t="s">
        <v>20</v>
      </c>
      <c r="H355" s="1" t="s">
        <v>12156</v>
      </c>
      <c r="I355" s="1" t="s">
        <v>12157</v>
      </c>
      <c r="J355" s="1" t="s">
        <v>12158</v>
      </c>
      <c r="K355" s="1" t="s">
        <v>12159</v>
      </c>
      <c r="L355" s="1">
        <v>-5.0</v>
      </c>
      <c r="M355" s="1">
        <v>0.013316666666666666</v>
      </c>
      <c r="N355" s="1">
        <v>16.809716666666667</v>
      </c>
      <c r="O355" s="1" t="s">
        <v>86</v>
      </c>
      <c r="P355" s="1" t="s">
        <v>12160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25</v>
      </c>
      <c r="B356" s="1" t="s">
        <v>88</v>
      </c>
      <c r="C356" s="1">
        <v>299.0</v>
      </c>
      <c r="D356" s="1">
        <v>0.0</v>
      </c>
      <c r="E356" s="2"/>
      <c r="F356" s="1" t="s">
        <v>19</v>
      </c>
      <c r="G356" s="1" t="s">
        <v>20</v>
      </c>
      <c r="H356" s="1" t="s">
        <v>12161</v>
      </c>
      <c r="I356" s="1" t="s">
        <v>12162</v>
      </c>
      <c r="J356" s="1" t="s">
        <v>12162</v>
      </c>
      <c r="K356" s="2"/>
      <c r="L356" s="1">
        <v>-4.0</v>
      </c>
      <c r="M356" s="1"/>
      <c r="N356" s="1">
        <v>10.444783333333334</v>
      </c>
      <c r="O356" s="1" t="s">
        <v>10989</v>
      </c>
      <c r="P356" s="1" t="s">
        <v>12163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80</v>
      </c>
      <c r="B357" s="1" t="s">
        <v>17</v>
      </c>
      <c r="C357" s="1">
        <v>299.0</v>
      </c>
      <c r="D357" s="1">
        <v>0.0</v>
      </c>
      <c r="E357" s="1" t="s">
        <v>11025</v>
      </c>
      <c r="F357" s="1" t="s">
        <v>81</v>
      </c>
      <c r="G357" s="1" t="s">
        <v>20</v>
      </c>
      <c r="H357" s="1" t="s">
        <v>12164</v>
      </c>
      <c r="I357" s="1" t="s">
        <v>12165</v>
      </c>
      <c r="J357" s="1" t="s">
        <v>12166</v>
      </c>
      <c r="K357" s="1" t="s">
        <v>12167</v>
      </c>
      <c r="L357" s="1">
        <v>-5.0</v>
      </c>
      <c r="M357" s="1">
        <v>0.00735</v>
      </c>
      <c r="N357" s="1">
        <v>22.26856666666667</v>
      </c>
      <c r="O357" s="1" t="s">
        <v>86</v>
      </c>
      <c r="P357" s="1" t="s">
        <v>12168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16</v>
      </c>
      <c r="B358" s="1" t="s">
        <v>17</v>
      </c>
      <c r="C358" s="1">
        <v>973.0</v>
      </c>
      <c r="D358" s="1">
        <v>0.0</v>
      </c>
      <c r="E358" s="1" t="s">
        <v>18</v>
      </c>
      <c r="F358" s="1" t="s">
        <v>19</v>
      </c>
      <c r="G358" s="1" t="s">
        <v>20</v>
      </c>
      <c r="H358" s="1" t="s">
        <v>12169</v>
      </c>
      <c r="I358" s="1" t="s">
        <v>12170</v>
      </c>
      <c r="J358" s="1" t="s">
        <v>12170</v>
      </c>
      <c r="K358" s="2"/>
      <c r="L358" s="1">
        <v>-3.0</v>
      </c>
      <c r="M358" s="1"/>
      <c r="N358" s="1">
        <v>16.6475</v>
      </c>
      <c r="O358" s="1" t="s">
        <v>10976</v>
      </c>
      <c r="P358" s="1" t="s">
        <v>12171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29</v>
      </c>
      <c r="B359" s="1" t="s">
        <v>88</v>
      </c>
      <c r="C359" s="1">
        <v>264.0</v>
      </c>
      <c r="D359" s="1">
        <v>0.0</v>
      </c>
      <c r="E359" s="1" t="s">
        <v>12172</v>
      </c>
      <c r="F359" s="1" t="s">
        <v>19</v>
      </c>
      <c r="G359" s="1" t="s">
        <v>20</v>
      </c>
      <c r="H359" s="1" t="s">
        <v>12173</v>
      </c>
      <c r="I359" s="1" t="s">
        <v>12174</v>
      </c>
      <c r="J359" s="1" t="s">
        <v>12174</v>
      </c>
      <c r="K359" s="2"/>
      <c r="L359" s="1">
        <v>3.0</v>
      </c>
      <c r="M359" s="1"/>
      <c r="N359" s="1">
        <v>18.430616666666666</v>
      </c>
      <c r="O359" s="1" t="s">
        <v>10989</v>
      </c>
      <c r="P359" s="1" t="s">
        <v>555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16</v>
      </c>
      <c r="B360" s="1" t="s">
        <v>17</v>
      </c>
      <c r="C360" s="1">
        <v>684.0</v>
      </c>
      <c r="D360" s="1">
        <v>0.0</v>
      </c>
      <c r="E360" s="1" t="s">
        <v>18</v>
      </c>
      <c r="F360" s="1" t="s">
        <v>19</v>
      </c>
      <c r="G360" s="1" t="s">
        <v>20</v>
      </c>
      <c r="H360" s="1" t="s">
        <v>12175</v>
      </c>
      <c r="I360" s="1" t="s">
        <v>12176</v>
      </c>
      <c r="J360" s="1" t="s">
        <v>12176</v>
      </c>
      <c r="K360" s="2"/>
      <c r="L360" s="1">
        <v>-5.0</v>
      </c>
      <c r="M360" s="1"/>
      <c r="N360" s="1">
        <v>14.855483333333334</v>
      </c>
      <c r="O360" s="1" t="s">
        <v>10976</v>
      </c>
      <c r="P360" s="1" t="s">
        <v>12177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25</v>
      </c>
      <c r="B361" s="1" t="s">
        <v>88</v>
      </c>
      <c r="C361" s="1">
        <v>224.0</v>
      </c>
      <c r="D361" s="1">
        <v>0.0</v>
      </c>
      <c r="E361" s="2"/>
      <c r="F361" s="1" t="s">
        <v>19</v>
      </c>
      <c r="G361" s="1" t="s">
        <v>20</v>
      </c>
      <c r="H361" s="1" t="s">
        <v>12178</v>
      </c>
      <c r="I361" s="1" t="s">
        <v>12179</v>
      </c>
      <c r="J361" s="1" t="s">
        <v>12179</v>
      </c>
      <c r="K361" s="2"/>
      <c r="L361" s="1">
        <v>-6.0</v>
      </c>
      <c r="M361" s="1"/>
      <c r="N361" s="1">
        <v>8.30985</v>
      </c>
      <c r="O361" s="1" t="s">
        <v>10989</v>
      </c>
      <c r="P361" s="1" t="s">
        <v>12180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25</v>
      </c>
      <c r="B362" s="1" t="s">
        <v>88</v>
      </c>
      <c r="C362" s="1">
        <v>693.0</v>
      </c>
      <c r="D362" s="1">
        <v>0.0</v>
      </c>
      <c r="E362" s="2"/>
      <c r="F362" s="1" t="s">
        <v>19</v>
      </c>
      <c r="G362" s="1" t="s">
        <v>39</v>
      </c>
      <c r="H362" s="1" t="s">
        <v>12181</v>
      </c>
      <c r="I362" s="1" t="s">
        <v>12182</v>
      </c>
      <c r="J362" s="1" t="s">
        <v>12182</v>
      </c>
      <c r="K362" s="2"/>
      <c r="L362" s="1">
        <v>-6.0</v>
      </c>
      <c r="M362" s="1"/>
      <c r="N362" s="1">
        <v>13.864266666666667</v>
      </c>
      <c r="O362" s="1" t="s">
        <v>10989</v>
      </c>
      <c r="P362" s="1" t="s">
        <v>12183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16</v>
      </c>
      <c r="B363" s="1" t="s">
        <v>17</v>
      </c>
      <c r="C363" s="1">
        <v>642.0</v>
      </c>
      <c r="D363" s="1">
        <v>0.0</v>
      </c>
      <c r="E363" s="1" t="s">
        <v>18</v>
      </c>
      <c r="F363" s="1" t="s">
        <v>19</v>
      </c>
      <c r="G363" s="1" t="s">
        <v>20</v>
      </c>
      <c r="H363" s="1" t="s">
        <v>12184</v>
      </c>
      <c r="I363" s="1" t="s">
        <v>12185</v>
      </c>
      <c r="J363" s="1" t="s">
        <v>12185</v>
      </c>
      <c r="K363" s="2"/>
      <c r="L363" s="1">
        <v>-5.0</v>
      </c>
      <c r="M363" s="1"/>
      <c r="N363" s="1">
        <v>14.12455</v>
      </c>
      <c r="O363" s="1" t="s">
        <v>10976</v>
      </c>
      <c r="P363" s="1" t="s">
        <v>12186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80</v>
      </c>
      <c r="B364" s="1" t="s">
        <v>17</v>
      </c>
      <c r="C364" s="3">
        <v>508.0</v>
      </c>
      <c r="D364" s="1">
        <v>0.0</v>
      </c>
      <c r="E364" s="1" t="s">
        <v>11025</v>
      </c>
      <c r="F364" s="1" t="s">
        <v>81</v>
      </c>
      <c r="G364" s="1" t="s">
        <v>20</v>
      </c>
      <c r="H364" s="1" t="s">
        <v>12187</v>
      </c>
      <c r="I364" s="1" t="s">
        <v>12188</v>
      </c>
      <c r="J364" s="1" t="s">
        <v>12189</v>
      </c>
      <c r="K364" s="1" t="s">
        <v>12190</v>
      </c>
      <c r="L364" s="1">
        <v>-6.0</v>
      </c>
      <c r="M364" s="1">
        <v>0.010633333333333333</v>
      </c>
      <c r="N364" s="1">
        <v>15.349416666666666</v>
      </c>
      <c r="O364" s="1" t="s">
        <v>86</v>
      </c>
      <c r="P364" s="1" t="s">
        <v>12191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16</v>
      </c>
      <c r="B365" s="1" t="s">
        <v>17</v>
      </c>
      <c r="C365" s="3">
        <v>289.0</v>
      </c>
      <c r="D365" s="1">
        <v>0.0</v>
      </c>
      <c r="E365" s="1" t="s">
        <v>18</v>
      </c>
      <c r="F365" s="1" t="s">
        <v>19</v>
      </c>
      <c r="G365" s="1" t="s">
        <v>20</v>
      </c>
      <c r="H365" s="1" t="s">
        <v>12192</v>
      </c>
      <c r="I365" s="1" t="s">
        <v>12193</v>
      </c>
      <c r="J365" s="1" t="s">
        <v>12193</v>
      </c>
      <c r="K365" s="2"/>
      <c r="L365" s="1">
        <v>1.0</v>
      </c>
      <c r="M365" s="1"/>
      <c r="N365" s="1">
        <v>16.985666666666667</v>
      </c>
      <c r="O365" s="1" t="s">
        <v>10976</v>
      </c>
      <c r="P365" s="1" t="s">
        <v>12194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25</v>
      </c>
      <c r="B366" s="1" t="s">
        <v>88</v>
      </c>
      <c r="C366" s="1">
        <v>633.0</v>
      </c>
      <c r="D366" s="1">
        <v>0.0</v>
      </c>
      <c r="E366" s="2"/>
      <c r="F366" s="1" t="s">
        <v>19</v>
      </c>
      <c r="G366" s="1" t="s">
        <v>20</v>
      </c>
      <c r="H366" s="1" t="s">
        <v>12195</v>
      </c>
      <c r="I366" s="1" t="s">
        <v>12196</v>
      </c>
      <c r="J366" s="1" t="s">
        <v>12196</v>
      </c>
      <c r="K366" s="2"/>
      <c r="L366" s="1">
        <v>3.0</v>
      </c>
      <c r="M366" s="1"/>
      <c r="N366" s="1">
        <v>23.106883333333332</v>
      </c>
      <c r="O366" s="1" t="s">
        <v>10989</v>
      </c>
      <c r="P366" s="1" t="s">
        <v>12197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25</v>
      </c>
      <c r="B367" s="1" t="s">
        <v>88</v>
      </c>
      <c r="C367" s="1">
        <v>434.0</v>
      </c>
      <c r="D367" s="1">
        <v>0.0</v>
      </c>
      <c r="E367" s="2"/>
      <c r="F367" s="1" t="s">
        <v>19</v>
      </c>
      <c r="G367" s="1" t="s">
        <v>20</v>
      </c>
      <c r="H367" s="1" t="s">
        <v>12198</v>
      </c>
      <c r="I367" s="1" t="s">
        <v>12199</v>
      </c>
      <c r="J367" s="1" t="s">
        <v>12199</v>
      </c>
      <c r="K367" s="2"/>
      <c r="L367" s="1">
        <v>-5.0</v>
      </c>
      <c r="M367" s="1"/>
      <c r="N367" s="1">
        <v>9.26985</v>
      </c>
      <c r="O367" s="1" t="s">
        <v>10989</v>
      </c>
      <c r="P367" s="1" t="s">
        <v>12200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25</v>
      </c>
      <c r="B368" s="1" t="s">
        <v>88</v>
      </c>
      <c r="C368" s="1">
        <v>394.0</v>
      </c>
      <c r="D368" s="1">
        <v>0.0</v>
      </c>
      <c r="E368" s="2"/>
      <c r="F368" s="1" t="s">
        <v>19</v>
      </c>
      <c r="G368" s="1" t="s">
        <v>20</v>
      </c>
      <c r="H368" s="1" t="s">
        <v>12201</v>
      </c>
      <c r="I368" s="1" t="s">
        <v>12202</v>
      </c>
      <c r="J368" s="1" t="s">
        <v>12202</v>
      </c>
      <c r="K368" s="2"/>
      <c r="L368" s="1">
        <v>-6.0</v>
      </c>
      <c r="M368" s="1"/>
      <c r="N368" s="1">
        <v>8.7261</v>
      </c>
      <c r="O368" s="1" t="s">
        <v>10989</v>
      </c>
      <c r="P368" s="1" t="s">
        <v>12203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29</v>
      </c>
      <c r="B369" s="1" t="s">
        <v>88</v>
      </c>
      <c r="C369" s="1">
        <v>857.0</v>
      </c>
      <c r="D369" s="1">
        <v>0.0</v>
      </c>
      <c r="E369" s="1" t="s">
        <v>144</v>
      </c>
      <c r="F369" s="1" t="s">
        <v>19</v>
      </c>
      <c r="G369" s="1" t="s">
        <v>20</v>
      </c>
      <c r="H369" s="1" t="s">
        <v>12204</v>
      </c>
      <c r="I369" s="1" t="s">
        <v>12205</v>
      </c>
      <c r="J369" s="1" t="s">
        <v>12205</v>
      </c>
      <c r="K369" s="2"/>
      <c r="L369" s="1">
        <v>6.0</v>
      </c>
      <c r="M369" s="1"/>
      <c r="N369" s="1">
        <v>26.361083333333333</v>
      </c>
      <c r="O369" s="1" t="s">
        <v>10989</v>
      </c>
      <c r="P369" s="1" t="s">
        <v>12206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37</v>
      </c>
      <c r="B370" s="1" t="s">
        <v>17</v>
      </c>
      <c r="C370" s="1">
        <v>626.0</v>
      </c>
      <c r="D370" s="1">
        <v>0.0</v>
      </c>
      <c r="E370" s="2"/>
      <c r="F370" s="1" t="s">
        <v>38</v>
      </c>
      <c r="G370" s="1" t="s">
        <v>39</v>
      </c>
      <c r="H370" s="1" t="s">
        <v>12207</v>
      </c>
      <c r="I370" s="1" t="s">
        <v>12208</v>
      </c>
      <c r="J370" s="1" t="s">
        <v>12208</v>
      </c>
      <c r="K370" s="2"/>
      <c r="L370" s="1">
        <v>-3.0</v>
      </c>
      <c r="M370" s="1"/>
      <c r="N370" s="1">
        <v>7.99375</v>
      </c>
      <c r="O370" s="1" t="s">
        <v>42</v>
      </c>
      <c r="P370" s="1" t="s">
        <v>12209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16</v>
      </c>
      <c r="B371" s="1" t="s">
        <v>17</v>
      </c>
      <c r="C371" s="1">
        <v>732.0</v>
      </c>
      <c r="D371" s="1">
        <v>0.0</v>
      </c>
      <c r="E371" s="1" t="s">
        <v>18</v>
      </c>
      <c r="F371" s="1" t="s">
        <v>19</v>
      </c>
      <c r="G371" s="1" t="s">
        <v>20</v>
      </c>
      <c r="H371" s="1" t="s">
        <v>12210</v>
      </c>
      <c r="I371" s="1" t="s">
        <v>12211</v>
      </c>
      <c r="J371" s="1" t="s">
        <v>12211</v>
      </c>
      <c r="K371" s="2"/>
      <c r="L371" s="1">
        <v>-3.0</v>
      </c>
      <c r="M371" s="1"/>
      <c r="N371" s="1">
        <v>16.25725</v>
      </c>
      <c r="O371" s="1" t="s">
        <v>10976</v>
      </c>
      <c r="P371" s="1" t="s">
        <v>12212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16</v>
      </c>
      <c r="B372" s="1" t="s">
        <v>17</v>
      </c>
      <c r="C372" s="1">
        <v>329.0</v>
      </c>
      <c r="D372" s="1">
        <v>0.0</v>
      </c>
      <c r="E372" s="1" t="s">
        <v>18</v>
      </c>
      <c r="F372" s="1" t="s">
        <v>19</v>
      </c>
      <c r="G372" s="1" t="s">
        <v>20</v>
      </c>
      <c r="H372" s="1" t="s">
        <v>12213</v>
      </c>
      <c r="I372" s="1" t="s">
        <v>12214</v>
      </c>
      <c r="J372" s="1" t="s">
        <v>12214</v>
      </c>
      <c r="K372" s="2"/>
      <c r="L372" s="1">
        <v>-6.0</v>
      </c>
      <c r="M372" s="1"/>
      <c r="N372" s="1">
        <v>8.1123</v>
      </c>
      <c r="O372" s="1" t="s">
        <v>10976</v>
      </c>
      <c r="P372" s="1" t="s">
        <v>12215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25</v>
      </c>
      <c r="B373" s="1" t="s">
        <v>88</v>
      </c>
      <c r="C373" s="1">
        <v>329.0</v>
      </c>
      <c r="D373" s="1">
        <v>0.0</v>
      </c>
      <c r="E373" s="2"/>
      <c r="F373" s="1" t="s">
        <v>19</v>
      </c>
      <c r="G373" s="1" t="s">
        <v>39</v>
      </c>
      <c r="H373" s="1" t="s">
        <v>12216</v>
      </c>
      <c r="I373" s="1" t="s">
        <v>12217</v>
      </c>
      <c r="J373" s="1" t="s">
        <v>12217</v>
      </c>
      <c r="K373" s="2"/>
      <c r="L373" s="1">
        <v>-6.0</v>
      </c>
      <c r="M373" s="1"/>
      <c r="N373" s="1">
        <v>8.733216666666667</v>
      </c>
      <c r="O373" s="1" t="s">
        <v>10989</v>
      </c>
      <c r="P373" s="1" t="s">
        <v>12218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16</v>
      </c>
      <c r="B374" s="1" t="s">
        <v>17</v>
      </c>
      <c r="C374" s="1">
        <v>739.0</v>
      </c>
      <c r="D374" s="1">
        <v>0.0</v>
      </c>
      <c r="E374" s="1" t="s">
        <v>18</v>
      </c>
      <c r="F374" s="1" t="s">
        <v>19</v>
      </c>
      <c r="G374" s="1" t="s">
        <v>20</v>
      </c>
      <c r="H374" s="1" t="s">
        <v>12219</v>
      </c>
      <c r="I374" s="1" t="s">
        <v>12220</v>
      </c>
      <c r="J374" s="1" t="s">
        <v>12220</v>
      </c>
      <c r="K374" s="2"/>
      <c r="L374" s="1">
        <v>-7.0</v>
      </c>
      <c r="M374" s="1"/>
      <c r="N374" s="1">
        <v>12.495216666666666</v>
      </c>
      <c r="O374" s="1" t="s">
        <v>10976</v>
      </c>
      <c r="P374" s="1" t="s">
        <v>12221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37</v>
      </c>
      <c r="B375" s="1" t="s">
        <v>17</v>
      </c>
      <c r="C375" s="1">
        <v>783.0</v>
      </c>
      <c r="D375" s="1">
        <v>0.0</v>
      </c>
      <c r="E375" s="1" t="s">
        <v>11072</v>
      </c>
      <c r="F375" s="1" t="s">
        <v>81</v>
      </c>
      <c r="G375" s="1" t="s">
        <v>39</v>
      </c>
      <c r="H375" s="1" t="s">
        <v>12222</v>
      </c>
      <c r="I375" s="1" t="s">
        <v>12223</v>
      </c>
      <c r="J375" s="1" t="s">
        <v>12224</v>
      </c>
      <c r="K375" s="1" t="s">
        <v>12225</v>
      </c>
      <c r="L375" s="1">
        <v>-6.0</v>
      </c>
      <c r="M375" s="1">
        <v>0.008416666666666666</v>
      </c>
      <c r="N375" s="1">
        <v>18.911633333333334</v>
      </c>
      <c r="O375" s="1" t="s">
        <v>42</v>
      </c>
      <c r="P375" s="1" t="s">
        <v>12226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16</v>
      </c>
      <c r="B376" s="1" t="s">
        <v>17</v>
      </c>
      <c r="C376" s="1">
        <v>429.0</v>
      </c>
      <c r="D376" s="1">
        <v>0.0</v>
      </c>
      <c r="E376" s="1" t="s">
        <v>18</v>
      </c>
      <c r="F376" s="1" t="s">
        <v>19</v>
      </c>
      <c r="G376" s="1" t="s">
        <v>20</v>
      </c>
      <c r="H376" s="1" t="s">
        <v>12227</v>
      </c>
      <c r="I376" s="1" t="s">
        <v>12228</v>
      </c>
      <c r="J376" s="1" t="s">
        <v>12228</v>
      </c>
      <c r="K376" s="2"/>
      <c r="L376" s="1">
        <v>-6.0</v>
      </c>
      <c r="M376" s="1"/>
      <c r="N376" s="1">
        <v>11.190683333333334</v>
      </c>
      <c r="O376" s="1" t="s">
        <v>10976</v>
      </c>
      <c r="P376" s="1" t="s">
        <v>12229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16</v>
      </c>
      <c r="B377" s="1" t="s">
        <v>17</v>
      </c>
      <c r="C377" s="1">
        <v>394.0</v>
      </c>
      <c r="D377" s="1">
        <v>0.0</v>
      </c>
      <c r="E377" s="1" t="s">
        <v>18</v>
      </c>
      <c r="F377" s="1" t="s">
        <v>19</v>
      </c>
      <c r="G377" s="1" t="s">
        <v>20</v>
      </c>
      <c r="H377" s="1" t="s">
        <v>12230</v>
      </c>
      <c r="I377" s="1" t="s">
        <v>12231</v>
      </c>
      <c r="J377" s="1" t="s">
        <v>12231</v>
      </c>
      <c r="K377" s="2"/>
      <c r="L377" s="1">
        <v>-5.0</v>
      </c>
      <c r="M377" s="1"/>
      <c r="N377" s="1">
        <v>9.3925</v>
      </c>
      <c r="O377" s="1" t="s">
        <v>10976</v>
      </c>
      <c r="P377" s="1" t="s">
        <v>11393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80</v>
      </c>
      <c r="B378" s="1" t="s">
        <v>17</v>
      </c>
      <c r="C378" s="1">
        <v>523.0</v>
      </c>
      <c r="D378" s="1">
        <v>26.0</v>
      </c>
      <c r="E378" s="1" t="s">
        <v>11025</v>
      </c>
      <c r="F378" s="1" t="s">
        <v>81</v>
      </c>
      <c r="G378" s="1" t="s">
        <v>20</v>
      </c>
      <c r="H378" s="1" t="s">
        <v>12232</v>
      </c>
      <c r="I378" s="1" t="s">
        <v>12233</v>
      </c>
      <c r="J378" s="1" t="s">
        <v>12234</v>
      </c>
      <c r="K378" s="1" t="s">
        <v>12235</v>
      </c>
      <c r="L378" s="1">
        <v>-8.0</v>
      </c>
      <c r="M378" s="1">
        <v>0.009533333333333333</v>
      </c>
      <c r="N378" s="1">
        <v>31.147966666666665</v>
      </c>
      <c r="O378" s="1" t="s">
        <v>86</v>
      </c>
      <c r="P378" s="1" t="s">
        <v>12236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80</v>
      </c>
      <c r="B379" s="1" t="s">
        <v>17</v>
      </c>
      <c r="C379" s="1">
        <v>398.0</v>
      </c>
      <c r="D379" s="1">
        <v>100.0</v>
      </c>
      <c r="E379" s="2"/>
      <c r="F379" s="1" t="s">
        <v>38</v>
      </c>
      <c r="G379" s="1" t="s">
        <v>162</v>
      </c>
      <c r="H379" s="1" t="s">
        <v>12237</v>
      </c>
      <c r="I379" s="1" t="s">
        <v>12238</v>
      </c>
      <c r="J379" s="1" t="s">
        <v>12238</v>
      </c>
      <c r="K379" s="2"/>
      <c r="L379" s="1">
        <v>-5.0</v>
      </c>
      <c r="M379" s="1"/>
      <c r="N379" s="1">
        <v>18.634733333333333</v>
      </c>
      <c r="O379" s="1" t="s">
        <v>86</v>
      </c>
      <c r="P379" s="1" t="s">
        <v>12239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80</v>
      </c>
      <c r="B380" s="1" t="s">
        <v>17</v>
      </c>
      <c r="C380" s="3">
        <v>851.0</v>
      </c>
      <c r="D380" s="1">
        <v>168.0</v>
      </c>
      <c r="E380" s="2"/>
      <c r="F380" s="1" t="s">
        <v>38</v>
      </c>
      <c r="G380" s="1" t="s">
        <v>20</v>
      </c>
      <c r="H380" s="1" t="s">
        <v>12240</v>
      </c>
      <c r="I380" s="1" t="s">
        <v>12241</v>
      </c>
      <c r="J380" s="1" t="s">
        <v>12241</v>
      </c>
      <c r="K380" s="2"/>
      <c r="L380" s="1">
        <v>-3.0</v>
      </c>
      <c r="M380" s="1"/>
      <c r="N380" s="1">
        <v>19.974716666666666</v>
      </c>
      <c r="O380" s="1" t="s">
        <v>86</v>
      </c>
      <c r="P380" s="1" t="s">
        <v>12242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29</v>
      </c>
      <c r="B381" s="1" t="s">
        <v>88</v>
      </c>
      <c r="C381" s="1">
        <v>329.0</v>
      </c>
      <c r="D381" s="1">
        <v>0.0</v>
      </c>
      <c r="E381" s="1" t="s">
        <v>144</v>
      </c>
      <c r="F381" s="1" t="s">
        <v>19</v>
      </c>
      <c r="G381" s="1" t="s">
        <v>20</v>
      </c>
      <c r="H381" s="1" t="s">
        <v>12243</v>
      </c>
      <c r="I381" s="1" t="s">
        <v>12244</v>
      </c>
      <c r="J381" s="1" t="s">
        <v>12244</v>
      </c>
      <c r="K381" s="2"/>
      <c r="L381" s="1">
        <v>-4.0</v>
      </c>
      <c r="M381" s="1"/>
      <c r="N381" s="1">
        <v>10.5705</v>
      </c>
      <c r="O381" s="1" t="s">
        <v>10989</v>
      </c>
      <c r="P381" s="1" t="s">
        <v>7840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16</v>
      </c>
      <c r="B382" s="1" t="s">
        <v>17</v>
      </c>
      <c r="C382" s="1">
        <v>627.0</v>
      </c>
      <c r="D382" s="1">
        <v>0.0</v>
      </c>
      <c r="E382" s="1" t="s">
        <v>18</v>
      </c>
      <c r="F382" s="1" t="s">
        <v>19</v>
      </c>
      <c r="G382" s="1" t="s">
        <v>20</v>
      </c>
      <c r="H382" s="1" t="s">
        <v>12245</v>
      </c>
      <c r="I382" s="1" t="s">
        <v>12246</v>
      </c>
      <c r="J382" s="1" t="s">
        <v>12246</v>
      </c>
      <c r="K382" s="2"/>
      <c r="L382" s="1">
        <v>-6.0</v>
      </c>
      <c r="M382" s="1"/>
      <c r="N382" s="1">
        <v>13.71325</v>
      </c>
      <c r="O382" s="1" t="s">
        <v>10976</v>
      </c>
      <c r="P382" s="1" t="s">
        <v>12247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16</v>
      </c>
      <c r="B383" s="1" t="s">
        <v>17</v>
      </c>
      <c r="C383" s="1">
        <v>264.0</v>
      </c>
      <c r="D383" s="1">
        <v>0.0</v>
      </c>
      <c r="E383" s="1" t="s">
        <v>18</v>
      </c>
      <c r="F383" s="1" t="s">
        <v>19</v>
      </c>
      <c r="G383" s="1" t="s">
        <v>20</v>
      </c>
      <c r="H383" s="1" t="s">
        <v>12248</v>
      </c>
      <c r="I383" s="1" t="s">
        <v>12249</v>
      </c>
      <c r="J383" s="1" t="s">
        <v>12249</v>
      </c>
      <c r="K383" s="2"/>
      <c r="L383" s="1">
        <v>-7.0</v>
      </c>
      <c r="M383" s="1"/>
      <c r="N383" s="1">
        <v>7.7775</v>
      </c>
      <c r="O383" s="1" t="s">
        <v>10976</v>
      </c>
      <c r="P383" s="1" t="s">
        <v>12250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80</v>
      </c>
      <c r="B384" s="1" t="s">
        <v>17</v>
      </c>
      <c r="C384" s="3">
        <v>257.0</v>
      </c>
      <c r="D384" s="1">
        <v>62.0</v>
      </c>
      <c r="E384" s="2"/>
      <c r="F384" s="1" t="s">
        <v>38</v>
      </c>
      <c r="G384" s="1" t="s">
        <v>20</v>
      </c>
      <c r="H384" s="1" t="s">
        <v>12251</v>
      </c>
      <c r="I384" s="1" t="s">
        <v>12252</v>
      </c>
      <c r="J384" s="1" t="s">
        <v>12252</v>
      </c>
      <c r="K384" s="2"/>
      <c r="L384" s="1">
        <v>-6.0</v>
      </c>
      <c r="M384" s="1"/>
      <c r="N384" s="1">
        <v>11.626516666666667</v>
      </c>
      <c r="O384" s="1" t="s">
        <v>86</v>
      </c>
      <c r="P384" s="1" t="s">
        <v>11233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17</v>
      </c>
      <c r="C385" s="1">
        <v>264.0</v>
      </c>
      <c r="D385" s="1">
        <v>0.0</v>
      </c>
      <c r="E385" s="1" t="s">
        <v>18</v>
      </c>
      <c r="F385" s="1" t="s">
        <v>19</v>
      </c>
      <c r="G385" s="1" t="s">
        <v>20</v>
      </c>
      <c r="H385" s="1" t="s">
        <v>12253</v>
      </c>
      <c r="I385" s="1" t="s">
        <v>12254</v>
      </c>
      <c r="J385" s="1" t="s">
        <v>12254</v>
      </c>
      <c r="K385" s="2"/>
      <c r="L385" s="1">
        <v>0.0</v>
      </c>
      <c r="M385" s="1"/>
      <c r="N385" s="1">
        <v>15.152066666666666</v>
      </c>
      <c r="O385" s="1" t="s">
        <v>10976</v>
      </c>
      <c r="P385" s="1" t="s">
        <v>12255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29</v>
      </c>
      <c r="B386" s="1" t="s">
        <v>88</v>
      </c>
      <c r="C386" s="1">
        <v>289.0</v>
      </c>
      <c r="D386" s="1">
        <v>0.0</v>
      </c>
      <c r="E386" s="1" t="s">
        <v>30</v>
      </c>
      <c r="F386" s="1" t="s">
        <v>19</v>
      </c>
      <c r="G386" s="1" t="s">
        <v>20</v>
      </c>
      <c r="H386" s="1" t="s">
        <v>12256</v>
      </c>
      <c r="I386" s="1" t="s">
        <v>12257</v>
      </c>
      <c r="J386" s="1" t="s">
        <v>12257</v>
      </c>
      <c r="K386" s="2"/>
      <c r="L386" s="1">
        <v>0.0</v>
      </c>
      <c r="M386" s="1"/>
      <c r="N386" s="1">
        <v>14.983916666666667</v>
      </c>
      <c r="O386" s="1" t="s">
        <v>10989</v>
      </c>
      <c r="P386" s="1" t="s">
        <v>12258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16</v>
      </c>
      <c r="B387" s="1" t="s">
        <v>17</v>
      </c>
      <c r="C387" s="1">
        <v>434.0</v>
      </c>
      <c r="D387" s="1">
        <v>0.0</v>
      </c>
      <c r="E387" s="1" t="s">
        <v>18</v>
      </c>
      <c r="F387" s="1" t="s">
        <v>19</v>
      </c>
      <c r="G387" s="1" t="s">
        <v>20</v>
      </c>
      <c r="H387" s="1" t="s">
        <v>12259</v>
      </c>
      <c r="I387" s="1" t="s">
        <v>12260</v>
      </c>
      <c r="J387" s="1" t="s">
        <v>12260</v>
      </c>
      <c r="K387" s="2"/>
      <c r="L387" s="1">
        <v>0.0</v>
      </c>
      <c r="M387" s="1"/>
      <c r="N387" s="1">
        <v>14.828266666666666</v>
      </c>
      <c r="O387" s="1" t="s">
        <v>10976</v>
      </c>
      <c r="P387" s="1" t="s">
        <v>12261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80</v>
      </c>
      <c r="B388" s="1" t="s">
        <v>17</v>
      </c>
      <c r="C388" s="1">
        <v>247.0</v>
      </c>
      <c r="D388" s="1">
        <v>62.0</v>
      </c>
      <c r="E388" s="2"/>
      <c r="F388" s="1" t="s">
        <v>38</v>
      </c>
      <c r="G388" s="1" t="s">
        <v>162</v>
      </c>
      <c r="H388" s="1" t="s">
        <v>12262</v>
      </c>
      <c r="I388" s="1" t="s">
        <v>12263</v>
      </c>
      <c r="J388" s="1" t="s">
        <v>12263</v>
      </c>
      <c r="K388" s="2"/>
      <c r="L388" s="1">
        <v>0.0</v>
      </c>
      <c r="M388" s="1"/>
      <c r="N388" s="1">
        <v>19.780633333333334</v>
      </c>
      <c r="O388" s="1" t="s">
        <v>86</v>
      </c>
      <c r="P388" s="1" t="s">
        <v>12264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29</v>
      </c>
      <c r="B389" s="1" t="s">
        <v>88</v>
      </c>
      <c r="C389" s="1">
        <v>605.0</v>
      </c>
      <c r="D389" s="1">
        <v>0.0</v>
      </c>
      <c r="E389" s="1" t="s">
        <v>30</v>
      </c>
      <c r="F389" s="1" t="s">
        <v>19</v>
      </c>
      <c r="G389" s="1" t="s">
        <v>20</v>
      </c>
      <c r="H389" s="1" t="s">
        <v>12265</v>
      </c>
      <c r="I389" s="1" t="s">
        <v>12266</v>
      </c>
      <c r="J389" s="1" t="s">
        <v>12266</v>
      </c>
      <c r="K389" s="2"/>
      <c r="L389" s="1">
        <v>-2.0</v>
      </c>
      <c r="M389" s="1"/>
      <c r="N389" s="1">
        <v>17.48293333333333</v>
      </c>
      <c r="O389" s="1" t="s">
        <v>10989</v>
      </c>
      <c r="P389" s="1" t="s">
        <v>12267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16</v>
      </c>
      <c r="B390" s="1" t="s">
        <v>17</v>
      </c>
      <c r="C390" s="1">
        <v>289.0</v>
      </c>
      <c r="D390" s="1">
        <v>0.0</v>
      </c>
      <c r="E390" s="1" t="s">
        <v>18</v>
      </c>
      <c r="F390" s="1" t="s">
        <v>19</v>
      </c>
      <c r="G390" s="1" t="s">
        <v>20</v>
      </c>
      <c r="H390" s="1" t="s">
        <v>12268</v>
      </c>
      <c r="I390" s="1" t="s">
        <v>12269</v>
      </c>
      <c r="J390" s="1" t="s">
        <v>12269</v>
      </c>
      <c r="K390" s="2"/>
      <c r="L390" s="1">
        <v>-7.0</v>
      </c>
      <c r="M390" s="1"/>
      <c r="N390" s="1">
        <v>7.115883333333334</v>
      </c>
      <c r="O390" s="1" t="s">
        <v>10976</v>
      </c>
      <c r="P390" s="1" t="s">
        <v>12270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25</v>
      </c>
      <c r="B391" s="1" t="s">
        <v>88</v>
      </c>
      <c r="C391" s="1">
        <v>702.0</v>
      </c>
      <c r="D391" s="1">
        <v>0.0</v>
      </c>
      <c r="E391" s="2"/>
      <c r="F391" s="1" t="s">
        <v>19</v>
      </c>
      <c r="G391" s="1" t="s">
        <v>20</v>
      </c>
      <c r="H391" s="1" t="s">
        <v>12271</v>
      </c>
      <c r="I391" s="1" t="s">
        <v>12272</v>
      </c>
      <c r="J391" s="1" t="s">
        <v>12272</v>
      </c>
      <c r="K391" s="2"/>
      <c r="L391" s="1">
        <v>-6.0</v>
      </c>
      <c r="M391" s="1"/>
      <c r="N391" s="1">
        <v>13.889333333333333</v>
      </c>
      <c r="O391" s="1" t="s">
        <v>10989</v>
      </c>
      <c r="P391" s="1" t="s">
        <v>12273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16</v>
      </c>
      <c r="B392" s="1" t="s">
        <v>17</v>
      </c>
      <c r="C392" s="1">
        <v>313.0</v>
      </c>
      <c r="D392" s="1">
        <v>0.0</v>
      </c>
      <c r="E392" s="1" t="s">
        <v>18</v>
      </c>
      <c r="F392" s="1" t="s">
        <v>19</v>
      </c>
      <c r="G392" s="1" t="s">
        <v>20</v>
      </c>
      <c r="H392" s="1" t="s">
        <v>12274</v>
      </c>
      <c r="I392" s="1" t="s">
        <v>12275</v>
      </c>
      <c r="J392" s="1" t="s">
        <v>12275</v>
      </c>
      <c r="K392" s="2"/>
      <c r="L392" s="1">
        <v>-7.0</v>
      </c>
      <c r="M392" s="1"/>
      <c r="N392" s="1">
        <v>7.0448</v>
      </c>
      <c r="O392" s="1" t="s">
        <v>10976</v>
      </c>
      <c r="P392" s="1" t="s">
        <v>12276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80</v>
      </c>
      <c r="B393" s="1" t="s">
        <v>17</v>
      </c>
      <c r="C393" s="3">
        <v>514.0</v>
      </c>
      <c r="D393" s="1">
        <v>124.0</v>
      </c>
      <c r="E393" s="2"/>
      <c r="F393" s="1" t="s">
        <v>38</v>
      </c>
      <c r="G393" s="1" t="s">
        <v>20</v>
      </c>
      <c r="H393" s="1" t="s">
        <v>12277</v>
      </c>
      <c r="I393" s="1" t="s">
        <v>12278</v>
      </c>
      <c r="J393" s="1" t="s">
        <v>12278</v>
      </c>
      <c r="K393" s="2"/>
      <c r="L393" s="1">
        <v>-3.0</v>
      </c>
      <c r="M393" s="1"/>
      <c r="N393" s="1">
        <v>20.040283333333335</v>
      </c>
      <c r="O393" s="1" t="s">
        <v>86</v>
      </c>
      <c r="P393" s="1" t="s">
        <v>12279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16</v>
      </c>
      <c r="B394" s="1" t="s">
        <v>17</v>
      </c>
      <c r="C394" s="1">
        <v>299.0</v>
      </c>
      <c r="D394" s="1">
        <v>0.0</v>
      </c>
      <c r="E394" s="1" t="s">
        <v>18</v>
      </c>
      <c r="F394" s="1" t="s">
        <v>19</v>
      </c>
      <c r="G394" s="1" t="s">
        <v>20</v>
      </c>
      <c r="H394" s="1" t="s">
        <v>12280</v>
      </c>
      <c r="I394" s="1" t="s">
        <v>12281</v>
      </c>
      <c r="J394" s="1" t="s">
        <v>12281</v>
      </c>
      <c r="K394" s="2"/>
      <c r="L394" s="1">
        <v>0.0</v>
      </c>
      <c r="M394" s="1"/>
      <c r="N394" s="1">
        <v>14.608166666666667</v>
      </c>
      <c r="O394" s="1" t="s">
        <v>10976</v>
      </c>
      <c r="P394" s="1" t="s">
        <v>12282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25</v>
      </c>
      <c r="B395" s="1" t="s">
        <v>471</v>
      </c>
      <c r="C395" s="1">
        <v>434.0</v>
      </c>
      <c r="D395" s="1">
        <v>0.0</v>
      </c>
      <c r="E395" s="2"/>
      <c r="F395" s="1" t="s">
        <v>19</v>
      </c>
      <c r="G395" s="1" t="s">
        <v>20</v>
      </c>
      <c r="H395" s="1" t="s">
        <v>12283</v>
      </c>
      <c r="I395" s="1" t="s">
        <v>12284</v>
      </c>
      <c r="J395" s="1" t="s">
        <v>12284</v>
      </c>
      <c r="K395" s="2"/>
      <c r="L395" s="1">
        <v>0.0</v>
      </c>
      <c r="M395" s="1"/>
      <c r="N395" s="1">
        <v>14.908283333333333</v>
      </c>
      <c r="O395" s="1" t="s">
        <v>10989</v>
      </c>
      <c r="P395" s="1" t="s">
        <v>12285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25</v>
      </c>
      <c r="B396" s="1" t="s">
        <v>88</v>
      </c>
      <c r="C396" s="1">
        <v>370.0</v>
      </c>
      <c r="D396" s="1">
        <v>0.0</v>
      </c>
      <c r="E396" s="2"/>
      <c r="F396" s="1" t="s">
        <v>19</v>
      </c>
      <c r="G396" s="1" t="s">
        <v>20</v>
      </c>
      <c r="H396" s="1" t="s">
        <v>12286</v>
      </c>
      <c r="I396" s="1" t="s">
        <v>12287</v>
      </c>
      <c r="J396" s="1" t="s">
        <v>12287</v>
      </c>
      <c r="K396" s="2"/>
      <c r="L396" s="1">
        <v>-2.0</v>
      </c>
      <c r="M396" s="1"/>
      <c r="N396" s="1">
        <v>12.905633333333334</v>
      </c>
      <c r="O396" s="1" t="s">
        <v>10989</v>
      </c>
      <c r="P396" s="1" t="s">
        <v>12288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16</v>
      </c>
      <c r="B397" s="1" t="s">
        <v>17</v>
      </c>
      <c r="C397" s="3">
        <v>413.0</v>
      </c>
      <c r="D397" s="1">
        <v>0.0</v>
      </c>
      <c r="E397" s="1" t="s">
        <v>18</v>
      </c>
      <c r="F397" s="1" t="s">
        <v>19</v>
      </c>
      <c r="G397" s="1" t="s">
        <v>20</v>
      </c>
      <c r="H397" s="1" t="s">
        <v>12289</v>
      </c>
      <c r="I397" s="1" t="s">
        <v>12290</v>
      </c>
      <c r="J397" s="1" t="s">
        <v>12290</v>
      </c>
      <c r="K397" s="2"/>
      <c r="L397" s="1">
        <v>-2.0</v>
      </c>
      <c r="M397" s="1"/>
      <c r="N397" s="1">
        <v>12.6888</v>
      </c>
      <c r="O397" s="1" t="s">
        <v>10976</v>
      </c>
      <c r="P397" s="1" t="s">
        <v>12291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25</v>
      </c>
      <c r="B398" s="1" t="s">
        <v>88</v>
      </c>
      <c r="C398" s="3">
        <v>558.0</v>
      </c>
      <c r="D398" s="1">
        <v>0.0</v>
      </c>
      <c r="E398" s="2"/>
      <c r="F398" s="1" t="s">
        <v>19</v>
      </c>
      <c r="G398" s="1" t="s">
        <v>20</v>
      </c>
      <c r="H398" s="1" t="s">
        <v>12292</v>
      </c>
      <c r="I398" s="1" t="s">
        <v>12293</v>
      </c>
      <c r="J398" s="1" t="s">
        <v>12293</v>
      </c>
      <c r="K398" s="2"/>
      <c r="L398" s="1">
        <v>-5.0</v>
      </c>
      <c r="M398" s="1"/>
      <c r="N398" s="1">
        <v>14.883466666666667</v>
      </c>
      <c r="O398" s="1" t="s">
        <v>10989</v>
      </c>
      <c r="P398" s="1" t="s">
        <v>12294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16</v>
      </c>
      <c r="B399" s="1" t="s">
        <v>17</v>
      </c>
      <c r="C399" s="1">
        <v>313.0</v>
      </c>
      <c r="D399" s="1">
        <v>0.0</v>
      </c>
      <c r="E399" s="1" t="s">
        <v>18</v>
      </c>
      <c r="F399" s="1" t="s">
        <v>19</v>
      </c>
      <c r="G399" s="1" t="s">
        <v>20</v>
      </c>
      <c r="H399" s="1" t="s">
        <v>12295</v>
      </c>
      <c r="I399" s="1" t="s">
        <v>12296</v>
      </c>
      <c r="J399" s="1" t="s">
        <v>12296</v>
      </c>
      <c r="K399" s="2"/>
      <c r="L399" s="1">
        <v>-2.0</v>
      </c>
      <c r="M399" s="1"/>
      <c r="N399" s="1">
        <v>12.833683333333333</v>
      </c>
      <c r="O399" s="1" t="s">
        <v>10976</v>
      </c>
      <c r="P399" s="1" t="s">
        <v>12297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16</v>
      </c>
      <c r="B400" s="1" t="s">
        <v>17</v>
      </c>
      <c r="C400" s="1">
        <v>429.0</v>
      </c>
      <c r="D400" s="1">
        <v>0.0</v>
      </c>
      <c r="E400" s="1" t="s">
        <v>18</v>
      </c>
      <c r="F400" s="1" t="s">
        <v>19</v>
      </c>
      <c r="G400" s="1" t="s">
        <v>20</v>
      </c>
      <c r="H400" s="1" t="s">
        <v>12298</v>
      </c>
      <c r="I400" s="1" t="s">
        <v>12299</v>
      </c>
      <c r="J400" s="1" t="s">
        <v>12299</v>
      </c>
      <c r="K400" s="2"/>
      <c r="L400" s="1">
        <v>3.0</v>
      </c>
      <c r="M400" s="1"/>
      <c r="N400" s="1">
        <v>18.54535</v>
      </c>
      <c r="O400" s="1" t="s">
        <v>10976</v>
      </c>
      <c r="P400" s="1" t="s">
        <v>12300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80</v>
      </c>
      <c r="B401" s="1" t="s">
        <v>17</v>
      </c>
      <c r="C401" s="3">
        <v>877.0</v>
      </c>
      <c r="D401" s="1">
        <v>0.0</v>
      </c>
      <c r="E401" s="1" t="s">
        <v>11072</v>
      </c>
      <c r="F401" s="1" t="s">
        <v>81</v>
      </c>
      <c r="G401" s="1" t="s">
        <v>20</v>
      </c>
      <c r="H401" s="1" t="s">
        <v>12301</v>
      </c>
      <c r="I401" s="1" t="s">
        <v>12302</v>
      </c>
      <c r="J401" s="1" t="s">
        <v>12303</v>
      </c>
      <c r="K401" s="1" t="s">
        <v>12304</v>
      </c>
      <c r="L401" s="1">
        <v>-5.0</v>
      </c>
      <c r="M401" s="1">
        <v>0.039766666666666665</v>
      </c>
      <c r="N401" s="1">
        <v>18.689766666666667</v>
      </c>
      <c r="O401" s="1" t="s">
        <v>86</v>
      </c>
      <c r="P401" s="1" t="s">
        <v>12305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80</v>
      </c>
      <c r="B402" s="1" t="s">
        <v>17</v>
      </c>
      <c r="C402" s="1">
        <v>494.0</v>
      </c>
      <c r="D402" s="1">
        <v>124.0</v>
      </c>
      <c r="E402" s="2"/>
      <c r="F402" s="1" t="s">
        <v>38</v>
      </c>
      <c r="G402" s="1" t="s">
        <v>20</v>
      </c>
      <c r="H402" s="1" t="s">
        <v>12306</v>
      </c>
      <c r="I402" s="1" t="s">
        <v>12307</v>
      </c>
      <c r="J402" s="1" t="s">
        <v>12307</v>
      </c>
      <c r="K402" s="2"/>
      <c r="L402" s="1">
        <v>-3.0</v>
      </c>
      <c r="M402" s="1"/>
      <c r="N402" s="1">
        <v>15.060433333333334</v>
      </c>
      <c r="O402" s="1" t="s">
        <v>86</v>
      </c>
      <c r="P402" s="1" t="s">
        <v>12308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16</v>
      </c>
      <c r="B403" s="1" t="s">
        <v>17</v>
      </c>
      <c r="C403" s="1">
        <v>259.0</v>
      </c>
      <c r="D403" s="1">
        <v>0.0</v>
      </c>
      <c r="E403" s="1" t="s">
        <v>18</v>
      </c>
      <c r="F403" s="1" t="s">
        <v>19</v>
      </c>
      <c r="G403" s="1" t="s">
        <v>20</v>
      </c>
      <c r="H403" s="1" t="s">
        <v>12309</v>
      </c>
      <c r="I403" s="1" t="s">
        <v>12310</v>
      </c>
      <c r="J403" s="1" t="s">
        <v>12310</v>
      </c>
      <c r="K403" s="2"/>
      <c r="L403" s="1">
        <v>-8.0</v>
      </c>
      <c r="M403" s="1"/>
      <c r="N403" s="1">
        <v>6.425216666666667</v>
      </c>
      <c r="O403" s="1" t="s">
        <v>10976</v>
      </c>
      <c r="P403" s="1" t="s">
        <v>12311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80</v>
      </c>
      <c r="B404" s="1" t="s">
        <v>17</v>
      </c>
      <c r="C404" s="1">
        <v>245.0</v>
      </c>
      <c r="D404" s="1">
        <v>61.0</v>
      </c>
      <c r="E404" s="2"/>
      <c r="F404" s="1" t="s">
        <v>38</v>
      </c>
      <c r="G404" s="1" t="s">
        <v>20</v>
      </c>
      <c r="H404" s="1" t="s">
        <v>12312</v>
      </c>
      <c r="I404" s="1" t="s">
        <v>12313</v>
      </c>
      <c r="J404" s="1" t="s">
        <v>12313</v>
      </c>
      <c r="K404" s="2"/>
      <c r="L404" s="1">
        <v>-10.0</v>
      </c>
      <c r="M404" s="1"/>
      <c r="N404" s="1">
        <v>8.41405</v>
      </c>
      <c r="O404" s="1" t="s">
        <v>86</v>
      </c>
      <c r="P404" s="1" t="s">
        <v>12314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25</v>
      </c>
      <c r="B405" s="1" t="s">
        <v>17</v>
      </c>
      <c r="C405" s="1">
        <v>329.0</v>
      </c>
      <c r="D405" s="1">
        <v>0.0</v>
      </c>
      <c r="E405" s="2"/>
      <c r="F405" s="1" t="s">
        <v>19</v>
      </c>
      <c r="G405" s="1" t="s">
        <v>39</v>
      </c>
      <c r="H405" s="1" t="s">
        <v>12315</v>
      </c>
      <c r="I405" s="1" t="s">
        <v>12316</v>
      </c>
      <c r="J405" s="1" t="s">
        <v>12316</v>
      </c>
      <c r="K405" s="2"/>
      <c r="L405" s="1">
        <v>-3.0</v>
      </c>
      <c r="M405" s="1"/>
      <c r="N405" s="1">
        <v>11.152033333333334</v>
      </c>
      <c r="O405" s="1" t="s">
        <v>10989</v>
      </c>
      <c r="P405" s="1" t="s">
        <v>12317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37</v>
      </c>
      <c r="B406" s="1" t="s">
        <v>17</v>
      </c>
      <c r="C406" s="3">
        <v>249.0</v>
      </c>
      <c r="D406" s="1">
        <v>0.0</v>
      </c>
      <c r="E406" s="2"/>
      <c r="F406" s="1" t="s">
        <v>38</v>
      </c>
      <c r="G406" s="1" t="s">
        <v>39</v>
      </c>
      <c r="H406" s="1" t="s">
        <v>12318</v>
      </c>
      <c r="I406" s="1" t="s">
        <v>12319</v>
      </c>
      <c r="J406" s="1" t="s">
        <v>12319</v>
      </c>
      <c r="K406" s="2"/>
      <c r="L406" s="1">
        <v>1.0</v>
      </c>
      <c r="M406" s="1"/>
      <c r="N406" s="1">
        <v>7.925216666666667</v>
      </c>
      <c r="O406" s="1" t="s">
        <v>42</v>
      </c>
      <c r="P406" s="1" t="s">
        <v>12320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80</v>
      </c>
      <c r="B407" s="1" t="s">
        <v>17</v>
      </c>
      <c r="C407" s="1">
        <v>617.0</v>
      </c>
      <c r="D407" s="1">
        <v>0.0</v>
      </c>
      <c r="E407" s="1" t="s">
        <v>18</v>
      </c>
      <c r="F407" s="1" t="s">
        <v>81</v>
      </c>
      <c r="G407" s="1" t="s">
        <v>20</v>
      </c>
      <c r="H407" s="1" t="s">
        <v>12321</v>
      </c>
      <c r="I407" s="1" t="s">
        <v>12322</v>
      </c>
      <c r="J407" s="1" t="s">
        <v>12323</v>
      </c>
      <c r="K407" s="1" t="s">
        <v>12324</v>
      </c>
      <c r="L407" s="1">
        <v>2.0</v>
      </c>
      <c r="M407" s="1">
        <v>22.963083333333334</v>
      </c>
      <c r="N407" s="1">
        <v>41.6569</v>
      </c>
      <c r="O407" s="1" t="s">
        <v>86</v>
      </c>
      <c r="P407" s="1" t="s">
        <v>12325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16</v>
      </c>
      <c r="B408" s="1" t="s">
        <v>17</v>
      </c>
      <c r="C408" s="3">
        <v>264.0</v>
      </c>
      <c r="D408" s="1">
        <v>0.0</v>
      </c>
      <c r="E408" s="1" t="s">
        <v>18</v>
      </c>
      <c r="F408" s="1" t="s">
        <v>19</v>
      </c>
      <c r="G408" s="1" t="s">
        <v>20</v>
      </c>
      <c r="H408" s="1" t="s">
        <v>12326</v>
      </c>
      <c r="I408" s="1" t="s">
        <v>12327</v>
      </c>
      <c r="J408" s="1" t="s">
        <v>12327</v>
      </c>
      <c r="K408" s="2"/>
      <c r="L408" s="1">
        <v>-8.0</v>
      </c>
      <c r="M408" s="1"/>
      <c r="N408" s="1">
        <v>6.612</v>
      </c>
      <c r="O408" s="1" t="s">
        <v>10976</v>
      </c>
      <c r="P408" s="1" t="s">
        <v>12328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29</v>
      </c>
      <c r="B409" s="1" t="s">
        <v>17</v>
      </c>
      <c r="C409" s="3">
        <v>763.0</v>
      </c>
      <c r="D409" s="1">
        <v>0.0</v>
      </c>
      <c r="E409" s="1" t="s">
        <v>12329</v>
      </c>
      <c r="F409" s="1" t="s">
        <v>19</v>
      </c>
      <c r="G409" s="1" t="s">
        <v>20</v>
      </c>
      <c r="H409" s="1" t="s">
        <v>12330</v>
      </c>
      <c r="I409" s="1" t="s">
        <v>12331</v>
      </c>
      <c r="J409" s="1" t="s">
        <v>12331</v>
      </c>
      <c r="K409" s="2"/>
      <c r="L409" s="1">
        <v>-9.0</v>
      </c>
      <c r="M409" s="1"/>
      <c r="N409" s="1">
        <v>10.025683333333333</v>
      </c>
      <c r="O409" s="1" t="s">
        <v>10989</v>
      </c>
      <c r="P409" s="1" t="s">
        <v>12332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25</v>
      </c>
      <c r="B410" s="1" t="s">
        <v>17</v>
      </c>
      <c r="C410" s="1">
        <v>313.0</v>
      </c>
      <c r="D410" s="1">
        <v>0.0</v>
      </c>
      <c r="E410" s="2"/>
      <c r="F410" s="1" t="s">
        <v>19</v>
      </c>
      <c r="G410" s="1" t="s">
        <v>20</v>
      </c>
      <c r="H410" s="1" t="s">
        <v>12333</v>
      </c>
      <c r="I410" s="1" t="s">
        <v>12334</v>
      </c>
      <c r="J410" s="1" t="s">
        <v>12334</v>
      </c>
      <c r="K410" s="2"/>
      <c r="L410" s="1">
        <v>-8.0</v>
      </c>
      <c r="M410" s="1"/>
      <c r="N410" s="1">
        <v>6.725816666666667</v>
      </c>
      <c r="O410" s="1" t="s">
        <v>10989</v>
      </c>
      <c r="P410" s="1" t="s">
        <v>12335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16</v>
      </c>
      <c r="B411" s="1" t="s">
        <v>17</v>
      </c>
      <c r="C411" s="1">
        <v>313.0</v>
      </c>
      <c r="D411" s="1">
        <v>0.0</v>
      </c>
      <c r="E411" s="1" t="s">
        <v>18</v>
      </c>
      <c r="F411" s="1" t="s">
        <v>19</v>
      </c>
      <c r="G411" s="1" t="s">
        <v>20</v>
      </c>
      <c r="H411" s="1" t="s">
        <v>12336</v>
      </c>
      <c r="I411" s="1" t="s">
        <v>12337</v>
      </c>
      <c r="J411" s="1" t="s">
        <v>12337</v>
      </c>
      <c r="K411" s="2"/>
      <c r="L411" s="1">
        <v>-6.0</v>
      </c>
      <c r="M411" s="1"/>
      <c r="N411" s="1">
        <v>8.564916666666667</v>
      </c>
      <c r="O411" s="1" t="s">
        <v>10976</v>
      </c>
      <c r="P411" s="1" t="s">
        <v>12338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37</v>
      </c>
      <c r="B412" s="1" t="s">
        <v>17</v>
      </c>
      <c r="C412" s="3">
        <v>428.0</v>
      </c>
      <c r="D412" s="1">
        <v>0.0</v>
      </c>
      <c r="E412" s="2"/>
      <c r="F412" s="1" t="s">
        <v>38</v>
      </c>
      <c r="G412" s="1" t="s">
        <v>39</v>
      </c>
      <c r="H412" s="1" t="s">
        <v>12339</v>
      </c>
      <c r="I412" s="1" t="s">
        <v>12340</v>
      </c>
      <c r="J412" s="1" t="s">
        <v>12340</v>
      </c>
      <c r="K412" s="2"/>
      <c r="L412" s="1">
        <v>1.0</v>
      </c>
      <c r="M412" s="1"/>
      <c r="N412" s="1">
        <v>7.05945</v>
      </c>
      <c r="O412" s="1" t="s">
        <v>42</v>
      </c>
      <c r="P412" s="1" t="s">
        <v>12341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80</v>
      </c>
      <c r="B413" s="1" t="s">
        <v>17</v>
      </c>
      <c r="C413" s="3">
        <v>384.0</v>
      </c>
      <c r="D413" s="1">
        <v>0.0</v>
      </c>
      <c r="E413" s="1" t="s">
        <v>11025</v>
      </c>
      <c r="F413" s="1" t="s">
        <v>81</v>
      </c>
      <c r="G413" s="1" t="s">
        <v>20</v>
      </c>
      <c r="H413" s="1" t="s">
        <v>12342</v>
      </c>
      <c r="I413" s="1" t="s">
        <v>12343</v>
      </c>
      <c r="J413" s="1" t="s">
        <v>12344</v>
      </c>
      <c r="K413" s="1" t="s">
        <v>12345</v>
      </c>
      <c r="L413" s="1">
        <v>-2.0</v>
      </c>
      <c r="M413" s="1">
        <v>0.01605</v>
      </c>
      <c r="N413" s="1">
        <v>9.667266666666666</v>
      </c>
      <c r="O413" s="1" t="s">
        <v>86</v>
      </c>
      <c r="P413" s="1" t="s">
        <v>12346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37</v>
      </c>
      <c r="B414" s="1" t="s">
        <v>17</v>
      </c>
      <c r="C414" s="3">
        <v>289.0</v>
      </c>
      <c r="D414" s="1">
        <v>0.0</v>
      </c>
      <c r="E414" s="2"/>
      <c r="F414" s="1" t="s">
        <v>38</v>
      </c>
      <c r="G414" s="1" t="s">
        <v>39</v>
      </c>
      <c r="H414" s="1" t="s">
        <v>12347</v>
      </c>
      <c r="I414" s="1" t="s">
        <v>12348</v>
      </c>
      <c r="J414" s="1" t="s">
        <v>12348</v>
      </c>
      <c r="K414" s="2"/>
      <c r="L414" s="1">
        <v>0.0</v>
      </c>
      <c r="M414" s="1"/>
      <c r="N414" s="1">
        <v>5.4482</v>
      </c>
      <c r="O414" s="1" t="s">
        <v>42</v>
      </c>
      <c r="P414" s="1" t="s">
        <v>12349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25</v>
      </c>
      <c r="B415" s="1" t="s">
        <v>17</v>
      </c>
      <c r="C415" s="1">
        <v>329.0</v>
      </c>
      <c r="D415" s="1">
        <v>0.0</v>
      </c>
      <c r="E415" s="2"/>
      <c r="F415" s="1" t="s">
        <v>19</v>
      </c>
      <c r="G415" s="1" t="s">
        <v>20</v>
      </c>
      <c r="H415" s="1" t="s">
        <v>12350</v>
      </c>
      <c r="I415" s="1" t="s">
        <v>12351</v>
      </c>
      <c r="J415" s="1" t="s">
        <v>12351</v>
      </c>
      <c r="K415" s="2"/>
      <c r="L415" s="1">
        <v>-8.0</v>
      </c>
      <c r="M415" s="1"/>
      <c r="N415" s="1">
        <v>6.6607666666666665</v>
      </c>
      <c r="O415" s="1" t="s">
        <v>10989</v>
      </c>
      <c r="P415" s="1" t="s">
        <v>11171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16</v>
      </c>
      <c r="B416" s="1" t="s">
        <v>17</v>
      </c>
      <c r="C416" s="3">
        <v>329.0</v>
      </c>
      <c r="D416" s="1">
        <v>0.0</v>
      </c>
      <c r="E416" s="1" t="s">
        <v>18</v>
      </c>
      <c r="F416" s="1" t="s">
        <v>19</v>
      </c>
      <c r="G416" s="1" t="s">
        <v>20</v>
      </c>
      <c r="H416" s="1" t="s">
        <v>12352</v>
      </c>
      <c r="I416" s="1" t="s">
        <v>12353</v>
      </c>
      <c r="J416" s="1" t="s">
        <v>12353</v>
      </c>
      <c r="K416" s="2"/>
      <c r="L416" s="1">
        <v>-7.0</v>
      </c>
      <c r="M416" s="1"/>
      <c r="N416" s="1">
        <v>7.009316666666667</v>
      </c>
      <c r="O416" s="1" t="s">
        <v>10976</v>
      </c>
      <c r="P416" s="1" t="s">
        <v>11754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25</v>
      </c>
      <c r="B417" s="1" t="s">
        <v>17</v>
      </c>
      <c r="C417" s="3">
        <v>513.0</v>
      </c>
      <c r="D417" s="1">
        <v>0.0</v>
      </c>
      <c r="E417" s="2"/>
      <c r="F417" s="1" t="s">
        <v>19</v>
      </c>
      <c r="G417" s="1" t="s">
        <v>20</v>
      </c>
      <c r="H417" s="1" t="s">
        <v>12354</v>
      </c>
      <c r="I417" s="1" t="s">
        <v>12355</v>
      </c>
      <c r="J417" s="1" t="s">
        <v>12355</v>
      </c>
      <c r="K417" s="2"/>
      <c r="L417" s="1">
        <v>-7.0</v>
      </c>
      <c r="M417" s="1"/>
      <c r="N417" s="1">
        <v>12.355533333333334</v>
      </c>
      <c r="O417" s="1" t="s">
        <v>10989</v>
      </c>
      <c r="P417" s="1" t="s">
        <v>12356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16</v>
      </c>
      <c r="B418" s="1" t="s">
        <v>17</v>
      </c>
      <c r="C418" s="1">
        <v>299.0</v>
      </c>
      <c r="D418" s="1">
        <v>0.0</v>
      </c>
      <c r="E418" s="1" t="s">
        <v>18</v>
      </c>
      <c r="F418" s="1" t="s">
        <v>19</v>
      </c>
      <c r="G418" s="1" t="s">
        <v>20</v>
      </c>
      <c r="H418" s="1" t="s">
        <v>12357</v>
      </c>
      <c r="I418" s="1" t="s">
        <v>12358</v>
      </c>
      <c r="J418" s="1" t="s">
        <v>12358</v>
      </c>
      <c r="K418" s="2"/>
      <c r="L418" s="1">
        <v>-1.0</v>
      </c>
      <c r="M418" s="1"/>
      <c r="N418" s="1">
        <v>13.4837</v>
      </c>
      <c r="O418" s="1" t="s">
        <v>10976</v>
      </c>
      <c r="P418" s="1" t="s">
        <v>12359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80</v>
      </c>
      <c r="B419" s="1" t="s">
        <v>17</v>
      </c>
      <c r="C419" s="3">
        <v>705.0</v>
      </c>
      <c r="D419" s="1">
        <v>0.0</v>
      </c>
      <c r="E419" s="1" t="s">
        <v>11072</v>
      </c>
      <c r="F419" s="1" t="s">
        <v>81</v>
      </c>
      <c r="G419" s="1" t="s">
        <v>39</v>
      </c>
      <c r="H419" s="1" t="s">
        <v>12360</v>
      </c>
      <c r="I419" s="1" t="s">
        <v>12361</v>
      </c>
      <c r="J419" s="1" t="s">
        <v>12362</v>
      </c>
      <c r="K419" s="1" t="s">
        <v>12363</v>
      </c>
      <c r="L419" s="1">
        <v>-25.0</v>
      </c>
      <c r="M419" s="1">
        <v>0.021666666666666667</v>
      </c>
      <c r="N419" s="1">
        <v>12.457733333333334</v>
      </c>
      <c r="O419" s="1" t="s">
        <v>86</v>
      </c>
      <c r="P419" s="1" t="s">
        <v>12364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29</v>
      </c>
      <c r="B420" s="1" t="s">
        <v>17</v>
      </c>
      <c r="C420" s="1">
        <v>329.0</v>
      </c>
      <c r="D420" s="1">
        <v>0.0</v>
      </c>
      <c r="E420" s="1" t="s">
        <v>5930</v>
      </c>
      <c r="F420" s="1" t="s">
        <v>19</v>
      </c>
      <c r="G420" s="1" t="s">
        <v>20</v>
      </c>
      <c r="H420" s="1" t="s">
        <v>12365</v>
      </c>
      <c r="I420" s="1" t="s">
        <v>12366</v>
      </c>
      <c r="J420" s="1" t="s">
        <v>12366</v>
      </c>
      <c r="K420" s="2"/>
      <c r="L420" s="1">
        <v>1.0</v>
      </c>
      <c r="M420" s="1"/>
      <c r="N420" s="1">
        <v>16.104883333333333</v>
      </c>
      <c r="O420" s="1" t="s">
        <v>10989</v>
      </c>
      <c r="P420" s="1" t="s">
        <v>8692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80</v>
      </c>
      <c r="B421" s="1" t="s">
        <v>17</v>
      </c>
      <c r="C421" s="1">
        <v>308.0</v>
      </c>
      <c r="D421" s="1">
        <v>0.0</v>
      </c>
      <c r="E421" s="1" t="s">
        <v>11072</v>
      </c>
      <c r="F421" s="1" t="s">
        <v>81</v>
      </c>
      <c r="G421" s="1" t="s">
        <v>20</v>
      </c>
      <c r="H421" s="1" t="s">
        <v>12367</v>
      </c>
      <c r="I421" s="1" t="s">
        <v>12368</v>
      </c>
      <c r="J421" s="1" t="s">
        <v>12369</v>
      </c>
      <c r="K421" s="1" t="s">
        <v>12370</v>
      </c>
      <c r="L421" s="1">
        <v>9.0</v>
      </c>
      <c r="M421" s="1">
        <v>0.0216</v>
      </c>
      <c r="N421" s="1">
        <v>14.202183333333334</v>
      </c>
      <c r="O421" s="1" t="s">
        <v>86</v>
      </c>
      <c r="P421" s="1" t="s">
        <v>12371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25</v>
      </c>
      <c r="B422" s="1" t="s">
        <v>17</v>
      </c>
      <c r="C422" s="3">
        <v>328.0</v>
      </c>
      <c r="D422" s="1">
        <v>0.0</v>
      </c>
      <c r="E422" s="2"/>
      <c r="F422" s="1" t="s">
        <v>19</v>
      </c>
      <c r="G422" s="1" t="s">
        <v>20</v>
      </c>
      <c r="H422" s="1" t="s">
        <v>12372</v>
      </c>
      <c r="I422" s="1" t="s">
        <v>12373</v>
      </c>
      <c r="J422" s="1" t="s">
        <v>12373</v>
      </c>
      <c r="K422" s="2"/>
      <c r="L422" s="1">
        <v>3.0</v>
      </c>
      <c r="M422" s="1"/>
      <c r="N422" s="1">
        <v>18.387133333333335</v>
      </c>
      <c r="O422" s="1" t="s">
        <v>10989</v>
      </c>
      <c r="P422" s="1" t="s">
        <v>12374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80</v>
      </c>
      <c r="B423" s="1" t="s">
        <v>17</v>
      </c>
      <c r="C423" s="1">
        <v>0.0</v>
      </c>
      <c r="D423" s="1">
        <v>736.0</v>
      </c>
      <c r="E423" s="2"/>
      <c r="F423" s="1" t="s">
        <v>38</v>
      </c>
      <c r="G423" s="1" t="s">
        <v>20</v>
      </c>
      <c r="H423" s="1" t="s">
        <v>12375</v>
      </c>
      <c r="I423" s="1" t="s">
        <v>12376</v>
      </c>
      <c r="J423" s="1" t="s">
        <v>12376</v>
      </c>
      <c r="K423" s="2"/>
      <c r="L423" s="1">
        <v>1.0</v>
      </c>
      <c r="M423" s="1"/>
      <c r="N423" s="1">
        <v>20.920633333333335</v>
      </c>
      <c r="O423" s="1" t="s">
        <v>86</v>
      </c>
      <c r="P423" s="1" t="s">
        <v>12377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29</v>
      </c>
      <c r="B424" s="3" t="s">
        <v>17</v>
      </c>
      <c r="C424" s="1">
        <v>393.0</v>
      </c>
      <c r="D424" s="1">
        <v>0.0</v>
      </c>
      <c r="E424" s="1" t="s">
        <v>5930</v>
      </c>
      <c r="F424" s="1" t="s">
        <v>19</v>
      </c>
      <c r="G424" s="1" t="s">
        <v>20</v>
      </c>
      <c r="H424" s="1" t="s">
        <v>12378</v>
      </c>
      <c r="I424" s="1" t="s">
        <v>12379</v>
      </c>
      <c r="J424" s="1" t="s">
        <v>12379</v>
      </c>
      <c r="K424" s="2"/>
      <c r="L424" s="1">
        <v>-5.0</v>
      </c>
      <c r="M424" s="1"/>
      <c r="N424" s="1">
        <v>9.7032</v>
      </c>
      <c r="O424" s="1" t="s">
        <v>10989</v>
      </c>
      <c r="P424" s="1" t="s">
        <v>12380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37</v>
      </c>
      <c r="B425" s="1" t="s">
        <v>17</v>
      </c>
      <c r="C425" s="1">
        <v>20.0</v>
      </c>
      <c r="D425" s="1">
        <v>35.0</v>
      </c>
      <c r="E425" s="2"/>
      <c r="F425" s="1" t="s">
        <v>38</v>
      </c>
      <c r="G425" s="1" t="s">
        <v>39</v>
      </c>
      <c r="H425" s="1" t="s">
        <v>12381</v>
      </c>
      <c r="I425" s="1" t="s">
        <v>12382</v>
      </c>
      <c r="J425" s="1" t="s">
        <v>12382</v>
      </c>
      <c r="K425" s="2"/>
      <c r="L425" s="1">
        <v>-5.0</v>
      </c>
      <c r="M425" s="1"/>
      <c r="N425" s="1">
        <v>0.8671</v>
      </c>
      <c r="O425" s="1" t="s">
        <v>42</v>
      </c>
      <c r="P425" s="1" t="s">
        <v>12383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80</v>
      </c>
      <c r="B426" s="1" t="s">
        <v>17</v>
      </c>
      <c r="C426" s="3">
        <v>575.0</v>
      </c>
      <c r="D426" s="1">
        <v>0.0</v>
      </c>
      <c r="E426" s="1" t="s">
        <v>11025</v>
      </c>
      <c r="F426" s="1" t="s">
        <v>81</v>
      </c>
      <c r="G426" s="1" t="s">
        <v>20</v>
      </c>
      <c r="H426" s="1" t="s">
        <v>12384</v>
      </c>
      <c r="I426" s="1" t="s">
        <v>12385</v>
      </c>
      <c r="J426" s="1" t="s">
        <v>12386</v>
      </c>
      <c r="K426" s="1" t="s">
        <v>12387</v>
      </c>
      <c r="L426" s="1">
        <v>-23.0</v>
      </c>
      <c r="M426" s="1">
        <v>0.01565</v>
      </c>
      <c r="N426" s="1">
        <v>14.850083333333334</v>
      </c>
      <c r="O426" s="1" t="s">
        <v>86</v>
      </c>
      <c r="P426" s="1" t="s">
        <v>12388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80</v>
      </c>
      <c r="B427" s="1" t="s">
        <v>17</v>
      </c>
      <c r="C427" s="1">
        <v>598.0</v>
      </c>
      <c r="D427" s="1">
        <v>150.0</v>
      </c>
      <c r="E427" s="2"/>
      <c r="F427" s="1" t="s">
        <v>38</v>
      </c>
      <c r="G427" s="1" t="s">
        <v>162</v>
      </c>
      <c r="H427" s="1" t="s">
        <v>12389</v>
      </c>
      <c r="I427" s="1" t="s">
        <v>12390</v>
      </c>
      <c r="J427" s="1" t="s">
        <v>12390</v>
      </c>
      <c r="K427" s="2"/>
      <c r="L427" s="1">
        <v>-6.0</v>
      </c>
      <c r="M427" s="1"/>
      <c r="N427" s="1">
        <v>17.53076666666667</v>
      </c>
      <c r="O427" s="1" t="s">
        <v>86</v>
      </c>
      <c r="P427" s="1" t="s">
        <v>12391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37</v>
      </c>
      <c r="B428" s="1" t="s">
        <v>17</v>
      </c>
      <c r="C428" s="1">
        <v>238.0</v>
      </c>
      <c r="D428" s="1">
        <v>0.0</v>
      </c>
      <c r="E428" s="2"/>
      <c r="F428" s="1" t="s">
        <v>38</v>
      </c>
      <c r="G428" s="1" t="s">
        <v>39</v>
      </c>
      <c r="H428" s="1" t="s">
        <v>12392</v>
      </c>
      <c r="I428" s="1" t="s">
        <v>12393</v>
      </c>
      <c r="J428" s="1" t="s">
        <v>12393</v>
      </c>
      <c r="K428" s="2"/>
      <c r="L428" s="1">
        <v>5.0</v>
      </c>
      <c r="M428" s="1"/>
      <c r="N428" s="1">
        <v>11.683983333333334</v>
      </c>
      <c r="O428" s="1" t="s">
        <v>42</v>
      </c>
      <c r="P428" s="1" t="s">
        <v>12394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29</v>
      </c>
      <c r="B429" s="1" t="s">
        <v>17</v>
      </c>
      <c r="C429" s="1">
        <v>585.0</v>
      </c>
      <c r="D429" s="1">
        <v>0.0</v>
      </c>
      <c r="E429" s="1" t="s">
        <v>12395</v>
      </c>
      <c r="F429" s="1" t="s">
        <v>19</v>
      </c>
      <c r="G429" s="1" t="s">
        <v>20</v>
      </c>
      <c r="H429" s="1" t="s">
        <v>12396</v>
      </c>
      <c r="I429" s="1" t="s">
        <v>12397</v>
      </c>
      <c r="J429" s="1" t="s">
        <v>12397</v>
      </c>
      <c r="K429" s="2"/>
      <c r="L429" s="1">
        <v>-9.0</v>
      </c>
      <c r="M429" s="1"/>
      <c r="N429" s="1">
        <v>10.873666666666667</v>
      </c>
      <c r="O429" s="1" t="s">
        <v>10989</v>
      </c>
      <c r="P429" s="1" t="s">
        <v>12398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80</v>
      </c>
      <c r="B430" s="1" t="s">
        <v>17</v>
      </c>
      <c r="C430" s="1">
        <v>468.0</v>
      </c>
      <c r="D430" s="1">
        <v>19.0</v>
      </c>
      <c r="E430" s="1" t="s">
        <v>11072</v>
      </c>
      <c r="F430" s="1" t="s">
        <v>81</v>
      </c>
      <c r="G430" s="1" t="s">
        <v>20</v>
      </c>
      <c r="H430" s="1" t="s">
        <v>12399</v>
      </c>
      <c r="I430" s="1" t="s">
        <v>12400</v>
      </c>
      <c r="J430" s="1" t="s">
        <v>12401</v>
      </c>
      <c r="K430" s="1" t="s">
        <v>12402</v>
      </c>
      <c r="L430" s="1">
        <v>0.0</v>
      </c>
      <c r="M430" s="1">
        <v>0.05235</v>
      </c>
      <c r="N430" s="1">
        <v>21.122183333333332</v>
      </c>
      <c r="O430" s="1" t="s">
        <v>86</v>
      </c>
      <c r="P430" s="1" t="s">
        <v>12403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25</v>
      </c>
      <c r="B431" s="1" t="s">
        <v>17</v>
      </c>
      <c r="C431" s="1">
        <v>329.0</v>
      </c>
      <c r="D431" s="1">
        <v>0.0</v>
      </c>
      <c r="E431" s="2"/>
      <c r="F431" s="1" t="s">
        <v>19</v>
      </c>
      <c r="G431" s="1" t="s">
        <v>20</v>
      </c>
      <c r="H431" s="1" t="s">
        <v>12404</v>
      </c>
      <c r="I431" s="1" t="s">
        <v>12405</v>
      </c>
      <c r="J431" s="1" t="s">
        <v>12405</v>
      </c>
      <c r="K431" s="2"/>
      <c r="L431" s="1">
        <v>-2.0</v>
      </c>
      <c r="M431" s="1"/>
      <c r="N431" s="1">
        <v>12.0251</v>
      </c>
      <c r="O431" s="1" t="s">
        <v>10989</v>
      </c>
      <c r="P431" s="1" t="s">
        <v>12406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16</v>
      </c>
      <c r="B432" s="1" t="s">
        <v>17</v>
      </c>
      <c r="C432" s="1">
        <v>421.0</v>
      </c>
      <c r="D432" s="1">
        <v>0.0</v>
      </c>
      <c r="E432" s="1" t="s">
        <v>18</v>
      </c>
      <c r="F432" s="1" t="s">
        <v>19</v>
      </c>
      <c r="G432" s="1" t="s">
        <v>20</v>
      </c>
      <c r="H432" s="1" t="s">
        <v>12407</v>
      </c>
      <c r="I432" s="1" t="s">
        <v>12408</v>
      </c>
      <c r="J432" s="1" t="s">
        <v>12408</v>
      </c>
      <c r="K432" s="2"/>
      <c r="L432" s="1">
        <v>-7.0</v>
      </c>
      <c r="M432" s="1"/>
      <c r="N432" s="1">
        <v>7.929633333333333</v>
      </c>
      <c r="O432" s="1" t="s">
        <v>10976</v>
      </c>
      <c r="P432" s="1" t="s">
        <v>12409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80</v>
      </c>
      <c r="B433" s="1" t="s">
        <v>17</v>
      </c>
      <c r="C433" s="1">
        <v>190.0</v>
      </c>
      <c r="D433" s="1">
        <v>59.0</v>
      </c>
      <c r="E433" s="2"/>
      <c r="F433" s="1" t="s">
        <v>38</v>
      </c>
      <c r="G433" s="1" t="s">
        <v>20</v>
      </c>
      <c r="H433" s="1" t="s">
        <v>12410</v>
      </c>
      <c r="I433" s="1" t="s">
        <v>12411</v>
      </c>
      <c r="J433" s="1" t="s">
        <v>12411</v>
      </c>
      <c r="K433" s="2"/>
      <c r="L433" s="1">
        <v>-9.0</v>
      </c>
      <c r="M433" s="1"/>
      <c r="N433" s="1">
        <v>94.79258333333334</v>
      </c>
      <c r="O433" s="1" t="s">
        <v>86</v>
      </c>
      <c r="P433" s="1" t="s">
        <v>11908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80</v>
      </c>
      <c r="B434" s="1" t="s">
        <v>17</v>
      </c>
      <c r="C434" s="1">
        <v>309.0</v>
      </c>
      <c r="D434" s="1">
        <v>0.0</v>
      </c>
      <c r="E434" s="1" t="s">
        <v>11025</v>
      </c>
      <c r="F434" s="1" t="s">
        <v>81</v>
      </c>
      <c r="G434" s="1" t="s">
        <v>20</v>
      </c>
      <c r="H434" s="1" t="s">
        <v>12412</v>
      </c>
      <c r="I434" s="1" t="s">
        <v>12413</v>
      </c>
      <c r="J434" s="1" t="s">
        <v>12414</v>
      </c>
      <c r="K434" s="1" t="s">
        <v>12415</v>
      </c>
      <c r="L434" s="1">
        <v>-9.0</v>
      </c>
      <c r="M434" s="1">
        <v>0.0161</v>
      </c>
      <c r="N434" s="1">
        <v>12.088866666666666</v>
      </c>
      <c r="O434" s="1" t="s">
        <v>86</v>
      </c>
      <c r="P434" s="1" t="s">
        <v>11423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25</v>
      </c>
      <c r="B435" s="1" t="s">
        <v>17</v>
      </c>
      <c r="C435" s="1">
        <v>578.0</v>
      </c>
      <c r="D435" s="1">
        <v>0.0</v>
      </c>
      <c r="E435" s="2"/>
      <c r="F435" s="1" t="s">
        <v>19</v>
      </c>
      <c r="G435" s="1" t="s">
        <v>20</v>
      </c>
      <c r="H435" s="1" t="s">
        <v>12416</v>
      </c>
      <c r="I435" s="1" t="s">
        <v>12417</v>
      </c>
      <c r="J435" s="1" t="s">
        <v>12417</v>
      </c>
      <c r="K435" s="2"/>
      <c r="L435" s="1">
        <v>-2.0</v>
      </c>
      <c r="M435" s="1"/>
      <c r="N435" s="1">
        <v>17.617166666666666</v>
      </c>
      <c r="O435" s="1" t="s">
        <v>10989</v>
      </c>
      <c r="P435" s="1" t="s">
        <v>12418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16</v>
      </c>
      <c r="B436" s="1" t="s">
        <v>17</v>
      </c>
      <c r="C436" s="1">
        <v>321.0</v>
      </c>
      <c r="D436" s="1">
        <v>0.0</v>
      </c>
      <c r="E436" s="1" t="s">
        <v>18</v>
      </c>
      <c r="F436" s="1" t="s">
        <v>19</v>
      </c>
      <c r="G436" s="1" t="s">
        <v>20</v>
      </c>
      <c r="H436" s="1" t="s">
        <v>12419</v>
      </c>
      <c r="I436" s="1" t="s">
        <v>12420</v>
      </c>
      <c r="J436" s="1" t="s">
        <v>12420</v>
      </c>
      <c r="K436" s="2"/>
      <c r="L436" s="1">
        <v>0.0</v>
      </c>
      <c r="M436" s="1"/>
      <c r="N436" s="1">
        <v>15.820533333333334</v>
      </c>
      <c r="O436" s="1" t="s">
        <v>10976</v>
      </c>
      <c r="P436" s="1" t="s">
        <v>12421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80</v>
      </c>
      <c r="B437" s="1" t="s">
        <v>17</v>
      </c>
      <c r="C437" s="1">
        <v>199.0</v>
      </c>
      <c r="D437" s="1">
        <v>50.0</v>
      </c>
      <c r="E437" s="2"/>
      <c r="F437" s="1" t="s">
        <v>38</v>
      </c>
      <c r="G437" s="1" t="s">
        <v>20</v>
      </c>
      <c r="H437" s="1" t="s">
        <v>12422</v>
      </c>
      <c r="I437" s="1" t="s">
        <v>12423</v>
      </c>
      <c r="J437" s="1" t="s">
        <v>12423</v>
      </c>
      <c r="K437" s="2"/>
      <c r="L437" s="1">
        <v>-14.0</v>
      </c>
      <c r="M437" s="1"/>
      <c r="N437" s="1">
        <v>4.13225</v>
      </c>
      <c r="O437" s="1" t="s">
        <v>86</v>
      </c>
      <c r="P437" s="1" t="s">
        <v>12424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80</v>
      </c>
      <c r="B438" s="1" t="s">
        <v>17</v>
      </c>
      <c r="C438" s="1">
        <v>269.0</v>
      </c>
      <c r="D438" s="1">
        <v>0.0</v>
      </c>
      <c r="E438" s="1" t="s">
        <v>11072</v>
      </c>
      <c r="F438" s="1" t="s">
        <v>81</v>
      </c>
      <c r="G438" s="1" t="s">
        <v>20</v>
      </c>
      <c r="H438" s="1" t="s">
        <v>12425</v>
      </c>
      <c r="I438" s="1" t="s">
        <v>12426</v>
      </c>
      <c r="J438" s="1" t="s">
        <v>12427</v>
      </c>
      <c r="K438" s="1" t="s">
        <v>12428</v>
      </c>
      <c r="L438" s="1">
        <v>-12.0</v>
      </c>
      <c r="M438" s="1">
        <v>0.015433333333333334</v>
      </c>
      <c r="N438" s="1">
        <v>9.49165</v>
      </c>
      <c r="O438" s="1" t="s">
        <v>86</v>
      </c>
      <c r="P438" s="1" t="s">
        <v>11486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80</v>
      </c>
      <c r="B439" s="1" t="s">
        <v>17</v>
      </c>
      <c r="C439" s="1">
        <v>390.0</v>
      </c>
      <c r="D439" s="1">
        <v>0.0</v>
      </c>
      <c r="E439" s="1" t="s">
        <v>18</v>
      </c>
      <c r="F439" s="1" t="s">
        <v>81</v>
      </c>
      <c r="G439" s="1" t="s">
        <v>20</v>
      </c>
      <c r="H439" s="1" t="s">
        <v>12429</v>
      </c>
      <c r="I439" s="1" t="s">
        <v>12430</v>
      </c>
      <c r="J439" s="1" t="s">
        <v>12431</v>
      </c>
      <c r="K439" s="1" t="s">
        <v>12432</v>
      </c>
      <c r="L439" s="1">
        <v>4.0</v>
      </c>
      <c r="M439" s="1">
        <v>20.18505</v>
      </c>
      <c r="N439" s="1">
        <v>15.694033333333334</v>
      </c>
      <c r="O439" s="1" t="s">
        <v>86</v>
      </c>
      <c r="P439" s="1" t="s">
        <v>12433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37</v>
      </c>
      <c r="B440" s="1" t="s">
        <v>17</v>
      </c>
      <c r="C440" s="3">
        <v>249.0</v>
      </c>
      <c r="D440" s="1">
        <v>0.0</v>
      </c>
      <c r="E440" s="2"/>
      <c r="F440" s="1" t="s">
        <v>38</v>
      </c>
      <c r="G440" s="1" t="s">
        <v>39</v>
      </c>
      <c r="H440" s="1" t="s">
        <v>12434</v>
      </c>
      <c r="I440" s="1" t="s">
        <v>12435</v>
      </c>
      <c r="J440" s="1" t="s">
        <v>12435</v>
      </c>
      <c r="K440" s="2"/>
      <c r="L440" s="1">
        <v>0.0</v>
      </c>
      <c r="M440" s="1"/>
      <c r="N440" s="1">
        <v>6.9037</v>
      </c>
      <c r="O440" s="1" t="s">
        <v>42</v>
      </c>
      <c r="P440" s="1" t="s">
        <v>12436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80</v>
      </c>
      <c r="B441" s="1" t="s">
        <v>17</v>
      </c>
      <c r="C441" s="1">
        <v>250.0</v>
      </c>
      <c r="D441" s="1">
        <v>0.0</v>
      </c>
      <c r="E441" s="1" t="s">
        <v>11072</v>
      </c>
      <c r="F441" s="1" t="s">
        <v>81</v>
      </c>
      <c r="G441" s="1" t="s">
        <v>20</v>
      </c>
      <c r="H441" s="1" t="s">
        <v>12437</v>
      </c>
      <c r="I441" s="1" t="s">
        <v>12438</v>
      </c>
      <c r="J441" s="1" t="s">
        <v>12439</v>
      </c>
      <c r="K441" s="1" t="s">
        <v>12440</v>
      </c>
      <c r="L441" s="1">
        <v>2.0</v>
      </c>
      <c r="M441" s="1">
        <v>0.014216666666666667</v>
      </c>
      <c r="N441" s="1">
        <v>12.302616666666667</v>
      </c>
      <c r="O441" s="1" t="s">
        <v>86</v>
      </c>
      <c r="P441" s="1" t="s">
        <v>12441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16</v>
      </c>
      <c r="B442" s="1" t="s">
        <v>17</v>
      </c>
      <c r="C442" s="1">
        <v>630.0</v>
      </c>
      <c r="D442" s="1">
        <v>0.0</v>
      </c>
      <c r="E442" s="1" t="s">
        <v>18</v>
      </c>
      <c r="F442" s="1" t="s">
        <v>19</v>
      </c>
      <c r="G442" s="1" t="s">
        <v>20</v>
      </c>
      <c r="H442" s="1" t="s">
        <v>12442</v>
      </c>
      <c r="I442" s="1" t="s">
        <v>12443</v>
      </c>
      <c r="J442" s="1" t="s">
        <v>12443</v>
      </c>
      <c r="K442" s="2"/>
      <c r="L442" s="1">
        <v>2.0</v>
      </c>
      <c r="M442" s="1"/>
      <c r="N442" s="1">
        <v>22.481466666666666</v>
      </c>
      <c r="O442" s="1" t="s">
        <v>10976</v>
      </c>
      <c r="P442" s="1" t="s">
        <v>12444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80</v>
      </c>
      <c r="B443" s="1" t="s">
        <v>17</v>
      </c>
      <c r="C443" s="3">
        <v>247.0</v>
      </c>
      <c r="D443" s="1">
        <v>62.0</v>
      </c>
      <c r="E443" s="2"/>
      <c r="F443" s="1" t="s">
        <v>38</v>
      </c>
      <c r="G443" s="1" t="s">
        <v>39</v>
      </c>
      <c r="H443" s="1" t="s">
        <v>12445</v>
      </c>
      <c r="I443" s="1" t="s">
        <v>12446</v>
      </c>
      <c r="J443" s="1" t="s">
        <v>12446</v>
      </c>
      <c r="K443" s="2"/>
      <c r="L443" s="1">
        <v>1.0</v>
      </c>
      <c r="M443" s="1"/>
      <c r="N443" s="1">
        <v>21.133366666666667</v>
      </c>
      <c r="O443" s="1" t="s">
        <v>86</v>
      </c>
      <c r="P443" s="1" t="s">
        <v>11423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25</v>
      </c>
      <c r="B444" s="1" t="s">
        <v>88</v>
      </c>
      <c r="C444" s="1">
        <v>528.0</v>
      </c>
      <c r="D444" s="1">
        <v>0.0</v>
      </c>
      <c r="E444" s="2"/>
      <c r="F444" s="1" t="s">
        <v>19</v>
      </c>
      <c r="G444" s="1" t="s">
        <v>20</v>
      </c>
      <c r="H444" s="1" t="s">
        <v>12447</v>
      </c>
      <c r="I444" s="1" t="s">
        <v>12448</v>
      </c>
      <c r="J444" s="1" t="s">
        <v>12448</v>
      </c>
      <c r="K444" s="2"/>
      <c r="L444" s="1">
        <v>-5.0</v>
      </c>
      <c r="M444" s="1"/>
      <c r="N444" s="1">
        <v>14.386633333333334</v>
      </c>
      <c r="O444" s="1" t="s">
        <v>10989</v>
      </c>
      <c r="P444" s="1" t="s">
        <v>12449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29</v>
      </c>
      <c r="B445" s="1" t="s">
        <v>88</v>
      </c>
      <c r="C445" s="1">
        <v>370.0</v>
      </c>
      <c r="D445" s="1">
        <v>0.0</v>
      </c>
      <c r="E445" s="1" t="s">
        <v>12450</v>
      </c>
      <c r="F445" s="1" t="s">
        <v>19</v>
      </c>
      <c r="G445" s="1" t="s">
        <v>20</v>
      </c>
      <c r="H445" s="1" t="s">
        <v>12451</v>
      </c>
      <c r="I445" s="1" t="s">
        <v>12452</v>
      </c>
      <c r="J445" s="1" t="s">
        <v>12452</v>
      </c>
      <c r="K445" s="2"/>
      <c r="L445" s="1">
        <v>-9.0</v>
      </c>
      <c r="M445" s="1"/>
      <c r="N445" s="1">
        <v>5.309833333333334</v>
      </c>
      <c r="O445" s="1" t="s">
        <v>10989</v>
      </c>
      <c r="P445" s="1" t="s">
        <v>12453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80</v>
      </c>
      <c r="B446" s="1" t="s">
        <v>17</v>
      </c>
      <c r="C446" s="1">
        <v>404.0</v>
      </c>
      <c r="D446" s="1">
        <v>15.0</v>
      </c>
      <c r="E446" s="1" t="s">
        <v>11072</v>
      </c>
      <c r="F446" s="1" t="s">
        <v>81</v>
      </c>
      <c r="G446" s="1" t="s">
        <v>20</v>
      </c>
      <c r="H446" s="1" t="s">
        <v>12454</v>
      </c>
      <c r="I446" s="1" t="s">
        <v>12455</v>
      </c>
      <c r="J446" s="1" t="s">
        <v>12456</v>
      </c>
      <c r="K446" s="1" t="s">
        <v>12457</v>
      </c>
      <c r="L446" s="1">
        <v>2.0</v>
      </c>
      <c r="M446" s="1">
        <v>0.027766666666666665</v>
      </c>
      <c r="N446" s="1">
        <v>7.851466666666667</v>
      </c>
      <c r="O446" s="1" t="s">
        <v>86</v>
      </c>
      <c r="P446" s="1" t="s">
        <v>12458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25</v>
      </c>
      <c r="B447" s="1" t="s">
        <v>88</v>
      </c>
      <c r="C447" s="1">
        <v>511.0</v>
      </c>
      <c r="D447" s="1">
        <v>0.0</v>
      </c>
      <c r="E447" s="2"/>
      <c r="F447" s="1" t="s">
        <v>19</v>
      </c>
      <c r="G447" s="1" t="s">
        <v>20</v>
      </c>
      <c r="H447" s="1" t="s">
        <v>12459</v>
      </c>
      <c r="I447" s="1" t="s">
        <v>12460</v>
      </c>
      <c r="J447" s="1" t="s">
        <v>12460</v>
      </c>
      <c r="K447" s="2"/>
      <c r="L447" s="1">
        <v>-7.0</v>
      </c>
      <c r="M447" s="1"/>
      <c r="N447" s="1">
        <v>12.99795</v>
      </c>
      <c r="O447" s="1" t="s">
        <v>10989</v>
      </c>
      <c r="P447" s="1" t="s">
        <v>12461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80</v>
      </c>
      <c r="B448" s="1" t="s">
        <v>17</v>
      </c>
      <c r="C448" s="1">
        <v>494.0</v>
      </c>
      <c r="D448" s="1">
        <v>24.0</v>
      </c>
      <c r="E448" s="1" t="s">
        <v>11025</v>
      </c>
      <c r="F448" s="1" t="s">
        <v>81</v>
      </c>
      <c r="G448" s="1" t="s">
        <v>20</v>
      </c>
      <c r="H448" s="1" t="s">
        <v>12462</v>
      </c>
      <c r="I448" s="1" t="s">
        <v>12463</v>
      </c>
      <c r="J448" s="1" t="s">
        <v>12464</v>
      </c>
      <c r="K448" s="1" t="s">
        <v>12465</v>
      </c>
      <c r="L448" s="1">
        <v>-10.0</v>
      </c>
      <c r="M448" s="1">
        <v>0.012583333333333334</v>
      </c>
      <c r="N448" s="1">
        <v>16.641533333333335</v>
      </c>
      <c r="O448" s="1" t="s">
        <v>86</v>
      </c>
      <c r="P448" s="1" t="s">
        <v>12466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29</v>
      </c>
      <c r="B449" s="1" t="s">
        <v>88</v>
      </c>
      <c r="C449" s="1">
        <v>329.0</v>
      </c>
      <c r="D449" s="1">
        <v>0.0</v>
      </c>
      <c r="E449" s="1" t="s">
        <v>12467</v>
      </c>
      <c r="F449" s="1" t="s">
        <v>19</v>
      </c>
      <c r="G449" s="1" t="s">
        <v>20</v>
      </c>
      <c r="H449" s="1" t="s">
        <v>12468</v>
      </c>
      <c r="I449" s="1" t="s">
        <v>12469</v>
      </c>
      <c r="J449" s="1" t="s">
        <v>12469</v>
      </c>
      <c r="K449" s="2"/>
      <c r="L449" s="1">
        <v>-8.0</v>
      </c>
      <c r="M449" s="1"/>
      <c r="N449" s="1">
        <v>6.29545</v>
      </c>
      <c r="O449" s="1" t="s">
        <v>10989</v>
      </c>
      <c r="P449" s="1" t="s">
        <v>2742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80</v>
      </c>
      <c r="B450" s="1" t="s">
        <v>17</v>
      </c>
      <c r="C450" s="3">
        <v>462.0</v>
      </c>
      <c r="D450" s="1">
        <v>116.0</v>
      </c>
      <c r="E450" s="2"/>
      <c r="F450" s="1" t="s">
        <v>38</v>
      </c>
      <c r="G450" s="1" t="s">
        <v>20</v>
      </c>
      <c r="H450" s="1" t="s">
        <v>12470</v>
      </c>
      <c r="I450" s="1" t="s">
        <v>12471</v>
      </c>
      <c r="J450" s="1" t="s">
        <v>12471</v>
      </c>
      <c r="K450" s="2"/>
      <c r="L450" s="1">
        <v>-7.0</v>
      </c>
      <c r="M450" s="1"/>
      <c r="N450" s="1">
        <v>11.28135</v>
      </c>
      <c r="O450" s="1" t="s">
        <v>86</v>
      </c>
      <c r="P450" s="1" t="s">
        <v>12472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80</v>
      </c>
      <c r="B451" s="1" t="s">
        <v>17</v>
      </c>
      <c r="C451" s="1">
        <v>274.0</v>
      </c>
      <c r="D451" s="1">
        <v>32.0</v>
      </c>
      <c r="E451" s="1" t="s">
        <v>11072</v>
      </c>
      <c r="F451" s="1" t="s">
        <v>81</v>
      </c>
      <c r="G451" s="1" t="s">
        <v>20</v>
      </c>
      <c r="H451" s="1" t="s">
        <v>12473</v>
      </c>
      <c r="I451" s="1" t="s">
        <v>12474</v>
      </c>
      <c r="J451" s="1" t="s">
        <v>12475</v>
      </c>
      <c r="K451" s="1" t="s">
        <v>12476</v>
      </c>
      <c r="L451" s="1">
        <v>0.0</v>
      </c>
      <c r="M451" s="1">
        <v>0.012883333333333333</v>
      </c>
      <c r="N451" s="1">
        <v>12.714116666666667</v>
      </c>
      <c r="O451" s="1" t="s">
        <v>86</v>
      </c>
      <c r="P451" s="1" t="s">
        <v>12477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25</v>
      </c>
      <c r="B452" s="1" t="s">
        <v>88</v>
      </c>
      <c r="C452" s="1">
        <v>640.0</v>
      </c>
      <c r="D452" s="1">
        <v>0.0</v>
      </c>
      <c r="E452" s="2"/>
      <c r="F452" s="1" t="s">
        <v>19</v>
      </c>
      <c r="G452" s="1" t="s">
        <v>20</v>
      </c>
      <c r="H452" s="1" t="s">
        <v>12478</v>
      </c>
      <c r="I452" s="1" t="s">
        <v>12479</v>
      </c>
      <c r="J452" s="1" t="s">
        <v>12479</v>
      </c>
      <c r="K452" s="2"/>
      <c r="L452" s="1">
        <v>-10.0</v>
      </c>
      <c r="M452" s="1"/>
      <c r="N452" s="1">
        <v>9.88045</v>
      </c>
      <c r="O452" s="1" t="s">
        <v>10989</v>
      </c>
      <c r="P452" s="1" t="s">
        <v>12480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16</v>
      </c>
      <c r="B453" s="1" t="s">
        <v>17</v>
      </c>
      <c r="C453" s="1">
        <v>464.0</v>
      </c>
      <c r="D453" s="1">
        <v>0.0</v>
      </c>
      <c r="E453" s="1" t="s">
        <v>18</v>
      </c>
      <c r="F453" s="1" t="s">
        <v>19</v>
      </c>
      <c r="G453" s="1" t="s">
        <v>20</v>
      </c>
      <c r="H453" s="1" t="s">
        <v>12481</v>
      </c>
      <c r="I453" s="1" t="s">
        <v>12482</v>
      </c>
      <c r="J453" s="1" t="s">
        <v>12482</v>
      </c>
      <c r="K453" s="2"/>
      <c r="L453" s="1">
        <v>0.0</v>
      </c>
      <c r="M453" s="1"/>
      <c r="N453" s="1">
        <v>15.2566</v>
      </c>
      <c r="O453" s="1" t="s">
        <v>10976</v>
      </c>
      <c r="P453" s="1" t="s">
        <v>12483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25</v>
      </c>
      <c r="B454" s="1" t="s">
        <v>88</v>
      </c>
      <c r="C454" s="1">
        <v>863.0</v>
      </c>
      <c r="D454" s="1">
        <v>0.0</v>
      </c>
      <c r="E454" s="2"/>
      <c r="F454" s="1" t="s">
        <v>19</v>
      </c>
      <c r="G454" s="1" t="s">
        <v>39</v>
      </c>
      <c r="H454" s="1" t="s">
        <v>12484</v>
      </c>
      <c r="I454" s="1" t="s">
        <v>12485</v>
      </c>
      <c r="J454" s="1" t="s">
        <v>12485</v>
      </c>
      <c r="K454" s="2"/>
      <c r="L454" s="1">
        <v>0.0</v>
      </c>
      <c r="M454" s="1"/>
      <c r="N454" s="1">
        <v>20.510433333333335</v>
      </c>
      <c r="O454" s="1" t="s">
        <v>10989</v>
      </c>
      <c r="P454" s="1" t="s">
        <v>12486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16</v>
      </c>
      <c r="B455" s="1" t="s">
        <v>17</v>
      </c>
      <c r="C455" s="1">
        <v>331.0</v>
      </c>
      <c r="D455" s="1">
        <v>0.0</v>
      </c>
      <c r="E455" s="1" t="s">
        <v>18</v>
      </c>
      <c r="F455" s="1" t="s">
        <v>19</v>
      </c>
      <c r="G455" s="1" t="s">
        <v>20</v>
      </c>
      <c r="H455" s="1" t="s">
        <v>12487</v>
      </c>
      <c r="I455" s="1" t="s">
        <v>12488</v>
      </c>
      <c r="J455" s="1" t="s">
        <v>12488</v>
      </c>
      <c r="K455" s="2"/>
      <c r="L455" s="1">
        <v>0.0</v>
      </c>
      <c r="M455" s="1"/>
      <c r="N455" s="1">
        <v>14.6024</v>
      </c>
      <c r="O455" s="1" t="s">
        <v>10976</v>
      </c>
      <c r="P455" s="1" t="s">
        <v>12489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80</v>
      </c>
      <c r="B456" s="1" t="s">
        <v>17</v>
      </c>
      <c r="C456" s="1">
        <v>757.0</v>
      </c>
      <c r="D456" s="1">
        <v>0.0</v>
      </c>
      <c r="E456" s="1" t="s">
        <v>11025</v>
      </c>
      <c r="F456" s="1" t="s">
        <v>81</v>
      </c>
      <c r="G456" s="1" t="s">
        <v>20</v>
      </c>
      <c r="H456" s="1" t="s">
        <v>12490</v>
      </c>
      <c r="I456" s="1" t="s">
        <v>12491</v>
      </c>
      <c r="J456" s="1" t="s">
        <v>12492</v>
      </c>
      <c r="K456" s="1" t="s">
        <v>12493</v>
      </c>
      <c r="L456" s="1">
        <v>-25.0</v>
      </c>
      <c r="M456" s="1">
        <v>0.009283333333333333</v>
      </c>
      <c r="N456" s="1">
        <v>16.756</v>
      </c>
      <c r="O456" s="1" t="s">
        <v>86</v>
      </c>
      <c r="P456" s="1" t="s">
        <v>12494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80</v>
      </c>
      <c r="B457" s="1" t="s">
        <v>17</v>
      </c>
      <c r="C457" s="1">
        <v>199.0</v>
      </c>
      <c r="D457" s="1">
        <v>50.0</v>
      </c>
      <c r="E457" s="2"/>
      <c r="F457" s="1" t="s">
        <v>38</v>
      </c>
      <c r="G457" s="1" t="s">
        <v>39</v>
      </c>
      <c r="H457" s="1" t="s">
        <v>12495</v>
      </c>
      <c r="I457" s="1" t="s">
        <v>12496</v>
      </c>
      <c r="J457" s="1" t="s">
        <v>12496</v>
      </c>
      <c r="K457" s="2"/>
      <c r="L457" s="1">
        <v>-10.0</v>
      </c>
      <c r="M457" s="1"/>
      <c r="N457" s="1">
        <v>8.559616666666667</v>
      </c>
      <c r="O457" s="1" t="s">
        <v>86</v>
      </c>
      <c r="P457" s="1" t="s">
        <v>12497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16</v>
      </c>
      <c r="B458" s="1" t="s">
        <v>17</v>
      </c>
      <c r="C458" s="3">
        <v>429.0</v>
      </c>
      <c r="D458" s="1">
        <v>0.0</v>
      </c>
      <c r="E458" s="1" t="s">
        <v>18</v>
      </c>
      <c r="F458" s="1" t="s">
        <v>19</v>
      </c>
      <c r="G458" s="1" t="s">
        <v>20</v>
      </c>
      <c r="H458" s="1" t="s">
        <v>12498</v>
      </c>
      <c r="I458" s="1" t="s">
        <v>12499</v>
      </c>
      <c r="J458" s="1" t="s">
        <v>12499</v>
      </c>
      <c r="K458" s="2"/>
      <c r="L458" s="1">
        <v>-2.0</v>
      </c>
      <c r="M458" s="1"/>
      <c r="N458" s="1">
        <v>12.843866666666667</v>
      </c>
      <c r="O458" s="1" t="s">
        <v>10976</v>
      </c>
      <c r="P458" s="1" t="s">
        <v>12500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25</v>
      </c>
      <c r="B459" s="1" t="s">
        <v>88</v>
      </c>
      <c r="C459" s="1">
        <v>329.0</v>
      </c>
      <c r="D459" s="1">
        <v>0.0</v>
      </c>
      <c r="E459" s="2"/>
      <c r="F459" s="1" t="s">
        <v>19</v>
      </c>
      <c r="G459" s="1" t="s">
        <v>20</v>
      </c>
      <c r="H459" s="1" t="s">
        <v>12501</v>
      </c>
      <c r="I459" s="1" t="s">
        <v>12502</v>
      </c>
      <c r="J459" s="1" t="s">
        <v>12502</v>
      </c>
      <c r="K459" s="2"/>
      <c r="L459" s="1">
        <v>-5.0</v>
      </c>
      <c r="M459" s="1"/>
      <c r="N459" s="1">
        <v>9.506916666666667</v>
      </c>
      <c r="O459" s="1" t="s">
        <v>10989</v>
      </c>
      <c r="P459" s="1" t="s">
        <v>12406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37</v>
      </c>
      <c r="B460" s="1" t="s">
        <v>17</v>
      </c>
      <c r="C460" s="1">
        <v>309.0</v>
      </c>
      <c r="D460" s="1">
        <v>0.0</v>
      </c>
      <c r="E460" s="2"/>
      <c r="F460" s="1" t="s">
        <v>38</v>
      </c>
      <c r="G460" s="1" t="s">
        <v>39</v>
      </c>
      <c r="H460" s="1" t="s">
        <v>12503</v>
      </c>
      <c r="I460" s="1" t="s">
        <v>12504</v>
      </c>
      <c r="J460" s="1" t="s">
        <v>12504</v>
      </c>
      <c r="K460" s="2"/>
      <c r="L460" s="1">
        <v>-2.0</v>
      </c>
      <c r="M460" s="1"/>
      <c r="N460" s="1">
        <v>3.4806666666666666</v>
      </c>
      <c r="O460" s="1" t="s">
        <v>42</v>
      </c>
      <c r="P460" s="1" t="s">
        <v>12505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16</v>
      </c>
      <c r="B461" s="1" t="s">
        <v>17</v>
      </c>
      <c r="C461" s="3">
        <v>264.0</v>
      </c>
      <c r="D461" s="1">
        <v>0.0</v>
      </c>
      <c r="E461" s="1" t="s">
        <v>18</v>
      </c>
      <c r="F461" s="1" t="s">
        <v>19</v>
      </c>
      <c r="G461" s="1" t="s">
        <v>20</v>
      </c>
      <c r="H461" s="1" t="s">
        <v>12506</v>
      </c>
      <c r="I461" s="1" t="s">
        <v>12507</v>
      </c>
      <c r="J461" s="1" t="s">
        <v>12507</v>
      </c>
      <c r="K461" s="2"/>
      <c r="L461" s="1">
        <v>-6.0</v>
      </c>
      <c r="M461" s="1"/>
      <c r="N461" s="1">
        <v>8.736683333333334</v>
      </c>
      <c r="O461" s="1" t="s">
        <v>10976</v>
      </c>
      <c r="P461" s="1" t="s">
        <v>12508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29</v>
      </c>
      <c r="B462" s="1" t="s">
        <v>88</v>
      </c>
      <c r="C462" s="1">
        <v>264.0</v>
      </c>
      <c r="D462" s="1">
        <v>0.0</v>
      </c>
      <c r="E462" s="1" t="s">
        <v>12509</v>
      </c>
      <c r="F462" s="1" t="s">
        <v>19</v>
      </c>
      <c r="G462" s="1" t="s">
        <v>20</v>
      </c>
      <c r="H462" s="1" t="s">
        <v>12510</v>
      </c>
      <c r="I462" s="1" t="s">
        <v>12511</v>
      </c>
      <c r="J462" s="1" t="s">
        <v>12511</v>
      </c>
      <c r="K462" s="2"/>
      <c r="L462" s="1">
        <v>0.0</v>
      </c>
      <c r="M462" s="1"/>
      <c r="N462" s="1">
        <v>14.061566666666666</v>
      </c>
      <c r="O462" s="1" t="s">
        <v>10989</v>
      </c>
      <c r="P462" s="1" t="s">
        <v>12512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29</v>
      </c>
      <c r="B463" s="3" t="s">
        <v>88</v>
      </c>
      <c r="C463" s="1">
        <v>658.0</v>
      </c>
      <c r="D463" s="1">
        <v>0.0</v>
      </c>
      <c r="E463" s="1" t="s">
        <v>659</v>
      </c>
      <c r="F463" s="1" t="s">
        <v>19</v>
      </c>
      <c r="G463" s="1" t="s">
        <v>20</v>
      </c>
      <c r="H463" s="1" t="s">
        <v>12513</v>
      </c>
      <c r="I463" s="1" t="s">
        <v>12514</v>
      </c>
      <c r="J463" s="1" t="s">
        <v>12514</v>
      </c>
      <c r="K463" s="2"/>
      <c r="L463" s="1">
        <v>-3.0</v>
      </c>
      <c r="M463" s="1"/>
      <c r="N463" s="1">
        <v>16.846</v>
      </c>
      <c r="O463" s="1" t="s">
        <v>10989</v>
      </c>
      <c r="P463" s="1" t="s">
        <v>12515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25</v>
      </c>
      <c r="B464" s="1" t="s">
        <v>88</v>
      </c>
      <c r="C464" s="1">
        <v>329.0</v>
      </c>
      <c r="D464" s="1">
        <v>0.0</v>
      </c>
      <c r="E464" s="2"/>
      <c r="F464" s="1" t="s">
        <v>19</v>
      </c>
      <c r="G464" s="1" t="s">
        <v>20</v>
      </c>
      <c r="H464" s="1" t="s">
        <v>12516</v>
      </c>
      <c r="I464" s="1" t="s">
        <v>12517</v>
      </c>
      <c r="J464" s="1" t="s">
        <v>12517</v>
      </c>
      <c r="K464" s="2"/>
      <c r="L464" s="1">
        <v>-4.0</v>
      </c>
      <c r="M464" s="1"/>
      <c r="N464" s="1">
        <v>10.221083333333333</v>
      </c>
      <c r="O464" s="1" t="s">
        <v>10989</v>
      </c>
      <c r="P464" s="1" t="s">
        <v>11336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80</v>
      </c>
      <c r="B465" s="1" t="s">
        <v>17</v>
      </c>
      <c r="C465" s="1">
        <v>309.0</v>
      </c>
      <c r="D465" s="1">
        <v>0.0</v>
      </c>
      <c r="E465" s="1" t="s">
        <v>11460</v>
      </c>
      <c r="F465" s="1" t="s">
        <v>81</v>
      </c>
      <c r="G465" s="1" t="s">
        <v>20</v>
      </c>
      <c r="H465" s="1" t="s">
        <v>12518</v>
      </c>
      <c r="I465" s="1" t="s">
        <v>12519</v>
      </c>
      <c r="J465" s="1" t="s">
        <v>12520</v>
      </c>
      <c r="K465" s="1" t="s">
        <v>12521</v>
      </c>
      <c r="L465" s="1">
        <v>1.0</v>
      </c>
      <c r="M465" s="1">
        <v>0.0086</v>
      </c>
      <c r="N465" s="1">
        <v>11.046966666666666</v>
      </c>
      <c r="O465" s="1" t="s">
        <v>86</v>
      </c>
      <c r="P465" s="1" t="s">
        <v>12522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80</v>
      </c>
      <c r="B466" s="1" t="s">
        <v>17</v>
      </c>
      <c r="C466" s="1">
        <v>254.0</v>
      </c>
      <c r="D466" s="1">
        <v>40.0</v>
      </c>
      <c r="E466" s="1" t="s">
        <v>11460</v>
      </c>
      <c r="F466" s="1" t="s">
        <v>81</v>
      </c>
      <c r="G466" s="1" t="s">
        <v>20</v>
      </c>
      <c r="H466" s="1" t="s">
        <v>12523</v>
      </c>
      <c r="I466" s="1" t="s">
        <v>12524</v>
      </c>
      <c r="J466" s="1" t="s">
        <v>12525</v>
      </c>
      <c r="K466" s="1" t="s">
        <v>12526</v>
      </c>
      <c r="L466" s="1">
        <v>0.0</v>
      </c>
      <c r="M466" s="1">
        <v>0.009183333333333333</v>
      </c>
      <c r="N466" s="1">
        <v>10.79715</v>
      </c>
      <c r="O466" s="1" t="s">
        <v>86</v>
      </c>
      <c r="P466" s="1" t="s">
        <v>12527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16</v>
      </c>
      <c r="B467" s="1" t="s">
        <v>17</v>
      </c>
      <c r="C467" s="1">
        <v>364.0</v>
      </c>
      <c r="D467" s="1">
        <v>0.0</v>
      </c>
      <c r="E467" s="1" t="s">
        <v>18</v>
      </c>
      <c r="F467" s="1" t="s">
        <v>19</v>
      </c>
      <c r="G467" s="1" t="s">
        <v>20</v>
      </c>
      <c r="H467" s="1" t="s">
        <v>12528</v>
      </c>
      <c r="I467" s="1" t="s">
        <v>12529</v>
      </c>
      <c r="J467" s="1" t="s">
        <v>12529</v>
      </c>
      <c r="K467" s="2"/>
      <c r="L467" s="1">
        <v>-6.0</v>
      </c>
      <c r="M467" s="1"/>
      <c r="N467" s="1">
        <v>8.12095</v>
      </c>
      <c r="O467" s="1" t="s">
        <v>10976</v>
      </c>
      <c r="P467" s="1" t="s">
        <v>11492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16</v>
      </c>
      <c r="B468" s="1" t="s">
        <v>17</v>
      </c>
      <c r="C468" s="1">
        <v>2029.0</v>
      </c>
      <c r="D468" s="1">
        <v>0.0</v>
      </c>
      <c r="E468" s="1" t="s">
        <v>18</v>
      </c>
      <c r="F468" s="1" t="s">
        <v>19</v>
      </c>
      <c r="G468" s="1" t="s">
        <v>20</v>
      </c>
      <c r="H468" s="1" t="s">
        <v>12530</v>
      </c>
      <c r="I468" s="1" t="s">
        <v>12531</v>
      </c>
      <c r="J468" s="1" t="s">
        <v>12531</v>
      </c>
      <c r="K468" s="2"/>
      <c r="L468" s="1">
        <v>0.0</v>
      </c>
      <c r="M468" s="1"/>
      <c r="N468" s="1">
        <v>20.114416666666667</v>
      </c>
      <c r="O468" s="1" t="s">
        <v>10976</v>
      </c>
      <c r="P468" s="1" t="s">
        <v>12532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16</v>
      </c>
      <c r="B469" s="1" t="s">
        <v>17</v>
      </c>
      <c r="C469" s="1">
        <v>264.0</v>
      </c>
      <c r="D469" s="1">
        <v>0.0</v>
      </c>
      <c r="E469" s="1" t="s">
        <v>18</v>
      </c>
      <c r="F469" s="1" t="s">
        <v>19</v>
      </c>
      <c r="G469" s="1" t="s">
        <v>20</v>
      </c>
      <c r="H469" s="1" t="s">
        <v>12533</v>
      </c>
      <c r="I469" s="1" t="s">
        <v>12534</v>
      </c>
      <c r="J469" s="1" t="s">
        <v>12534</v>
      </c>
      <c r="K469" s="2"/>
      <c r="L469" s="1">
        <v>-3.0</v>
      </c>
      <c r="M469" s="1"/>
      <c r="N469" s="1">
        <v>11.2692</v>
      </c>
      <c r="O469" s="1" t="s">
        <v>10976</v>
      </c>
      <c r="P469" s="1" t="s">
        <v>11036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80</v>
      </c>
      <c r="B470" s="1" t="s">
        <v>17</v>
      </c>
      <c r="C470" s="1">
        <v>265.0</v>
      </c>
      <c r="D470" s="1">
        <v>61.0</v>
      </c>
      <c r="E470" s="2"/>
      <c r="F470" s="1" t="s">
        <v>38</v>
      </c>
      <c r="G470" s="1" t="s">
        <v>162</v>
      </c>
      <c r="H470" s="1" t="s">
        <v>12535</v>
      </c>
      <c r="I470" s="1" t="s">
        <v>12536</v>
      </c>
      <c r="J470" s="1" t="s">
        <v>12536</v>
      </c>
      <c r="K470" s="2"/>
      <c r="L470" s="1">
        <v>-5.0</v>
      </c>
      <c r="M470" s="1"/>
      <c r="N470" s="1">
        <v>13.8979</v>
      </c>
      <c r="O470" s="1" t="s">
        <v>86</v>
      </c>
      <c r="P470" s="1" t="s">
        <v>12537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37</v>
      </c>
      <c r="B471" s="1" t="s">
        <v>17</v>
      </c>
      <c r="C471" s="1">
        <v>458.0</v>
      </c>
      <c r="D471" s="1">
        <v>0.0</v>
      </c>
      <c r="E471" s="2"/>
      <c r="F471" s="1" t="s">
        <v>38</v>
      </c>
      <c r="G471" s="1" t="s">
        <v>39</v>
      </c>
      <c r="H471" s="1" t="s">
        <v>12538</v>
      </c>
      <c r="I471" s="1" t="s">
        <v>12539</v>
      </c>
      <c r="J471" s="1" t="s">
        <v>12539</v>
      </c>
      <c r="K471" s="2"/>
      <c r="L471" s="1">
        <v>3.0</v>
      </c>
      <c r="M471" s="1"/>
      <c r="N471" s="1">
        <v>9.398566666666667</v>
      </c>
      <c r="O471" s="1" t="s">
        <v>42</v>
      </c>
      <c r="P471" s="1" t="s">
        <v>12540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25</v>
      </c>
      <c r="B472" s="1" t="s">
        <v>88</v>
      </c>
      <c r="C472" s="1">
        <v>533.0</v>
      </c>
      <c r="D472" s="1">
        <v>0.0</v>
      </c>
      <c r="E472" s="2"/>
      <c r="F472" s="1" t="s">
        <v>19</v>
      </c>
      <c r="G472" s="1" t="s">
        <v>20</v>
      </c>
      <c r="H472" s="1" t="s">
        <v>12541</v>
      </c>
      <c r="I472" s="1" t="s">
        <v>12542</v>
      </c>
      <c r="J472" s="1" t="s">
        <v>12542</v>
      </c>
      <c r="K472" s="2"/>
      <c r="L472" s="1">
        <v>-5.0</v>
      </c>
      <c r="M472" s="1"/>
      <c r="N472" s="1">
        <v>14.325</v>
      </c>
      <c r="O472" s="1" t="s">
        <v>10989</v>
      </c>
      <c r="P472" s="1" t="s">
        <v>12543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80</v>
      </c>
      <c r="B473" s="1" t="s">
        <v>17</v>
      </c>
      <c r="C473" s="1">
        <v>362.0</v>
      </c>
      <c r="D473" s="1">
        <v>56.0</v>
      </c>
      <c r="E473" s="2"/>
      <c r="F473" s="1" t="s">
        <v>38</v>
      </c>
      <c r="G473" s="1" t="s">
        <v>162</v>
      </c>
      <c r="H473" s="1" t="s">
        <v>12544</v>
      </c>
      <c r="I473" s="1" t="s">
        <v>12545</v>
      </c>
      <c r="J473" s="1" t="s">
        <v>12545</v>
      </c>
      <c r="K473" s="2"/>
      <c r="L473" s="1">
        <v>-9.0</v>
      </c>
      <c r="M473" s="1"/>
      <c r="N473" s="1">
        <v>9.9065</v>
      </c>
      <c r="O473" s="1" t="s">
        <v>86</v>
      </c>
      <c r="P473" s="1" t="s">
        <v>12546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25</v>
      </c>
      <c r="B474" s="1" t="s">
        <v>88</v>
      </c>
      <c r="C474" s="1">
        <v>334.0</v>
      </c>
      <c r="D474" s="1">
        <v>0.0</v>
      </c>
      <c r="E474" s="2"/>
      <c r="F474" s="1" t="s">
        <v>19</v>
      </c>
      <c r="G474" s="1" t="s">
        <v>20</v>
      </c>
      <c r="H474" s="1" t="s">
        <v>12547</v>
      </c>
      <c r="I474" s="1" t="s">
        <v>12548</v>
      </c>
      <c r="J474" s="1" t="s">
        <v>12548</v>
      </c>
      <c r="K474" s="2"/>
      <c r="L474" s="1">
        <v>-9.0</v>
      </c>
      <c r="M474" s="1"/>
      <c r="N474" s="1">
        <v>5.4227</v>
      </c>
      <c r="O474" s="1" t="s">
        <v>10989</v>
      </c>
      <c r="P474" s="1" t="s">
        <v>12549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80</v>
      </c>
      <c r="B475" s="1" t="s">
        <v>17</v>
      </c>
      <c r="C475" s="1">
        <v>318.0</v>
      </c>
      <c r="D475" s="1">
        <v>50.0</v>
      </c>
      <c r="E475" s="2"/>
      <c r="F475" s="1" t="s">
        <v>38</v>
      </c>
      <c r="G475" s="1" t="s">
        <v>39</v>
      </c>
      <c r="H475" s="1" t="s">
        <v>12550</v>
      </c>
      <c r="I475" s="1" t="s">
        <v>12551</v>
      </c>
      <c r="J475" s="1" t="s">
        <v>12551</v>
      </c>
      <c r="K475" s="2"/>
      <c r="L475" s="1">
        <v>-10.0</v>
      </c>
      <c r="M475" s="1"/>
      <c r="N475" s="1">
        <v>8.965166666666667</v>
      </c>
      <c r="O475" s="1" t="s">
        <v>86</v>
      </c>
      <c r="P475" s="1" t="s">
        <v>12552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80</v>
      </c>
      <c r="B476" s="1" t="s">
        <v>17</v>
      </c>
      <c r="C476" s="3">
        <v>199.0</v>
      </c>
      <c r="D476" s="1">
        <v>50.0</v>
      </c>
      <c r="E476" s="2"/>
      <c r="F476" s="1" t="s">
        <v>38</v>
      </c>
      <c r="G476" s="1" t="s">
        <v>162</v>
      </c>
      <c r="H476" s="1" t="s">
        <v>12553</v>
      </c>
      <c r="I476" s="1" t="s">
        <v>12554</v>
      </c>
      <c r="J476" s="1" t="s">
        <v>12554</v>
      </c>
      <c r="K476" s="2"/>
      <c r="L476" s="1">
        <v>-10.0</v>
      </c>
      <c r="M476" s="1"/>
      <c r="N476" s="1">
        <v>8.652116666666666</v>
      </c>
      <c r="O476" s="1" t="s">
        <v>86</v>
      </c>
      <c r="P476" s="1" t="s">
        <v>11872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16</v>
      </c>
      <c r="B477" s="1" t="s">
        <v>17</v>
      </c>
      <c r="C477" s="1">
        <v>373.0</v>
      </c>
      <c r="D477" s="1">
        <v>0.0</v>
      </c>
      <c r="E477" s="1" t="s">
        <v>18</v>
      </c>
      <c r="F477" s="1" t="s">
        <v>19</v>
      </c>
      <c r="G477" s="1" t="s">
        <v>20</v>
      </c>
      <c r="H477" s="1" t="s">
        <v>12555</v>
      </c>
      <c r="I477" s="1" t="s">
        <v>12556</v>
      </c>
      <c r="J477" s="1" t="s">
        <v>12556</v>
      </c>
      <c r="K477" s="2"/>
      <c r="L477" s="1">
        <v>-2.0</v>
      </c>
      <c r="M477" s="1"/>
      <c r="N477" s="1">
        <v>12.790566666666667</v>
      </c>
      <c r="O477" s="1" t="s">
        <v>10976</v>
      </c>
      <c r="P477" s="1" t="s">
        <v>12557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25</v>
      </c>
      <c r="B478" s="1" t="s">
        <v>88</v>
      </c>
      <c r="C478" s="1">
        <v>264.0</v>
      </c>
      <c r="D478" s="1">
        <v>0.0</v>
      </c>
      <c r="E478" s="2"/>
      <c r="F478" s="1" t="s">
        <v>19</v>
      </c>
      <c r="G478" s="1" t="s">
        <v>20</v>
      </c>
      <c r="H478" s="1" t="s">
        <v>12558</v>
      </c>
      <c r="I478" s="1" t="s">
        <v>12559</v>
      </c>
      <c r="J478" s="1" t="s">
        <v>12559</v>
      </c>
      <c r="K478" s="2"/>
      <c r="L478" s="1">
        <v>-5.0</v>
      </c>
      <c r="M478" s="1"/>
      <c r="N478" s="1">
        <v>9.865733333333333</v>
      </c>
      <c r="O478" s="1" t="s">
        <v>10989</v>
      </c>
      <c r="P478" s="1" t="s">
        <v>12560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16</v>
      </c>
      <c r="B479" s="1" t="s">
        <v>17</v>
      </c>
      <c r="C479" s="1">
        <v>264.0</v>
      </c>
      <c r="D479" s="1">
        <v>0.0</v>
      </c>
      <c r="E479" s="1" t="s">
        <v>18</v>
      </c>
      <c r="F479" s="1" t="s">
        <v>19</v>
      </c>
      <c r="G479" s="1" t="s">
        <v>20</v>
      </c>
      <c r="H479" s="1" t="s">
        <v>12561</v>
      </c>
      <c r="I479" s="1" t="s">
        <v>12562</v>
      </c>
      <c r="J479" s="1" t="s">
        <v>12562</v>
      </c>
      <c r="K479" s="2"/>
      <c r="L479" s="1">
        <v>0.0</v>
      </c>
      <c r="M479" s="1"/>
      <c r="N479" s="1">
        <v>15.4627</v>
      </c>
      <c r="O479" s="1" t="s">
        <v>10976</v>
      </c>
      <c r="P479" s="1" t="s">
        <v>11412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29</v>
      </c>
      <c r="B480" s="1" t="s">
        <v>88</v>
      </c>
      <c r="C480" s="1">
        <v>319.0</v>
      </c>
      <c r="D480" s="1">
        <v>0.0</v>
      </c>
      <c r="E480" s="1" t="s">
        <v>12563</v>
      </c>
      <c r="F480" s="1" t="s">
        <v>19</v>
      </c>
      <c r="G480" s="1" t="s">
        <v>20</v>
      </c>
      <c r="H480" s="1" t="s">
        <v>12564</v>
      </c>
      <c r="I480" s="1" t="s">
        <v>12565</v>
      </c>
      <c r="J480" s="1" t="s">
        <v>12565</v>
      </c>
      <c r="K480" s="2"/>
      <c r="L480" s="1">
        <v>-1.0</v>
      </c>
      <c r="M480" s="1"/>
      <c r="N480" s="1">
        <v>13.192033333333333</v>
      </c>
      <c r="O480" s="1" t="s">
        <v>10989</v>
      </c>
      <c r="P480" s="1" t="s">
        <v>12566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16</v>
      </c>
      <c r="B481" s="1" t="s">
        <v>17</v>
      </c>
      <c r="C481" s="1">
        <v>823.0</v>
      </c>
      <c r="D481" s="1">
        <v>0.0</v>
      </c>
      <c r="E481" s="1" t="s">
        <v>18</v>
      </c>
      <c r="F481" s="1" t="s">
        <v>19</v>
      </c>
      <c r="G481" s="1" t="s">
        <v>20</v>
      </c>
      <c r="H481" s="1" t="s">
        <v>12567</v>
      </c>
      <c r="I481" s="1" t="s">
        <v>12568</v>
      </c>
      <c r="J481" s="1" t="s">
        <v>12568</v>
      </c>
      <c r="K481" s="2"/>
      <c r="L481" s="1">
        <v>-2.0</v>
      </c>
      <c r="M481" s="1"/>
      <c r="N481" s="1">
        <v>17.12175</v>
      </c>
      <c r="O481" s="1" t="s">
        <v>10976</v>
      </c>
      <c r="P481" s="1" t="s">
        <v>12569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80</v>
      </c>
      <c r="B482" s="1" t="s">
        <v>17</v>
      </c>
      <c r="C482" s="1">
        <v>199.0</v>
      </c>
      <c r="D482" s="1">
        <v>50.0</v>
      </c>
      <c r="E482" s="2"/>
      <c r="F482" s="1" t="s">
        <v>38</v>
      </c>
      <c r="G482" s="1" t="s">
        <v>20</v>
      </c>
      <c r="H482" s="1" t="s">
        <v>12570</v>
      </c>
      <c r="I482" s="1" t="s">
        <v>12571</v>
      </c>
      <c r="J482" s="1" t="s">
        <v>12571</v>
      </c>
      <c r="K482" s="2"/>
      <c r="L482" s="1">
        <v>-10.0</v>
      </c>
      <c r="M482" s="1"/>
      <c r="N482" s="1">
        <v>9.193516666666667</v>
      </c>
      <c r="O482" s="1" t="s">
        <v>86</v>
      </c>
      <c r="P482" s="1" t="s">
        <v>12572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80</v>
      </c>
      <c r="B483" s="1" t="s">
        <v>17</v>
      </c>
      <c r="C483" s="1">
        <v>326.0</v>
      </c>
      <c r="D483" s="1">
        <v>0.0</v>
      </c>
      <c r="E483" s="1" t="s">
        <v>11460</v>
      </c>
      <c r="F483" s="1" t="s">
        <v>81</v>
      </c>
      <c r="G483" s="1" t="s">
        <v>20</v>
      </c>
      <c r="H483" s="1" t="s">
        <v>12573</v>
      </c>
      <c r="I483" s="1" t="s">
        <v>12574</v>
      </c>
      <c r="J483" s="1" t="s">
        <v>12575</v>
      </c>
      <c r="K483" s="1" t="s">
        <v>12576</v>
      </c>
      <c r="L483" s="1">
        <v>0.0</v>
      </c>
      <c r="M483" s="1">
        <v>0.012433333333333333</v>
      </c>
      <c r="N483" s="1">
        <v>9.717583333333334</v>
      </c>
      <c r="O483" s="1" t="s">
        <v>86</v>
      </c>
      <c r="P483" s="1" t="s">
        <v>12577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37</v>
      </c>
      <c r="B484" s="1" t="s">
        <v>17</v>
      </c>
      <c r="C484" s="1">
        <v>309.0</v>
      </c>
      <c r="D484" s="1">
        <v>0.0</v>
      </c>
      <c r="E484" s="2"/>
      <c r="F484" s="1" t="s">
        <v>38</v>
      </c>
      <c r="G484" s="1" t="s">
        <v>39</v>
      </c>
      <c r="H484" s="1" t="s">
        <v>12578</v>
      </c>
      <c r="I484" s="1" t="s">
        <v>12579</v>
      </c>
      <c r="J484" s="1" t="s">
        <v>12579</v>
      </c>
      <c r="K484" s="2"/>
      <c r="L484" s="1">
        <v>-2.0</v>
      </c>
      <c r="M484" s="1"/>
      <c r="N484" s="1">
        <v>3.4661666666666666</v>
      </c>
      <c r="O484" s="1" t="s">
        <v>42</v>
      </c>
      <c r="P484" s="1" t="s">
        <v>12580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37</v>
      </c>
      <c r="B485" s="1" t="s">
        <v>17</v>
      </c>
      <c r="C485" s="1">
        <v>309.0</v>
      </c>
      <c r="D485" s="1">
        <v>0.0</v>
      </c>
      <c r="E485" s="2"/>
      <c r="F485" s="1" t="s">
        <v>38</v>
      </c>
      <c r="G485" s="1" t="s">
        <v>39</v>
      </c>
      <c r="H485" s="1" t="s">
        <v>12581</v>
      </c>
      <c r="I485" s="1" t="s">
        <v>12582</v>
      </c>
      <c r="J485" s="1" t="s">
        <v>12582</v>
      </c>
      <c r="K485" s="2"/>
      <c r="L485" s="1">
        <v>0.0</v>
      </c>
      <c r="M485" s="1"/>
      <c r="N485" s="1">
        <v>6.497716666666666</v>
      </c>
      <c r="O485" s="1" t="s">
        <v>42</v>
      </c>
      <c r="P485" s="1" t="s">
        <v>12583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25</v>
      </c>
      <c r="B486" s="1" t="s">
        <v>17</v>
      </c>
      <c r="C486" s="3">
        <v>329.0</v>
      </c>
      <c r="D486" s="1">
        <v>0.0</v>
      </c>
      <c r="E486" s="2"/>
      <c r="F486" s="1" t="s">
        <v>19</v>
      </c>
      <c r="G486" s="1" t="s">
        <v>20</v>
      </c>
      <c r="H486" s="1" t="s">
        <v>12584</v>
      </c>
      <c r="I486" s="1" t="s">
        <v>12585</v>
      </c>
      <c r="J486" s="1" t="s">
        <v>12585</v>
      </c>
      <c r="K486" s="2"/>
      <c r="L486" s="1">
        <v>-5.0</v>
      </c>
      <c r="M486" s="1"/>
      <c r="N486" s="1">
        <v>9.557133333333333</v>
      </c>
      <c r="O486" s="1" t="s">
        <v>10989</v>
      </c>
      <c r="P486" s="1" t="s">
        <v>11050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16</v>
      </c>
      <c r="B487" s="1" t="s">
        <v>17</v>
      </c>
      <c r="C487" s="1">
        <v>329.0</v>
      </c>
      <c r="D487" s="1">
        <v>0.0</v>
      </c>
      <c r="E487" s="1" t="s">
        <v>18</v>
      </c>
      <c r="F487" s="1" t="s">
        <v>19</v>
      </c>
      <c r="G487" s="1" t="s">
        <v>20</v>
      </c>
      <c r="H487" s="1" t="s">
        <v>12586</v>
      </c>
      <c r="I487" s="1" t="s">
        <v>12587</v>
      </c>
      <c r="J487" s="1" t="s">
        <v>12587</v>
      </c>
      <c r="K487" s="2"/>
      <c r="L487" s="1">
        <v>-2.0</v>
      </c>
      <c r="M487" s="1"/>
      <c r="N487" s="1">
        <v>12.402633333333334</v>
      </c>
      <c r="O487" s="1" t="s">
        <v>10976</v>
      </c>
      <c r="P487" s="1" t="s">
        <v>11643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29</v>
      </c>
      <c r="B488" s="1" t="s">
        <v>17</v>
      </c>
      <c r="C488" s="1">
        <v>598.0</v>
      </c>
      <c r="D488" s="1">
        <v>0.0</v>
      </c>
      <c r="E488" s="1" t="s">
        <v>5930</v>
      </c>
      <c r="F488" s="1" t="s">
        <v>19</v>
      </c>
      <c r="G488" s="1" t="s">
        <v>20</v>
      </c>
      <c r="H488" s="1" t="s">
        <v>12588</v>
      </c>
      <c r="I488" s="1" t="s">
        <v>12589</v>
      </c>
      <c r="J488" s="1" t="s">
        <v>12589</v>
      </c>
      <c r="K488" s="2"/>
      <c r="L488" s="1">
        <v>-8.0</v>
      </c>
      <c r="M488" s="1"/>
      <c r="N488" s="1">
        <v>11.056966666666666</v>
      </c>
      <c r="O488" s="1" t="s">
        <v>10989</v>
      </c>
      <c r="P488" s="1" t="s">
        <v>12590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16</v>
      </c>
      <c r="B489" s="1" t="s">
        <v>17</v>
      </c>
      <c r="C489" s="1">
        <v>304.0</v>
      </c>
      <c r="D489" s="1">
        <v>0.0</v>
      </c>
      <c r="E489" s="1" t="s">
        <v>18</v>
      </c>
      <c r="F489" s="1" t="s">
        <v>19</v>
      </c>
      <c r="G489" s="1" t="s">
        <v>20</v>
      </c>
      <c r="H489" s="1" t="s">
        <v>12591</v>
      </c>
      <c r="I489" s="1" t="s">
        <v>12592</v>
      </c>
      <c r="J489" s="1" t="s">
        <v>12592</v>
      </c>
      <c r="K489" s="2"/>
      <c r="L489" s="1">
        <v>-7.0</v>
      </c>
      <c r="M489" s="1"/>
      <c r="N489" s="1">
        <v>7.012266666666667</v>
      </c>
      <c r="O489" s="1" t="s">
        <v>10976</v>
      </c>
      <c r="P489" s="1" t="s">
        <v>11853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80</v>
      </c>
      <c r="B490" s="1" t="s">
        <v>17</v>
      </c>
      <c r="C490" s="1">
        <v>349.0</v>
      </c>
      <c r="D490" s="1">
        <v>0.0</v>
      </c>
      <c r="E490" s="1" t="s">
        <v>11460</v>
      </c>
      <c r="F490" s="1" t="s">
        <v>81</v>
      </c>
      <c r="G490" s="1" t="s">
        <v>39</v>
      </c>
      <c r="H490" s="1" t="s">
        <v>12593</v>
      </c>
      <c r="I490" s="1" t="s">
        <v>12594</v>
      </c>
      <c r="J490" s="1" t="s">
        <v>12595</v>
      </c>
      <c r="K490" s="1" t="s">
        <v>12596</v>
      </c>
      <c r="L490" s="1">
        <v>-4.0</v>
      </c>
      <c r="M490" s="1">
        <v>0.016383333333333333</v>
      </c>
      <c r="N490" s="1">
        <v>13.457</v>
      </c>
      <c r="O490" s="1" t="s">
        <v>86</v>
      </c>
      <c r="P490" s="1" t="s">
        <v>12597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37</v>
      </c>
      <c r="B491" s="1" t="s">
        <v>17</v>
      </c>
      <c r="C491" s="1">
        <v>498.0</v>
      </c>
      <c r="D491" s="1">
        <v>0.0</v>
      </c>
      <c r="E491" s="2"/>
      <c r="F491" s="1" t="s">
        <v>38</v>
      </c>
      <c r="G491" s="1" t="s">
        <v>39</v>
      </c>
      <c r="H491" s="1" t="s">
        <v>12598</v>
      </c>
      <c r="I491" s="1" t="s">
        <v>12599</v>
      </c>
      <c r="J491" s="1" t="s">
        <v>12599</v>
      </c>
      <c r="K491" s="2"/>
      <c r="L491" s="1">
        <v>0.0</v>
      </c>
      <c r="M491" s="1"/>
      <c r="N491" s="1">
        <v>5.969283333333333</v>
      </c>
      <c r="O491" s="1" t="s">
        <v>42</v>
      </c>
      <c r="P491" s="1" t="s">
        <v>12600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16</v>
      </c>
      <c r="B492" s="1" t="s">
        <v>17</v>
      </c>
      <c r="C492" s="1">
        <v>364.0</v>
      </c>
      <c r="D492" s="1">
        <v>0.0</v>
      </c>
      <c r="E492" s="1" t="s">
        <v>18</v>
      </c>
      <c r="F492" s="1" t="s">
        <v>19</v>
      </c>
      <c r="G492" s="1" t="s">
        <v>20</v>
      </c>
      <c r="H492" s="1" t="s">
        <v>12601</v>
      </c>
      <c r="I492" s="1" t="s">
        <v>12602</v>
      </c>
      <c r="J492" s="1" t="s">
        <v>12602</v>
      </c>
      <c r="K492" s="2"/>
      <c r="L492" s="1">
        <v>3.0</v>
      </c>
      <c r="M492" s="1"/>
      <c r="N492" s="1">
        <v>18.28001666666667</v>
      </c>
      <c r="O492" s="1" t="s">
        <v>10976</v>
      </c>
      <c r="P492" s="1" t="s">
        <v>12603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16</v>
      </c>
      <c r="B493" s="1" t="s">
        <v>17</v>
      </c>
      <c r="C493" s="3">
        <v>719.0</v>
      </c>
      <c r="D493" s="1">
        <v>0.0</v>
      </c>
      <c r="E493" s="1" t="s">
        <v>18</v>
      </c>
      <c r="F493" s="1" t="s">
        <v>19</v>
      </c>
      <c r="G493" s="1" t="s">
        <v>20</v>
      </c>
      <c r="H493" s="1" t="s">
        <v>12604</v>
      </c>
      <c r="I493" s="1" t="s">
        <v>12605</v>
      </c>
      <c r="J493" s="1" t="s">
        <v>12605</v>
      </c>
      <c r="K493" s="2"/>
      <c r="L493" s="1">
        <v>0.0</v>
      </c>
      <c r="M493" s="1"/>
      <c r="N493" s="1">
        <v>19.00415</v>
      </c>
      <c r="O493" s="1" t="s">
        <v>10976</v>
      </c>
      <c r="P493" s="1" t="s">
        <v>12606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37</v>
      </c>
      <c r="B494" s="1" t="s">
        <v>17</v>
      </c>
      <c r="C494" s="1">
        <v>249.0</v>
      </c>
      <c r="D494" s="1">
        <v>0.0</v>
      </c>
      <c r="E494" s="2"/>
      <c r="F494" s="1" t="s">
        <v>38</v>
      </c>
      <c r="G494" s="1" t="s">
        <v>39</v>
      </c>
      <c r="H494" s="1" t="s">
        <v>12607</v>
      </c>
      <c r="I494" s="1" t="s">
        <v>12608</v>
      </c>
      <c r="J494" s="1" t="s">
        <v>12608</v>
      </c>
      <c r="K494" s="2"/>
      <c r="L494" s="1">
        <v>-5.0</v>
      </c>
      <c r="M494" s="1"/>
      <c r="N494" s="1">
        <v>0.35751666666666665</v>
      </c>
      <c r="O494" s="1" t="s">
        <v>42</v>
      </c>
      <c r="P494" s="1" t="s">
        <v>12609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17</v>
      </c>
      <c r="C495" s="1">
        <v>802.0</v>
      </c>
      <c r="D495" s="1">
        <v>0.0</v>
      </c>
      <c r="E495" s="1" t="s">
        <v>18</v>
      </c>
      <c r="F495" s="1" t="s">
        <v>19</v>
      </c>
      <c r="G495" s="1" t="s">
        <v>20</v>
      </c>
      <c r="H495" s="1" t="s">
        <v>12610</v>
      </c>
      <c r="I495" s="1" t="s">
        <v>12611</v>
      </c>
      <c r="J495" s="1" t="s">
        <v>12611</v>
      </c>
      <c r="K495" s="2"/>
      <c r="L495" s="1">
        <v>-6.0</v>
      </c>
      <c r="M495" s="1"/>
      <c r="N495" s="1">
        <v>13.219083333333334</v>
      </c>
      <c r="O495" s="1" t="s">
        <v>10976</v>
      </c>
      <c r="P495" s="1" t="s">
        <v>12612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16</v>
      </c>
      <c r="B496" s="1" t="s">
        <v>17</v>
      </c>
      <c r="C496" s="1">
        <v>763.0</v>
      </c>
      <c r="D496" s="1">
        <v>0.0</v>
      </c>
      <c r="E496" s="1" t="s">
        <v>18</v>
      </c>
      <c r="F496" s="1" t="s">
        <v>19</v>
      </c>
      <c r="G496" s="1" t="s">
        <v>20</v>
      </c>
      <c r="H496" s="1" t="s">
        <v>12613</v>
      </c>
      <c r="I496" s="1" t="s">
        <v>12614</v>
      </c>
      <c r="J496" s="1" t="s">
        <v>12614</v>
      </c>
      <c r="K496" s="2"/>
      <c r="L496" s="1">
        <v>-5.0</v>
      </c>
      <c r="M496" s="1"/>
      <c r="N496" s="1">
        <v>14.050883333333333</v>
      </c>
      <c r="O496" s="1" t="s">
        <v>10976</v>
      </c>
      <c r="P496" s="1" t="s">
        <v>12615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80</v>
      </c>
      <c r="B497" s="1" t="s">
        <v>17</v>
      </c>
      <c r="C497" s="1">
        <v>558.0</v>
      </c>
      <c r="D497" s="1">
        <v>0.0</v>
      </c>
      <c r="E497" s="1" t="s">
        <v>11460</v>
      </c>
      <c r="F497" s="1" t="s">
        <v>81</v>
      </c>
      <c r="G497" s="1" t="s">
        <v>39</v>
      </c>
      <c r="H497" s="1" t="s">
        <v>12616</v>
      </c>
      <c r="I497" s="1" t="s">
        <v>12617</v>
      </c>
      <c r="J497" s="1" t="s">
        <v>12618</v>
      </c>
      <c r="K497" s="1" t="s">
        <v>12619</v>
      </c>
      <c r="L497" s="1">
        <v>9.0</v>
      </c>
      <c r="M497" s="1">
        <v>0.0162</v>
      </c>
      <c r="N497" s="1">
        <v>20.243366666666667</v>
      </c>
      <c r="O497" s="1" t="s">
        <v>86</v>
      </c>
      <c r="P497" s="1" t="s">
        <v>12620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80</v>
      </c>
      <c r="B498" s="1" t="s">
        <v>17</v>
      </c>
      <c r="C498" s="1">
        <v>270.0</v>
      </c>
      <c r="D498" s="1">
        <v>0.0</v>
      </c>
      <c r="E498" s="1" t="s">
        <v>11460</v>
      </c>
      <c r="F498" s="1" t="s">
        <v>81</v>
      </c>
      <c r="G498" s="1" t="s">
        <v>20</v>
      </c>
      <c r="H498" s="1" t="s">
        <v>12621</v>
      </c>
      <c r="I498" s="1" t="s">
        <v>12622</v>
      </c>
      <c r="J498" s="1" t="s">
        <v>12623</v>
      </c>
      <c r="K498" s="1" t="s">
        <v>12624</v>
      </c>
      <c r="L498" s="1">
        <v>12.0</v>
      </c>
      <c r="M498" s="1">
        <v>0.0101</v>
      </c>
      <c r="N498" s="1">
        <v>26.300533333333334</v>
      </c>
      <c r="O498" s="1" t="s">
        <v>86</v>
      </c>
      <c r="P498" s="1" t="s">
        <v>12625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80</v>
      </c>
      <c r="B499" s="1" t="s">
        <v>17</v>
      </c>
      <c r="C499" s="1">
        <v>289.0</v>
      </c>
      <c r="D499" s="1">
        <v>0.0</v>
      </c>
      <c r="E499" s="1" t="s">
        <v>11460</v>
      </c>
      <c r="F499" s="1" t="s">
        <v>81</v>
      </c>
      <c r="G499" s="1" t="s">
        <v>20</v>
      </c>
      <c r="H499" s="1" t="s">
        <v>12626</v>
      </c>
      <c r="I499" s="1" t="s">
        <v>12627</v>
      </c>
      <c r="J499" s="1" t="s">
        <v>12628</v>
      </c>
      <c r="K499" s="1" t="s">
        <v>12629</v>
      </c>
      <c r="L499" s="1">
        <v>20.0</v>
      </c>
      <c r="M499" s="1">
        <v>0.008333333333333333</v>
      </c>
      <c r="N499" s="1">
        <v>47.83585</v>
      </c>
      <c r="O499" s="1" t="s">
        <v>86</v>
      </c>
      <c r="P499" s="1" t="s">
        <v>12630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80</v>
      </c>
      <c r="B500" s="1" t="s">
        <v>17</v>
      </c>
      <c r="C500" s="3">
        <v>219.0</v>
      </c>
      <c r="D500" s="1">
        <v>50.0</v>
      </c>
      <c r="E500" s="2"/>
      <c r="F500" s="1" t="s">
        <v>38</v>
      </c>
      <c r="G500" s="1" t="s">
        <v>20</v>
      </c>
      <c r="H500" s="1" t="s">
        <v>12631</v>
      </c>
      <c r="I500" s="1" t="s">
        <v>12632</v>
      </c>
      <c r="J500" s="1" t="s">
        <v>12632</v>
      </c>
      <c r="K500" s="2"/>
      <c r="L500" s="1">
        <v>-1.0</v>
      </c>
      <c r="M500" s="1"/>
      <c r="N500" s="1">
        <v>53.37645</v>
      </c>
      <c r="O500" s="1" t="s">
        <v>86</v>
      </c>
      <c r="P500" s="1" t="s">
        <v>12633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29</v>
      </c>
      <c r="B501" s="1" t="s">
        <v>88</v>
      </c>
      <c r="C501" s="1">
        <v>425.0</v>
      </c>
      <c r="D501" s="1">
        <v>0.0</v>
      </c>
      <c r="E501" s="1" t="s">
        <v>8774</v>
      </c>
      <c r="F501" s="1" t="s">
        <v>19</v>
      </c>
      <c r="G501" s="1" t="s">
        <v>20</v>
      </c>
      <c r="H501" s="1" t="s">
        <v>12634</v>
      </c>
      <c r="I501" s="1" t="s">
        <v>12635</v>
      </c>
      <c r="J501" s="1" t="s">
        <v>12635</v>
      </c>
      <c r="K501" s="2"/>
      <c r="L501" s="1">
        <v>-3.0</v>
      </c>
      <c r="M501" s="1"/>
      <c r="N501" s="1">
        <v>11.368066666666667</v>
      </c>
      <c r="O501" s="1" t="s">
        <v>10989</v>
      </c>
      <c r="P501" s="1" t="s">
        <v>12636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16</v>
      </c>
      <c r="B502" s="1" t="s">
        <v>17</v>
      </c>
      <c r="C502" s="1">
        <v>264.0</v>
      </c>
      <c r="D502" s="1">
        <v>0.0</v>
      </c>
      <c r="E502" s="1" t="s">
        <v>18</v>
      </c>
      <c r="F502" s="1" t="s">
        <v>19</v>
      </c>
      <c r="G502" s="1" t="s">
        <v>20</v>
      </c>
      <c r="H502" s="1" t="s">
        <v>12637</v>
      </c>
      <c r="I502" s="1" t="s">
        <v>12638</v>
      </c>
      <c r="J502" s="1" t="s">
        <v>12638</v>
      </c>
      <c r="K502" s="2"/>
      <c r="L502" s="1">
        <v>-7.0</v>
      </c>
      <c r="M502" s="1"/>
      <c r="N502" s="1">
        <v>7.44215</v>
      </c>
      <c r="O502" s="1" t="s">
        <v>10976</v>
      </c>
      <c r="P502" s="1" t="s">
        <v>12639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16</v>
      </c>
      <c r="B503" s="1" t="s">
        <v>17</v>
      </c>
      <c r="C503" s="1">
        <v>313.0</v>
      </c>
      <c r="D503" s="1">
        <v>0.0</v>
      </c>
      <c r="E503" s="1" t="s">
        <v>18</v>
      </c>
      <c r="F503" s="1" t="s">
        <v>19</v>
      </c>
      <c r="G503" s="1" t="s">
        <v>20</v>
      </c>
      <c r="H503" s="1" t="s">
        <v>12640</v>
      </c>
      <c r="I503" s="1" t="s">
        <v>12641</v>
      </c>
      <c r="J503" s="1" t="s">
        <v>12641</v>
      </c>
      <c r="K503" s="2"/>
      <c r="L503" s="1">
        <v>-2.0</v>
      </c>
      <c r="M503" s="1"/>
      <c r="N503" s="1">
        <v>12.133183333333333</v>
      </c>
      <c r="O503" s="1" t="s">
        <v>10976</v>
      </c>
      <c r="P503" s="1" t="s">
        <v>12642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29</v>
      </c>
      <c r="B504" s="1" t="s">
        <v>88</v>
      </c>
      <c r="C504" s="1">
        <v>323.0</v>
      </c>
      <c r="D504" s="1">
        <v>0.0</v>
      </c>
      <c r="E504" s="1" t="s">
        <v>718</v>
      </c>
      <c r="F504" s="1" t="s">
        <v>19</v>
      </c>
      <c r="G504" s="1" t="s">
        <v>20</v>
      </c>
      <c r="H504" s="1" t="s">
        <v>12643</v>
      </c>
      <c r="I504" s="1" t="s">
        <v>12644</v>
      </c>
      <c r="J504" s="1" t="s">
        <v>12644</v>
      </c>
      <c r="K504" s="2"/>
      <c r="L504" s="1">
        <v>-6.0</v>
      </c>
      <c r="M504" s="1"/>
      <c r="N504" s="1">
        <v>8.35675</v>
      </c>
      <c r="O504" s="1" t="s">
        <v>10989</v>
      </c>
      <c r="P504" s="1" t="s">
        <v>12645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25</v>
      </c>
      <c r="B505" s="1" t="s">
        <v>88</v>
      </c>
      <c r="C505" s="1">
        <v>413.0</v>
      </c>
      <c r="D505" s="1">
        <v>0.0</v>
      </c>
      <c r="E505" s="2"/>
      <c r="F505" s="1" t="s">
        <v>19</v>
      </c>
      <c r="G505" s="1" t="s">
        <v>20</v>
      </c>
      <c r="H505" s="1" t="s">
        <v>12646</v>
      </c>
      <c r="I505" s="1" t="s">
        <v>12647</v>
      </c>
      <c r="J505" s="1" t="s">
        <v>12647</v>
      </c>
      <c r="K505" s="2"/>
      <c r="L505" s="1">
        <v>-4.0</v>
      </c>
      <c r="M505" s="1"/>
      <c r="N505" s="1">
        <v>10.651633333333333</v>
      </c>
      <c r="O505" s="1" t="s">
        <v>10989</v>
      </c>
      <c r="P505" s="1" t="s">
        <v>12648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17</v>
      </c>
      <c r="C506" s="1">
        <v>351.0</v>
      </c>
      <c r="D506" s="1">
        <v>0.0</v>
      </c>
      <c r="E506" s="1" t="s">
        <v>18</v>
      </c>
      <c r="F506" s="1" t="s">
        <v>19</v>
      </c>
      <c r="G506" s="1" t="s">
        <v>20</v>
      </c>
      <c r="H506" s="1" t="s">
        <v>12649</v>
      </c>
      <c r="I506" s="1" t="s">
        <v>12650</v>
      </c>
      <c r="J506" s="1" t="s">
        <v>12650</v>
      </c>
      <c r="K506" s="2"/>
      <c r="L506" s="1">
        <v>-2.0</v>
      </c>
      <c r="M506" s="1"/>
      <c r="N506" s="1">
        <v>12.670016666666667</v>
      </c>
      <c r="O506" s="1" t="s">
        <v>10976</v>
      </c>
      <c r="P506" s="1" t="s">
        <v>12651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16</v>
      </c>
      <c r="B507" s="1" t="s">
        <v>17</v>
      </c>
      <c r="C507" s="1">
        <v>314.0</v>
      </c>
      <c r="D507" s="1">
        <v>0.0</v>
      </c>
      <c r="E507" s="1" t="s">
        <v>18</v>
      </c>
      <c r="F507" s="1" t="s">
        <v>19</v>
      </c>
      <c r="G507" s="1" t="s">
        <v>20</v>
      </c>
      <c r="H507" s="1" t="s">
        <v>12652</v>
      </c>
      <c r="I507" s="1" t="s">
        <v>12653</v>
      </c>
      <c r="J507" s="1" t="s">
        <v>12653</v>
      </c>
      <c r="K507" s="2"/>
      <c r="L507" s="1">
        <v>-5.0</v>
      </c>
      <c r="M507" s="1"/>
      <c r="N507" s="1">
        <v>9.163083333333333</v>
      </c>
      <c r="O507" s="1" t="s">
        <v>10976</v>
      </c>
      <c r="P507" s="1" t="s">
        <v>12654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25</v>
      </c>
      <c r="B508" s="1" t="s">
        <v>88</v>
      </c>
      <c r="C508" s="1">
        <v>785.0</v>
      </c>
      <c r="D508" s="1">
        <v>0.0</v>
      </c>
      <c r="E508" s="2"/>
      <c r="F508" s="1" t="s">
        <v>19</v>
      </c>
      <c r="G508" s="1" t="s">
        <v>20</v>
      </c>
      <c r="H508" s="1" t="s">
        <v>12655</v>
      </c>
      <c r="I508" s="1" t="s">
        <v>12656</v>
      </c>
      <c r="J508" s="1" t="s">
        <v>12656</v>
      </c>
      <c r="K508" s="2"/>
      <c r="L508" s="1">
        <v>-3.0</v>
      </c>
      <c r="M508" s="1"/>
      <c r="N508" s="1">
        <v>16.014666666666667</v>
      </c>
      <c r="O508" s="1" t="s">
        <v>10989</v>
      </c>
      <c r="P508" s="1" t="s">
        <v>12657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25</v>
      </c>
      <c r="B509" s="1" t="s">
        <v>88</v>
      </c>
      <c r="C509" s="1">
        <v>299.0</v>
      </c>
      <c r="D509" s="1">
        <v>0.0</v>
      </c>
      <c r="E509" s="2"/>
      <c r="F509" s="1" t="s">
        <v>19</v>
      </c>
      <c r="G509" s="1" t="s">
        <v>20</v>
      </c>
      <c r="H509" s="1" t="s">
        <v>12658</v>
      </c>
      <c r="I509" s="1" t="s">
        <v>12659</v>
      </c>
      <c r="J509" s="1" t="s">
        <v>12659</v>
      </c>
      <c r="K509" s="2"/>
      <c r="L509" s="1">
        <v>-8.0</v>
      </c>
      <c r="M509" s="1"/>
      <c r="N509" s="1">
        <v>6.7351833333333335</v>
      </c>
      <c r="O509" s="1" t="s">
        <v>10989</v>
      </c>
      <c r="P509" s="1" t="s">
        <v>12163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16</v>
      </c>
      <c r="B510" s="1" t="s">
        <v>17</v>
      </c>
      <c r="C510" s="1">
        <v>264.0</v>
      </c>
      <c r="D510" s="1">
        <v>0.0</v>
      </c>
      <c r="E510" s="1" t="s">
        <v>18</v>
      </c>
      <c r="F510" s="1" t="s">
        <v>19</v>
      </c>
      <c r="G510" s="1" t="s">
        <v>20</v>
      </c>
      <c r="H510" s="1" t="s">
        <v>12660</v>
      </c>
      <c r="I510" s="1" t="s">
        <v>12661</v>
      </c>
      <c r="J510" s="1" t="s">
        <v>12661</v>
      </c>
      <c r="K510" s="2"/>
      <c r="L510" s="1">
        <v>-8.0</v>
      </c>
      <c r="M510" s="1"/>
      <c r="N510" s="1">
        <v>6.963933333333333</v>
      </c>
      <c r="O510" s="1" t="s">
        <v>10976</v>
      </c>
      <c r="P510" s="1" t="s">
        <v>11640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80</v>
      </c>
      <c r="B511" s="1" t="s">
        <v>17</v>
      </c>
      <c r="C511" s="1">
        <v>199.0</v>
      </c>
      <c r="D511" s="1">
        <v>50.0</v>
      </c>
      <c r="E511" s="2"/>
      <c r="F511" s="1" t="s">
        <v>38</v>
      </c>
      <c r="G511" s="1" t="s">
        <v>39</v>
      </c>
      <c r="H511" s="1" t="s">
        <v>12662</v>
      </c>
      <c r="I511" s="1" t="s">
        <v>12663</v>
      </c>
      <c r="J511" s="1" t="s">
        <v>12663</v>
      </c>
      <c r="K511" s="2"/>
      <c r="L511" s="1">
        <v>-9.0</v>
      </c>
      <c r="M511" s="1"/>
      <c r="N511" s="1">
        <v>9.84955</v>
      </c>
      <c r="O511" s="1" t="s">
        <v>86</v>
      </c>
      <c r="P511" s="1" t="s">
        <v>12664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25</v>
      </c>
      <c r="B512" s="1" t="s">
        <v>17</v>
      </c>
      <c r="C512" s="3">
        <v>321.0</v>
      </c>
      <c r="D512" s="1">
        <v>0.0</v>
      </c>
      <c r="E512" s="2"/>
      <c r="F512" s="1" t="s">
        <v>19</v>
      </c>
      <c r="G512" s="1" t="s">
        <v>20</v>
      </c>
      <c r="H512" s="1" t="s">
        <v>12665</v>
      </c>
      <c r="I512" s="1" t="s">
        <v>12666</v>
      </c>
      <c r="J512" s="1" t="s">
        <v>12666</v>
      </c>
      <c r="K512" s="2"/>
      <c r="L512" s="1">
        <v>-5.0</v>
      </c>
      <c r="M512" s="1"/>
      <c r="N512" s="1">
        <v>9.472833333333334</v>
      </c>
      <c r="O512" s="1" t="s">
        <v>10989</v>
      </c>
      <c r="P512" s="1" t="s">
        <v>12667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25</v>
      </c>
      <c r="B513" s="1" t="s">
        <v>17</v>
      </c>
      <c r="C513" s="3">
        <v>329.0</v>
      </c>
      <c r="D513" s="1">
        <v>0.0</v>
      </c>
      <c r="E513" s="2"/>
      <c r="F513" s="1" t="s">
        <v>19</v>
      </c>
      <c r="G513" s="1" t="s">
        <v>20</v>
      </c>
      <c r="H513" s="1" t="s">
        <v>12668</v>
      </c>
      <c r="I513" s="1" t="s">
        <v>12669</v>
      </c>
      <c r="J513" s="1" t="s">
        <v>12669</v>
      </c>
      <c r="K513" s="2"/>
      <c r="L513" s="1">
        <v>-8.0</v>
      </c>
      <c r="M513" s="1"/>
      <c r="N513" s="1">
        <v>6.670616666666667</v>
      </c>
      <c r="O513" s="1" t="s">
        <v>10989</v>
      </c>
      <c r="P513" s="1" t="s">
        <v>11171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80</v>
      </c>
      <c r="B514" s="1" t="s">
        <v>17</v>
      </c>
      <c r="C514" s="1">
        <v>219.0</v>
      </c>
      <c r="D514" s="1">
        <v>50.0</v>
      </c>
      <c r="E514" s="2"/>
      <c r="F514" s="1" t="s">
        <v>38</v>
      </c>
      <c r="G514" s="1" t="s">
        <v>39</v>
      </c>
      <c r="H514" s="1" t="s">
        <v>12670</v>
      </c>
      <c r="I514" s="1" t="s">
        <v>12671</v>
      </c>
      <c r="J514" s="1" t="s">
        <v>12671</v>
      </c>
      <c r="K514" s="2"/>
      <c r="L514" s="1">
        <v>-8.0</v>
      </c>
      <c r="M514" s="1"/>
      <c r="N514" s="1">
        <v>10.229166666666666</v>
      </c>
      <c r="O514" s="1" t="s">
        <v>86</v>
      </c>
      <c r="P514" s="1" t="s">
        <v>12672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25</v>
      </c>
      <c r="B515" s="1" t="s">
        <v>17</v>
      </c>
      <c r="C515" s="1">
        <v>264.0</v>
      </c>
      <c r="D515" s="1">
        <v>0.0</v>
      </c>
      <c r="E515" s="2"/>
      <c r="F515" s="1" t="s">
        <v>19</v>
      </c>
      <c r="G515" s="1" t="s">
        <v>20</v>
      </c>
      <c r="H515" s="1" t="s">
        <v>12673</v>
      </c>
      <c r="I515" s="1" t="s">
        <v>12674</v>
      </c>
      <c r="J515" s="1" t="s">
        <v>12674</v>
      </c>
      <c r="K515" s="2"/>
      <c r="L515" s="1">
        <v>-8.0</v>
      </c>
      <c r="M515" s="1"/>
      <c r="N515" s="1">
        <v>6.949516666666667</v>
      </c>
      <c r="O515" s="1" t="s">
        <v>10989</v>
      </c>
      <c r="P515" s="1" t="s">
        <v>12675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16</v>
      </c>
      <c r="B516" s="1" t="s">
        <v>17</v>
      </c>
      <c r="C516" s="3">
        <v>359.0</v>
      </c>
      <c r="D516" s="1">
        <v>0.0</v>
      </c>
      <c r="E516" s="1" t="s">
        <v>18</v>
      </c>
      <c r="F516" s="1" t="s">
        <v>19</v>
      </c>
      <c r="G516" s="1" t="s">
        <v>20</v>
      </c>
      <c r="H516" s="1" t="s">
        <v>12676</v>
      </c>
      <c r="I516" s="1" t="s">
        <v>12677</v>
      </c>
      <c r="J516" s="1" t="s">
        <v>12677</v>
      </c>
      <c r="K516" s="2"/>
      <c r="L516" s="1">
        <v>-8.0</v>
      </c>
      <c r="M516" s="1"/>
      <c r="N516" s="1">
        <v>6.624266666666666</v>
      </c>
      <c r="O516" s="1" t="s">
        <v>10976</v>
      </c>
      <c r="P516" s="1" t="s">
        <v>12678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25</v>
      </c>
      <c r="B517" s="1" t="s">
        <v>17</v>
      </c>
      <c r="C517" s="1">
        <v>378.0</v>
      </c>
      <c r="D517" s="1">
        <v>0.0</v>
      </c>
      <c r="E517" s="2"/>
      <c r="F517" s="1" t="s">
        <v>19</v>
      </c>
      <c r="G517" s="1" t="s">
        <v>20</v>
      </c>
      <c r="H517" s="1" t="s">
        <v>12679</v>
      </c>
      <c r="I517" s="1" t="s">
        <v>12680</v>
      </c>
      <c r="J517" s="1" t="s">
        <v>12680</v>
      </c>
      <c r="K517" s="2"/>
      <c r="L517" s="1">
        <v>0.0</v>
      </c>
      <c r="M517" s="1"/>
      <c r="N517" s="1">
        <v>14.086983333333333</v>
      </c>
      <c r="O517" s="1" t="s">
        <v>10989</v>
      </c>
      <c r="P517" s="1" t="s">
        <v>12681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16</v>
      </c>
      <c r="B518" s="1" t="s">
        <v>17</v>
      </c>
      <c r="C518" s="3">
        <v>343.0</v>
      </c>
      <c r="D518" s="1">
        <v>0.0</v>
      </c>
      <c r="E518" s="1" t="s">
        <v>18</v>
      </c>
      <c r="F518" s="1" t="s">
        <v>19</v>
      </c>
      <c r="G518" s="1" t="s">
        <v>20</v>
      </c>
      <c r="H518" s="1" t="s">
        <v>12682</v>
      </c>
      <c r="I518" s="1" t="s">
        <v>12683</v>
      </c>
      <c r="J518" s="1" t="s">
        <v>12683</v>
      </c>
      <c r="K518" s="2"/>
      <c r="L518" s="1">
        <v>-7.0</v>
      </c>
      <c r="M518" s="1"/>
      <c r="N518" s="1">
        <v>7.2482</v>
      </c>
      <c r="O518" s="1" t="s">
        <v>10976</v>
      </c>
      <c r="P518" s="1" t="s">
        <v>12684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25</v>
      </c>
      <c r="B519" s="1" t="s">
        <v>17</v>
      </c>
      <c r="C519" s="1">
        <v>599.0</v>
      </c>
      <c r="D519" s="1">
        <v>0.0</v>
      </c>
      <c r="E519" s="2"/>
      <c r="F519" s="1" t="s">
        <v>19</v>
      </c>
      <c r="G519" s="1" t="s">
        <v>20</v>
      </c>
      <c r="H519" s="1" t="s">
        <v>12685</v>
      </c>
      <c r="I519" s="1" t="s">
        <v>12686</v>
      </c>
      <c r="J519" s="1" t="s">
        <v>12686</v>
      </c>
      <c r="K519" s="2"/>
      <c r="L519" s="1">
        <v>-7.0</v>
      </c>
      <c r="M519" s="1"/>
      <c r="N519" s="1">
        <v>12.093066666666667</v>
      </c>
      <c r="O519" s="1" t="s">
        <v>10989</v>
      </c>
      <c r="P519" s="1" t="s">
        <v>12687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80</v>
      </c>
      <c r="B520" s="1" t="s">
        <v>17</v>
      </c>
      <c r="C520" s="1">
        <v>199.0</v>
      </c>
      <c r="D520" s="1">
        <v>50.0</v>
      </c>
      <c r="E520" s="2"/>
      <c r="F520" s="1" t="s">
        <v>38</v>
      </c>
      <c r="G520" s="1" t="s">
        <v>20</v>
      </c>
      <c r="H520" s="1" t="s">
        <v>12688</v>
      </c>
      <c r="I520" s="1" t="s">
        <v>12689</v>
      </c>
      <c r="J520" s="1" t="s">
        <v>12689</v>
      </c>
      <c r="K520" s="2"/>
      <c r="L520" s="1">
        <v>-4.0</v>
      </c>
      <c r="M520" s="1"/>
      <c r="N520" s="1">
        <v>14.369116666666667</v>
      </c>
      <c r="O520" s="1" t="s">
        <v>86</v>
      </c>
      <c r="P520" s="1" t="s">
        <v>12690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29</v>
      </c>
      <c r="B521" s="1" t="s">
        <v>17</v>
      </c>
      <c r="C521" s="1">
        <v>329.0</v>
      </c>
      <c r="D521" s="1">
        <v>0.0</v>
      </c>
      <c r="E521" s="1" t="s">
        <v>12691</v>
      </c>
      <c r="F521" s="1" t="s">
        <v>19</v>
      </c>
      <c r="G521" s="1" t="s">
        <v>20</v>
      </c>
      <c r="H521" s="1" t="s">
        <v>12692</v>
      </c>
      <c r="I521" s="1" t="s">
        <v>12693</v>
      </c>
      <c r="J521" s="1" t="s">
        <v>12693</v>
      </c>
      <c r="K521" s="2"/>
      <c r="L521" s="1">
        <v>-6.0</v>
      </c>
      <c r="M521" s="1"/>
      <c r="N521" s="1">
        <v>8.599133333333333</v>
      </c>
      <c r="O521" s="1" t="s">
        <v>10989</v>
      </c>
      <c r="P521" s="1" t="s">
        <v>1415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80</v>
      </c>
      <c r="B522" s="1" t="s">
        <v>17</v>
      </c>
      <c r="C522" s="1">
        <v>199.0</v>
      </c>
      <c r="D522" s="1">
        <v>50.0</v>
      </c>
      <c r="E522" s="2"/>
      <c r="F522" s="1" t="s">
        <v>38</v>
      </c>
      <c r="G522" s="1" t="s">
        <v>162</v>
      </c>
      <c r="H522" s="1" t="s">
        <v>12694</v>
      </c>
      <c r="I522" s="1" t="s">
        <v>12695</v>
      </c>
      <c r="J522" s="1" t="s">
        <v>12695</v>
      </c>
      <c r="K522" s="2"/>
      <c r="L522" s="1">
        <v>0.0</v>
      </c>
      <c r="M522" s="1"/>
      <c r="N522" s="1">
        <v>33.7983</v>
      </c>
      <c r="O522" s="1" t="s">
        <v>86</v>
      </c>
      <c r="P522" s="1" t="s">
        <v>11905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25</v>
      </c>
      <c r="B523" s="1" t="s">
        <v>17</v>
      </c>
      <c r="C523" s="1">
        <v>469.0</v>
      </c>
      <c r="D523" s="1">
        <v>0.0</v>
      </c>
      <c r="E523" s="2"/>
      <c r="F523" s="1" t="s">
        <v>19</v>
      </c>
      <c r="G523" s="1" t="s">
        <v>20</v>
      </c>
      <c r="H523" s="1" t="s">
        <v>12696</v>
      </c>
      <c r="I523" s="1" t="s">
        <v>12697</v>
      </c>
      <c r="J523" s="1" t="s">
        <v>12697</v>
      </c>
      <c r="K523" s="2"/>
      <c r="L523" s="1">
        <v>-1.0</v>
      </c>
      <c r="M523" s="1"/>
      <c r="N523" s="1">
        <v>13.13245</v>
      </c>
      <c r="O523" s="1" t="s">
        <v>10989</v>
      </c>
      <c r="P523" s="1" t="s">
        <v>12698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29</v>
      </c>
      <c r="B524" s="1" t="s">
        <v>17</v>
      </c>
      <c r="C524" s="1">
        <v>264.0</v>
      </c>
      <c r="D524" s="1">
        <v>0.0</v>
      </c>
      <c r="E524" s="1" t="s">
        <v>8774</v>
      </c>
      <c r="F524" s="1" t="s">
        <v>19</v>
      </c>
      <c r="G524" s="1" t="s">
        <v>20</v>
      </c>
      <c r="H524" s="1" t="s">
        <v>12699</v>
      </c>
      <c r="I524" s="1" t="s">
        <v>12700</v>
      </c>
      <c r="J524" s="1" t="s">
        <v>12700</v>
      </c>
      <c r="K524" s="2"/>
      <c r="L524" s="1">
        <v>-8.0</v>
      </c>
      <c r="M524" s="1"/>
      <c r="N524" s="1">
        <v>6.997583333333333</v>
      </c>
      <c r="O524" s="1" t="s">
        <v>10989</v>
      </c>
      <c r="P524" s="1" t="s">
        <v>2348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29</v>
      </c>
      <c r="B525" s="1" t="s">
        <v>17</v>
      </c>
      <c r="C525" s="1">
        <v>329.0</v>
      </c>
      <c r="D525" s="1">
        <v>0.0</v>
      </c>
      <c r="E525" s="1" t="s">
        <v>1681</v>
      </c>
      <c r="F525" s="1" t="s">
        <v>19</v>
      </c>
      <c r="G525" s="1" t="s">
        <v>20</v>
      </c>
      <c r="H525" s="1" t="s">
        <v>12701</v>
      </c>
      <c r="I525" s="1" t="s">
        <v>12702</v>
      </c>
      <c r="J525" s="1" t="s">
        <v>12702</v>
      </c>
      <c r="K525" s="2"/>
      <c r="L525" s="1">
        <v>-3.0</v>
      </c>
      <c r="M525" s="1"/>
      <c r="N525" s="1">
        <v>11.069733333333334</v>
      </c>
      <c r="O525" s="1" t="s">
        <v>10989</v>
      </c>
      <c r="P525" s="1" t="s">
        <v>7840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25</v>
      </c>
      <c r="B526" s="1" t="s">
        <v>17</v>
      </c>
      <c r="C526" s="1">
        <v>691.0</v>
      </c>
      <c r="D526" s="1">
        <v>0.0</v>
      </c>
      <c r="E526" s="2"/>
      <c r="F526" s="1" t="s">
        <v>19</v>
      </c>
      <c r="G526" s="1" t="s">
        <v>20</v>
      </c>
      <c r="H526" s="1" t="s">
        <v>12703</v>
      </c>
      <c r="I526" s="1" t="s">
        <v>12704</v>
      </c>
      <c r="J526" s="1" t="s">
        <v>12704</v>
      </c>
      <c r="K526" s="2"/>
      <c r="L526" s="1">
        <v>-7.0</v>
      </c>
      <c r="M526" s="1"/>
      <c r="N526" s="1">
        <v>12.82245</v>
      </c>
      <c r="O526" s="1" t="s">
        <v>10989</v>
      </c>
      <c r="P526" s="1" t="s">
        <v>12705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25</v>
      </c>
      <c r="B527" s="1" t="s">
        <v>17</v>
      </c>
      <c r="C527" s="1">
        <v>464.0</v>
      </c>
      <c r="D527" s="1">
        <v>0.0</v>
      </c>
      <c r="E527" s="2"/>
      <c r="F527" s="1" t="s">
        <v>19</v>
      </c>
      <c r="G527" s="1" t="s">
        <v>20</v>
      </c>
      <c r="H527" s="1" t="s">
        <v>12706</v>
      </c>
      <c r="I527" s="1" t="s">
        <v>12707</v>
      </c>
      <c r="J527" s="1" t="s">
        <v>12707</v>
      </c>
      <c r="K527" s="2"/>
      <c r="L527" s="1">
        <v>-3.0</v>
      </c>
      <c r="M527" s="1"/>
      <c r="N527" s="1">
        <v>11.049966666666666</v>
      </c>
      <c r="O527" s="1" t="s">
        <v>10989</v>
      </c>
      <c r="P527" s="1" t="s">
        <v>12708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16</v>
      </c>
      <c r="B528" s="1" t="s">
        <v>17</v>
      </c>
      <c r="C528" s="1">
        <v>388.0</v>
      </c>
      <c r="D528" s="1">
        <v>0.0</v>
      </c>
      <c r="E528" s="1" t="s">
        <v>18</v>
      </c>
      <c r="F528" s="1" t="s">
        <v>19</v>
      </c>
      <c r="G528" s="1" t="s">
        <v>20</v>
      </c>
      <c r="H528" s="1" t="s">
        <v>12709</v>
      </c>
      <c r="I528" s="1" t="s">
        <v>12710</v>
      </c>
      <c r="J528" s="1" t="s">
        <v>12710</v>
      </c>
      <c r="K528" s="2"/>
      <c r="L528" s="1">
        <v>-3.0</v>
      </c>
      <c r="M528" s="1"/>
      <c r="N528" s="1">
        <v>11.6443</v>
      </c>
      <c r="O528" s="1" t="s">
        <v>10976</v>
      </c>
      <c r="P528" s="1" t="s">
        <v>12711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29</v>
      </c>
      <c r="B529" s="1" t="s">
        <v>17</v>
      </c>
      <c r="C529" s="1">
        <v>329.0</v>
      </c>
      <c r="D529" s="1">
        <v>0.0</v>
      </c>
      <c r="E529" s="1" t="s">
        <v>410</v>
      </c>
      <c r="F529" s="1" t="s">
        <v>19</v>
      </c>
      <c r="G529" s="1" t="s">
        <v>20</v>
      </c>
      <c r="H529" s="1" t="s">
        <v>12712</v>
      </c>
      <c r="I529" s="1" t="s">
        <v>12713</v>
      </c>
      <c r="J529" s="1" t="s">
        <v>12713</v>
      </c>
      <c r="K529" s="2"/>
      <c r="L529" s="1">
        <v>0.0</v>
      </c>
      <c r="M529" s="1"/>
      <c r="N529" s="1">
        <v>14.570166666666667</v>
      </c>
      <c r="O529" s="1" t="s">
        <v>10989</v>
      </c>
      <c r="P529" s="1" t="s">
        <v>11024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16</v>
      </c>
      <c r="B530" s="1" t="s">
        <v>17</v>
      </c>
      <c r="C530" s="1">
        <v>379.0</v>
      </c>
      <c r="D530" s="1">
        <v>0.0</v>
      </c>
      <c r="E530" s="1" t="s">
        <v>18</v>
      </c>
      <c r="F530" s="1" t="s">
        <v>19</v>
      </c>
      <c r="G530" s="1" t="s">
        <v>20</v>
      </c>
      <c r="H530" s="1" t="s">
        <v>12714</v>
      </c>
      <c r="I530" s="1" t="s">
        <v>12715</v>
      </c>
      <c r="J530" s="1" t="s">
        <v>12715</v>
      </c>
      <c r="K530" s="2"/>
      <c r="L530" s="1">
        <v>4.0</v>
      </c>
      <c r="M530" s="1"/>
      <c r="N530" s="1">
        <v>19.022266666666667</v>
      </c>
      <c r="O530" s="1" t="s">
        <v>10976</v>
      </c>
      <c r="P530" s="1" t="s">
        <v>12716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25</v>
      </c>
      <c r="B531" s="1" t="s">
        <v>17</v>
      </c>
      <c r="C531" s="1">
        <v>528.0</v>
      </c>
      <c r="D531" s="1">
        <v>0.0</v>
      </c>
      <c r="E531" s="2"/>
      <c r="F531" s="1" t="s">
        <v>19</v>
      </c>
      <c r="G531" s="1" t="s">
        <v>20</v>
      </c>
      <c r="H531" s="1" t="s">
        <v>12717</v>
      </c>
      <c r="I531" s="1" t="s">
        <v>12718</v>
      </c>
      <c r="J531" s="1" t="s">
        <v>12718</v>
      </c>
      <c r="K531" s="2"/>
      <c r="L531" s="1">
        <v>0.0</v>
      </c>
      <c r="M531" s="1"/>
      <c r="N531" s="1">
        <v>19.5963</v>
      </c>
      <c r="O531" s="1" t="s">
        <v>10989</v>
      </c>
      <c r="P531" s="1" t="s">
        <v>12719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25</v>
      </c>
      <c r="B532" s="1" t="s">
        <v>17</v>
      </c>
      <c r="C532" s="1">
        <v>707.0</v>
      </c>
      <c r="D532" s="1">
        <v>0.0</v>
      </c>
      <c r="E532" s="2"/>
      <c r="F532" s="1" t="s">
        <v>19</v>
      </c>
      <c r="G532" s="1" t="s">
        <v>20</v>
      </c>
      <c r="H532" s="1" t="s">
        <v>12720</v>
      </c>
      <c r="I532" s="1" t="s">
        <v>12721</v>
      </c>
      <c r="J532" s="1" t="s">
        <v>12721</v>
      </c>
      <c r="K532" s="2"/>
      <c r="L532" s="1">
        <v>4.0</v>
      </c>
      <c r="M532" s="1"/>
      <c r="N532" s="1">
        <v>24.9536</v>
      </c>
      <c r="O532" s="1" t="s">
        <v>10989</v>
      </c>
      <c r="P532" s="1" t="s">
        <v>12722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16</v>
      </c>
      <c r="B533" s="1" t="s">
        <v>17</v>
      </c>
      <c r="C533" s="1">
        <v>528.0</v>
      </c>
      <c r="D533" s="1">
        <v>0.0</v>
      </c>
      <c r="E533" s="1" t="s">
        <v>18</v>
      </c>
      <c r="F533" s="1" t="s">
        <v>19</v>
      </c>
      <c r="G533" s="1" t="s">
        <v>20</v>
      </c>
      <c r="H533" s="1" t="s">
        <v>12723</v>
      </c>
      <c r="I533" s="1" t="s">
        <v>12724</v>
      </c>
      <c r="J533" s="1" t="s">
        <v>12724</v>
      </c>
      <c r="K533" s="2"/>
      <c r="L533" s="1">
        <v>-9.0</v>
      </c>
      <c r="M533" s="1"/>
      <c r="N533" s="1">
        <v>10.259116666666667</v>
      </c>
      <c r="O533" s="1" t="s">
        <v>10976</v>
      </c>
      <c r="P533" s="1" t="s">
        <v>12725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16</v>
      </c>
      <c r="B534" s="1" t="s">
        <v>17</v>
      </c>
      <c r="C534" s="1">
        <v>1196.0</v>
      </c>
      <c r="D534" s="1">
        <v>0.0</v>
      </c>
      <c r="E534" s="1" t="s">
        <v>18</v>
      </c>
      <c r="F534" s="1" t="s">
        <v>19</v>
      </c>
      <c r="G534" s="1" t="s">
        <v>20</v>
      </c>
      <c r="H534" s="1" t="s">
        <v>12726</v>
      </c>
      <c r="I534" s="1" t="s">
        <v>12727</v>
      </c>
      <c r="J534" s="1" t="s">
        <v>12727</v>
      </c>
      <c r="K534" s="2"/>
      <c r="L534" s="1">
        <v>0.0</v>
      </c>
      <c r="M534" s="1"/>
      <c r="N534" s="1">
        <v>20.025133333333333</v>
      </c>
      <c r="O534" s="1" t="s">
        <v>10976</v>
      </c>
      <c r="P534" s="1" t="s">
        <v>12728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37</v>
      </c>
      <c r="B535" s="1" t="s">
        <v>17</v>
      </c>
      <c r="C535" s="1">
        <v>119.0</v>
      </c>
      <c r="D535" s="1">
        <v>0.0</v>
      </c>
      <c r="E535" s="2"/>
      <c r="F535" s="1" t="s">
        <v>38</v>
      </c>
      <c r="G535" s="1" t="s">
        <v>39</v>
      </c>
      <c r="H535" s="1" t="s">
        <v>12729</v>
      </c>
      <c r="I535" s="1" t="s">
        <v>12730</v>
      </c>
      <c r="J535" s="1" t="s">
        <v>12730</v>
      </c>
      <c r="K535" s="2"/>
      <c r="L535" s="1">
        <v>0.0</v>
      </c>
      <c r="M535" s="1"/>
      <c r="N535" s="1">
        <v>6.189733333333334</v>
      </c>
      <c r="O535" s="1" t="s">
        <v>42</v>
      </c>
      <c r="P535" s="1" t="s">
        <v>12731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16</v>
      </c>
      <c r="B536" s="1" t="s">
        <v>17</v>
      </c>
      <c r="C536" s="1">
        <v>417.0</v>
      </c>
      <c r="D536" s="1">
        <v>0.0</v>
      </c>
      <c r="E536" s="1" t="s">
        <v>18</v>
      </c>
      <c r="F536" s="1" t="s">
        <v>19</v>
      </c>
      <c r="G536" s="1" t="s">
        <v>20</v>
      </c>
      <c r="H536" s="1" t="s">
        <v>12732</v>
      </c>
      <c r="I536" s="1" t="s">
        <v>12733</v>
      </c>
      <c r="J536" s="1" t="s">
        <v>12733</v>
      </c>
      <c r="K536" s="2"/>
      <c r="L536" s="1">
        <v>-1.0</v>
      </c>
      <c r="M536" s="1"/>
      <c r="N536" s="1">
        <v>13.8861</v>
      </c>
      <c r="O536" s="1" t="s">
        <v>10976</v>
      </c>
      <c r="P536" s="1" t="s">
        <v>12734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29</v>
      </c>
      <c r="B537" s="1" t="s">
        <v>17</v>
      </c>
      <c r="C537" s="1">
        <v>469.0</v>
      </c>
      <c r="D537" s="1">
        <v>0.0</v>
      </c>
      <c r="E537" s="1" t="s">
        <v>12735</v>
      </c>
      <c r="F537" s="1" t="s">
        <v>19</v>
      </c>
      <c r="G537" s="1" t="s">
        <v>20</v>
      </c>
      <c r="H537" s="1" t="s">
        <v>12736</v>
      </c>
      <c r="I537" s="1" t="s">
        <v>12737</v>
      </c>
      <c r="J537" s="1" t="s">
        <v>12737</v>
      </c>
      <c r="K537" s="2"/>
      <c r="L537" s="1">
        <v>0.0</v>
      </c>
      <c r="M537" s="1"/>
      <c r="N537" s="1">
        <v>14.40595</v>
      </c>
      <c r="O537" s="1" t="s">
        <v>10989</v>
      </c>
      <c r="P537" s="1" t="s">
        <v>12738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16</v>
      </c>
      <c r="B538" s="1" t="s">
        <v>17</v>
      </c>
      <c r="C538" s="1">
        <v>1191.0</v>
      </c>
      <c r="D538" s="1">
        <v>0.0</v>
      </c>
      <c r="E538" s="1" t="s">
        <v>18</v>
      </c>
      <c r="F538" s="1" t="s">
        <v>19</v>
      </c>
      <c r="G538" s="1" t="s">
        <v>20</v>
      </c>
      <c r="H538" s="1" t="s">
        <v>12739</v>
      </c>
      <c r="I538" s="1" t="s">
        <v>12740</v>
      </c>
      <c r="J538" s="1" t="s">
        <v>12740</v>
      </c>
      <c r="K538" s="2"/>
      <c r="L538" s="1">
        <v>-4.0</v>
      </c>
      <c r="M538" s="1"/>
      <c r="N538" s="1">
        <v>15.668283333333333</v>
      </c>
      <c r="O538" s="1" t="s">
        <v>10976</v>
      </c>
      <c r="P538" s="1" t="s">
        <v>12741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16</v>
      </c>
      <c r="B539" s="1" t="s">
        <v>17</v>
      </c>
      <c r="C539" s="3">
        <v>264.0</v>
      </c>
      <c r="D539" s="1">
        <v>0.0</v>
      </c>
      <c r="E539" s="1" t="s">
        <v>18</v>
      </c>
      <c r="F539" s="1" t="s">
        <v>19</v>
      </c>
      <c r="G539" s="1" t="s">
        <v>20</v>
      </c>
      <c r="H539" s="1" t="s">
        <v>12742</v>
      </c>
      <c r="I539" s="1" t="s">
        <v>12743</v>
      </c>
      <c r="J539" s="1" t="s">
        <v>12743</v>
      </c>
      <c r="K539" s="2"/>
      <c r="L539" s="1">
        <v>-10.0</v>
      </c>
      <c r="M539" s="1"/>
      <c r="N539" s="1">
        <v>4.827583333333333</v>
      </c>
      <c r="O539" s="1" t="s">
        <v>10976</v>
      </c>
      <c r="P539" s="1" t="s">
        <v>11412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16</v>
      </c>
      <c r="B540" s="1" t="s">
        <v>17</v>
      </c>
      <c r="C540" s="1">
        <v>429.0</v>
      </c>
      <c r="D540" s="1">
        <v>0.0</v>
      </c>
      <c r="E540" s="1" t="s">
        <v>18</v>
      </c>
      <c r="F540" s="1" t="s">
        <v>19</v>
      </c>
      <c r="G540" s="1" t="s">
        <v>20</v>
      </c>
      <c r="H540" s="1" t="s">
        <v>12744</v>
      </c>
      <c r="I540" s="1" t="s">
        <v>12745</v>
      </c>
      <c r="J540" s="1" t="s">
        <v>12745</v>
      </c>
      <c r="K540" s="2"/>
      <c r="L540" s="1">
        <v>-8.0</v>
      </c>
      <c r="M540" s="1"/>
      <c r="N540" s="1">
        <v>6.9549</v>
      </c>
      <c r="O540" s="1" t="s">
        <v>10976</v>
      </c>
      <c r="P540" s="1" t="s">
        <v>12746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80</v>
      </c>
      <c r="B541" s="1" t="s">
        <v>17</v>
      </c>
      <c r="C541" s="3">
        <v>267.0</v>
      </c>
      <c r="D541" s="1">
        <v>62.0</v>
      </c>
      <c r="E541" s="2"/>
      <c r="F541" s="1" t="s">
        <v>38</v>
      </c>
      <c r="G541" s="1" t="s">
        <v>162</v>
      </c>
      <c r="H541" s="1" t="s">
        <v>12747</v>
      </c>
      <c r="I541" s="1" t="s">
        <v>12748</v>
      </c>
      <c r="J541" s="1" t="s">
        <v>12748</v>
      </c>
      <c r="K541" s="2"/>
      <c r="L541" s="1">
        <v>-9.0</v>
      </c>
      <c r="M541" s="1"/>
      <c r="N541" s="1">
        <v>9.421816666666667</v>
      </c>
      <c r="O541" s="1" t="s">
        <v>86</v>
      </c>
      <c r="P541" s="1" t="s">
        <v>12749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16</v>
      </c>
      <c r="B542" s="1" t="s">
        <v>17</v>
      </c>
      <c r="C542" s="1">
        <v>536.0</v>
      </c>
      <c r="D542" s="1">
        <v>0.0</v>
      </c>
      <c r="E542" s="1" t="s">
        <v>18</v>
      </c>
      <c r="F542" s="1" t="s">
        <v>19</v>
      </c>
      <c r="G542" s="1" t="s">
        <v>20</v>
      </c>
      <c r="H542" s="1" t="s">
        <v>12750</v>
      </c>
      <c r="I542" s="1" t="s">
        <v>12751</v>
      </c>
      <c r="J542" s="1" t="s">
        <v>12751</v>
      </c>
      <c r="K542" s="2"/>
      <c r="L542" s="1">
        <v>-9.0</v>
      </c>
      <c r="M542" s="1"/>
      <c r="N542" s="1">
        <v>10.081483333333333</v>
      </c>
      <c r="O542" s="1" t="s">
        <v>10976</v>
      </c>
      <c r="P542" s="1" t="s">
        <v>12752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80</v>
      </c>
      <c r="B543" s="1" t="s">
        <v>17</v>
      </c>
      <c r="C543" s="1">
        <v>433.0</v>
      </c>
      <c r="D543" s="1">
        <v>0.0</v>
      </c>
      <c r="E543" s="1" t="s">
        <v>12753</v>
      </c>
      <c r="F543" s="1" t="s">
        <v>81</v>
      </c>
      <c r="G543" s="1" t="s">
        <v>20</v>
      </c>
      <c r="H543" s="1" t="s">
        <v>12754</v>
      </c>
      <c r="I543" s="1" t="s">
        <v>12755</v>
      </c>
      <c r="J543" s="1" t="s">
        <v>12756</v>
      </c>
      <c r="K543" s="1" t="s">
        <v>12757</v>
      </c>
      <c r="L543" s="1">
        <v>13.0</v>
      </c>
      <c r="M543" s="1">
        <v>0.015016666666666666</v>
      </c>
      <c r="N543" s="1">
        <v>19.343583333333335</v>
      </c>
      <c r="O543" s="1" t="s">
        <v>86</v>
      </c>
      <c r="P543" s="1" t="s">
        <v>12758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29</v>
      </c>
      <c r="B544" s="1" t="s">
        <v>17</v>
      </c>
      <c r="C544" s="1">
        <v>264.0</v>
      </c>
      <c r="D544" s="1">
        <v>0.0</v>
      </c>
      <c r="E544" s="1" t="s">
        <v>12759</v>
      </c>
      <c r="F544" s="1" t="s">
        <v>19</v>
      </c>
      <c r="G544" s="1" t="s">
        <v>20</v>
      </c>
      <c r="H544" s="1" t="s">
        <v>12760</v>
      </c>
      <c r="I544" s="1" t="s">
        <v>12761</v>
      </c>
      <c r="J544" s="1" t="s">
        <v>12761</v>
      </c>
      <c r="K544" s="2"/>
      <c r="L544" s="1">
        <v>-7.0</v>
      </c>
      <c r="M544" s="1"/>
      <c r="N544" s="1">
        <v>7.607</v>
      </c>
      <c r="O544" s="1" t="s">
        <v>10989</v>
      </c>
      <c r="P544" s="1" t="s">
        <v>519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37</v>
      </c>
      <c r="B545" s="1" t="s">
        <v>17</v>
      </c>
      <c r="C545" s="1">
        <v>967.0</v>
      </c>
      <c r="D545" s="1">
        <v>0.0</v>
      </c>
      <c r="E545" s="2"/>
      <c r="F545" s="1" t="s">
        <v>38</v>
      </c>
      <c r="G545" s="1" t="s">
        <v>39</v>
      </c>
      <c r="H545" s="1" t="s">
        <v>12762</v>
      </c>
      <c r="I545" s="1" t="s">
        <v>12763</v>
      </c>
      <c r="J545" s="1" t="s">
        <v>12763</v>
      </c>
      <c r="K545" s="2"/>
      <c r="L545" s="1">
        <v>3.0</v>
      </c>
      <c r="M545" s="1"/>
      <c r="N545" s="1">
        <v>14.993383333333334</v>
      </c>
      <c r="O545" s="1" t="s">
        <v>42</v>
      </c>
      <c r="P545" s="1" t="s">
        <v>12764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80</v>
      </c>
      <c r="B546" s="1" t="s">
        <v>17</v>
      </c>
      <c r="C546" s="1">
        <v>245.0</v>
      </c>
      <c r="D546" s="1">
        <v>61.0</v>
      </c>
      <c r="E546" s="2"/>
      <c r="F546" s="1" t="s">
        <v>38</v>
      </c>
      <c r="G546" s="1" t="s">
        <v>162</v>
      </c>
      <c r="H546" s="1" t="s">
        <v>12765</v>
      </c>
      <c r="I546" s="1" t="s">
        <v>12766</v>
      </c>
      <c r="J546" s="1" t="s">
        <v>12766</v>
      </c>
      <c r="K546" s="2"/>
      <c r="L546" s="1">
        <v>5.0</v>
      </c>
      <c r="M546" s="1"/>
      <c r="N546" s="1">
        <v>25.077116666666665</v>
      </c>
      <c r="O546" s="1" t="s">
        <v>86</v>
      </c>
      <c r="P546" s="1" t="s">
        <v>12767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80</v>
      </c>
      <c r="B547" s="1" t="s">
        <v>17</v>
      </c>
      <c r="C547" s="1">
        <v>767.0</v>
      </c>
      <c r="D547" s="1">
        <v>0.0</v>
      </c>
      <c r="E547" s="1" t="s">
        <v>12753</v>
      </c>
      <c r="F547" s="1" t="s">
        <v>81</v>
      </c>
      <c r="G547" s="1" t="s">
        <v>20</v>
      </c>
      <c r="H547" s="1" t="s">
        <v>12768</v>
      </c>
      <c r="I547" s="1" t="s">
        <v>12769</v>
      </c>
      <c r="J547" s="1" t="s">
        <v>12770</v>
      </c>
      <c r="K547" s="1" t="s">
        <v>12771</v>
      </c>
      <c r="L547" s="1">
        <v>7.0</v>
      </c>
      <c r="M547" s="1">
        <v>0.0098</v>
      </c>
      <c r="N547" s="1">
        <v>23.638</v>
      </c>
      <c r="O547" s="1" t="s">
        <v>86</v>
      </c>
      <c r="P547" s="1" t="s">
        <v>12772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29</v>
      </c>
      <c r="B548" s="1" t="s">
        <v>17</v>
      </c>
      <c r="C548" s="1">
        <v>805.0</v>
      </c>
      <c r="D548" s="1">
        <v>0.0</v>
      </c>
      <c r="E548" s="1" t="s">
        <v>12773</v>
      </c>
      <c r="F548" s="1" t="s">
        <v>19</v>
      </c>
      <c r="G548" s="1" t="s">
        <v>20</v>
      </c>
      <c r="H548" s="1" t="s">
        <v>12774</v>
      </c>
      <c r="I548" s="1" t="s">
        <v>12775</v>
      </c>
      <c r="J548" s="1" t="s">
        <v>12775</v>
      </c>
      <c r="K548" s="2"/>
      <c r="L548" s="1">
        <v>2.0</v>
      </c>
      <c r="M548" s="1"/>
      <c r="N548" s="1">
        <v>22.142383333333335</v>
      </c>
      <c r="O548" s="1" t="s">
        <v>10989</v>
      </c>
      <c r="P548" s="1" t="s">
        <v>12776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16</v>
      </c>
      <c r="B549" s="1" t="s">
        <v>17</v>
      </c>
      <c r="C549" s="1">
        <v>528.0</v>
      </c>
      <c r="D549" s="1">
        <v>0.0</v>
      </c>
      <c r="E549" s="1" t="s">
        <v>18</v>
      </c>
      <c r="F549" s="1" t="s">
        <v>19</v>
      </c>
      <c r="G549" s="1" t="s">
        <v>20</v>
      </c>
      <c r="H549" s="1" t="s">
        <v>12777</v>
      </c>
      <c r="I549" s="1" t="s">
        <v>12778</v>
      </c>
      <c r="J549" s="1" t="s">
        <v>12778</v>
      </c>
      <c r="K549" s="2"/>
      <c r="L549" s="1">
        <v>0.0</v>
      </c>
      <c r="M549" s="1"/>
      <c r="N549" s="1">
        <v>20.806216666666668</v>
      </c>
      <c r="O549" s="1" t="s">
        <v>10976</v>
      </c>
      <c r="P549" s="1" t="s">
        <v>12779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25</v>
      </c>
      <c r="B550" s="1" t="s">
        <v>17</v>
      </c>
      <c r="C550" s="3">
        <v>667.0</v>
      </c>
      <c r="D550" s="1">
        <v>0.0</v>
      </c>
      <c r="E550" s="2"/>
      <c r="F550" s="1" t="s">
        <v>19</v>
      </c>
      <c r="G550" s="1" t="s">
        <v>20</v>
      </c>
      <c r="H550" s="1" t="s">
        <v>12780</v>
      </c>
      <c r="I550" s="1" t="s">
        <v>12781</v>
      </c>
      <c r="J550" s="1" t="s">
        <v>12781</v>
      </c>
      <c r="K550" s="2"/>
      <c r="L550" s="1">
        <v>0.0</v>
      </c>
      <c r="M550" s="1"/>
      <c r="N550" s="1">
        <v>20.863883333333334</v>
      </c>
      <c r="O550" s="1" t="s">
        <v>10989</v>
      </c>
      <c r="P550" s="1" t="s">
        <v>12782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37</v>
      </c>
      <c r="B551" s="1" t="s">
        <v>17</v>
      </c>
      <c r="C551" s="1">
        <v>595.0</v>
      </c>
      <c r="D551" s="1">
        <v>0.0</v>
      </c>
      <c r="E551" s="1" t="s">
        <v>11025</v>
      </c>
      <c r="F551" s="1" t="s">
        <v>81</v>
      </c>
      <c r="G551" s="1" t="s">
        <v>39</v>
      </c>
      <c r="H551" s="1" t="s">
        <v>12783</v>
      </c>
      <c r="I551" s="1" t="s">
        <v>12784</v>
      </c>
      <c r="J551" s="1" t="s">
        <v>12785</v>
      </c>
      <c r="K551" s="1" t="s">
        <v>12786</v>
      </c>
      <c r="L551" s="1">
        <v>-9.0</v>
      </c>
      <c r="M551" s="1">
        <v>0.0092</v>
      </c>
      <c r="N551" s="1">
        <v>11.2859</v>
      </c>
      <c r="O551" s="1" t="s">
        <v>42</v>
      </c>
      <c r="P551" s="1" t="s">
        <v>12787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25</v>
      </c>
      <c r="B552" s="1" t="s">
        <v>17</v>
      </c>
      <c r="C552" s="1">
        <v>394.0</v>
      </c>
      <c r="D552" s="1">
        <v>0.0</v>
      </c>
      <c r="E552" s="2"/>
      <c r="F552" s="1" t="s">
        <v>19</v>
      </c>
      <c r="G552" s="1" t="s">
        <v>20</v>
      </c>
      <c r="H552" s="1" t="s">
        <v>12788</v>
      </c>
      <c r="I552" s="1" t="s">
        <v>12789</v>
      </c>
      <c r="J552" s="1" t="s">
        <v>12789</v>
      </c>
      <c r="K552" s="2"/>
      <c r="L552" s="1">
        <v>1.0</v>
      </c>
      <c r="M552" s="1"/>
      <c r="N552" s="1">
        <v>16.436733333333333</v>
      </c>
      <c r="O552" s="1" t="s">
        <v>10989</v>
      </c>
      <c r="P552" s="1" t="s">
        <v>12790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80</v>
      </c>
      <c r="B553" s="1" t="s">
        <v>17</v>
      </c>
      <c r="C553" s="1">
        <v>557.0</v>
      </c>
      <c r="D553" s="1">
        <v>0.0</v>
      </c>
      <c r="E553" s="1" t="s">
        <v>11025</v>
      </c>
      <c r="F553" s="1" t="s">
        <v>81</v>
      </c>
      <c r="G553" s="1" t="s">
        <v>20</v>
      </c>
      <c r="H553" s="1" t="s">
        <v>12791</v>
      </c>
      <c r="I553" s="1" t="s">
        <v>12792</v>
      </c>
      <c r="J553" s="1" t="s">
        <v>12793</v>
      </c>
      <c r="K553" s="1" t="s">
        <v>12794</v>
      </c>
      <c r="L553" s="1">
        <v>-14.0</v>
      </c>
      <c r="M553" s="1">
        <v>0.007683333333333334</v>
      </c>
      <c r="N553" s="1">
        <v>17.907383333333332</v>
      </c>
      <c r="O553" s="1" t="s">
        <v>86</v>
      </c>
      <c r="P553" s="1" t="s">
        <v>12795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80</v>
      </c>
      <c r="B554" s="1" t="s">
        <v>17</v>
      </c>
      <c r="C554" s="3">
        <v>199.0</v>
      </c>
      <c r="D554" s="1">
        <v>50.0</v>
      </c>
      <c r="E554" s="2"/>
      <c r="F554" s="1" t="s">
        <v>38</v>
      </c>
      <c r="G554" s="1" t="s">
        <v>20</v>
      </c>
      <c r="H554" s="1" t="s">
        <v>12796</v>
      </c>
      <c r="I554" s="1" t="s">
        <v>12797</v>
      </c>
      <c r="J554" s="1" t="s">
        <v>12797</v>
      </c>
      <c r="K554" s="2"/>
      <c r="L554" s="1">
        <v>0.0</v>
      </c>
      <c r="M554" s="1"/>
      <c r="N554" s="1">
        <v>27.061533333333333</v>
      </c>
      <c r="O554" s="1" t="s">
        <v>86</v>
      </c>
      <c r="P554" s="1" t="s">
        <v>12441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16</v>
      </c>
      <c r="B555" s="1" t="s">
        <v>17</v>
      </c>
      <c r="C555" s="3">
        <v>469.0</v>
      </c>
      <c r="D555" s="1">
        <v>0.0</v>
      </c>
      <c r="E555" s="1" t="s">
        <v>18</v>
      </c>
      <c r="F555" s="1" t="s">
        <v>19</v>
      </c>
      <c r="G555" s="1" t="s">
        <v>20</v>
      </c>
      <c r="H555" s="1" t="s">
        <v>12798</v>
      </c>
      <c r="I555" s="1" t="s">
        <v>12799</v>
      </c>
      <c r="J555" s="1" t="s">
        <v>12799</v>
      </c>
      <c r="K555" s="2"/>
      <c r="L555" s="1">
        <v>-4.0</v>
      </c>
      <c r="M555" s="1"/>
      <c r="N555" s="1">
        <v>10.057366666666667</v>
      </c>
      <c r="O555" s="1" t="s">
        <v>10976</v>
      </c>
      <c r="P555" s="1" t="s">
        <v>12800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25</v>
      </c>
      <c r="B556" s="1" t="s">
        <v>17</v>
      </c>
      <c r="C556" s="1">
        <v>468.0</v>
      </c>
      <c r="D556" s="1">
        <v>0.0</v>
      </c>
      <c r="E556" s="2"/>
      <c r="F556" s="1" t="s">
        <v>19</v>
      </c>
      <c r="G556" s="1" t="s">
        <v>20</v>
      </c>
      <c r="H556" s="1" t="s">
        <v>12801</v>
      </c>
      <c r="I556" s="1" t="s">
        <v>12802</v>
      </c>
      <c r="J556" s="1" t="s">
        <v>12802</v>
      </c>
      <c r="K556" s="2"/>
      <c r="L556" s="1">
        <v>-2.0</v>
      </c>
      <c r="M556" s="1"/>
      <c r="N556" s="1">
        <v>12.155316666666666</v>
      </c>
      <c r="O556" s="1" t="s">
        <v>10989</v>
      </c>
      <c r="P556" s="1" t="s">
        <v>12803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37</v>
      </c>
      <c r="B557" s="1" t="s">
        <v>17</v>
      </c>
      <c r="C557" s="1">
        <v>20.0</v>
      </c>
      <c r="D557" s="1">
        <v>35.0</v>
      </c>
      <c r="E557" s="2"/>
      <c r="F557" s="1" t="s">
        <v>38</v>
      </c>
      <c r="G557" s="1" t="s">
        <v>39</v>
      </c>
      <c r="H557" s="1" t="s">
        <v>12804</v>
      </c>
      <c r="I557" s="1" t="s">
        <v>12805</v>
      </c>
      <c r="J557" s="1" t="s">
        <v>12805</v>
      </c>
      <c r="K557" s="2"/>
      <c r="L557" s="1">
        <v>-5.0</v>
      </c>
      <c r="M557" s="1"/>
      <c r="N557" s="1">
        <v>0.58025</v>
      </c>
      <c r="O557" s="1" t="s">
        <v>42</v>
      </c>
      <c r="P557" s="1" t="s">
        <v>12806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25</v>
      </c>
      <c r="B558" s="3" t="s">
        <v>17</v>
      </c>
      <c r="C558" s="1">
        <v>384.0</v>
      </c>
      <c r="D558" s="1">
        <v>0.0</v>
      </c>
      <c r="E558" s="2"/>
      <c r="F558" s="1" t="s">
        <v>19</v>
      </c>
      <c r="G558" s="1" t="s">
        <v>20</v>
      </c>
      <c r="H558" s="1" t="s">
        <v>12807</v>
      </c>
      <c r="I558" s="1" t="s">
        <v>12808</v>
      </c>
      <c r="J558" s="1" t="s">
        <v>12808</v>
      </c>
      <c r="K558" s="2"/>
      <c r="L558" s="1">
        <v>-8.0</v>
      </c>
      <c r="M558" s="1"/>
      <c r="N558" s="1">
        <v>6.194516666666667</v>
      </c>
      <c r="O558" s="1" t="s">
        <v>10989</v>
      </c>
      <c r="P558" s="1" t="s">
        <v>12809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16</v>
      </c>
      <c r="B559" s="1" t="s">
        <v>17</v>
      </c>
      <c r="C559" s="1">
        <v>658.0</v>
      </c>
      <c r="D559" s="1">
        <v>0.0</v>
      </c>
      <c r="E559" s="1" t="s">
        <v>18</v>
      </c>
      <c r="F559" s="1" t="s">
        <v>19</v>
      </c>
      <c r="G559" s="1" t="s">
        <v>20</v>
      </c>
      <c r="H559" s="1" t="s">
        <v>12810</v>
      </c>
      <c r="I559" s="1" t="s">
        <v>12811</v>
      </c>
      <c r="J559" s="1" t="s">
        <v>12811</v>
      </c>
      <c r="K559" s="2"/>
      <c r="L559" s="1">
        <v>-9.0</v>
      </c>
      <c r="M559" s="1"/>
      <c r="N559" s="1">
        <v>10.154033333333333</v>
      </c>
      <c r="O559" s="1" t="s">
        <v>10976</v>
      </c>
      <c r="P559" s="1" t="s">
        <v>11122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25</v>
      </c>
      <c r="B560" s="1" t="s">
        <v>17</v>
      </c>
      <c r="C560" s="1">
        <v>585.0</v>
      </c>
      <c r="D560" s="1">
        <v>0.0</v>
      </c>
      <c r="E560" s="2"/>
      <c r="F560" s="1" t="s">
        <v>19</v>
      </c>
      <c r="G560" s="1" t="s">
        <v>39</v>
      </c>
      <c r="H560" s="1" t="s">
        <v>12812</v>
      </c>
      <c r="I560" s="1" t="s">
        <v>12813</v>
      </c>
      <c r="J560" s="1" t="s">
        <v>12813</v>
      </c>
      <c r="K560" s="2"/>
      <c r="L560" s="1">
        <v>-3.0</v>
      </c>
      <c r="M560" s="1"/>
      <c r="N560" s="1">
        <v>16.6211</v>
      </c>
      <c r="O560" s="1" t="s">
        <v>10989</v>
      </c>
      <c r="P560" s="1" t="s">
        <v>12814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80</v>
      </c>
      <c r="B561" s="1" t="s">
        <v>17</v>
      </c>
      <c r="C561" s="1">
        <v>250.0</v>
      </c>
      <c r="D561" s="1">
        <v>0.0</v>
      </c>
      <c r="E561" s="1" t="s">
        <v>12753</v>
      </c>
      <c r="F561" s="1" t="s">
        <v>81</v>
      </c>
      <c r="G561" s="1" t="s">
        <v>20</v>
      </c>
      <c r="H561" s="1" t="s">
        <v>12815</v>
      </c>
      <c r="I561" s="1" t="s">
        <v>12816</v>
      </c>
      <c r="J561" s="1" t="s">
        <v>12817</v>
      </c>
      <c r="K561" s="1" t="s">
        <v>12818</v>
      </c>
      <c r="L561" s="1">
        <v>-6.0</v>
      </c>
      <c r="M561" s="1">
        <v>0.05533333333333333</v>
      </c>
      <c r="N561" s="1">
        <v>13.394716666666667</v>
      </c>
      <c r="O561" s="1" t="s">
        <v>86</v>
      </c>
      <c r="P561" s="1" t="s">
        <v>12819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16</v>
      </c>
      <c r="B562" s="1" t="s">
        <v>17</v>
      </c>
      <c r="C562" s="1">
        <v>399.0</v>
      </c>
      <c r="D562" s="1">
        <v>0.0</v>
      </c>
      <c r="E562" s="1" t="s">
        <v>18</v>
      </c>
      <c r="F562" s="1" t="s">
        <v>19</v>
      </c>
      <c r="G562" s="1" t="s">
        <v>20</v>
      </c>
      <c r="H562" s="1" t="s">
        <v>12820</v>
      </c>
      <c r="I562" s="1" t="s">
        <v>12821</v>
      </c>
      <c r="J562" s="1" t="s">
        <v>12821</v>
      </c>
      <c r="K562" s="2"/>
      <c r="L562" s="1">
        <v>0.0</v>
      </c>
      <c r="M562" s="1"/>
      <c r="N562" s="1">
        <v>15.62105</v>
      </c>
      <c r="O562" s="1" t="s">
        <v>10976</v>
      </c>
      <c r="P562" s="1" t="s">
        <v>12822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29</v>
      </c>
      <c r="B563" s="1" t="s">
        <v>17</v>
      </c>
      <c r="C563" s="1">
        <v>264.0</v>
      </c>
      <c r="D563" s="1">
        <v>0.0</v>
      </c>
      <c r="E563" s="1" t="s">
        <v>12823</v>
      </c>
      <c r="F563" s="1" t="s">
        <v>19</v>
      </c>
      <c r="G563" s="1" t="s">
        <v>20</v>
      </c>
      <c r="H563" s="1" t="s">
        <v>12824</v>
      </c>
      <c r="I563" s="1" t="s">
        <v>12825</v>
      </c>
      <c r="J563" s="1" t="s">
        <v>12825</v>
      </c>
      <c r="K563" s="2"/>
      <c r="L563" s="1">
        <v>3.0</v>
      </c>
      <c r="M563" s="1"/>
      <c r="N563" s="1">
        <v>18.603616666666667</v>
      </c>
      <c r="O563" s="1" t="s">
        <v>10989</v>
      </c>
      <c r="P563" s="1" t="s">
        <v>2348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16</v>
      </c>
      <c r="B564" s="1" t="s">
        <v>17</v>
      </c>
      <c r="C564" s="1">
        <v>364.0</v>
      </c>
      <c r="D564" s="1">
        <v>0.0</v>
      </c>
      <c r="E564" s="1" t="s">
        <v>18</v>
      </c>
      <c r="F564" s="1" t="s">
        <v>19</v>
      </c>
      <c r="G564" s="1" t="s">
        <v>20</v>
      </c>
      <c r="H564" s="1" t="s">
        <v>12826</v>
      </c>
      <c r="I564" s="1" t="s">
        <v>12827</v>
      </c>
      <c r="J564" s="1" t="s">
        <v>12827</v>
      </c>
      <c r="K564" s="2"/>
      <c r="L564" s="1">
        <v>0.0</v>
      </c>
      <c r="M564" s="1"/>
      <c r="N564" s="1">
        <v>15.2196</v>
      </c>
      <c r="O564" s="1" t="s">
        <v>10976</v>
      </c>
      <c r="P564" s="1" t="s">
        <v>12603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29</v>
      </c>
      <c r="B565" s="1" t="s">
        <v>17</v>
      </c>
      <c r="C565" s="1">
        <v>364.0</v>
      </c>
      <c r="D565" s="1">
        <v>0.0</v>
      </c>
      <c r="E565" s="1" t="s">
        <v>12828</v>
      </c>
      <c r="F565" s="1" t="s">
        <v>19</v>
      </c>
      <c r="G565" s="1" t="s">
        <v>20</v>
      </c>
      <c r="H565" s="1" t="s">
        <v>12829</v>
      </c>
      <c r="I565" s="1" t="s">
        <v>12830</v>
      </c>
      <c r="J565" s="1" t="s">
        <v>12830</v>
      </c>
      <c r="K565" s="2"/>
      <c r="L565" s="1">
        <v>-1.0</v>
      </c>
      <c r="M565" s="1"/>
      <c r="N565" s="1">
        <v>13.508933333333333</v>
      </c>
      <c r="O565" s="1" t="s">
        <v>10989</v>
      </c>
      <c r="P565" s="1" t="s">
        <v>12831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16</v>
      </c>
      <c r="B566" s="1" t="s">
        <v>17</v>
      </c>
      <c r="C566" s="1">
        <v>987.0</v>
      </c>
      <c r="D566" s="1">
        <v>0.0</v>
      </c>
      <c r="E566" s="1" t="s">
        <v>18</v>
      </c>
      <c r="F566" s="1" t="s">
        <v>19</v>
      </c>
      <c r="G566" s="1" t="s">
        <v>20</v>
      </c>
      <c r="H566" s="1" t="s">
        <v>12832</v>
      </c>
      <c r="I566" s="1" t="s">
        <v>12833</v>
      </c>
      <c r="J566" s="1" t="s">
        <v>12833</v>
      </c>
      <c r="K566" s="2"/>
      <c r="L566" s="1">
        <v>0.0</v>
      </c>
      <c r="M566" s="1"/>
      <c r="N566" s="1">
        <v>20.722283333333333</v>
      </c>
      <c r="O566" s="1" t="s">
        <v>10976</v>
      </c>
      <c r="P566" s="1" t="s">
        <v>12834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80</v>
      </c>
      <c r="B567" s="1" t="s">
        <v>17</v>
      </c>
      <c r="C567" s="1">
        <v>1501.0</v>
      </c>
      <c r="D567" s="1">
        <v>0.0</v>
      </c>
      <c r="E567" s="1" t="s">
        <v>11025</v>
      </c>
      <c r="F567" s="1" t="s">
        <v>81</v>
      </c>
      <c r="G567" s="1" t="s">
        <v>20</v>
      </c>
      <c r="H567" s="1" t="s">
        <v>12835</v>
      </c>
      <c r="I567" s="1" t="s">
        <v>12836</v>
      </c>
      <c r="J567" s="1" t="s">
        <v>12837</v>
      </c>
      <c r="K567" s="1" t="s">
        <v>12838</v>
      </c>
      <c r="L567" s="1">
        <v>-15.0</v>
      </c>
      <c r="M567" s="1">
        <v>0.0158</v>
      </c>
      <c r="N567" s="1">
        <v>20.96845</v>
      </c>
      <c r="O567" s="1" t="s">
        <v>86</v>
      </c>
      <c r="P567" s="1" t="s">
        <v>12839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25</v>
      </c>
      <c r="B568" s="1" t="s">
        <v>17</v>
      </c>
      <c r="C568" s="1">
        <v>329.0</v>
      </c>
      <c r="D568" s="1">
        <v>0.0</v>
      </c>
      <c r="E568" s="2"/>
      <c r="F568" s="1" t="s">
        <v>19</v>
      </c>
      <c r="G568" s="1" t="s">
        <v>20</v>
      </c>
      <c r="H568" s="1" t="s">
        <v>12840</v>
      </c>
      <c r="I568" s="1" t="s">
        <v>12841</v>
      </c>
      <c r="J568" s="1" t="s">
        <v>12841</v>
      </c>
      <c r="K568" s="2"/>
      <c r="L568" s="1">
        <v>1.0</v>
      </c>
      <c r="M568" s="1"/>
      <c r="N568" s="1">
        <v>16.238516666666666</v>
      </c>
      <c r="O568" s="1" t="s">
        <v>10989</v>
      </c>
      <c r="P568" s="1" t="s">
        <v>11171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29</v>
      </c>
      <c r="B569" s="1" t="s">
        <v>17</v>
      </c>
      <c r="C569" s="1">
        <v>329.0</v>
      </c>
      <c r="D569" s="1">
        <v>0.0</v>
      </c>
      <c r="E569" s="1" t="s">
        <v>11655</v>
      </c>
      <c r="F569" s="1" t="s">
        <v>19</v>
      </c>
      <c r="G569" s="1" t="s">
        <v>20</v>
      </c>
      <c r="H569" s="1" t="s">
        <v>12842</v>
      </c>
      <c r="I569" s="1" t="s">
        <v>12843</v>
      </c>
      <c r="J569" s="1" t="s">
        <v>12843</v>
      </c>
      <c r="K569" s="2"/>
      <c r="L569" s="1">
        <v>6.0</v>
      </c>
      <c r="M569" s="1"/>
      <c r="N569" s="1">
        <v>21.9428</v>
      </c>
      <c r="O569" s="1" t="s">
        <v>10989</v>
      </c>
      <c r="P569" s="1" t="s">
        <v>7840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80</v>
      </c>
      <c r="B570" s="1" t="s">
        <v>17</v>
      </c>
      <c r="C570" s="1">
        <v>250.0</v>
      </c>
      <c r="D570" s="1">
        <v>0.0</v>
      </c>
      <c r="E570" s="1" t="s">
        <v>12753</v>
      </c>
      <c r="F570" s="1" t="s">
        <v>81</v>
      </c>
      <c r="G570" s="1" t="s">
        <v>20</v>
      </c>
      <c r="H570" s="1" t="s">
        <v>12844</v>
      </c>
      <c r="I570" s="1" t="s">
        <v>12845</v>
      </c>
      <c r="J570" s="1" t="s">
        <v>12846</v>
      </c>
      <c r="K570" s="1" t="s">
        <v>12847</v>
      </c>
      <c r="L570" s="1">
        <v>5.0</v>
      </c>
      <c r="M570" s="1">
        <v>0.008966666666666666</v>
      </c>
      <c r="N570" s="1">
        <v>12.952883333333334</v>
      </c>
      <c r="O570" s="1" t="s">
        <v>86</v>
      </c>
      <c r="P570" s="1" t="s">
        <v>11872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80</v>
      </c>
      <c r="B571" s="1" t="s">
        <v>17</v>
      </c>
      <c r="C571" s="1">
        <v>398.0</v>
      </c>
      <c r="D571" s="1">
        <v>100.0</v>
      </c>
      <c r="E571" s="2"/>
      <c r="F571" s="1" t="s">
        <v>38</v>
      </c>
      <c r="G571" s="1" t="s">
        <v>20</v>
      </c>
      <c r="H571" s="1" t="s">
        <v>12848</v>
      </c>
      <c r="I571" s="1" t="s">
        <v>12849</v>
      </c>
      <c r="J571" s="1" t="s">
        <v>12849</v>
      </c>
      <c r="K571" s="2"/>
      <c r="L571" s="1">
        <v>5.0</v>
      </c>
      <c r="M571" s="1"/>
      <c r="N571" s="1">
        <v>24.4414</v>
      </c>
      <c r="O571" s="1" t="s">
        <v>86</v>
      </c>
      <c r="P571" s="1" t="s">
        <v>12850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25</v>
      </c>
      <c r="B572" s="1" t="s">
        <v>17</v>
      </c>
      <c r="C572" s="1">
        <v>622.0</v>
      </c>
      <c r="D572" s="1">
        <v>0.0</v>
      </c>
      <c r="E572" s="2"/>
      <c r="F572" s="1" t="s">
        <v>19</v>
      </c>
      <c r="G572" s="1" t="s">
        <v>20</v>
      </c>
      <c r="H572" s="1" t="s">
        <v>12851</v>
      </c>
      <c r="I572" s="1" t="s">
        <v>12852</v>
      </c>
      <c r="J572" s="1" t="s">
        <v>12852</v>
      </c>
      <c r="K572" s="2"/>
      <c r="L572" s="1">
        <v>-3.0</v>
      </c>
      <c r="M572" s="1"/>
      <c r="N572" s="1">
        <v>16.552816666666665</v>
      </c>
      <c r="O572" s="1" t="s">
        <v>10989</v>
      </c>
      <c r="P572" s="1" t="s">
        <v>12853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25</v>
      </c>
      <c r="B573" s="1" t="s">
        <v>17</v>
      </c>
      <c r="C573" s="1">
        <v>508.0</v>
      </c>
      <c r="D573" s="1">
        <v>0.0</v>
      </c>
      <c r="E573" s="2"/>
      <c r="F573" s="1" t="s">
        <v>19</v>
      </c>
      <c r="G573" s="1" t="s">
        <v>20</v>
      </c>
      <c r="H573" s="1" t="s">
        <v>12854</v>
      </c>
      <c r="I573" s="1" t="s">
        <v>12855</v>
      </c>
      <c r="J573" s="1" t="s">
        <v>12855</v>
      </c>
      <c r="K573" s="2"/>
      <c r="L573" s="1">
        <v>-6.0</v>
      </c>
      <c r="M573" s="1"/>
      <c r="N573" s="1">
        <v>13.3735</v>
      </c>
      <c r="O573" s="1" t="s">
        <v>10989</v>
      </c>
      <c r="P573" s="1" t="s">
        <v>12856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29</v>
      </c>
      <c r="B574" s="1" t="s">
        <v>17</v>
      </c>
      <c r="C574" s="1">
        <v>294.0</v>
      </c>
      <c r="D574" s="1">
        <v>0.0</v>
      </c>
      <c r="E574" s="1" t="s">
        <v>12857</v>
      </c>
      <c r="F574" s="1" t="s">
        <v>19</v>
      </c>
      <c r="G574" s="1" t="s">
        <v>20</v>
      </c>
      <c r="H574" s="1" t="s">
        <v>12858</v>
      </c>
      <c r="I574" s="1" t="s">
        <v>12859</v>
      </c>
      <c r="J574" s="1" t="s">
        <v>12859</v>
      </c>
      <c r="K574" s="2"/>
      <c r="L574" s="1">
        <v>0.0</v>
      </c>
      <c r="M574" s="1"/>
      <c r="N574" s="1">
        <v>14.272033333333333</v>
      </c>
      <c r="O574" s="1" t="s">
        <v>10989</v>
      </c>
      <c r="P574" s="1" t="s">
        <v>12860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16</v>
      </c>
      <c r="B575" s="1" t="s">
        <v>17</v>
      </c>
      <c r="C575" s="1">
        <v>329.0</v>
      </c>
      <c r="D575" s="1">
        <v>0.0</v>
      </c>
      <c r="E575" s="1" t="s">
        <v>18</v>
      </c>
      <c r="F575" s="1" t="s">
        <v>19</v>
      </c>
      <c r="G575" s="1" t="s">
        <v>20</v>
      </c>
      <c r="H575" s="1" t="s">
        <v>12861</v>
      </c>
      <c r="I575" s="1" t="s">
        <v>12862</v>
      </c>
      <c r="J575" s="1" t="s">
        <v>12862</v>
      </c>
      <c r="K575" s="2"/>
      <c r="L575" s="1">
        <v>1.0</v>
      </c>
      <c r="M575" s="1"/>
      <c r="N575" s="1">
        <v>16.54675</v>
      </c>
      <c r="O575" s="1" t="s">
        <v>10976</v>
      </c>
      <c r="P575" s="1" t="s">
        <v>12863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16</v>
      </c>
      <c r="B576" s="1" t="s">
        <v>17</v>
      </c>
      <c r="C576" s="3">
        <v>553.0</v>
      </c>
      <c r="D576" s="1">
        <v>0.0</v>
      </c>
      <c r="E576" s="1" t="s">
        <v>18</v>
      </c>
      <c r="F576" s="1" t="s">
        <v>19</v>
      </c>
      <c r="G576" s="1" t="s">
        <v>20</v>
      </c>
      <c r="H576" s="1" t="s">
        <v>12864</v>
      </c>
      <c r="I576" s="1" t="s">
        <v>12865</v>
      </c>
      <c r="J576" s="1" t="s">
        <v>12865</v>
      </c>
      <c r="K576" s="2"/>
      <c r="L576" s="1">
        <v>0.0</v>
      </c>
      <c r="M576" s="1"/>
      <c r="N576" s="1">
        <v>20.05315</v>
      </c>
      <c r="O576" s="1" t="s">
        <v>10976</v>
      </c>
      <c r="P576" s="1" t="s">
        <v>12866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80</v>
      </c>
      <c r="B577" s="1" t="s">
        <v>17</v>
      </c>
      <c r="C577" s="1">
        <v>538.0</v>
      </c>
      <c r="D577" s="1">
        <v>0.0</v>
      </c>
      <c r="E577" s="1" t="s">
        <v>12753</v>
      </c>
      <c r="F577" s="1" t="s">
        <v>81</v>
      </c>
      <c r="G577" s="1" t="s">
        <v>39</v>
      </c>
      <c r="H577" s="1" t="s">
        <v>12867</v>
      </c>
      <c r="I577" s="1" t="s">
        <v>12868</v>
      </c>
      <c r="J577" s="1" t="s">
        <v>12869</v>
      </c>
      <c r="K577" s="1" t="s">
        <v>12870</v>
      </c>
      <c r="L577" s="1">
        <v>-26.0</v>
      </c>
      <c r="M577" s="1">
        <v>0.011133333333333334</v>
      </c>
      <c r="N577" s="1">
        <v>9.573916666666667</v>
      </c>
      <c r="O577" s="1" t="s">
        <v>86</v>
      </c>
      <c r="P577" s="1" t="s">
        <v>12871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37</v>
      </c>
      <c r="B578" s="1" t="s">
        <v>17</v>
      </c>
      <c r="C578" s="1">
        <v>309.0</v>
      </c>
      <c r="D578" s="1">
        <v>0.0</v>
      </c>
      <c r="E578" s="2"/>
      <c r="F578" s="1" t="s">
        <v>38</v>
      </c>
      <c r="G578" s="1" t="s">
        <v>39</v>
      </c>
      <c r="H578" s="1" t="s">
        <v>12872</v>
      </c>
      <c r="I578" s="1" t="s">
        <v>12873</v>
      </c>
      <c r="J578" s="1" t="s">
        <v>12873</v>
      </c>
      <c r="K578" s="2"/>
      <c r="L578" s="1">
        <v>-5.0</v>
      </c>
      <c r="M578" s="1"/>
      <c r="N578" s="1">
        <v>0.03741666666666667</v>
      </c>
      <c r="O578" s="1" t="s">
        <v>42</v>
      </c>
      <c r="P578" s="1" t="s">
        <v>12874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25</v>
      </c>
      <c r="B579" s="1" t="s">
        <v>17</v>
      </c>
      <c r="C579" s="3">
        <v>584.0</v>
      </c>
      <c r="D579" s="1">
        <v>0.0</v>
      </c>
      <c r="E579" s="2"/>
      <c r="F579" s="1" t="s">
        <v>19</v>
      </c>
      <c r="G579" s="1" t="s">
        <v>39</v>
      </c>
      <c r="H579" s="1" t="s">
        <v>12875</v>
      </c>
      <c r="I579" s="1" t="s">
        <v>12876</v>
      </c>
      <c r="J579" s="1" t="s">
        <v>12876</v>
      </c>
      <c r="K579" s="2"/>
      <c r="L579" s="1">
        <v>3.0</v>
      </c>
      <c r="M579" s="1"/>
      <c r="N579" s="1">
        <v>23.389583333333334</v>
      </c>
      <c r="O579" s="1" t="s">
        <v>10989</v>
      </c>
      <c r="P579" s="1" t="s">
        <v>12877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16</v>
      </c>
      <c r="B580" s="1" t="s">
        <v>17</v>
      </c>
      <c r="C580" s="1">
        <v>827.0</v>
      </c>
      <c r="D580" s="1">
        <v>0.0</v>
      </c>
      <c r="E580" s="1" t="s">
        <v>18</v>
      </c>
      <c r="F580" s="1" t="s">
        <v>19</v>
      </c>
      <c r="G580" s="1" t="s">
        <v>20</v>
      </c>
      <c r="H580" s="1" t="s">
        <v>12878</v>
      </c>
      <c r="I580" s="1" t="s">
        <v>12879</v>
      </c>
      <c r="J580" s="1" t="s">
        <v>12879</v>
      </c>
      <c r="K580" s="2"/>
      <c r="L580" s="1">
        <v>0.0</v>
      </c>
      <c r="M580" s="1"/>
      <c r="N580" s="1">
        <v>19.4925</v>
      </c>
      <c r="O580" s="1" t="s">
        <v>10976</v>
      </c>
      <c r="P580" s="1" t="s">
        <v>12880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80</v>
      </c>
      <c r="B581" s="1" t="s">
        <v>17</v>
      </c>
      <c r="C581" s="1">
        <v>893.0</v>
      </c>
      <c r="D581" s="1">
        <v>0.0</v>
      </c>
      <c r="E581" s="1" t="s">
        <v>11025</v>
      </c>
      <c r="F581" s="1" t="s">
        <v>81</v>
      </c>
      <c r="G581" s="1" t="s">
        <v>20</v>
      </c>
      <c r="H581" s="1" t="s">
        <v>12881</v>
      </c>
      <c r="I581" s="1" t="s">
        <v>12882</v>
      </c>
      <c r="J581" s="1" t="s">
        <v>12883</v>
      </c>
      <c r="K581" s="1" t="s">
        <v>12884</v>
      </c>
      <c r="L581" s="1">
        <v>-11.0</v>
      </c>
      <c r="M581" s="1">
        <v>0.0122</v>
      </c>
      <c r="N581" s="1">
        <v>26.6585</v>
      </c>
      <c r="O581" s="1" t="s">
        <v>86</v>
      </c>
      <c r="P581" s="1" t="s">
        <v>12885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29</v>
      </c>
      <c r="B582" s="1" t="s">
        <v>17</v>
      </c>
      <c r="C582" s="1">
        <v>329.0</v>
      </c>
      <c r="D582" s="1">
        <v>0.0</v>
      </c>
      <c r="E582" s="1" t="s">
        <v>12886</v>
      </c>
      <c r="F582" s="1" t="s">
        <v>19</v>
      </c>
      <c r="G582" s="1" t="s">
        <v>20</v>
      </c>
      <c r="H582" s="1" t="s">
        <v>12887</v>
      </c>
      <c r="I582" s="1" t="s">
        <v>12888</v>
      </c>
      <c r="J582" s="1" t="s">
        <v>12888</v>
      </c>
      <c r="K582" s="2"/>
      <c r="L582" s="1">
        <v>0.0</v>
      </c>
      <c r="M582" s="1"/>
      <c r="N582" s="1">
        <v>14.31185</v>
      </c>
      <c r="O582" s="1" t="s">
        <v>10989</v>
      </c>
      <c r="P582" s="1" t="s">
        <v>2742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80</v>
      </c>
      <c r="B583" s="1" t="s">
        <v>17</v>
      </c>
      <c r="C583" s="1">
        <v>329.0</v>
      </c>
      <c r="D583" s="1">
        <v>0.0</v>
      </c>
      <c r="E583" s="1" t="s">
        <v>12753</v>
      </c>
      <c r="F583" s="1" t="s">
        <v>81</v>
      </c>
      <c r="G583" s="1" t="s">
        <v>20</v>
      </c>
      <c r="H583" s="1" t="s">
        <v>12889</v>
      </c>
      <c r="I583" s="1" t="s">
        <v>12890</v>
      </c>
      <c r="J583" s="1" t="s">
        <v>12891</v>
      </c>
      <c r="K583" s="1" t="s">
        <v>12892</v>
      </c>
      <c r="L583" s="1">
        <v>-12.0</v>
      </c>
      <c r="M583" s="1">
        <v>0.01055</v>
      </c>
      <c r="N583" s="1">
        <v>6.4020166666666665</v>
      </c>
      <c r="O583" s="1" t="s">
        <v>86</v>
      </c>
      <c r="P583" s="1" t="s">
        <v>12264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80</v>
      </c>
      <c r="B584" s="1" t="s">
        <v>17</v>
      </c>
      <c r="C584" s="1">
        <v>407.0</v>
      </c>
      <c r="D584" s="1">
        <v>0.0</v>
      </c>
      <c r="E584" s="1" t="s">
        <v>11025</v>
      </c>
      <c r="F584" s="1" t="s">
        <v>81</v>
      </c>
      <c r="G584" s="1" t="s">
        <v>20</v>
      </c>
      <c r="H584" s="1" t="s">
        <v>12893</v>
      </c>
      <c r="I584" s="1" t="s">
        <v>12894</v>
      </c>
      <c r="J584" s="1" t="s">
        <v>12895</v>
      </c>
      <c r="K584" s="1" t="s">
        <v>12896</v>
      </c>
      <c r="L584" s="1">
        <v>3.0</v>
      </c>
      <c r="M584" s="1">
        <v>26.346433333333334</v>
      </c>
      <c r="N584" s="1">
        <v>14.72385</v>
      </c>
      <c r="O584" s="1" t="s">
        <v>86</v>
      </c>
      <c r="P584" s="1" t="s">
        <v>12897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37</v>
      </c>
      <c r="B585" s="1" t="s">
        <v>17</v>
      </c>
      <c r="C585" s="1">
        <v>249.0</v>
      </c>
      <c r="D585" s="1">
        <v>0.0</v>
      </c>
      <c r="E585" s="2"/>
      <c r="F585" s="1" t="s">
        <v>38</v>
      </c>
      <c r="G585" s="1" t="s">
        <v>39</v>
      </c>
      <c r="H585" s="1" t="s">
        <v>12898</v>
      </c>
      <c r="I585" s="1" t="s">
        <v>12899</v>
      </c>
      <c r="J585" s="1" t="s">
        <v>12899</v>
      </c>
      <c r="K585" s="2"/>
      <c r="L585" s="1">
        <v>0.0</v>
      </c>
      <c r="M585" s="1"/>
      <c r="N585" s="1">
        <v>6.3129</v>
      </c>
      <c r="O585" s="1" t="s">
        <v>42</v>
      </c>
      <c r="P585" s="1" t="s">
        <v>12900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16</v>
      </c>
      <c r="B586" s="1" t="s">
        <v>17</v>
      </c>
      <c r="C586" s="1">
        <v>388.0</v>
      </c>
      <c r="D586" s="1">
        <v>0.0</v>
      </c>
      <c r="E586" s="1" t="s">
        <v>18</v>
      </c>
      <c r="F586" s="1" t="s">
        <v>19</v>
      </c>
      <c r="G586" s="1" t="s">
        <v>20</v>
      </c>
      <c r="H586" s="1" t="s">
        <v>12901</v>
      </c>
      <c r="I586" s="1" t="s">
        <v>12902</v>
      </c>
      <c r="J586" s="1" t="s">
        <v>12902</v>
      </c>
      <c r="K586" s="2"/>
      <c r="L586" s="1">
        <v>-9.0</v>
      </c>
      <c r="M586" s="1"/>
      <c r="N586" s="1">
        <v>7.109166666666667</v>
      </c>
      <c r="O586" s="1" t="s">
        <v>10976</v>
      </c>
      <c r="P586" s="1" t="s">
        <v>12903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37</v>
      </c>
      <c r="B587" s="1" t="s">
        <v>17</v>
      </c>
      <c r="C587" s="3">
        <v>374.0</v>
      </c>
      <c r="D587" s="1">
        <v>0.0</v>
      </c>
      <c r="E587" s="2"/>
      <c r="F587" s="1" t="s">
        <v>38</v>
      </c>
      <c r="G587" s="1" t="s">
        <v>39</v>
      </c>
      <c r="H587" s="1" t="s">
        <v>12904</v>
      </c>
      <c r="I587" s="1" t="s">
        <v>12905</v>
      </c>
      <c r="J587" s="1" t="s">
        <v>12905</v>
      </c>
      <c r="K587" s="2"/>
      <c r="L587" s="1">
        <v>-1.0</v>
      </c>
      <c r="M587" s="1"/>
      <c r="N587" s="1">
        <v>22.69483333333333</v>
      </c>
      <c r="O587" s="1" t="s">
        <v>42</v>
      </c>
      <c r="P587" s="1" t="s">
        <v>12906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16</v>
      </c>
      <c r="B588" s="1" t="s">
        <v>17</v>
      </c>
      <c r="C588" s="1">
        <v>343.0</v>
      </c>
      <c r="D588" s="1">
        <v>0.0</v>
      </c>
      <c r="E588" s="1" t="s">
        <v>18</v>
      </c>
      <c r="F588" s="1" t="s">
        <v>19</v>
      </c>
      <c r="G588" s="1" t="s">
        <v>20</v>
      </c>
      <c r="H588" s="1" t="s">
        <v>12907</v>
      </c>
      <c r="I588" s="1" t="s">
        <v>12908</v>
      </c>
      <c r="J588" s="1" t="s">
        <v>12908</v>
      </c>
      <c r="K588" s="2"/>
      <c r="L588" s="1">
        <v>-4.0</v>
      </c>
      <c r="M588" s="1"/>
      <c r="N588" s="1">
        <v>10.84525</v>
      </c>
      <c r="O588" s="1" t="s">
        <v>10976</v>
      </c>
      <c r="P588" s="1" t="s">
        <v>12909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80</v>
      </c>
      <c r="B589" s="1" t="s">
        <v>17</v>
      </c>
      <c r="C589" s="3">
        <v>329.0</v>
      </c>
      <c r="D589" s="1">
        <v>0.0</v>
      </c>
      <c r="E589" s="1" t="s">
        <v>11025</v>
      </c>
      <c r="F589" s="1" t="s">
        <v>81</v>
      </c>
      <c r="G589" s="1" t="s">
        <v>20</v>
      </c>
      <c r="H589" s="1" t="s">
        <v>12910</v>
      </c>
      <c r="I589" s="1" t="s">
        <v>12911</v>
      </c>
      <c r="J589" s="1" t="s">
        <v>12912</v>
      </c>
      <c r="K589" s="1" t="s">
        <v>12913</v>
      </c>
      <c r="L589" s="1">
        <v>-10.0</v>
      </c>
      <c r="M589" s="1">
        <v>0.014666666666666666</v>
      </c>
      <c r="N589" s="1">
        <v>7.31175</v>
      </c>
      <c r="O589" s="1" t="s">
        <v>86</v>
      </c>
      <c r="P589" s="1" t="s">
        <v>12914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16</v>
      </c>
      <c r="B590" s="1" t="s">
        <v>17</v>
      </c>
      <c r="C590" s="1">
        <v>553.0</v>
      </c>
      <c r="D590" s="1">
        <v>0.0</v>
      </c>
      <c r="E590" s="1" t="s">
        <v>18</v>
      </c>
      <c r="F590" s="1" t="s">
        <v>19</v>
      </c>
      <c r="G590" s="1" t="s">
        <v>20</v>
      </c>
      <c r="H590" s="1" t="s">
        <v>12915</v>
      </c>
      <c r="I590" s="1" t="s">
        <v>12916</v>
      </c>
      <c r="J590" s="1" t="s">
        <v>12916</v>
      </c>
      <c r="K590" s="2"/>
      <c r="L590" s="1">
        <v>0.0</v>
      </c>
      <c r="M590" s="1"/>
      <c r="N590" s="1">
        <v>19.5524</v>
      </c>
      <c r="O590" s="1" t="s">
        <v>10976</v>
      </c>
      <c r="P590" s="1" t="s">
        <v>12917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80</v>
      </c>
      <c r="B591" s="1" t="s">
        <v>17</v>
      </c>
      <c r="C591" s="1">
        <v>638.0</v>
      </c>
      <c r="D591" s="1">
        <v>0.0</v>
      </c>
      <c r="E591" s="1" t="s">
        <v>11025</v>
      </c>
      <c r="F591" s="1" t="s">
        <v>81</v>
      </c>
      <c r="G591" s="1" t="s">
        <v>20</v>
      </c>
      <c r="H591" s="1" t="s">
        <v>12918</v>
      </c>
      <c r="I591" s="1" t="s">
        <v>12919</v>
      </c>
      <c r="J591" s="1" t="s">
        <v>12920</v>
      </c>
      <c r="K591" s="1" t="s">
        <v>12921</v>
      </c>
      <c r="L591" s="1">
        <v>-4.0</v>
      </c>
      <c r="M591" s="1">
        <v>0.011233333333333333</v>
      </c>
      <c r="N591" s="1">
        <v>9.943866666666667</v>
      </c>
      <c r="O591" s="1" t="s">
        <v>86</v>
      </c>
      <c r="P591" s="1" t="s">
        <v>12922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80</v>
      </c>
      <c r="B592" s="1" t="s">
        <v>17</v>
      </c>
      <c r="C592" s="3">
        <v>662.0</v>
      </c>
      <c r="D592" s="1">
        <v>0.0</v>
      </c>
      <c r="E592" s="1" t="s">
        <v>12753</v>
      </c>
      <c r="F592" s="1" t="s">
        <v>81</v>
      </c>
      <c r="G592" s="1" t="s">
        <v>20</v>
      </c>
      <c r="H592" s="1" t="s">
        <v>12923</v>
      </c>
      <c r="I592" s="1" t="s">
        <v>12924</v>
      </c>
      <c r="J592" s="1" t="s">
        <v>12925</v>
      </c>
      <c r="K592" s="1" t="s">
        <v>12926</v>
      </c>
      <c r="L592" s="1">
        <v>-9.0</v>
      </c>
      <c r="M592" s="1">
        <v>0.010183333333333334</v>
      </c>
      <c r="N592" s="1">
        <v>13.789933333333334</v>
      </c>
      <c r="O592" s="1" t="s">
        <v>86</v>
      </c>
      <c r="P592" s="1" t="s">
        <v>12927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16</v>
      </c>
      <c r="B593" s="1" t="s">
        <v>17</v>
      </c>
      <c r="C593" s="3">
        <v>289.0</v>
      </c>
      <c r="D593" s="1">
        <v>0.0</v>
      </c>
      <c r="E593" s="1" t="s">
        <v>18</v>
      </c>
      <c r="F593" s="1" t="s">
        <v>19</v>
      </c>
      <c r="G593" s="1" t="s">
        <v>20</v>
      </c>
      <c r="H593" s="1" t="s">
        <v>12928</v>
      </c>
      <c r="I593" s="1" t="s">
        <v>12929</v>
      </c>
      <c r="J593" s="1" t="s">
        <v>12929</v>
      </c>
      <c r="K593" s="2"/>
      <c r="L593" s="1">
        <v>-3.0</v>
      </c>
      <c r="M593" s="1"/>
      <c r="N593" s="1">
        <v>11.577483333333333</v>
      </c>
      <c r="O593" s="1" t="s">
        <v>10976</v>
      </c>
      <c r="P593" s="1" t="s">
        <v>12930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16</v>
      </c>
      <c r="B594" s="1" t="s">
        <v>17</v>
      </c>
      <c r="C594" s="1">
        <v>366.0</v>
      </c>
      <c r="D594" s="1">
        <v>0.0</v>
      </c>
      <c r="E594" s="1" t="s">
        <v>18</v>
      </c>
      <c r="F594" s="1" t="s">
        <v>19</v>
      </c>
      <c r="G594" s="1" t="s">
        <v>20</v>
      </c>
      <c r="H594" s="1" t="s">
        <v>12931</v>
      </c>
      <c r="I594" s="1" t="s">
        <v>12932</v>
      </c>
      <c r="J594" s="1" t="s">
        <v>12932</v>
      </c>
      <c r="K594" s="2"/>
      <c r="L594" s="1">
        <v>-5.0</v>
      </c>
      <c r="M594" s="1"/>
      <c r="N594" s="1">
        <v>9.0353</v>
      </c>
      <c r="O594" s="1" t="s">
        <v>10976</v>
      </c>
      <c r="P594" s="1" t="s">
        <v>12933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80</v>
      </c>
      <c r="B595" s="1" t="s">
        <v>17</v>
      </c>
      <c r="C595" s="1">
        <v>625.0</v>
      </c>
      <c r="D595" s="1">
        <v>0.0</v>
      </c>
      <c r="E595" s="1" t="s">
        <v>18</v>
      </c>
      <c r="F595" s="1" t="s">
        <v>81</v>
      </c>
      <c r="G595" s="1" t="s">
        <v>20</v>
      </c>
      <c r="H595" s="1" t="s">
        <v>12934</v>
      </c>
      <c r="I595" s="1" t="s">
        <v>12935</v>
      </c>
      <c r="J595" s="1" t="s">
        <v>12936</v>
      </c>
      <c r="K595" s="1" t="s">
        <v>12937</v>
      </c>
      <c r="L595" s="1">
        <v>-22.0</v>
      </c>
      <c r="M595" s="1">
        <v>2.2360333333333333</v>
      </c>
      <c r="N595" s="1">
        <v>16.37285</v>
      </c>
      <c r="O595" s="1" t="s">
        <v>86</v>
      </c>
      <c r="P595" s="1" t="s">
        <v>12938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80</v>
      </c>
      <c r="B596" s="1" t="s">
        <v>17</v>
      </c>
      <c r="C596" s="1">
        <v>398.0</v>
      </c>
      <c r="D596" s="1">
        <v>100.0</v>
      </c>
      <c r="E596" s="2"/>
      <c r="F596" s="1" t="s">
        <v>38</v>
      </c>
      <c r="G596" s="1" t="s">
        <v>162</v>
      </c>
      <c r="H596" s="1" t="s">
        <v>12939</v>
      </c>
      <c r="I596" s="1" t="s">
        <v>12940</v>
      </c>
      <c r="J596" s="1" t="s">
        <v>12940</v>
      </c>
      <c r="K596" s="2"/>
      <c r="L596" s="1">
        <v>1.0</v>
      </c>
      <c r="M596" s="1"/>
      <c r="N596" s="1">
        <v>21.620283333333333</v>
      </c>
      <c r="O596" s="1" t="s">
        <v>86</v>
      </c>
      <c r="P596" s="1" t="s">
        <v>12941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16</v>
      </c>
      <c r="B597" s="1" t="s">
        <v>17</v>
      </c>
      <c r="C597" s="1">
        <v>946.0</v>
      </c>
      <c r="D597" s="1">
        <v>0.0</v>
      </c>
      <c r="E597" s="1" t="s">
        <v>18</v>
      </c>
      <c r="F597" s="1" t="s">
        <v>19</v>
      </c>
      <c r="G597" s="1" t="s">
        <v>20</v>
      </c>
      <c r="H597" s="1" t="s">
        <v>12942</v>
      </c>
      <c r="I597" s="1" t="s">
        <v>12943</v>
      </c>
      <c r="J597" s="1" t="s">
        <v>12943</v>
      </c>
      <c r="K597" s="2"/>
      <c r="L597" s="1">
        <v>2.0</v>
      </c>
      <c r="M597" s="1"/>
      <c r="N597" s="1">
        <v>22.456116666666667</v>
      </c>
      <c r="O597" s="1" t="s">
        <v>10976</v>
      </c>
      <c r="P597" s="1" t="s">
        <v>12944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25</v>
      </c>
      <c r="B598" s="1" t="s">
        <v>17</v>
      </c>
      <c r="C598" s="1">
        <v>429.0</v>
      </c>
      <c r="D598" s="1">
        <v>0.0</v>
      </c>
      <c r="E598" s="2"/>
      <c r="F598" s="1" t="s">
        <v>19</v>
      </c>
      <c r="G598" s="1" t="s">
        <v>39</v>
      </c>
      <c r="H598" s="1" t="s">
        <v>12945</v>
      </c>
      <c r="I598" s="1" t="s">
        <v>12946</v>
      </c>
      <c r="J598" s="1" t="s">
        <v>12946</v>
      </c>
      <c r="K598" s="2"/>
      <c r="L598" s="1">
        <v>-2.0</v>
      </c>
      <c r="M598" s="1"/>
      <c r="N598" s="1">
        <v>12.693016666666667</v>
      </c>
      <c r="O598" s="1" t="s">
        <v>10989</v>
      </c>
      <c r="P598" s="1" t="s">
        <v>12947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80</v>
      </c>
      <c r="B599" s="1" t="s">
        <v>17</v>
      </c>
      <c r="C599" s="1">
        <v>606.0</v>
      </c>
      <c r="D599" s="1">
        <v>52.0</v>
      </c>
      <c r="E599" s="1" t="s">
        <v>11025</v>
      </c>
      <c r="F599" s="1" t="s">
        <v>81</v>
      </c>
      <c r="G599" s="1" t="s">
        <v>20</v>
      </c>
      <c r="H599" s="1" t="s">
        <v>12948</v>
      </c>
      <c r="I599" s="1" t="s">
        <v>12949</v>
      </c>
      <c r="J599" s="1" t="s">
        <v>12950</v>
      </c>
      <c r="K599" s="1" t="s">
        <v>12951</v>
      </c>
      <c r="L599" s="1">
        <v>-17.0</v>
      </c>
      <c r="M599" s="1">
        <v>0.0096</v>
      </c>
      <c r="N599" s="1">
        <v>18.36965</v>
      </c>
      <c r="O599" s="1" t="s">
        <v>86</v>
      </c>
      <c r="P599" s="1" t="s">
        <v>12952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16</v>
      </c>
      <c r="B600" s="3" t="s">
        <v>17</v>
      </c>
      <c r="C600" s="1">
        <v>373.0</v>
      </c>
      <c r="D600" s="1">
        <v>0.0</v>
      </c>
      <c r="E600" s="1" t="s">
        <v>18</v>
      </c>
      <c r="F600" s="1" t="s">
        <v>19</v>
      </c>
      <c r="G600" s="1" t="s">
        <v>20</v>
      </c>
      <c r="H600" s="1" t="s">
        <v>12953</v>
      </c>
      <c r="I600" s="1" t="s">
        <v>12954</v>
      </c>
      <c r="J600" s="1" t="s">
        <v>12954</v>
      </c>
      <c r="K600" s="2"/>
      <c r="L600" s="1">
        <v>0.0</v>
      </c>
      <c r="M600" s="1"/>
      <c r="N600" s="1">
        <v>14.515466666666667</v>
      </c>
      <c r="O600" s="1" t="s">
        <v>10976</v>
      </c>
      <c r="P600" s="1" t="s">
        <v>12955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37</v>
      </c>
      <c r="B601" s="1" t="s">
        <v>17</v>
      </c>
      <c r="C601" s="1">
        <v>309.0</v>
      </c>
      <c r="D601" s="1">
        <v>0.0</v>
      </c>
      <c r="E601" s="2"/>
      <c r="F601" s="1" t="s">
        <v>38</v>
      </c>
      <c r="G601" s="1" t="s">
        <v>39</v>
      </c>
      <c r="H601" s="1" t="s">
        <v>12956</v>
      </c>
      <c r="I601" s="1" t="s">
        <v>12957</v>
      </c>
      <c r="J601" s="1" t="s">
        <v>12957</v>
      </c>
      <c r="K601" s="2"/>
      <c r="L601" s="1">
        <v>5.0</v>
      </c>
      <c r="M601" s="1"/>
      <c r="N601" s="1">
        <v>11.51855</v>
      </c>
      <c r="O601" s="1" t="s">
        <v>42</v>
      </c>
      <c r="P601" s="1" t="s">
        <v>12958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16</v>
      </c>
      <c r="B602" s="1" t="s">
        <v>17</v>
      </c>
      <c r="C602" s="1">
        <v>361.0</v>
      </c>
      <c r="D602" s="1">
        <v>0.0</v>
      </c>
      <c r="E602" s="1" t="s">
        <v>18</v>
      </c>
      <c r="F602" s="1" t="s">
        <v>19</v>
      </c>
      <c r="G602" s="1" t="s">
        <v>20</v>
      </c>
      <c r="H602" s="1" t="s">
        <v>12959</v>
      </c>
      <c r="I602" s="1" t="s">
        <v>12960</v>
      </c>
      <c r="J602" s="1" t="s">
        <v>12960</v>
      </c>
      <c r="K602" s="2"/>
      <c r="L602" s="1">
        <v>3.0</v>
      </c>
      <c r="M602" s="1"/>
      <c r="N602" s="1">
        <v>18.540616666666665</v>
      </c>
      <c r="O602" s="1" t="s">
        <v>10976</v>
      </c>
      <c r="P602" s="1" t="s">
        <v>12961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80</v>
      </c>
      <c r="B603" s="1" t="s">
        <v>17</v>
      </c>
      <c r="C603" s="3">
        <v>737.0</v>
      </c>
      <c r="D603" s="1">
        <v>154.0</v>
      </c>
      <c r="E603" s="2"/>
      <c r="F603" s="1" t="s">
        <v>38</v>
      </c>
      <c r="G603" s="1" t="s">
        <v>162</v>
      </c>
      <c r="H603" s="1" t="s">
        <v>12962</v>
      </c>
      <c r="I603" s="1" t="s">
        <v>12963</v>
      </c>
      <c r="J603" s="1" t="s">
        <v>12963</v>
      </c>
      <c r="K603" s="2"/>
      <c r="L603" s="1">
        <v>-2.0</v>
      </c>
      <c r="M603" s="1"/>
      <c r="N603" s="1">
        <v>21.974083333333333</v>
      </c>
      <c r="O603" s="1" t="s">
        <v>86</v>
      </c>
      <c r="P603" s="1" t="s">
        <v>12964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80</v>
      </c>
      <c r="B604" s="1" t="s">
        <v>17</v>
      </c>
      <c r="C604" s="3">
        <v>318.0</v>
      </c>
      <c r="D604" s="1">
        <v>50.0</v>
      </c>
      <c r="E604" s="2"/>
      <c r="F604" s="1" t="s">
        <v>38</v>
      </c>
      <c r="G604" s="1" t="s">
        <v>162</v>
      </c>
      <c r="H604" s="1" t="s">
        <v>12965</v>
      </c>
      <c r="I604" s="1" t="s">
        <v>12966</v>
      </c>
      <c r="J604" s="1" t="s">
        <v>12966</v>
      </c>
      <c r="K604" s="2"/>
      <c r="L604" s="1">
        <v>-4.0</v>
      </c>
      <c r="M604" s="1"/>
      <c r="N604" s="1">
        <v>15.735483333333333</v>
      </c>
      <c r="O604" s="1" t="s">
        <v>86</v>
      </c>
      <c r="P604" s="1" t="s">
        <v>12967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25</v>
      </c>
      <c r="B605" s="1" t="s">
        <v>17</v>
      </c>
      <c r="C605" s="1">
        <v>922.0</v>
      </c>
      <c r="D605" s="1">
        <v>0.0</v>
      </c>
      <c r="E605" s="2"/>
      <c r="F605" s="1" t="s">
        <v>19</v>
      </c>
      <c r="G605" s="1" t="s">
        <v>20</v>
      </c>
      <c r="H605" s="1" t="s">
        <v>12968</v>
      </c>
      <c r="I605" s="1" t="s">
        <v>12969</v>
      </c>
      <c r="J605" s="1" t="s">
        <v>12969</v>
      </c>
      <c r="K605" s="2"/>
      <c r="L605" s="1">
        <v>0.0</v>
      </c>
      <c r="M605" s="1"/>
      <c r="N605" s="1">
        <v>19.692316666666667</v>
      </c>
      <c r="O605" s="1" t="s">
        <v>10989</v>
      </c>
      <c r="P605" s="1" t="s">
        <v>12970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29</v>
      </c>
      <c r="B606" s="1" t="s">
        <v>17</v>
      </c>
      <c r="C606" s="3">
        <v>364.0</v>
      </c>
      <c r="D606" s="1">
        <v>0.0</v>
      </c>
      <c r="E606" s="1" t="s">
        <v>12971</v>
      </c>
      <c r="F606" s="1" t="s">
        <v>19</v>
      </c>
      <c r="G606" s="1" t="s">
        <v>20</v>
      </c>
      <c r="H606" s="1" t="s">
        <v>12972</v>
      </c>
      <c r="I606" s="1" t="s">
        <v>12973</v>
      </c>
      <c r="J606" s="1" t="s">
        <v>12973</v>
      </c>
      <c r="K606" s="2"/>
      <c r="L606" s="1">
        <v>-4.0</v>
      </c>
      <c r="M606" s="1"/>
      <c r="N606" s="1">
        <v>10.056666666666667</v>
      </c>
      <c r="O606" s="1" t="s">
        <v>10989</v>
      </c>
      <c r="P606" s="1" t="s">
        <v>12974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29</v>
      </c>
      <c r="B607" s="1" t="s">
        <v>17</v>
      </c>
      <c r="C607" s="1">
        <v>458.0</v>
      </c>
      <c r="D607" s="1">
        <v>0.0</v>
      </c>
      <c r="E607" s="1" t="s">
        <v>10808</v>
      </c>
      <c r="F607" s="1" t="s">
        <v>19</v>
      </c>
      <c r="G607" s="1" t="s">
        <v>20</v>
      </c>
      <c r="H607" s="1" t="s">
        <v>12975</v>
      </c>
      <c r="I607" s="1" t="s">
        <v>12976</v>
      </c>
      <c r="J607" s="1" t="s">
        <v>12976</v>
      </c>
      <c r="K607" s="2"/>
      <c r="L607" s="1">
        <v>-5.0</v>
      </c>
      <c r="M607" s="1"/>
      <c r="N607" s="1">
        <v>9.0725</v>
      </c>
      <c r="O607" s="1" t="s">
        <v>10989</v>
      </c>
      <c r="P607" s="1" t="s">
        <v>12977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80</v>
      </c>
      <c r="B608" s="1" t="s">
        <v>17</v>
      </c>
      <c r="C608" s="1">
        <v>360.0</v>
      </c>
      <c r="D608" s="1">
        <v>0.0</v>
      </c>
      <c r="E608" s="1" t="s">
        <v>11025</v>
      </c>
      <c r="F608" s="1" t="s">
        <v>81</v>
      </c>
      <c r="G608" s="1" t="s">
        <v>20</v>
      </c>
      <c r="H608" s="1" t="s">
        <v>12978</v>
      </c>
      <c r="I608" s="1" t="s">
        <v>12979</v>
      </c>
      <c r="J608" s="1" t="s">
        <v>12980</v>
      </c>
      <c r="K608" s="1" t="s">
        <v>12981</v>
      </c>
      <c r="L608" s="1">
        <v>-24.0</v>
      </c>
      <c r="M608" s="1">
        <v>0.014433333333333333</v>
      </c>
      <c r="N608" s="1">
        <v>9.16505</v>
      </c>
      <c r="O608" s="1" t="s">
        <v>86</v>
      </c>
      <c r="P608" s="1" t="s">
        <v>12982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37</v>
      </c>
      <c r="B609" s="1" t="s">
        <v>17</v>
      </c>
      <c r="C609" s="1">
        <v>309.0</v>
      </c>
      <c r="D609" s="1">
        <v>0.0</v>
      </c>
      <c r="E609" s="2"/>
      <c r="F609" s="1" t="s">
        <v>38</v>
      </c>
      <c r="G609" s="1" t="s">
        <v>39</v>
      </c>
      <c r="H609" s="1" t="s">
        <v>12983</v>
      </c>
      <c r="I609" s="1" t="s">
        <v>12984</v>
      </c>
      <c r="J609" s="1" t="s">
        <v>12984</v>
      </c>
      <c r="K609" s="2"/>
      <c r="L609" s="1">
        <v>0.0</v>
      </c>
      <c r="M609" s="1"/>
      <c r="N609" s="1">
        <v>5.757733333333333</v>
      </c>
      <c r="O609" s="1" t="s">
        <v>42</v>
      </c>
      <c r="P609" s="1" t="s">
        <v>12985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80</v>
      </c>
      <c r="B610" s="1" t="s">
        <v>17</v>
      </c>
      <c r="C610" s="3">
        <v>219.0</v>
      </c>
      <c r="D610" s="1">
        <v>55.0</v>
      </c>
      <c r="E610" s="2"/>
      <c r="F610" s="1" t="s">
        <v>38</v>
      </c>
      <c r="G610" s="1" t="s">
        <v>39</v>
      </c>
      <c r="H610" s="1" t="s">
        <v>12986</v>
      </c>
      <c r="I610" s="1" t="s">
        <v>12987</v>
      </c>
      <c r="J610" s="1" t="s">
        <v>12987</v>
      </c>
      <c r="K610" s="2"/>
      <c r="L610" s="1">
        <v>-10.0</v>
      </c>
      <c r="M610" s="1"/>
      <c r="N610" s="1">
        <v>8.841983333333333</v>
      </c>
      <c r="O610" s="1" t="s">
        <v>86</v>
      </c>
      <c r="P610" s="1" t="s">
        <v>12988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29</v>
      </c>
      <c r="B611" s="1" t="s">
        <v>17</v>
      </c>
      <c r="C611" s="1">
        <v>528.0</v>
      </c>
      <c r="D611" s="1">
        <v>0.0</v>
      </c>
      <c r="E611" s="1" t="s">
        <v>12989</v>
      </c>
      <c r="F611" s="1" t="s">
        <v>19</v>
      </c>
      <c r="G611" s="1" t="s">
        <v>20</v>
      </c>
      <c r="H611" s="1" t="s">
        <v>12990</v>
      </c>
      <c r="I611" s="1" t="s">
        <v>12991</v>
      </c>
      <c r="J611" s="1" t="s">
        <v>12991</v>
      </c>
      <c r="K611" s="2"/>
      <c r="L611" s="1">
        <v>0.0</v>
      </c>
      <c r="M611" s="1"/>
      <c r="N611" s="1">
        <v>20.589116666666666</v>
      </c>
      <c r="O611" s="1" t="s">
        <v>10989</v>
      </c>
      <c r="P611" s="1" t="s">
        <v>12992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80</v>
      </c>
      <c r="B612" s="1" t="s">
        <v>17</v>
      </c>
      <c r="C612" s="1">
        <v>1057.0</v>
      </c>
      <c r="D612" s="1">
        <v>0.0</v>
      </c>
      <c r="E612" s="1" t="s">
        <v>11025</v>
      </c>
      <c r="F612" s="1" t="s">
        <v>81</v>
      </c>
      <c r="G612" s="1" t="s">
        <v>20</v>
      </c>
      <c r="H612" s="1" t="s">
        <v>12993</v>
      </c>
      <c r="I612" s="1" t="s">
        <v>12994</v>
      </c>
      <c r="J612" s="1" t="s">
        <v>12995</v>
      </c>
      <c r="K612" s="1" t="s">
        <v>12996</v>
      </c>
      <c r="L612" s="1">
        <v>-2.0</v>
      </c>
      <c r="M612" s="1">
        <v>0.010233333333333334</v>
      </c>
      <c r="N612" s="1">
        <v>17.974733333333333</v>
      </c>
      <c r="O612" s="1" t="s">
        <v>86</v>
      </c>
      <c r="P612" s="1" t="s">
        <v>12997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16</v>
      </c>
      <c r="B613" s="1" t="s">
        <v>17</v>
      </c>
      <c r="C613" s="1">
        <v>289.0</v>
      </c>
      <c r="D613" s="1">
        <v>0.0</v>
      </c>
      <c r="E613" s="1" t="s">
        <v>18</v>
      </c>
      <c r="F613" s="1" t="s">
        <v>19</v>
      </c>
      <c r="G613" s="1" t="s">
        <v>20</v>
      </c>
      <c r="H613" s="1" t="s">
        <v>12998</v>
      </c>
      <c r="I613" s="1" t="s">
        <v>12999</v>
      </c>
      <c r="J613" s="1" t="s">
        <v>12999</v>
      </c>
      <c r="K613" s="2"/>
      <c r="L613" s="1">
        <v>-4.0</v>
      </c>
      <c r="M613" s="1"/>
      <c r="N613" s="1">
        <v>10.026666666666667</v>
      </c>
      <c r="O613" s="1" t="s">
        <v>10976</v>
      </c>
      <c r="P613" s="1" t="s">
        <v>11480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25</v>
      </c>
      <c r="B614" s="1" t="s">
        <v>17</v>
      </c>
      <c r="C614" s="1">
        <v>413.0</v>
      </c>
      <c r="D614" s="1">
        <v>0.0</v>
      </c>
      <c r="E614" s="2"/>
      <c r="F614" s="1" t="s">
        <v>19</v>
      </c>
      <c r="G614" s="1" t="s">
        <v>20</v>
      </c>
      <c r="H614" s="1" t="s">
        <v>13000</v>
      </c>
      <c r="I614" s="1" t="s">
        <v>13001</v>
      </c>
      <c r="J614" s="1" t="s">
        <v>13001</v>
      </c>
      <c r="K614" s="2"/>
      <c r="L614" s="1">
        <v>-5.0</v>
      </c>
      <c r="M614" s="1"/>
      <c r="N614" s="1">
        <v>9.903666666666666</v>
      </c>
      <c r="O614" s="1" t="s">
        <v>10989</v>
      </c>
      <c r="P614" s="1" t="s">
        <v>13002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80</v>
      </c>
      <c r="B615" s="1" t="s">
        <v>17</v>
      </c>
      <c r="C615" s="1">
        <v>199.0</v>
      </c>
      <c r="D615" s="1">
        <v>50.0</v>
      </c>
      <c r="E615" s="2"/>
      <c r="F615" s="1" t="s">
        <v>38</v>
      </c>
      <c r="G615" s="1" t="s">
        <v>20</v>
      </c>
      <c r="H615" s="1" t="s">
        <v>13003</v>
      </c>
      <c r="I615" s="1" t="s">
        <v>13004</v>
      </c>
      <c r="J615" s="1" t="s">
        <v>13004</v>
      </c>
      <c r="K615" s="2"/>
      <c r="L615" s="1">
        <v>-2.0</v>
      </c>
      <c r="M615" s="1"/>
      <c r="N615" s="1">
        <v>16.541783333333335</v>
      </c>
      <c r="O615" s="1" t="s">
        <v>86</v>
      </c>
      <c r="P615" s="1" t="s">
        <v>12572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29</v>
      </c>
      <c r="B616" s="1" t="s">
        <v>17</v>
      </c>
      <c r="C616" s="3">
        <v>364.0</v>
      </c>
      <c r="D616" s="1">
        <v>0.0</v>
      </c>
      <c r="E616" s="1" t="s">
        <v>1374</v>
      </c>
      <c r="F616" s="1" t="s">
        <v>19</v>
      </c>
      <c r="G616" s="1" t="s">
        <v>20</v>
      </c>
      <c r="H616" s="1" t="s">
        <v>13005</v>
      </c>
      <c r="I616" s="1" t="s">
        <v>13006</v>
      </c>
      <c r="J616" s="1" t="s">
        <v>13006</v>
      </c>
      <c r="K616" s="2"/>
      <c r="L616" s="1">
        <v>-3.0</v>
      </c>
      <c r="M616" s="1"/>
      <c r="N616" s="1">
        <v>11.989866666666666</v>
      </c>
      <c r="O616" s="1" t="s">
        <v>10989</v>
      </c>
      <c r="P616" s="1" t="s">
        <v>13007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25</v>
      </c>
      <c r="B617" s="1" t="s">
        <v>17</v>
      </c>
      <c r="C617" s="3">
        <v>321.0</v>
      </c>
      <c r="D617" s="1">
        <v>0.0</v>
      </c>
      <c r="E617" s="2"/>
      <c r="F617" s="1" t="s">
        <v>19</v>
      </c>
      <c r="G617" s="1" t="s">
        <v>20</v>
      </c>
      <c r="H617" s="1" t="s">
        <v>13008</v>
      </c>
      <c r="I617" s="1" t="s">
        <v>13009</v>
      </c>
      <c r="J617" s="1" t="s">
        <v>13009</v>
      </c>
      <c r="K617" s="2"/>
      <c r="L617" s="1">
        <v>-6.0</v>
      </c>
      <c r="M617" s="1"/>
      <c r="N617" s="1">
        <v>8.445983333333333</v>
      </c>
      <c r="O617" s="1" t="s">
        <v>10989</v>
      </c>
      <c r="P617" s="1" t="s">
        <v>13010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80</v>
      </c>
      <c r="B618" s="1" t="s">
        <v>17</v>
      </c>
      <c r="C618" s="1">
        <v>199.0</v>
      </c>
      <c r="D618" s="1">
        <v>50.0</v>
      </c>
      <c r="E618" s="2"/>
      <c r="F618" s="1" t="s">
        <v>38</v>
      </c>
      <c r="G618" s="1" t="s">
        <v>162</v>
      </c>
      <c r="H618" s="1" t="s">
        <v>13011</v>
      </c>
      <c r="I618" s="1" t="s">
        <v>13012</v>
      </c>
      <c r="J618" s="1" t="s">
        <v>13012</v>
      </c>
      <c r="K618" s="2"/>
      <c r="L618" s="1">
        <v>-5.0</v>
      </c>
      <c r="M618" s="1"/>
      <c r="N618" s="1">
        <v>13.760816666666667</v>
      </c>
      <c r="O618" s="1" t="s">
        <v>86</v>
      </c>
      <c r="P618" s="1" t="s">
        <v>12497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16</v>
      </c>
      <c r="B619" s="1" t="s">
        <v>17</v>
      </c>
      <c r="C619" s="1">
        <v>299.0</v>
      </c>
      <c r="D619" s="1">
        <v>0.0</v>
      </c>
      <c r="E619" s="1" t="s">
        <v>18</v>
      </c>
      <c r="F619" s="1" t="s">
        <v>19</v>
      </c>
      <c r="G619" s="1" t="s">
        <v>20</v>
      </c>
      <c r="H619" s="1" t="s">
        <v>13013</v>
      </c>
      <c r="I619" s="1" t="s">
        <v>13014</v>
      </c>
      <c r="J619" s="1" t="s">
        <v>13014</v>
      </c>
      <c r="K619" s="2"/>
      <c r="L619" s="1">
        <v>-5.0</v>
      </c>
      <c r="M619" s="1"/>
      <c r="N619" s="1">
        <v>9.874683333333333</v>
      </c>
      <c r="O619" s="1" t="s">
        <v>10976</v>
      </c>
      <c r="P619" s="1" t="s">
        <v>13015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25</v>
      </c>
      <c r="B620" s="1" t="s">
        <v>17</v>
      </c>
      <c r="C620" s="1">
        <v>329.0</v>
      </c>
      <c r="D620" s="1">
        <v>0.0</v>
      </c>
      <c r="E620" s="2"/>
      <c r="F620" s="1" t="s">
        <v>19</v>
      </c>
      <c r="G620" s="1" t="s">
        <v>20</v>
      </c>
      <c r="H620" s="1" t="s">
        <v>13016</v>
      </c>
      <c r="I620" s="1" t="s">
        <v>13017</v>
      </c>
      <c r="J620" s="1" t="s">
        <v>13017</v>
      </c>
      <c r="K620" s="2"/>
      <c r="L620" s="1">
        <v>-2.0</v>
      </c>
      <c r="M620" s="1"/>
      <c r="N620" s="1">
        <v>12.8292</v>
      </c>
      <c r="O620" s="1" t="s">
        <v>10989</v>
      </c>
      <c r="P620" s="1" t="s">
        <v>11564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25</v>
      </c>
      <c r="B621" s="1" t="s">
        <v>17</v>
      </c>
      <c r="C621" s="3">
        <v>264.0</v>
      </c>
      <c r="D621" s="1">
        <v>0.0</v>
      </c>
      <c r="E621" s="2"/>
      <c r="F621" s="1" t="s">
        <v>19</v>
      </c>
      <c r="G621" s="1" t="s">
        <v>20</v>
      </c>
      <c r="H621" s="1" t="s">
        <v>13018</v>
      </c>
      <c r="I621" s="1" t="s">
        <v>13019</v>
      </c>
      <c r="J621" s="1" t="s">
        <v>13019</v>
      </c>
      <c r="K621" s="2"/>
      <c r="L621" s="1">
        <v>-9.0</v>
      </c>
      <c r="M621" s="1"/>
      <c r="N621" s="1">
        <v>5.659116666666667</v>
      </c>
      <c r="O621" s="1" t="s">
        <v>10989</v>
      </c>
      <c r="P621" s="1" t="s">
        <v>12560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25</v>
      </c>
      <c r="B622" s="1" t="s">
        <v>17</v>
      </c>
      <c r="C622" s="1">
        <v>264.0</v>
      </c>
      <c r="D622" s="1">
        <v>0.0</v>
      </c>
      <c r="E622" s="2"/>
      <c r="F622" s="1" t="s">
        <v>19</v>
      </c>
      <c r="G622" s="1" t="s">
        <v>20</v>
      </c>
      <c r="H622" s="1" t="s">
        <v>13020</v>
      </c>
      <c r="I622" s="1" t="s">
        <v>13021</v>
      </c>
      <c r="J622" s="1" t="s">
        <v>13021</v>
      </c>
      <c r="K622" s="2"/>
      <c r="L622" s="1">
        <v>-9.0</v>
      </c>
      <c r="M622" s="1"/>
      <c r="N622" s="1">
        <v>5.626666666666667</v>
      </c>
      <c r="O622" s="1" t="s">
        <v>10989</v>
      </c>
      <c r="P622" s="1" t="s">
        <v>13022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29</v>
      </c>
      <c r="B623" s="3" t="s">
        <v>17</v>
      </c>
      <c r="C623" s="1">
        <v>393.0</v>
      </c>
      <c r="D623" s="1">
        <v>0.0</v>
      </c>
      <c r="E623" s="1" t="s">
        <v>13023</v>
      </c>
      <c r="F623" s="1" t="s">
        <v>19</v>
      </c>
      <c r="G623" s="1" t="s">
        <v>20</v>
      </c>
      <c r="H623" s="1" t="s">
        <v>13024</v>
      </c>
      <c r="I623" s="1" t="s">
        <v>13025</v>
      </c>
      <c r="J623" s="1" t="s">
        <v>13025</v>
      </c>
      <c r="K623" s="2"/>
      <c r="L623" s="1">
        <v>-7.0</v>
      </c>
      <c r="M623" s="1"/>
      <c r="N623" s="1">
        <v>7.321733333333333</v>
      </c>
      <c r="O623" s="1" t="s">
        <v>10989</v>
      </c>
      <c r="P623" s="1" t="s">
        <v>13026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80</v>
      </c>
      <c r="B624" s="1" t="s">
        <v>17</v>
      </c>
      <c r="C624" s="3">
        <v>458.0</v>
      </c>
      <c r="D624" s="1">
        <v>0.0</v>
      </c>
      <c r="E624" s="1" t="s">
        <v>18</v>
      </c>
      <c r="F624" s="1" t="s">
        <v>81</v>
      </c>
      <c r="G624" s="1" t="s">
        <v>20</v>
      </c>
      <c r="H624" s="1" t="s">
        <v>13027</v>
      </c>
      <c r="I624" s="1" t="s">
        <v>13028</v>
      </c>
      <c r="J624" s="1" t="s">
        <v>13029</v>
      </c>
      <c r="K624" s="1" t="s">
        <v>13030</v>
      </c>
      <c r="L624" s="1">
        <v>9.0</v>
      </c>
      <c r="M624" s="1">
        <v>0.8924333333333333</v>
      </c>
      <c r="N624" s="1">
        <v>13.320366666666667</v>
      </c>
      <c r="O624" s="1" t="s">
        <v>86</v>
      </c>
      <c r="P624" s="1" t="s">
        <v>13031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80</v>
      </c>
      <c r="B625" s="1" t="s">
        <v>17</v>
      </c>
      <c r="C625" s="3">
        <v>199.0</v>
      </c>
      <c r="D625" s="1">
        <v>50.0</v>
      </c>
      <c r="E625" s="2"/>
      <c r="F625" s="1" t="s">
        <v>38</v>
      </c>
      <c r="G625" s="1" t="s">
        <v>162</v>
      </c>
      <c r="H625" s="1" t="s">
        <v>13032</v>
      </c>
      <c r="I625" s="1" t="s">
        <v>13033</v>
      </c>
      <c r="J625" s="1" t="s">
        <v>13033</v>
      </c>
      <c r="K625" s="2"/>
      <c r="L625" s="1">
        <v>-9.0</v>
      </c>
      <c r="M625" s="1"/>
      <c r="N625" s="1">
        <v>12.88225</v>
      </c>
      <c r="O625" s="1" t="s">
        <v>86</v>
      </c>
      <c r="P625" s="1" t="s">
        <v>12441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80</v>
      </c>
      <c r="B626" s="1" t="s">
        <v>17</v>
      </c>
      <c r="C626" s="1">
        <v>239.0</v>
      </c>
      <c r="D626" s="1">
        <v>11.0</v>
      </c>
      <c r="E626" s="1" t="s">
        <v>11025</v>
      </c>
      <c r="F626" s="1" t="s">
        <v>81</v>
      </c>
      <c r="G626" s="1" t="s">
        <v>20</v>
      </c>
      <c r="H626" s="1" t="s">
        <v>13034</v>
      </c>
      <c r="I626" s="1" t="s">
        <v>13035</v>
      </c>
      <c r="J626" s="1" t="s">
        <v>13036</v>
      </c>
      <c r="K626" s="1" t="s">
        <v>13037</v>
      </c>
      <c r="L626" s="1">
        <v>-10.0</v>
      </c>
      <c r="M626" s="1">
        <v>0.014016666666666667</v>
      </c>
      <c r="N626" s="1">
        <v>9.368116666666667</v>
      </c>
      <c r="O626" s="1" t="s">
        <v>86</v>
      </c>
      <c r="P626" s="1" t="s">
        <v>13038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37</v>
      </c>
      <c r="B627" s="1" t="s">
        <v>17</v>
      </c>
      <c r="C627" s="3">
        <v>208.0</v>
      </c>
      <c r="D627" s="1">
        <v>0.0</v>
      </c>
      <c r="E627" s="2"/>
      <c r="F627" s="1" t="s">
        <v>38</v>
      </c>
      <c r="G627" s="1" t="s">
        <v>39</v>
      </c>
      <c r="H627" s="1" t="s">
        <v>13039</v>
      </c>
      <c r="I627" s="1" t="s">
        <v>13040</v>
      </c>
      <c r="J627" s="1" t="s">
        <v>13040</v>
      </c>
      <c r="K627" s="2"/>
      <c r="L627" s="1">
        <v>0.0</v>
      </c>
      <c r="M627" s="1"/>
      <c r="N627" s="1">
        <v>5.317916666666667</v>
      </c>
      <c r="O627" s="1" t="s">
        <v>42</v>
      </c>
      <c r="P627" s="1" t="s">
        <v>13041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25</v>
      </c>
      <c r="B628" s="1" t="s">
        <v>17</v>
      </c>
      <c r="C628" s="1">
        <v>388.0</v>
      </c>
      <c r="D628" s="1">
        <v>0.0</v>
      </c>
      <c r="E628" s="2"/>
      <c r="F628" s="1" t="s">
        <v>19</v>
      </c>
      <c r="G628" s="1" t="s">
        <v>20</v>
      </c>
      <c r="H628" s="1" t="s">
        <v>13042</v>
      </c>
      <c r="I628" s="1" t="s">
        <v>13043</v>
      </c>
      <c r="J628" s="1" t="s">
        <v>13043</v>
      </c>
      <c r="K628" s="2"/>
      <c r="L628" s="1">
        <v>-1.0</v>
      </c>
      <c r="M628" s="1"/>
      <c r="N628" s="1">
        <v>13.71805</v>
      </c>
      <c r="O628" s="1" t="s">
        <v>10989</v>
      </c>
      <c r="P628" s="1" t="s">
        <v>13044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80</v>
      </c>
      <c r="B629" s="1" t="s">
        <v>17</v>
      </c>
      <c r="C629" s="3">
        <v>246.0</v>
      </c>
      <c r="D629" s="1">
        <v>80.0</v>
      </c>
      <c r="E629" s="2"/>
      <c r="F629" s="1" t="s">
        <v>38</v>
      </c>
      <c r="G629" s="1" t="s">
        <v>20</v>
      </c>
      <c r="H629" s="1" t="s">
        <v>13045</v>
      </c>
      <c r="I629" s="1" t="s">
        <v>13046</v>
      </c>
      <c r="J629" s="1" t="s">
        <v>13046</v>
      </c>
      <c r="K629" s="2"/>
      <c r="L629" s="1">
        <v>-1.0</v>
      </c>
      <c r="M629" s="1"/>
      <c r="N629" s="1">
        <v>17.445433333333334</v>
      </c>
      <c r="O629" s="1" t="s">
        <v>86</v>
      </c>
      <c r="P629" s="1" t="s">
        <v>13047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25</v>
      </c>
      <c r="B630" s="1" t="s">
        <v>17</v>
      </c>
      <c r="C630" s="1">
        <v>349.0</v>
      </c>
      <c r="D630" s="1">
        <v>0.0</v>
      </c>
      <c r="E630" s="2"/>
      <c r="F630" s="1" t="s">
        <v>19</v>
      </c>
      <c r="G630" s="1" t="s">
        <v>20</v>
      </c>
      <c r="H630" s="1" t="s">
        <v>13048</v>
      </c>
      <c r="I630" s="1" t="s">
        <v>13049</v>
      </c>
      <c r="J630" s="1" t="s">
        <v>13049</v>
      </c>
      <c r="K630" s="2"/>
      <c r="L630" s="1">
        <v>-3.0</v>
      </c>
      <c r="M630" s="1"/>
      <c r="N630" s="1">
        <v>11.494233333333334</v>
      </c>
      <c r="O630" s="1" t="s">
        <v>10989</v>
      </c>
      <c r="P630" s="1" t="s">
        <v>13050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16</v>
      </c>
      <c r="B631" s="1" t="s">
        <v>17</v>
      </c>
      <c r="C631" s="3">
        <v>421.0</v>
      </c>
      <c r="D631" s="1">
        <v>0.0</v>
      </c>
      <c r="E631" s="1" t="s">
        <v>18</v>
      </c>
      <c r="F631" s="1" t="s">
        <v>19</v>
      </c>
      <c r="G631" s="1" t="s">
        <v>20</v>
      </c>
      <c r="H631" s="1" t="s">
        <v>13051</v>
      </c>
      <c r="I631" s="1" t="s">
        <v>13052</v>
      </c>
      <c r="J631" s="1" t="s">
        <v>13052</v>
      </c>
      <c r="K631" s="2"/>
      <c r="L631" s="1">
        <v>0.0</v>
      </c>
      <c r="M631" s="1"/>
      <c r="N631" s="1">
        <v>14.30425</v>
      </c>
      <c r="O631" s="1" t="s">
        <v>10976</v>
      </c>
      <c r="P631" s="1" t="s">
        <v>12409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16</v>
      </c>
      <c r="B632" s="1" t="s">
        <v>17</v>
      </c>
      <c r="C632" s="1">
        <v>460.0</v>
      </c>
      <c r="D632" s="1">
        <v>0.0</v>
      </c>
      <c r="E632" s="1" t="s">
        <v>18</v>
      </c>
      <c r="F632" s="1" t="s">
        <v>19</v>
      </c>
      <c r="G632" s="1" t="s">
        <v>20</v>
      </c>
      <c r="H632" s="1" t="s">
        <v>13053</v>
      </c>
      <c r="I632" s="1" t="s">
        <v>13054</v>
      </c>
      <c r="J632" s="1" t="s">
        <v>13054</v>
      </c>
      <c r="K632" s="2"/>
      <c r="L632" s="1">
        <v>-4.0</v>
      </c>
      <c r="M632" s="1"/>
      <c r="N632" s="1">
        <v>11.212716666666667</v>
      </c>
      <c r="O632" s="1" t="s">
        <v>10976</v>
      </c>
      <c r="P632" s="1" t="s">
        <v>13055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25</v>
      </c>
      <c r="B633" s="1" t="s">
        <v>17</v>
      </c>
      <c r="C633" s="3">
        <v>329.0</v>
      </c>
      <c r="D633" s="1">
        <v>0.0</v>
      </c>
      <c r="E633" s="2"/>
      <c r="F633" s="1" t="s">
        <v>19</v>
      </c>
      <c r="G633" s="1" t="s">
        <v>20</v>
      </c>
      <c r="H633" s="1" t="s">
        <v>13056</v>
      </c>
      <c r="I633" s="1" t="s">
        <v>13057</v>
      </c>
      <c r="J633" s="1" t="s">
        <v>13057</v>
      </c>
      <c r="K633" s="2"/>
      <c r="L633" s="1">
        <v>-3.0</v>
      </c>
      <c r="M633" s="1"/>
      <c r="N633" s="1">
        <v>11.1323</v>
      </c>
      <c r="O633" s="1" t="s">
        <v>10989</v>
      </c>
      <c r="P633" s="1" t="s">
        <v>13058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80</v>
      </c>
      <c r="B634" s="1" t="s">
        <v>17</v>
      </c>
      <c r="C634" s="1">
        <v>247.0</v>
      </c>
      <c r="D634" s="1">
        <v>62.0</v>
      </c>
      <c r="E634" s="2"/>
      <c r="F634" s="1" t="s">
        <v>38</v>
      </c>
      <c r="G634" s="1" t="s">
        <v>162</v>
      </c>
      <c r="H634" s="1" t="s">
        <v>13059</v>
      </c>
      <c r="I634" s="1" t="s">
        <v>13060</v>
      </c>
      <c r="J634" s="1" t="s">
        <v>13060</v>
      </c>
      <c r="K634" s="2"/>
      <c r="L634" s="1">
        <v>-3.0</v>
      </c>
      <c r="M634" s="1"/>
      <c r="N634" s="1">
        <v>20.485583333333334</v>
      </c>
      <c r="O634" s="1" t="s">
        <v>86</v>
      </c>
      <c r="P634" s="1" t="s">
        <v>11423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80</v>
      </c>
      <c r="B635" s="1" t="s">
        <v>17</v>
      </c>
      <c r="C635" s="1">
        <v>235.0</v>
      </c>
      <c r="D635" s="1">
        <v>74.0</v>
      </c>
      <c r="E635" s="2"/>
      <c r="F635" s="1" t="s">
        <v>38</v>
      </c>
      <c r="G635" s="1" t="s">
        <v>20</v>
      </c>
      <c r="H635" s="1" t="s">
        <v>13061</v>
      </c>
      <c r="I635" s="1" t="s">
        <v>13062</v>
      </c>
      <c r="J635" s="1" t="s">
        <v>13062</v>
      </c>
      <c r="K635" s="2"/>
      <c r="L635" s="1">
        <v>84.0</v>
      </c>
      <c r="M635" s="1"/>
      <c r="N635" s="1">
        <v>113.94468333333333</v>
      </c>
      <c r="O635" s="1" t="s">
        <v>86</v>
      </c>
      <c r="P635" s="1" t="s">
        <v>11751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80</v>
      </c>
      <c r="B636" s="1" t="s">
        <v>17</v>
      </c>
      <c r="C636" s="1">
        <v>247.0</v>
      </c>
      <c r="D636" s="1">
        <v>62.0</v>
      </c>
      <c r="E636" s="2"/>
      <c r="F636" s="1" t="s">
        <v>38</v>
      </c>
      <c r="G636" s="1" t="s">
        <v>20</v>
      </c>
      <c r="H636" s="1" t="s">
        <v>13063</v>
      </c>
      <c r="I636" s="1" t="s">
        <v>13064</v>
      </c>
      <c r="J636" s="1" t="s">
        <v>13064</v>
      </c>
      <c r="K636" s="2"/>
      <c r="L636" s="1">
        <v>-9.0</v>
      </c>
      <c r="M636" s="1"/>
      <c r="N636" s="1">
        <v>22.857116666666666</v>
      </c>
      <c r="O636" s="1" t="s">
        <v>86</v>
      </c>
      <c r="P636" s="1" t="s">
        <v>13065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29</v>
      </c>
      <c r="B637" s="1" t="s">
        <v>17</v>
      </c>
      <c r="C637" s="1">
        <v>464.0</v>
      </c>
      <c r="D637" s="1">
        <v>0.0</v>
      </c>
      <c r="E637" s="1" t="s">
        <v>1374</v>
      </c>
      <c r="F637" s="1" t="s">
        <v>19</v>
      </c>
      <c r="G637" s="1" t="s">
        <v>20</v>
      </c>
      <c r="H637" s="1" t="s">
        <v>13066</v>
      </c>
      <c r="I637" s="1" t="s">
        <v>13067</v>
      </c>
      <c r="J637" s="1" t="s">
        <v>13067</v>
      </c>
      <c r="K637" s="2"/>
      <c r="L637" s="1">
        <v>-2.0</v>
      </c>
      <c r="M637" s="1"/>
      <c r="N637" s="1">
        <v>12.737916666666667</v>
      </c>
      <c r="O637" s="1" t="s">
        <v>10989</v>
      </c>
      <c r="P637" s="1" t="s">
        <v>13068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80</v>
      </c>
      <c r="B638" s="1" t="s">
        <v>17</v>
      </c>
      <c r="C638" s="1">
        <v>209.0</v>
      </c>
      <c r="D638" s="1">
        <v>50.0</v>
      </c>
      <c r="E638" s="2"/>
      <c r="F638" s="1" t="s">
        <v>38</v>
      </c>
      <c r="G638" s="1" t="s">
        <v>20</v>
      </c>
      <c r="H638" s="1" t="s">
        <v>13069</v>
      </c>
      <c r="I638" s="1" t="s">
        <v>13070</v>
      </c>
      <c r="J638" s="1" t="s">
        <v>13070</v>
      </c>
      <c r="K638" s="2"/>
      <c r="L638" s="1">
        <v>-1.0</v>
      </c>
      <c r="M638" s="1"/>
      <c r="N638" s="1">
        <v>28.656716666666668</v>
      </c>
      <c r="O638" s="1" t="s">
        <v>86</v>
      </c>
      <c r="P638" s="1" t="s">
        <v>11905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80</v>
      </c>
      <c r="B639" s="1" t="s">
        <v>17</v>
      </c>
      <c r="C639" s="1">
        <v>269.0</v>
      </c>
      <c r="D639" s="1">
        <v>0.0</v>
      </c>
      <c r="E639" s="1" t="s">
        <v>18</v>
      </c>
      <c r="F639" s="1" t="s">
        <v>81</v>
      </c>
      <c r="G639" s="1" t="s">
        <v>20</v>
      </c>
      <c r="H639" s="1" t="s">
        <v>13071</v>
      </c>
      <c r="I639" s="1" t="s">
        <v>13072</v>
      </c>
      <c r="J639" s="1" t="s">
        <v>13073</v>
      </c>
      <c r="K639" s="1" t="s">
        <v>13074</v>
      </c>
      <c r="L639" s="1">
        <v>-4.0</v>
      </c>
      <c r="M639" s="1">
        <v>32.21553333333333</v>
      </c>
      <c r="N639" s="1">
        <v>45.01688333333333</v>
      </c>
      <c r="O639" s="1" t="s">
        <v>86</v>
      </c>
      <c r="P639" s="1" t="s">
        <v>13075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25</v>
      </c>
      <c r="B640" s="1" t="s">
        <v>17</v>
      </c>
      <c r="C640" s="3">
        <v>379.0</v>
      </c>
      <c r="D640" s="1">
        <v>0.0</v>
      </c>
      <c r="E640" s="2"/>
      <c r="F640" s="1" t="s">
        <v>19</v>
      </c>
      <c r="G640" s="1" t="s">
        <v>20</v>
      </c>
      <c r="H640" s="1" t="s">
        <v>13076</v>
      </c>
      <c r="I640" s="1" t="s">
        <v>13077</v>
      </c>
      <c r="J640" s="1" t="s">
        <v>13077</v>
      </c>
      <c r="K640" s="2"/>
      <c r="L640" s="1">
        <v>-5.0</v>
      </c>
      <c r="M640" s="1"/>
      <c r="N640" s="1">
        <v>9.3455</v>
      </c>
      <c r="O640" s="1" t="s">
        <v>10989</v>
      </c>
      <c r="P640" s="1" t="s">
        <v>13078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80</v>
      </c>
      <c r="B641" s="1" t="s">
        <v>17</v>
      </c>
      <c r="C641" s="1">
        <v>259.0</v>
      </c>
      <c r="D641" s="1">
        <v>0.0</v>
      </c>
      <c r="E641" s="1" t="s">
        <v>18</v>
      </c>
      <c r="F641" s="1" t="s">
        <v>81</v>
      </c>
      <c r="G641" s="1" t="s">
        <v>20</v>
      </c>
      <c r="H641" s="1" t="s">
        <v>13079</v>
      </c>
      <c r="I641" s="1" t="s">
        <v>13080</v>
      </c>
      <c r="J641" s="1" t="s">
        <v>13081</v>
      </c>
      <c r="K641" s="1" t="s">
        <v>13082</v>
      </c>
      <c r="L641" s="1">
        <v>-11.0</v>
      </c>
      <c r="M641" s="1">
        <v>0.5222166666666667</v>
      </c>
      <c r="N641" s="1">
        <v>8.902566666666667</v>
      </c>
      <c r="O641" s="1" t="s">
        <v>86</v>
      </c>
      <c r="P641" s="1" t="s">
        <v>13083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80</v>
      </c>
      <c r="B642" s="1" t="s">
        <v>17</v>
      </c>
      <c r="C642" s="1">
        <v>336.0</v>
      </c>
      <c r="D642" s="1">
        <v>0.0</v>
      </c>
      <c r="E642" s="1" t="s">
        <v>18</v>
      </c>
      <c r="F642" s="1" t="s">
        <v>81</v>
      </c>
      <c r="G642" s="1" t="s">
        <v>20</v>
      </c>
      <c r="H642" s="1" t="s">
        <v>13084</v>
      </c>
      <c r="I642" s="1" t="s">
        <v>13085</v>
      </c>
      <c r="J642" s="1" t="s">
        <v>13086</v>
      </c>
      <c r="K642" s="1" t="s">
        <v>13087</v>
      </c>
      <c r="L642" s="1">
        <v>-6.0</v>
      </c>
      <c r="M642" s="1">
        <v>0.8760833333333333</v>
      </c>
      <c r="N642" s="1">
        <v>12.049933333333334</v>
      </c>
      <c r="O642" s="1" t="s">
        <v>86</v>
      </c>
      <c r="P642" s="1" t="s">
        <v>13088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25</v>
      </c>
      <c r="B643" s="1" t="s">
        <v>17</v>
      </c>
      <c r="C643" s="1">
        <v>313.0</v>
      </c>
      <c r="D643" s="1">
        <v>0.0</v>
      </c>
      <c r="E643" s="2"/>
      <c r="F643" s="1" t="s">
        <v>19</v>
      </c>
      <c r="G643" s="1" t="s">
        <v>20</v>
      </c>
      <c r="H643" s="1" t="s">
        <v>13089</v>
      </c>
      <c r="I643" s="1" t="s">
        <v>13090</v>
      </c>
      <c r="J643" s="1" t="s">
        <v>13090</v>
      </c>
      <c r="K643" s="2"/>
      <c r="L643" s="1">
        <v>-6.0</v>
      </c>
      <c r="M643" s="1"/>
      <c r="N643" s="1">
        <v>8.5825</v>
      </c>
      <c r="O643" s="1" t="s">
        <v>10989</v>
      </c>
      <c r="P643" s="1" t="s">
        <v>13091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37</v>
      </c>
      <c r="B644" s="1" t="s">
        <v>17</v>
      </c>
      <c r="C644" s="1">
        <v>249.0</v>
      </c>
      <c r="D644" s="1">
        <v>0.0</v>
      </c>
      <c r="E644" s="2"/>
      <c r="F644" s="1" t="s">
        <v>38</v>
      </c>
      <c r="G644" s="1" t="s">
        <v>39</v>
      </c>
      <c r="H644" s="1" t="s">
        <v>13092</v>
      </c>
      <c r="I644" s="1" t="s">
        <v>13093</v>
      </c>
      <c r="J644" s="1" t="s">
        <v>13093</v>
      </c>
      <c r="K644" s="2"/>
      <c r="L644" s="1">
        <v>5.0</v>
      </c>
      <c r="M644" s="1"/>
      <c r="N644" s="1">
        <v>11.695333333333334</v>
      </c>
      <c r="O644" s="1" t="s">
        <v>42</v>
      </c>
      <c r="P644" s="1" t="s">
        <v>13094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16</v>
      </c>
      <c r="B645" s="1" t="s">
        <v>17</v>
      </c>
      <c r="C645" s="1">
        <v>314.0</v>
      </c>
      <c r="D645" s="1">
        <v>0.0</v>
      </c>
      <c r="E645" s="1" t="s">
        <v>18</v>
      </c>
      <c r="F645" s="1" t="s">
        <v>19</v>
      </c>
      <c r="G645" s="1" t="s">
        <v>20</v>
      </c>
      <c r="H645" s="1" t="s">
        <v>13095</v>
      </c>
      <c r="I645" s="1" t="s">
        <v>13096</v>
      </c>
      <c r="J645" s="1" t="s">
        <v>13096</v>
      </c>
      <c r="K645" s="2"/>
      <c r="L645" s="1">
        <v>-1.0</v>
      </c>
      <c r="M645" s="1"/>
      <c r="N645" s="1">
        <v>13.021216666666668</v>
      </c>
      <c r="O645" s="1" t="s">
        <v>10976</v>
      </c>
      <c r="P645" s="1" t="s">
        <v>13097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16</v>
      </c>
      <c r="B646" s="1" t="s">
        <v>17</v>
      </c>
      <c r="C646" s="1">
        <v>364.0</v>
      </c>
      <c r="D646" s="1">
        <v>0.0</v>
      </c>
      <c r="E646" s="1" t="s">
        <v>18</v>
      </c>
      <c r="F646" s="1" t="s">
        <v>19</v>
      </c>
      <c r="G646" s="1" t="s">
        <v>20</v>
      </c>
      <c r="H646" s="1" t="s">
        <v>13098</v>
      </c>
      <c r="I646" s="1" t="s">
        <v>13099</v>
      </c>
      <c r="J646" s="1" t="s">
        <v>13099</v>
      </c>
      <c r="K646" s="2"/>
      <c r="L646" s="1">
        <v>0.0</v>
      </c>
      <c r="M646" s="1"/>
      <c r="N646" s="1">
        <v>14.4192</v>
      </c>
      <c r="O646" s="1" t="s">
        <v>10976</v>
      </c>
      <c r="P646" s="1" t="s">
        <v>13100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29</v>
      </c>
      <c r="B647" s="1" t="s">
        <v>17</v>
      </c>
      <c r="C647" s="1">
        <v>323.0</v>
      </c>
      <c r="D647" s="1">
        <v>0.0</v>
      </c>
      <c r="E647" s="1" t="s">
        <v>8743</v>
      </c>
      <c r="F647" s="1" t="s">
        <v>19</v>
      </c>
      <c r="G647" s="1" t="s">
        <v>20</v>
      </c>
      <c r="H647" s="1" t="s">
        <v>13101</v>
      </c>
      <c r="I647" s="1" t="s">
        <v>13102</v>
      </c>
      <c r="J647" s="1" t="s">
        <v>13102</v>
      </c>
      <c r="K647" s="2"/>
      <c r="L647" s="1">
        <v>-7.0</v>
      </c>
      <c r="M647" s="1"/>
      <c r="N647" s="1">
        <v>7.699816666666667</v>
      </c>
      <c r="O647" s="1" t="s">
        <v>10989</v>
      </c>
      <c r="P647" s="1" t="s">
        <v>12645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25</v>
      </c>
      <c r="B648" s="1" t="s">
        <v>17</v>
      </c>
      <c r="C648" s="1">
        <v>394.0</v>
      </c>
      <c r="D648" s="1">
        <v>0.0</v>
      </c>
      <c r="E648" s="2"/>
      <c r="F648" s="1" t="s">
        <v>19</v>
      </c>
      <c r="G648" s="1" t="s">
        <v>20</v>
      </c>
      <c r="H648" s="1" t="s">
        <v>13103</v>
      </c>
      <c r="I648" s="1" t="s">
        <v>13104</v>
      </c>
      <c r="J648" s="1" t="s">
        <v>13104</v>
      </c>
      <c r="K648" s="2"/>
      <c r="L648" s="1">
        <v>0.0</v>
      </c>
      <c r="M648" s="1"/>
      <c r="N648" s="1">
        <v>15.5551</v>
      </c>
      <c r="O648" s="1" t="s">
        <v>10989</v>
      </c>
      <c r="P648" s="1" t="s">
        <v>13105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16</v>
      </c>
      <c r="B649" s="1" t="s">
        <v>17</v>
      </c>
      <c r="C649" s="1">
        <v>264.0</v>
      </c>
      <c r="D649" s="1">
        <v>0.0</v>
      </c>
      <c r="E649" s="1" t="s">
        <v>18</v>
      </c>
      <c r="F649" s="1" t="s">
        <v>19</v>
      </c>
      <c r="G649" s="1" t="s">
        <v>20</v>
      </c>
      <c r="H649" s="1" t="s">
        <v>13106</v>
      </c>
      <c r="I649" s="1" t="s">
        <v>13107</v>
      </c>
      <c r="J649" s="1" t="s">
        <v>13107</v>
      </c>
      <c r="K649" s="2"/>
      <c r="L649" s="1">
        <v>-6.0</v>
      </c>
      <c r="M649" s="1"/>
      <c r="N649" s="1">
        <v>8.322033333333334</v>
      </c>
      <c r="O649" s="1" t="s">
        <v>10976</v>
      </c>
      <c r="P649" s="1" t="s">
        <v>13108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29</v>
      </c>
      <c r="B650" s="1" t="s">
        <v>17</v>
      </c>
      <c r="C650" s="1">
        <v>553.0</v>
      </c>
      <c r="D650" s="1">
        <v>0.0</v>
      </c>
      <c r="E650" s="1" t="s">
        <v>13109</v>
      </c>
      <c r="F650" s="1" t="s">
        <v>19</v>
      </c>
      <c r="G650" s="1" t="s">
        <v>20</v>
      </c>
      <c r="H650" s="1" t="s">
        <v>13110</v>
      </c>
      <c r="I650" s="1" t="s">
        <v>13111</v>
      </c>
      <c r="J650" s="1" t="s">
        <v>13111</v>
      </c>
      <c r="K650" s="2"/>
      <c r="L650" s="1">
        <v>-8.0</v>
      </c>
      <c r="M650" s="1"/>
      <c r="N650" s="1">
        <v>11.017016666666667</v>
      </c>
      <c r="O650" s="1" t="s">
        <v>10989</v>
      </c>
      <c r="P650" s="1" t="s">
        <v>13112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16</v>
      </c>
      <c r="B651" s="1" t="s">
        <v>17</v>
      </c>
      <c r="C651" s="1">
        <v>329.0</v>
      </c>
      <c r="D651" s="1">
        <v>0.0</v>
      </c>
      <c r="E651" s="1" t="s">
        <v>18</v>
      </c>
      <c r="F651" s="1" t="s">
        <v>19</v>
      </c>
      <c r="G651" s="1" t="s">
        <v>20</v>
      </c>
      <c r="H651" s="1" t="s">
        <v>13113</v>
      </c>
      <c r="I651" s="1" t="s">
        <v>13114</v>
      </c>
      <c r="J651" s="1" t="s">
        <v>13114</v>
      </c>
      <c r="K651" s="2"/>
      <c r="L651" s="1">
        <v>-4.0</v>
      </c>
      <c r="M651" s="1"/>
      <c r="N651" s="1">
        <v>10.36845</v>
      </c>
      <c r="O651" s="1" t="s">
        <v>10976</v>
      </c>
      <c r="P651" s="1" t="s">
        <v>11981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37</v>
      </c>
      <c r="B652" s="1" t="s">
        <v>17</v>
      </c>
      <c r="C652" s="1">
        <v>119.0</v>
      </c>
      <c r="D652" s="1">
        <v>0.0</v>
      </c>
      <c r="E652" s="2"/>
      <c r="F652" s="1" t="s">
        <v>38</v>
      </c>
      <c r="G652" s="1" t="s">
        <v>39</v>
      </c>
      <c r="H652" s="1" t="s">
        <v>13115</v>
      </c>
      <c r="I652" s="1" t="s">
        <v>13116</v>
      </c>
      <c r="J652" s="1" t="s">
        <v>13116</v>
      </c>
      <c r="K652" s="2"/>
      <c r="L652" s="1">
        <v>9.0</v>
      </c>
      <c r="M652" s="1"/>
      <c r="N652" s="1">
        <v>15.9285</v>
      </c>
      <c r="O652" s="1" t="s">
        <v>42</v>
      </c>
      <c r="P652" s="1" t="s">
        <v>13117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80</v>
      </c>
      <c r="B653" s="1" t="s">
        <v>17</v>
      </c>
      <c r="C653" s="1">
        <v>299.0</v>
      </c>
      <c r="D653" s="1">
        <v>75.0</v>
      </c>
      <c r="E653" s="2"/>
      <c r="F653" s="1" t="s">
        <v>38</v>
      </c>
      <c r="G653" s="1" t="s">
        <v>20</v>
      </c>
      <c r="H653" s="1" t="s">
        <v>13118</v>
      </c>
      <c r="I653" s="1" t="s">
        <v>13119</v>
      </c>
      <c r="J653" s="1" t="s">
        <v>13119</v>
      </c>
      <c r="K653" s="2"/>
      <c r="L653" s="1">
        <v>-1.0</v>
      </c>
      <c r="M653" s="1"/>
      <c r="N653" s="1">
        <v>16.799583333333334</v>
      </c>
      <c r="O653" s="1" t="s">
        <v>86</v>
      </c>
      <c r="P653" s="1" t="s">
        <v>13120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16</v>
      </c>
      <c r="B654" s="1" t="s">
        <v>17</v>
      </c>
      <c r="C654" s="1">
        <v>329.0</v>
      </c>
      <c r="D654" s="1">
        <v>0.0</v>
      </c>
      <c r="E654" s="1" t="s">
        <v>18</v>
      </c>
      <c r="F654" s="1" t="s">
        <v>19</v>
      </c>
      <c r="G654" s="1" t="s">
        <v>20</v>
      </c>
      <c r="H654" s="1" t="s">
        <v>13121</v>
      </c>
      <c r="I654" s="1" t="s">
        <v>13122</v>
      </c>
      <c r="J654" s="1" t="s">
        <v>13122</v>
      </c>
      <c r="K654" s="2"/>
      <c r="L654" s="1">
        <v>-4.0</v>
      </c>
      <c r="M654" s="1"/>
      <c r="N654" s="1">
        <v>10.99595</v>
      </c>
      <c r="O654" s="1" t="s">
        <v>10976</v>
      </c>
      <c r="P654" s="1" t="s">
        <v>11643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16</v>
      </c>
      <c r="B655" s="1" t="s">
        <v>17</v>
      </c>
      <c r="C655" s="1">
        <v>394.0</v>
      </c>
      <c r="D655" s="1">
        <v>0.0</v>
      </c>
      <c r="E655" s="1" t="s">
        <v>18</v>
      </c>
      <c r="F655" s="1" t="s">
        <v>19</v>
      </c>
      <c r="G655" s="1" t="s">
        <v>20</v>
      </c>
      <c r="H655" s="1" t="s">
        <v>13123</v>
      </c>
      <c r="I655" s="1" t="s">
        <v>13124</v>
      </c>
      <c r="J655" s="1" t="s">
        <v>13124</v>
      </c>
      <c r="K655" s="2"/>
      <c r="L655" s="1">
        <v>-3.0</v>
      </c>
      <c r="M655" s="1"/>
      <c r="N655" s="1">
        <v>11.023183333333334</v>
      </c>
      <c r="O655" s="1" t="s">
        <v>10976</v>
      </c>
      <c r="P655" s="1" t="s">
        <v>13125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29</v>
      </c>
      <c r="B656" s="1" t="s">
        <v>17</v>
      </c>
      <c r="C656" s="1">
        <v>632.0</v>
      </c>
      <c r="D656" s="1">
        <v>0.0</v>
      </c>
      <c r="E656" s="1" t="s">
        <v>13126</v>
      </c>
      <c r="F656" s="1" t="s">
        <v>19</v>
      </c>
      <c r="G656" s="1" t="s">
        <v>20</v>
      </c>
      <c r="H656" s="1" t="s">
        <v>13127</v>
      </c>
      <c r="I656" s="1" t="s">
        <v>13128</v>
      </c>
      <c r="J656" s="1" t="s">
        <v>13128</v>
      </c>
      <c r="K656" s="2"/>
      <c r="L656" s="1">
        <v>-4.0</v>
      </c>
      <c r="M656" s="1"/>
      <c r="N656" s="1">
        <v>15.649666666666667</v>
      </c>
      <c r="O656" s="1" t="s">
        <v>10989</v>
      </c>
      <c r="P656" s="1" t="s">
        <v>13129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29</v>
      </c>
      <c r="B657" s="3" t="s">
        <v>17</v>
      </c>
      <c r="C657" s="1">
        <v>658.0</v>
      </c>
      <c r="D657" s="1">
        <v>0.0</v>
      </c>
      <c r="E657" s="1" t="s">
        <v>9456</v>
      </c>
      <c r="F657" s="1" t="s">
        <v>19</v>
      </c>
      <c r="G657" s="1" t="s">
        <v>20</v>
      </c>
      <c r="H657" s="1" t="s">
        <v>13130</v>
      </c>
      <c r="I657" s="1" t="s">
        <v>13131</v>
      </c>
      <c r="J657" s="1" t="s">
        <v>13131</v>
      </c>
      <c r="K657" s="2"/>
      <c r="L657" s="1">
        <v>-7.0</v>
      </c>
      <c r="M657" s="1"/>
      <c r="N657" s="1">
        <v>12.017783333333334</v>
      </c>
      <c r="O657" s="1" t="s">
        <v>10989</v>
      </c>
      <c r="P657" s="1" t="s">
        <v>13132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16</v>
      </c>
      <c r="B658" s="1" t="s">
        <v>17</v>
      </c>
      <c r="C658" s="3">
        <v>346.0</v>
      </c>
      <c r="D658" s="1">
        <v>0.0</v>
      </c>
      <c r="E658" s="1" t="s">
        <v>18</v>
      </c>
      <c r="F658" s="1" t="s">
        <v>19</v>
      </c>
      <c r="G658" s="1" t="s">
        <v>20</v>
      </c>
      <c r="H658" s="1" t="s">
        <v>13133</v>
      </c>
      <c r="I658" s="1" t="s">
        <v>13134</v>
      </c>
      <c r="J658" s="1" t="s">
        <v>13134</v>
      </c>
      <c r="K658" s="2"/>
      <c r="L658" s="1">
        <v>3.0</v>
      </c>
      <c r="M658" s="1"/>
      <c r="N658" s="1">
        <v>18.583933333333334</v>
      </c>
      <c r="O658" s="1" t="s">
        <v>10976</v>
      </c>
      <c r="P658" s="1" t="s">
        <v>13135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29</v>
      </c>
      <c r="B659" s="1" t="s">
        <v>17</v>
      </c>
      <c r="C659" s="1">
        <v>264.0</v>
      </c>
      <c r="D659" s="1">
        <v>0.0</v>
      </c>
      <c r="E659" s="1" t="s">
        <v>1037</v>
      </c>
      <c r="F659" s="1" t="s">
        <v>19</v>
      </c>
      <c r="G659" s="1" t="s">
        <v>20</v>
      </c>
      <c r="H659" s="1" t="s">
        <v>13136</v>
      </c>
      <c r="I659" s="1" t="s">
        <v>13137</v>
      </c>
      <c r="J659" s="1" t="s">
        <v>13137</v>
      </c>
      <c r="K659" s="2"/>
      <c r="L659" s="1">
        <v>0.0</v>
      </c>
      <c r="M659" s="1"/>
      <c r="N659" s="1">
        <v>14.314633333333333</v>
      </c>
      <c r="O659" s="1" t="s">
        <v>10989</v>
      </c>
      <c r="P659" s="1" t="s">
        <v>519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29</v>
      </c>
      <c r="B660" s="1" t="s">
        <v>17</v>
      </c>
      <c r="C660" s="1">
        <v>658.0</v>
      </c>
      <c r="D660" s="1">
        <v>0.0</v>
      </c>
      <c r="E660" s="1" t="s">
        <v>9456</v>
      </c>
      <c r="F660" s="1" t="s">
        <v>19</v>
      </c>
      <c r="G660" s="1" t="s">
        <v>20</v>
      </c>
      <c r="H660" s="1" t="s">
        <v>13138</v>
      </c>
      <c r="I660" s="1" t="s">
        <v>13139</v>
      </c>
      <c r="J660" s="1" t="s">
        <v>13139</v>
      </c>
      <c r="K660" s="2"/>
      <c r="L660" s="1">
        <v>-1.0</v>
      </c>
      <c r="M660" s="1"/>
      <c r="N660" s="1">
        <v>18.933166666666665</v>
      </c>
      <c r="O660" s="1" t="s">
        <v>10989</v>
      </c>
      <c r="P660" s="1" t="s">
        <v>13140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37</v>
      </c>
      <c r="B661" s="1" t="s">
        <v>17</v>
      </c>
      <c r="C661" s="1">
        <v>616.0</v>
      </c>
      <c r="D661" s="1">
        <v>0.0</v>
      </c>
      <c r="E661" s="1" t="s">
        <v>11460</v>
      </c>
      <c r="F661" s="1" t="s">
        <v>81</v>
      </c>
      <c r="G661" s="1" t="s">
        <v>39</v>
      </c>
      <c r="H661" s="1" t="s">
        <v>13141</v>
      </c>
      <c r="I661" s="1" t="s">
        <v>13142</v>
      </c>
      <c r="J661" s="1" t="s">
        <v>13143</v>
      </c>
      <c r="K661" s="1" t="s">
        <v>13144</v>
      </c>
      <c r="L661" s="1">
        <v>-19.0</v>
      </c>
      <c r="M661" s="1">
        <v>0.01225</v>
      </c>
      <c r="N661" s="1">
        <v>1.5312166666666667</v>
      </c>
      <c r="O661" s="1" t="s">
        <v>42</v>
      </c>
      <c r="P661" s="1" t="s">
        <v>13145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80</v>
      </c>
      <c r="B662" s="1" t="s">
        <v>17</v>
      </c>
      <c r="C662" s="1">
        <v>214.0</v>
      </c>
      <c r="D662" s="1">
        <v>54.0</v>
      </c>
      <c r="E662" s="2"/>
      <c r="F662" s="1" t="s">
        <v>38</v>
      </c>
      <c r="G662" s="1" t="s">
        <v>20</v>
      </c>
      <c r="H662" s="1" t="s">
        <v>13146</v>
      </c>
      <c r="I662" s="1" t="s">
        <v>13147</v>
      </c>
      <c r="J662" s="1" t="s">
        <v>13147</v>
      </c>
      <c r="K662" s="2"/>
      <c r="L662" s="1">
        <v>-3.0</v>
      </c>
      <c r="M662" s="1"/>
      <c r="N662" s="1">
        <v>15.058633333333333</v>
      </c>
      <c r="O662" s="1" t="s">
        <v>86</v>
      </c>
      <c r="P662" s="1" t="s">
        <v>13148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16</v>
      </c>
      <c r="B663" s="1" t="s">
        <v>17</v>
      </c>
      <c r="C663" s="1">
        <v>658.0</v>
      </c>
      <c r="D663" s="1">
        <v>0.0</v>
      </c>
      <c r="E663" s="1" t="s">
        <v>18</v>
      </c>
      <c r="F663" s="1" t="s">
        <v>19</v>
      </c>
      <c r="G663" s="1" t="s">
        <v>20</v>
      </c>
      <c r="H663" s="1" t="s">
        <v>13149</v>
      </c>
      <c r="I663" s="1" t="s">
        <v>13150</v>
      </c>
      <c r="J663" s="1" t="s">
        <v>13150</v>
      </c>
      <c r="K663" s="2"/>
      <c r="L663" s="1">
        <v>0.0</v>
      </c>
      <c r="M663" s="1"/>
      <c r="N663" s="1">
        <v>20.369833333333332</v>
      </c>
      <c r="O663" s="1" t="s">
        <v>10976</v>
      </c>
      <c r="P663" s="1" t="s">
        <v>13151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29</v>
      </c>
      <c r="B664" s="1" t="s">
        <v>17</v>
      </c>
      <c r="C664" s="1">
        <v>329.0</v>
      </c>
      <c r="D664" s="1">
        <v>0.0</v>
      </c>
      <c r="E664" s="1" t="s">
        <v>5807</v>
      </c>
      <c r="F664" s="1" t="s">
        <v>19</v>
      </c>
      <c r="G664" s="1" t="s">
        <v>20</v>
      </c>
      <c r="H664" s="1" t="s">
        <v>13152</v>
      </c>
      <c r="I664" s="1" t="s">
        <v>13153</v>
      </c>
      <c r="J664" s="1" t="s">
        <v>13153</v>
      </c>
      <c r="K664" s="2"/>
      <c r="L664" s="1">
        <v>1.0</v>
      </c>
      <c r="M664" s="1"/>
      <c r="N664" s="1">
        <v>16.102783333333335</v>
      </c>
      <c r="O664" s="1" t="s">
        <v>10989</v>
      </c>
      <c r="P664" s="1" t="s">
        <v>33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80</v>
      </c>
      <c r="B665" s="1" t="s">
        <v>17</v>
      </c>
      <c r="C665" s="3">
        <v>250.0</v>
      </c>
      <c r="D665" s="1">
        <v>0.0</v>
      </c>
      <c r="E665" s="1" t="s">
        <v>11025</v>
      </c>
      <c r="F665" s="1" t="s">
        <v>81</v>
      </c>
      <c r="G665" s="1" t="s">
        <v>20</v>
      </c>
      <c r="H665" s="1" t="s">
        <v>13154</v>
      </c>
      <c r="I665" s="1" t="s">
        <v>13155</v>
      </c>
      <c r="J665" s="1" t="s">
        <v>13156</v>
      </c>
      <c r="K665" s="1" t="s">
        <v>13157</v>
      </c>
      <c r="L665" s="1">
        <v>-10.0</v>
      </c>
      <c r="M665" s="1">
        <v>0.00895</v>
      </c>
      <c r="N665" s="1">
        <v>8.617316666666667</v>
      </c>
      <c r="O665" s="1" t="s">
        <v>86</v>
      </c>
      <c r="P665" s="1" t="s">
        <v>13158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25</v>
      </c>
      <c r="B666" s="1" t="s">
        <v>17</v>
      </c>
      <c r="C666" s="1">
        <v>758.0</v>
      </c>
      <c r="D666" s="1">
        <v>0.0</v>
      </c>
      <c r="E666" s="2"/>
      <c r="F666" s="1" t="s">
        <v>19</v>
      </c>
      <c r="G666" s="1" t="s">
        <v>20</v>
      </c>
      <c r="H666" s="1" t="s">
        <v>13159</v>
      </c>
      <c r="I666" s="1" t="s">
        <v>13160</v>
      </c>
      <c r="J666" s="1" t="s">
        <v>13160</v>
      </c>
      <c r="K666" s="2"/>
      <c r="L666" s="1">
        <v>1.0</v>
      </c>
      <c r="M666" s="1"/>
      <c r="N666" s="1">
        <v>21.918733333333332</v>
      </c>
      <c r="O666" s="1" t="s">
        <v>10989</v>
      </c>
      <c r="P666" s="1" t="s">
        <v>13161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37</v>
      </c>
      <c r="B667" s="1" t="s">
        <v>471</v>
      </c>
      <c r="C667" s="1">
        <v>556.0</v>
      </c>
      <c r="D667" s="1">
        <v>0.0</v>
      </c>
      <c r="E667" s="2"/>
      <c r="F667" s="1" t="s">
        <v>38</v>
      </c>
      <c r="G667" s="1" t="s">
        <v>39</v>
      </c>
      <c r="H667" s="1" t="s">
        <v>13162</v>
      </c>
      <c r="I667" s="1" t="s">
        <v>13163</v>
      </c>
      <c r="J667" s="1" t="s">
        <v>13163</v>
      </c>
      <c r="K667" s="2"/>
      <c r="L667" s="1">
        <v>-34.0</v>
      </c>
      <c r="M667" s="1"/>
      <c r="N667" s="1">
        <v>11.4345</v>
      </c>
      <c r="O667" s="1" t="s">
        <v>42</v>
      </c>
      <c r="P667" s="1" t="s">
        <v>13164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16</v>
      </c>
      <c r="B668" s="1" t="s">
        <v>17</v>
      </c>
      <c r="C668" s="1">
        <v>563.0</v>
      </c>
      <c r="D668" s="1">
        <v>0.0</v>
      </c>
      <c r="E668" s="1" t="s">
        <v>18</v>
      </c>
      <c r="F668" s="1" t="s">
        <v>19</v>
      </c>
      <c r="G668" s="1" t="s">
        <v>20</v>
      </c>
      <c r="H668" s="1" t="s">
        <v>13165</v>
      </c>
      <c r="I668" s="1" t="s">
        <v>13166</v>
      </c>
      <c r="J668" s="1" t="s">
        <v>13166</v>
      </c>
      <c r="K668" s="2"/>
      <c r="L668" s="1">
        <v>-4.0</v>
      </c>
      <c r="M668" s="1"/>
      <c r="N668" s="1">
        <v>15.800783333333333</v>
      </c>
      <c r="O668" s="1" t="s">
        <v>10976</v>
      </c>
      <c r="P668" s="1" t="s">
        <v>13167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25</v>
      </c>
      <c r="B669" s="1" t="s">
        <v>17</v>
      </c>
      <c r="C669" s="1">
        <v>299.0</v>
      </c>
      <c r="D669" s="1">
        <v>0.0</v>
      </c>
      <c r="E669" s="2"/>
      <c r="F669" s="1" t="s">
        <v>19</v>
      </c>
      <c r="G669" s="1" t="s">
        <v>20</v>
      </c>
      <c r="H669" s="1" t="s">
        <v>13168</v>
      </c>
      <c r="I669" s="1" t="s">
        <v>13169</v>
      </c>
      <c r="J669" s="1" t="s">
        <v>13169</v>
      </c>
      <c r="K669" s="2"/>
      <c r="L669" s="1">
        <v>-2.0</v>
      </c>
      <c r="M669" s="1"/>
      <c r="N669" s="1">
        <v>12.2079</v>
      </c>
      <c r="O669" s="1" t="s">
        <v>10989</v>
      </c>
      <c r="P669" s="1" t="s">
        <v>13170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80</v>
      </c>
      <c r="B670" s="3" t="s">
        <v>17</v>
      </c>
      <c r="C670" s="1">
        <v>316.0</v>
      </c>
      <c r="D670" s="1">
        <v>20.0</v>
      </c>
      <c r="E670" s="1" t="s">
        <v>11460</v>
      </c>
      <c r="F670" s="1" t="s">
        <v>81</v>
      </c>
      <c r="G670" s="1" t="s">
        <v>20</v>
      </c>
      <c r="H670" s="1" t="s">
        <v>13171</v>
      </c>
      <c r="I670" s="1" t="s">
        <v>13172</v>
      </c>
      <c r="J670" s="1" t="s">
        <v>13173</v>
      </c>
      <c r="K670" s="1" t="s">
        <v>13174</v>
      </c>
      <c r="L670" s="1">
        <v>-7.0</v>
      </c>
      <c r="M670" s="1">
        <v>0.02915</v>
      </c>
      <c r="N670" s="1">
        <v>7.51475</v>
      </c>
      <c r="O670" s="1" t="s">
        <v>86</v>
      </c>
      <c r="P670" s="1" t="s">
        <v>13175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16</v>
      </c>
      <c r="B671" s="1" t="s">
        <v>17</v>
      </c>
      <c r="C671" s="1">
        <v>402.0</v>
      </c>
      <c r="D671" s="1">
        <v>0.0</v>
      </c>
      <c r="E671" s="1" t="s">
        <v>18</v>
      </c>
      <c r="F671" s="1" t="s">
        <v>19</v>
      </c>
      <c r="G671" s="1" t="s">
        <v>20</v>
      </c>
      <c r="H671" s="1" t="s">
        <v>13176</v>
      </c>
      <c r="I671" s="1" t="s">
        <v>13177</v>
      </c>
      <c r="J671" s="1" t="s">
        <v>13177</v>
      </c>
      <c r="K671" s="2"/>
      <c r="L671" s="1">
        <v>-3.0</v>
      </c>
      <c r="M671" s="1"/>
      <c r="N671" s="1">
        <v>11.714566666666666</v>
      </c>
      <c r="O671" s="1" t="s">
        <v>10976</v>
      </c>
      <c r="P671" s="1" t="s">
        <v>13178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29</v>
      </c>
      <c r="B672" s="1" t="s">
        <v>17</v>
      </c>
      <c r="C672" s="3">
        <v>329.0</v>
      </c>
      <c r="D672" s="1">
        <v>0.0</v>
      </c>
      <c r="E672" s="1" t="s">
        <v>13179</v>
      </c>
      <c r="F672" s="1" t="s">
        <v>19</v>
      </c>
      <c r="G672" s="1" t="s">
        <v>20</v>
      </c>
      <c r="H672" s="1" t="s">
        <v>13180</v>
      </c>
      <c r="I672" s="1" t="s">
        <v>13181</v>
      </c>
      <c r="J672" s="1" t="s">
        <v>13181</v>
      </c>
      <c r="K672" s="2"/>
      <c r="L672" s="1">
        <v>5.0</v>
      </c>
      <c r="M672" s="1"/>
      <c r="N672" s="1">
        <v>20.752</v>
      </c>
      <c r="O672" s="1" t="s">
        <v>10989</v>
      </c>
      <c r="P672" s="1" t="s">
        <v>11024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80</v>
      </c>
      <c r="B673" s="1" t="s">
        <v>17</v>
      </c>
      <c r="C673" s="1">
        <v>428.0</v>
      </c>
      <c r="D673" s="1">
        <v>0.0</v>
      </c>
      <c r="E673" s="1" t="s">
        <v>11460</v>
      </c>
      <c r="F673" s="1" t="s">
        <v>81</v>
      </c>
      <c r="G673" s="1" t="s">
        <v>20</v>
      </c>
      <c r="H673" s="1" t="s">
        <v>13182</v>
      </c>
      <c r="I673" s="1" t="s">
        <v>13183</v>
      </c>
      <c r="J673" s="1" t="s">
        <v>13184</v>
      </c>
      <c r="K673" s="1" t="s">
        <v>13185</v>
      </c>
      <c r="L673" s="1">
        <v>-3.0</v>
      </c>
      <c r="M673" s="1">
        <v>0.013466666666666667</v>
      </c>
      <c r="N673" s="1">
        <v>8.2283</v>
      </c>
      <c r="O673" s="1" t="s">
        <v>86</v>
      </c>
      <c r="P673" s="1" t="s">
        <v>13186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80</v>
      </c>
      <c r="B674" s="1" t="s">
        <v>17</v>
      </c>
      <c r="C674" s="1">
        <v>725.0</v>
      </c>
      <c r="D674" s="1">
        <v>0.0</v>
      </c>
      <c r="E674" s="1" t="s">
        <v>11025</v>
      </c>
      <c r="F674" s="1" t="s">
        <v>81</v>
      </c>
      <c r="G674" s="1" t="s">
        <v>20</v>
      </c>
      <c r="H674" s="1" t="s">
        <v>13187</v>
      </c>
      <c r="I674" s="1" t="s">
        <v>13188</v>
      </c>
      <c r="J674" s="1" t="s">
        <v>13189</v>
      </c>
      <c r="K674" s="1" t="s">
        <v>13190</v>
      </c>
      <c r="L674" s="1">
        <v>-6.0</v>
      </c>
      <c r="M674" s="1">
        <v>0.010483333333333334</v>
      </c>
      <c r="N674" s="1">
        <v>16.063466666666667</v>
      </c>
      <c r="O674" s="1" t="s">
        <v>86</v>
      </c>
      <c r="P674" s="1" t="s">
        <v>13191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16</v>
      </c>
      <c r="B675" s="1" t="s">
        <v>17</v>
      </c>
      <c r="C675" s="1">
        <v>264.0</v>
      </c>
      <c r="D675" s="1">
        <v>0.0</v>
      </c>
      <c r="E675" s="1" t="s">
        <v>18</v>
      </c>
      <c r="F675" s="1" t="s">
        <v>19</v>
      </c>
      <c r="G675" s="1" t="s">
        <v>20</v>
      </c>
      <c r="H675" s="1" t="s">
        <v>13192</v>
      </c>
      <c r="I675" s="1" t="s">
        <v>13193</v>
      </c>
      <c r="J675" s="1" t="s">
        <v>13193</v>
      </c>
      <c r="K675" s="2"/>
      <c r="L675" s="1">
        <v>10.0</v>
      </c>
      <c r="M675" s="1"/>
      <c r="N675" s="1">
        <v>25.089283333333334</v>
      </c>
      <c r="O675" s="1" t="s">
        <v>10976</v>
      </c>
      <c r="P675" s="1" t="s">
        <v>13194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25</v>
      </c>
      <c r="B676" s="1" t="s">
        <v>17</v>
      </c>
      <c r="C676" s="1">
        <v>324.0</v>
      </c>
      <c r="D676" s="1">
        <v>0.0</v>
      </c>
      <c r="E676" s="2"/>
      <c r="F676" s="1" t="s">
        <v>19</v>
      </c>
      <c r="G676" s="1" t="s">
        <v>20</v>
      </c>
      <c r="H676" s="1" t="s">
        <v>13195</v>
      </c>
      <c r="I676" s="1" t="s">
        <v>13196</v>
      </c>
      <c r="J676" s="1" t="s">
        <v>13196</v>
      </c>
      <c r="K676" s="2"/>
      <c r="L676" s="1">
        <v>10.0</v>
      </c>
      <c r="M676" s="1"/>
      <c r="N676" s="1">
        <v>25.329766666666668</v>
      </c>
      <c r="O676" s="1" t="s">
        <v>10989</v>
      </c>
      <c r="P676" s="1" t="s">
        <v>13197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80</v>
      </c>
      <c r="B677" s="1" t="s">
        <v>17</v>
      </c>
      <c r="C677" s="1">
        <v>250.0</v>
      </c>
      <c r="D677" s="1">
        <v>0.0</v>
      </c>
      <c r="E677" s="1" t="s">
        <v>11460</v>
      </c>
      <c r="F677" s="1" t="s">
        <v>81</v>
      </c>
      <c r="G677" s="1" t="s">
        <v>20</v>
      </c>
      <c r="H677" s="1" t="s">
        <v>13198</v>
      </c>
      <c r="I677" s="1" t="s">
        <v>13199</v>
      </c>
      <c r="J677" s="1" t="s">
        <v>13200</v>
      </c>
      <c r="K677" s="1" t="s">
        <v>13201</v>
      </c>
      <c r="L677" s="1">
        <v>-2.0</v>
      </c>
      <c r="M677" s="1">
        <v>0.0083</v>
      </c>
      <c r="N677" s="1">
        <v>10.753216666666667</v>
      </c>
      <c r="O677" s="1" t="s">
        <v>86</v>
      </c>
      <c r="P677" s="1" t="s">
        <v>11908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16</v>
      </c>
      <c r="B678" s="1" t="s">
        <v>17</v>
      </c>
      <c r="C678" s="3">
        <v>623.0</v>
      </c>
      <c r="D678" s="1">
        <v>0.0</v>
      </c>
      <c r="E678" s="1" t="s">
        <v>18</v>
      </c>
      <c r="F678" s="1" t="s">
        <v>19</v>
      </c>
      <c r="G678" s="1" t="s">
        <v>20</v>
      </c>
      <c r="H678" s="1" t="s">
        <v>13202</v>
      </c>
      <c r="I678" s="1" t="s">
        <v>13203</v>
      </c>
      <c r="J678" s="1" t="s">
        <v>13203</v>
      </c>
      <c r="K678" s="2"/>
      <c r="L678" s="1">
        <v>8.0</v>
      </c>
      <c r="M678" s="1"/>
      <c r="N678" s="1">
        <v>28.708183333333334</v>
      </c>
      <c r="O678" s="1" t="s">
        <v>10976</v>
      </c>
      <c r="P678" s="1" t="s">
        <v>13204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29</v>
      </c>
      <c r="B679" s="1" t="s">
        <v>17</v>
      </c>
      <c r="C679" s="3">
        <v>264.0</v>
      </c>
      <c r="D679" s="1">
        <v>0.0</v>
      </c>
      <c r="E679" s="1" t="s">
        <v>13205</v>
      </c>
      <c r="F679" s="1" t="s">
        <v>19</v>
      </c>
      <c r="G679" s="1" t="s">
        <v>20</v>
      </c>
      <c r="H679" s="1" t="s">
        <v>13206</v>
      </c>
      <c r="I679" s="1" t="s">
        <v>13207</v>
      </c>
      <c r="J679" s="1" t="s">
        <v>13207</v>
      </c>
      <c r="K679" s="2"/>
      <c r="L679" s="1">
        <v>0.0</v>
      </c>
      <c r="M679" s="1"/>
      <c r="N679" s="1">
        <v>15.5408</v>
      </c>
      <c r="O679" s="1" t="s">
        <v>10989</v>
      </c>
      <c r="P679" s="1" t="s">
        <v>13208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16</v>
      </c>
      <c r="B680" s="1" t="s">
        <v>17</v>
      </c>
      <c r="C680" s="1">
        <v>1062.0</v>
      </c>
      <c r="D680" s="1">
        <v>0.0</v>
      </c>
      <c r="E680" s="1" t="s">
        <v>18</v>
      </c>
      <c r="F680" s="1" t="s">
        <v>19</v>
      </c>
      <c r="G680" s="1" t="s">
        <v>20</v>
      </c>
      <c r="H680" s="1" t="s">
        <v>13209</v>
      </c>
      <c r="I680" s="1" t="s">
        <v>13210</v>
      </c>
      <c r="J680" s="1" t="s">
        <v>13210</v>
      </c>
      <c r="K680" s="2"/>
      <c r="L680" s="1">
        <v>-4.0</v>
      </c>
      <c r="M680" s="1"/>
      <c r="N680" s="1">
        <v>15.080166666666667</v>
      </c>
      <c r="O680" s="1" t="s">
        <v>10976</v>
      </c>
      <c r="P680" s="1" t="s">
        <v>13211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25</v>
      </c>
      <c r="B681" s="1" t="s">
        <v>17</v>
      </c>
      <c r="C681" s="1">
        <v>224.0</v>
      </c>
      <c r="D681" s="1">
        <v>0.0</v>
      </c>
      <c r="E681" s="2"/>
      <c r="F681" s="1" t="s">
        <v>19</v>
      </c>
      <c r="G681" s="1" t="s">
        <v>20</v>
      </c>
      <c r="H681" s="1" t="s">
        <v>13212</v>
      </c>
      <c r="I681" s="1" t="s">
        <v>13213</v>
      </c>
      <c r="J681" s="1" t="s">
        <v>13213</v>
      </c>
      <c r="K681" s="2"/>
      <c r="L681" s="1">
        <v>-9.0</v>
      </c>
      <c r="M681" s="1"/>
      <c r="N681" s="1">
        <v>5.973366666666666</v>
      </c>
      <c r="O681" s="1" t="s">
        <v>10989</v>
      </c>
      <c r="P681" s="1" t="s">
        <v>13214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16</v>
      </c>
      <c r="B682" s="1" t="s">
        <v>17</v>
      </c>
      <c r="C682" s="1">
        <v>329.0</v>
      </c>
      <c r="D682" s="1">
        <v>0.0</v>
      </c>
      <c r="E682" s="1" t="s">
        <v>18</v>
      </c>
      <c r="F682" s="1" t="s">
        <v>19</v>
      </c>
      <c r="G682" s="1" t="s">
        <v>20</v>
      </c>
      <c r="H682" s="1" t="s">
        <v>13215</v>
      </c>
      <c r="I682" s="1" t="s">
        <v>13216</v>
      </c>
      <c r="J682" s="1" t="s">
        <v>13216</v>
      </c>
      <c r="K682" s="2"/>
      <c r="L682" s="1">
        <v>-7.0</v>
      </c>
      <c r="M682" s="1"/>
      <c r="N682" s="1">
        <v>7.919866666666667</v>
      </c>
      <c r="O682" s="1" t="s">
        <v>10976</v>
      </c>
      <c r="P682" s="1" t="s">
        <v>11828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16</v>
      </c>
      <c r="B683" s="1" t="s">
        <v>17</v>
      </c>
      <c r="C683" s="1">
        <v>388.0</v>
      </c>
      <c r="D683" s="1">
        <v>0.0</v>
      </c>
      <c r="E683" s="1" t="s">
        <v>18</v>
      </c>
      <c r="F683" s="1" t="s">
        <v>19</v>
      </c>
      <c r="G683" s="1" t="s">
        <v>20</v>
      </c>
      <c r="H683" s="1" t="s">
        <v>13217</v>
      </c>
      <c r="I683" s="1" t="s">
        <v>13218</v>
      </c>
      <c r="J683" s="1" t="s">
        <v>13218</v>
      </c>
      <c r="K683" s="2"/>
      <c r="L683" s="1">
        <v>-6.0</v>
      </c>
      <c r="M683" s="1"/>
      <c r="N683" s="1">
        <v>8.35135</v>
      </c>
      <c r="O683" s="1" t="s">
        <v>10976</v>
      </c>
      <c r="P683" s="1" t="s">
        <v>13219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80</v>
      </c>
      <c r="B684" s="1" t="s">
        <v>17</v>
      </c>
      <c r="C684" s="3">
        <v>683.0</v>
      </c>
      <c r="D684" s="1">
        <v>0.0</v>
      </c>
      <c r="E684" s="1" t="s">
        <v>11025</v>
      </c>
      <c r="F684" s="1" t="s">
        <v>81</v>
      </c>
      <c r="G684" s="1" t="s">
        <v>20</v>
      </c>
      <c r="H684" s="1" t="s">
        <v>13220</v>
      </c>
      <c r="I684" s="1" t="s">
        <v>13221</v>
      </c>
      <c r="J684" s="1" t="s">
        <v>13222</v>
      </c>
      <c r="K684" s="1" t="s">
        <v>13223</v>
      </c>
      <c r="L684" s="1">
        <v>-4.0</v>
      </c>
      <c r="M684" s="1">
        <v>0.008716666666666666</v>
      </c>
      <c r="N684" s="1">
        <v>17.4304</v>
      </c>
      <c r="O684" s="1" t="s">
        <v>86</v>
      </c>
      <c r="P684" s="1" t="s">
        <v>13224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16</v>
      </c>
      <c r="B685" s="1" t="s">
        <v>17</v>
      </c>
      <c r="C685" s="1">
        <v>313.0</v>
      </c>
      <c r="D685" s="1">
        <v>0.0</v>
      </c>
      <c r="E685" s="1" t="s">
        <v>18</v>
      </c>
      <c r="F685" s="1" t="s">
        <v>19</v>
      </c>
      <c r="G685" s="1" t="s">
        <v>20</v>
      </c>
      <c r="H685" s="1" t="s">
        <v>13225</v>
      </c>
      <c r="I685" s="1" t="s">
        <v>13226</v>
      </c>
      <c r="J685" s="1" t="s">
        <v>13226</v>
      </c>
      <c r="K685" s="2"/>
      <c r="L685" s="1">
        <v>-6.0</v>
      </c>
      <c r="M685" s="1"/>
      <c r="N685" s="1">
        <v>8.618933333333333</v>
      </c>
      <c r="O685" s="1" t="s">
        <v>10976</v>
      </c>
      <c r="P685" s="1" t="s">
        <v>13227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16</v>
      </c>
      <c r="B686" s="1" t="s">
        <v>17</v>
      </c>
      <c r="C686" s="1">
        <v>364.0</v>
      </c>
      <c r="D686" s="1">
        <v>0.0</v>
      </c>
      <c r="E686" s="1" t="s">
        <v>18</v>
      </c>
      <c r="F686" s="1" t="s">
        <v>19</v>
      </c>
      <c r="G686" s="1" t="s">
        <v>20</v>
      </c>
      <c r="H686" s="1" t="s">
        <v>13228</v>
      </c>
      <c r="I686" s="1" t="s">
        <v>13229</v>
      </c>
      <c r="J686" s="1" t="s">
        <v>13229</v>
      </c>
      <c r="K686" s="2"/>
      <c r="L686" s="1">
        <v>-4.0</v>
      </c>
      <c r="M686" s="1"/>
      <c r="N686" s="1">
        <v>10.07415</v>
      </c>
      <c r="O686" s="1" t="s">
        <v>10976</v>
      </c>
      <c r="P686" s="1" t="s">
        <v>13230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80</v>
      </c>
      <c r="B687" s="1" t="s">
        <v>17</v>
      </c>
      <c r="C687" s="1">
        <v>250.0</v>
      </c>
      <c r="D687" s="1">
        <v>0.0</v>
      </c>
      <c r="E687" s="1" t="s">
        <v>11025</v>
      </c>
      <c r="F687" s="1" t="s">
        <v>81</v>
      </c>
      <c r="G687" s="1" t="s">
        <v>20</v>
      </c>
      <c r="H687" s="1" t="s">
        <v>13231</v>
      </c>
      <c r="I687" s="1" t="s">
        <v>13232</v>
      </c>
      <c r="J687" s="1" t="s">
        <v>13233</v>
      </c>
      <c r="K687" s="1" t="s">
        <v>13234</v>
      </c>
      <c r="L687" s="1">
        <v>-11.0</v>
      </c>
      <c r="M687" s="1">
        <v>0.010116666666666666</v>
      </c>
      <c r="N687" s="1">
        <v>10.636883333333333</v>
      </c>
      <c r="O687" s="1" t="s">
        <v>86</v>
      </c>
      <c r="P687" s="1" t="s">
        <v>12690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80</v>
      </c>
      <c r="B688" s="1" t="s">
        <v>17</v>
      </c>
      <c r="C688" s="1">
        <v>328.0</v>
      </c>
      <c r="D688" s="1">
        <v>0.0</v>
      </c>
      <c r="E688" s="1" t="s">
        <v>11460</v>
      </c>
      <c r="F688" s="1" t="s">
        <v>81</v>
      </c>
      <c r="G688" s="1" t="s">
        <v>20</v>
      </c>
      <c r="H688" s="1" t="s">
        <v>13235</v>
      </c>
      <c r="I688" s="1" t="s">
        <v>13236</v>
      </c>
      <c r="J688" s="1" t="s">
        <v>13237</v>
      </c>
      <c r="K688" s="1" t="s">
        <v>13238</v>
      </c>
      <c r="L688" s="1">
        <v>-12.0</v>
      </c>
      <c r="M688" s="1">
        <v>0.010133333333333333</v>
      </c>
      <c r="N688" s="1">
        <v>6.175916666666667</v>
      </c>
      <c r="O688" s="1" t="s">
        <v>86</v>
      </c>
      <c r="P688" s="1" t="s">
        <v>13239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25</v>
      </c>
      <c r="B689" s="1" t="s">
        <v>88</v>
      </c>
      <c r="C689" s="1">
        <v>429.0</v>
      </c>
      <c r="D689" s="1">
        <v>0.0</v>
      </c>
      <c r="E689" s="2"/>
      <c r="F689" s="1" t="s">
        <v>19</v>
      </c>
      <c r="G689" s="1" t="s">
        <v>20</v>
      </c>
      <c r="H689" s="1" t="s">
        <v>13240</v>
      </c>
      <c r="I689" s="1" t="s">
        <v>13241</v>
      </c>
      <c r="J689" s="1" t="s">
        <v>13241</v>
      </c>
      <c r="K689" s="2"/>
      <c r="L689" s="1">
        <v>2.0</v>
      </c>
      <c r="M689" s="1"/>
      <c r="N689" s="1">
        <v>17.043533333333333</v>
      </c>
      <c r="O689" s="1" t="s">
        <v>10989</v>
      </c>
      <c r="P689" s="1" t="s">
        <v>13242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80</v>
      </c>
      <c r="B690" s="1" t="s">
        <v>17</v>
      </c>
      <c r="C690" s="1">
        <v>238.0</v>
      </c>
      <c r="D690" s="1">
        <v>12.0</v>
      </c>
      <c r="E690" s="1" t="s">
        <v>11460</v>
      </c>
      <c r="F690" s="1" t="s">
        <v>81</v>
      </c>
      <c r="G690" s="1" t="s">
        <v>20</v>
      </c>
      <c r="H690" s="1" t="s">
        <v>13243</v>
      </c>
      <c r="I690" s="1" t="s">
        <v>13244</v>
      </c>
      <c r="J690" s="1" t="s">
        <v>13245</v>
      </c>
      <c r="K690" s="1" t="s">
        <v>13246</v>
      </c>
      <c r="L690" s="1">
        <v>0.0</v>
      </c>
      <c r="M690" s="1">
        <v>0.008616666666666667</v>
      </c>
      <c r="N690" s="1">
        <v>7.765533333333333</v>
      </c>
      <c r="O690" s="1" t="s">
        <v>86</v>
      </c>
      <c r="P690" s="1" t="s">
        <v>11872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25</v>
      </c>
      <c r="B691" s="1" t="s">
        <v>17</v>
      </c>
      <c r="C691" s="1">
        <v>394.0</v>
      </c>
      <c r="D691" s="1">
        <v>0.0</v>
      </c>
      <c r="E691" s="2"/>
      <c r="F691" s="1" t="s">
        <v>19</v>
      </c>
      <c r="G691" s="1" t="s">
        <v>20</v>
      </c>
      <c r="H691" s="1" t="s">
        <v>13247</v>
      </c>
      <c r="I691" s="1" t="s">
        <v>13248</v>
      </c>
      <c r="J691" s="1" t="s">
        <v>13248</v>
      </c>
      <c r="K691" s="2"/>
      <c r="L691" s="1">
        <v>-5.0</v>
      </c>
      <c r="M691" s="1"/>
      <c r="N691" s="1">
        <v>9.068883333333334</v>
      </c>
      <c r="O691" s="1" t="s">
        <v>10989</v>
      </c>
      <c r="P691" s="1" t="s">
        <v>13249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80</v>
      </c>
      <c r="B692" s="1" t="s">
        <v>17</v>
      </c>
      <c r="C692" s="1">
        <v>247.0</v>
      </c>
      <c r="D692" s="1">
        <v>62.0</v>
      </c>
      <c r="E692" s="2"/>
      <c r="F692" s="1" t="s">
        <v>38</v>
      </c>
      <c r="G692" s="1" t="s">
        <v>162</v>
      </c>
      <c r="H692" s="1" t="s">
        <v>13250</v>
      </c>
      <c r="I692" s="1" t="s">
        <v>13251</v>
      </c>
      <c r="J692" s="1" t="s">
        <v>13251</v>
      </c>
      <c r="K692" s="2"/>
      <c r="L692" s="1">
        <v>-4.0</v>
      </c>
      <c r="M692" s="1"/>
      <c r="N692" s="1">
        <v>14.954933333333333</v>
      </c>
      <c r="O692" s="1" t="s">
        <v>86</v>
      </c>
      <c r="P692" s="1" t="s">
        <v>12264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16</v>
      </c>
      <c r="B693" s="1" t="s">
        <v>17</v>
      </c>
      <c r="C693" s="1">
        <v>299.0</v>
      </c>
      <c r="D693" s="1">
        <v>0.0</v>
      </c>
      <c r="E693" s="1" t="s">
        <v>18</v>
      </c>
      <c r="F693" s="1" t="s">
        <v>19</v>
      </c>
      <c r="G693" s="1" t="s">
        <v>20</v>
      </c>
      <c r="H693" s="1" t="s">
        <v>13252</v>
      </c>
      <c r="I693" s="1" t="s">
        <v>13253</v>
      </c>
      <c r="J693" s="1" t="s">
        <v>13253</v>
      </c>
      <c r="K693" s="2"/>
      <c r="L693" s="1">
        <v>-5.0</v>
      </c>
      <c r="M693" s="1"/>
      <c r="N693" s="1">
        <v>9.845416666666667</v>
      </c>
      <c r="O693" s="1" t="s">
        <v>10976</v>
      </c>
      <c r="P693" s="1" t="s">
        <v>13254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25</v>
      </c>
      <c r="B694" s="1" t="s">
        <v>17</v>
      </c>
      <c r="C694" s="1">
        <v>264.0</v>
      </c>
      <c r="D694" s="1">
        <v>0.0</v>
      </c>
      <c r="E694" s="2"/>
      <c r="F694" s="1" t="s">
        <v>19</v>
      </c>
      <c r="G694" s="1" t="s">
        <v>20</v>
      </c>
      <c r="H694" s="1" t="s">
        <v>13255</v>
      </c>
      <c r="I694" s="1" t="s">
        <v>13256</v>
      </c>
      <c r="J694" s="1" t="s">
        <v>13256</v>
      </c>
      <c r="K694" s="2"/>
      <c r="L694" s="1">
        <v>0.0</v>
      </c>
      <c r="M694" s="1"/>
      <c r="N694" s="1">
        <v>15.684983333333333</v>
      </c>
      <c r="O694" s="1" t="s">
        <v>10989</v>
      </c>
      <c r="P694" s="1" t="s">
        <v>12675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25</v>
      </c>
      <c r="B695" s="1" t="s">
        <v>17</v>
      </c>
      <c r="C695" s="1">
        <v>329.0</v>
      </c>
      <c r="D695" s="1">
        <v>0.0</v>
      </c>
      <c r="E695" s="2"/>
      <c r="F695" s="1" t="s">
        <v>19</v>
      </c>
      <c r="G695" s="1" t="s">
        <v>20</v>
      </c>
      <c r="H695" s="1" t="s">
        <v>13257</v>
      </c>
      <c r="I695" s="1" t="s">
        <v>13258</v>
      </c>
      <c r="J695" s="1" t="s">
        <v>13258</v>
      </c>
      <c r="K695" s="2"/>
      <c r="L695" s="1">
        <v>0.0</v>
      </c>
      <c r="M695" s="1"/>
      <c r="N695" s="1">
        <v>15.4984</v>
      </c>
      <c r="O695" s="1" t="s">
        <v>10989</v>
      </c>
      <c r="P695" s="1" t="s">
        <v>13259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25</v>
      </c>
      <c r="B696" s="3" t="s">
        <v>17</v>
      </c>
      <c r="C696" s="1">
        <v>931.0</v>
      </c>
      <c r="D696" s="1">
        <v>0.0</v>
      </c>
      <c r="E696" s="2"/>
      <c r="F696" s="1" t="s">
        <v>19</v>
      </c>
      <c r="G696" s="1" t="s">
        <v>20</v>
      </c>
      <c r="H696" s="1" t="s">
        <v>13260</v>
      </c>
      <c r="I696" s="1" t="s">
        <v>13261</v>
      </c>
      <c r="J696" s="1" t="s">
        <v>13261</v>
      </c>
      <c r="K696" s="2"/>
      <c r="L696" s="1">
        <v>-3.0</v>
      </c>
      <c r="M696" s="1"/>
      <c r="N696" s="1">
        <v>16.15726666666667</v>
      </c>
      <c r="O696" s="1" t="s">
        <v>10989</v>
      </c>
      <c r="P696" s="1" t="s">
        <v>13262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80</v>
      </c>
      <c r="B697" s="1" t="s">
        <v>17</v>
      </c>
      <c r="C697" s="1">
        <v>433.0</v>
      </c>
      <c r="D697" s="1">
        <v>0.0</v>
      </c>
      <c r="E697" s="1" t="s">
        <v>11460</v>
      </c>
      <c r="F697" s="1" t="s">
        <v>81</v>
      </c>
      <c r="G697" s="1" t="s">
        <v>20</v>
      </c>
      <c r="H697" s="1" t="s">
        <v>13263</v>
      </c>
      <c r="I697" s="1" t="s">
        <v>13264</v>
      </c>
      <c r="J697" s="1" t="s">
        <v>13265</v>
      </c>
      <c r="K697" s="1" t="s">
        <v>13266</v>
      </c>
      <c r="L697" s="1">
        <v>-8.0</v>
      </c>
      <c r="M697" s="1">
        <v>0.010233333333333334</v>
      </c>
      <c r="N697" s="1">
        <v>9.9192</v>
      </c>
      <c r="O697" s="1" t="s">
        <v>86</v>
      </c>
      <c r="P697" s="1" t="s">
        <v>13267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16</v>
      </c>
      <c r="B698" s="1" t="s">
        <v>17</v>
      </c>
      <c r="C698" s="3">
        <v>658.0</v>
      </c>
      <c r="D698" s="1">
        <v>0.0</v>
      </c>
      <c r="E698" s="1" t="s">
        <v>18</v>
      </c>
      <c r="F698" s="1" t="s">
        <v>19</v>
      </c>
      <c r="G698" s="1" t="s">
        <v>20</v>
      </c>
      <c r="H698" s="1" t="s">
        <v>13268</v>
      </c>
      <c r="I698" s="1" t="s">
        <v>13269</v>
      </c>
      <c r="J698" s="1" t="s">
        <v>13269</v>
      </c>
      <c r="K698" s="2"/>
      <c r="L698" s="1">
        <v>-7.0</v>
      </c>
      <c r="M698" s="1"/>
      <c r="N698" s="1">
        <v>12.51395</v>
      </c>
      <c r="O698" s="1" t="s">
        <v>10976</v>
      </c>
      <c r="P698" s="1" t="s">
        <v>13270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37</v>
      </c>
      <c r="B699" s="1" t="s">
        <v>17</v>
      </c>
      <c r="C699" s="1">
        <v>20.0</v>
      </c>
      <c r="D699" s="1">
        <v>35.0</v>
      </c>
      <c r="E699" s="2"/>
      <c r="F699" s="1" t="s">
        <v>38</v>
      </c>
      <c r="G699" s="1" t="s">
        <v>39</v>
      </c>
      <c r="H699" s="1" t="s">
        <v>13271</v>
      </c>
      <c r="I699" s="1" t="s">
        <v>13272</v>
      </c>
      <c r="J699" s="1" t="s">
        <v>13272</v>
      </c>
      <c r="K699" s="2"/>
      <c r="L699" s="1">
        <v>-5.0</v>
      </c>
      <c r="M699" s="1"/>
      <c r="N699" s="1">
        <v>0.2626833333333333</v>
      </c>
      <c r="O699" s="1" t="s">
        <v>42</v>
      </c>
      <c r="P699" s="1" t="s">
        <v>13273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37</v>
      </c>
      <c r="B700" s="1" t="s">
        <v>17</v>
      </c>
      <c r="C700" s="1">
        <v>249.0</v>
      </c>
      <c r="D700" s="1">
        <v>0.0</v>
      </c>
      <c r="E700" s="2"/>
      <c r="F700" s="1" t="s">
        <v>38</v>
      </c>
      <c r="G700" s="1" t="s">
        <v>39</v>
      </c>
      <c r="H700" s="1" t="s">
        <v>13274</v>
      </c>
      <c r="I700" s="1" t="s">
        <v>13275</v>
      </c>
      <c r="J700" s="1" t="s">
        <v>13275</v>
      </c>
      <c r="K700" s="2"/>
      <c r="L700" s="1">
        <v>-1.0</v>
      </c>
      <c r="M700" s="1"/>
      <c r="N700" s="1">
        <v>4.185733333333333</v>
      </c>
      <c r="O700" s="1" t="s">
        <v>42</v>
      </c>
      <c r="P700" s="1" t="s">
        <v>13276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25</v>
      </c>
      <c r="B701" s="1" t="s">
        <v>17</v>
      </c>
      <c r="C701" s="1">
        <v>224.0</v>
      </c>
      <c r="D701" s="1">
        <v>0.0</v>
      </c>
      <c r="E701" s="2"/>
      <c r="F701" s="1" t="s">
        <v>19</v>
      </c>
      <c r="G701" s="1" t="s">
        <v>20</v>
      </c>
      <c r="H701" s="1" t="s">
        <v>13277</v>
      </c>
      <c r="I701" s="1" t="s">
        <v>13278</v>
      </c>
      <c r="J701" s="1" t="s">
        <v>13278</v>
      </c>
      <c r="K701" s="2"/>
      <c r="L701" s="1">
        <v>-6.0</v>
      </c>
      <c r="M701" s="1"/>
      <c r="N701" s="1">
        <v>8.633366666666667</v>
      </c>
      <c r="O701" s="1" t="s">
        <v>10989</v>
      </c>
      <c r="P701" s="1" t="s">
        <v>13214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29</v>
      </c>
      <c r="B702" s="1" t="s">
        <v>17</v>
      </c>
      <c r="C702" s="1">
        <v>329.0</v>
      </c>
      <c r="D702" s="1">
        <v>0.0</v>
      </c>
      <c r="E702" s="1" t="s">
        <v>5930</v>
      </c>
      <c r="F702" s="1" t="s">
        <v>19</v>
      </c>
      <c r="G702" s="1" t="s">
        <v>20</v>
      </c>
      <c r="H702" s="1" t="s">
        <v>13279</v>
      </c>
      <c r="I702" s="1" t="s">
        <v>13280</v>
      </c>
      <c r="J702" s="1" t="s">
        <v>13280</v>
      </c>
      <c r="K702" s="2"/>
      <c r="L702" s="1">
        <v>-5.0</v>
      </c>
      <c r="M702" s="1"/>
      <c r="N702" s="1">
        <v>9.823266666666667</v>
      </c>
      <c r="O702" s="1" t="s">
        <v>10989</v>
      </c>
      <c r="P702" s="1" t="s">
        <v>13281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16</v>
      </c>
      <c r="B703" s="1" t="s">
        <v>17</v>
      </c>
      <c r="C703" s="1">
        <v>528.0</v>
      </c>
      <c r="D703" s="1">
        <v>0.0</v>
      </c>
      <c r="E703" s="1" t="s">
        <v>18</v>
      </c>
      <c r="F703" s="1" t="s">
        <v>19</v>
      </c>
      <c r="G703" s="1" t="s">
        <v>20</v>
      </c>
      <c r="H703" s="1" t="s">
        <v>13282</v>
      </c>
      <c r="I703" s="1" t="s">
        <v>13283</v>
      </c>
      <c r="J703" s="1" t="s">
        <v>13283</v>
      </c>
      <c r="K703" s="2"/>
      <c r="L703" s="1">
        <v>0.0</v>
      </c>
      <c r="M703" s="1"/>
      <c r="N703" s="1">
        <v>19.0986</v>
      </c>
      <c r="O703" s="1" t="s">
        <v>10976</v>
      </c>
      <c r="P703" s="1" t="s">
        <v>13284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16</v>
      </c>
      <c r="B704" s="1" t="s">
        <v>17</v>
      </c>
      <c r="C704" s="3">
        <v>444.0</v>
      </c>
      <c r="D704" s="1">
        <v>0.0</v>
      </c>
      <c r="E704" s="1" t="s">
        <v>18</v>
      </c>
      <c r="F704" s="1" t="s">
        <v>19</v>
      </c>
      <c r="G704" s="1" t="s">
        <v>20</v>
      </c>
      <c r="H704" s="1" t="s">
        <v>13285</v>
      </c>
      <c r="I704" s="1" t="s">
        <v>13286</v>
      </c>
      <c r="J704" s="1" t="s">
        <v>13286</v>
      </c>
      <c r="K704" s="2"/>
      <c r="L704" s="1">
        <v>0.0</v>
      </c>
      <c r="M704" s="1"/>
      <c r="N704" s="1">
        <v>14.303466666666667</v>
      </c>
      <c r="O704" s="1" t="s">
        <v>10976</v>
      </c>
      <c r="P704" s="1" t="s">
        <v>13287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25</v>
      </c>
      <c r="B705" s="1" t="s">
        <v>17</v>
      </c>
      <c r="C705" s="3">
        <v>429.0</v>
      </c>
      <c r="D705" s="1">
        <v>0.0</v>
      </c>
      <c r="E705" s="2"/>
      <c r="F705" s="1" t="s">
        <v>19</v>
      </c>
      <c r="G705" s="1" t="s">
        <v>20</v>
      </c>
      <c r="H705" s="1" t="s">
        <v>13288</v>
      </c>
      <c r="I705" s="1" t="s">
        <v>13289</v>
      </c>
      <c r="J705" s="1" t="s">
        <v>13289</v>
      </c>
      <c r="K705" s="2"/>
      <c r="L705" s="1">
        <v>-2.0</v>
      </c>
      <c r="M705" s="1"/>
      <c r="N705" s="1">
        <v>12.321683333333333</v>
      </c>
      <c r="O705" s="1" t="s">
        <v>10989</v>
      </c>
      <c r="P705" s="1" t="s">
        <v>13290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16</v>
      </c>
      <c r="B706" s="1" t="s">
        <v>17</v>
      </c>
      <c r="C706" s="3">
        <v>528.0</v>
      </c>
      <c r="D706" s="1">
        <v>0.0</v>
      </c>
      <c r="E706" s="1" t="s">
        <v>18</v>
      </c>
      <c r="F706" s="1" t="s">
        <v>19</v>
      </c>
      <c r="G706" s="1" t="s">
        <v>20</v>
      </c>
      <c r="H706" s="1" t="s">
        <v>13291</v>
      </c>
      <c r="I706" s="1" t="s">
        <v>13292</v>
      </c>
      <c r="J706" s="1" t="s">
        <v>13292</v>
      </c>
      <c r="K706" s="2"/>
      <c r="L706" s="1">
        <v>-9.0</v>
      </c>
      <c r="M706" s="1"/>
      <c r="N706" s="1">
        <v>10.763683333333333</v>
      </c>
      <c r="O706" s="1" t="s">
        <v>10976</v>
      </c>
      <c r="P706" s="1" t="s">
        <v>13293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80</v>
      </c>
      <c r="B707" s="1" t="s">
        <v>17</v>
      </c>
      <c r="C707" s="1">
        <v>309.0</v>
      </c>
      <c r="D707" s="1">
        <v>0.0</v>
      </c>
      <c r="E707" s="1" t="s">
        <v>11460</v>
      </c>
      <c r="F707" s="1" t="s">
        <v>81</v>
      </c>
      <c r="G707" s="1" t="s">
        <v>20</v>
      </c>
      <c r="H707" s="1" t="s">
        <v>13294</v>
      </c>
      <c r="I707" s="1" t="s">
        <v>13295</v>
      </c>
      <c r="J707" s="1" t="s">
        <v>13296</v>
      </c>
      <c r="K707" s="1" t="s">
        <v>13297</v>
      </c>
      <c r="L707" s="1">
        <v>-1.0</v>
      </c>
      <c r="M707" s="1">
        <v>0.009216666666666666</v>
      </c>
      <c r="N707" s="1">
        <v>9.633483333333333</v>
      </c>
      <c r="O707" s="1" t="s">
        <v>86</v>
      </c>
      <c r="P707" s="1" t="s">
        <v>12264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16</v>
      </c>
      <c r="B708" s="1" t="s">
        <v>17</v>
      </c>
      <c r="C708" s="1">
        <v>289.0</v>
      </c>
      <c r="D708" s="1">
        <v>0.0</v>
      </c>
      <c r="E708" s="1" t="s">
        <v>18</v>
      </c>
      <c r="F708" s="1" t="s">
        <v>19</v>
      </c>
      <c r="G708" s="1" t="s">
        <v>20</v>
      </c>
      <c r="H708" s="1" t="s">
        <v>13298</v>
      </c>
      <c r="I708" s="1" t="s">
        <v>13299</v>
      </c>
      <c r="J708" s="1" t="s">
        <v>13299</v>
      </c>
      <c r="K708" s="2"/>
      <c r="L708" s="1">
        <v>-9.0</v>
      </c>
      <c r="M708" s="1"/>
      <c r="N708" s="1">
        <v>5.507383333333333</v>
      </c>
      <c r="O708" s="1" t="s">
        <v>10976</v>
      </c>
      <c r="P708" s="1" t="s">
        <v>11480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25</v>
      </c>
      <c r="B709" s="1" t="s">
        <v>17</v>
      </c>
      <c r="C709" s="1">
        <v>723.0</v>
      </c>
      <c r="D709" s="1">
        <v>0.0</v>
      </c>
      <c r="E709" s="2"/>
      <c r="F709" s="1" t="s">
        <v>19</v>
      </c>
      <c r="G709" s="1" t="s">
        <v>20</v>
      </c>
      <c r="H709" s="1" t="s">
        <v>13300</v>
      </c>
      <c r="I709" s="1" t="s">
        <v>13301</v>
      </c>
      <c r="J709" s="1" t="s">
        <v>13301</v>
      </c>
      <c r="K709" s="2"/>
      <c r="L709" s="1">
        <v>-3.0</v>
      </c>
      <c r="M709" s="1"/>
      <c r="N709" s="1">
        <v>16.660866666666667</v>
      </c>
      <c r="O709" s="1" t="s">
        <v>10989</v>
      </c>
      <c r="P709" s="1" t="s">
        <v>13302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80</v>
      </c>
      <c r="B710" s="1" t="s">
        <v>17</v>
      </c>
      <c r="C710" s="3">
        <v>349.0</v>
      </c>
      <c r="D710" s="1">
        <v>0.0</v>
      </c>
      <c r="E710" s="1" t="s">
        <v>11025</v>
      </c>
      <c r="F710" s="1" t="s">
        <v>81</v>
      </c>
      <c r="G710" s="1" t="s">
        <v>20</v>
      </c>
      <c r="H710" s="1" t="s">
        <v>13303</v>
      </c>
      <c r="I710" s="1" t="s">
        <v>13304</v>
      </c>
      <c r="J710" s="1" t="s">
        <v>13305</v>
      </c>
      <c r="K710" s="1" t="s">
        <v>13306</v>
      </c>
      <c r="L710" s="1">
        <v>-1.0</v>
      </c>
      <c r="M710" s="1">
        <v>0.019133333333333332</v>
      </c>
      <c r="N710" s="1">
        <v>12.5444</v>
      </c>
      <c r="O710" s="1" t="s">
        <v>86</v>
      </c>
      <c r="P710" s="1" t="s">
        <v>13307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80</v>
      </c>
      <c r="B711" s="1" t="s">
        <v>17</v>
      </c>
      <c r="C711" s="1">
        <v>655.0</v>
      </c>
      <c r="D711" s="1">
        <v>192.0</v>
      </c>
      <c r="E711" s="2"/>
      <c r="F711" s="1" t="s">
        <v>38</v>
      </c>
      <c r="G711" s="1" t="s">
        <v>20</v>
      </c>
      <c r="H711" s="1" t="s">
        <v>13308</v>
      </c>
      <c r="I711" s="1" t="s">
        <v>13309</v>
      </c>
      <c r="J711" s="1" t="s">
        <v>13309</v>
      </c>
      <c r="K711" s="2"/>
      <c r="L711" s="1">
        <v>-4.0</v>
      </c>
      <c r="M711" s="1"/>
      <c r="N711" s="1">
        <v>19.029916666666665</v>
      </c>
      <c r="O711" s="1" t="s">
        <v>86</v>
      </c>
      <c r="P711" s="1" t="s">
        <v>13310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29</v>
      </c>
      <c r="B712" s="1" t="s">
        <v>17</v>
      </c>
      <c r="C712" s="1">
        <v>329.0</v>
      </c>
      <c r="D712" s="1">
        <v>0.0</v>
      </c>
      <c r="E712" s="1" t="s">
        <v>435</v>
      </c>
      <c r="F712" s="1" t="s">
        <v>19</v>
      </c>
      <c r="G712" s="1" t="s">
        <v>20</v>
      </c>
      <c r="H712" s="1" t="s">
        <v>13311</v>
      </c>
      <c r="I712" s="1" t="s">
        <v>13312</v>
      </c>
      <c r="J712" s="1" t="s">
        <v>13312</v>
      </c>
      <c r="K712" s="2"/>
      <c r="L712" s="1">
        <v>-1.0</v>
      </c>
      <c r="M712" s="1"/>
      <c r="N712" s="1">
        <v>13.639483333333333</v>
      </c>
      <c r="O712" s="1" t="s">
        <v>10989</v>
      </c>
      <c r="P712" s="1" t="s">
        <v>13313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16</v>
      </c>
      <c r="B713" s="1" t="s">
        <v>17</v>
      </c>
      <c r="C713" s="1">
        <v>518.0</v>
      </c>
      <c r="D713" s="1">
        <v>0.0</v>
      </c>
      <c r="E713" s="1" t="s">
        <v>18</v>
      </c>
      <c r="F713" s="1" t="s">
        <v>19</v>
      </c>
      <c r="G713" s="1" t="s">
        <v>20</v>
      </c>
      <c r="H713" s="1" t="s">
        <v>13314</v>
      </c>
      <c r="I713" s="1" t="s">
        <v>13315</v>
      </c>
      <c r="J713" s="1" t="s">
        <v>13315</v>
      </c>
      <c r="K713" s="2"/>
      <c r="L713" s="1">
        <v>-8.0</v>
      </c>
      <c r="M713" s="1"/>
      <c r="N713" s="1">
        <v>11.31895</v>
      </c>
      <c r="O713" s="1" t="s">
        <v>10976</v>
      </c>
      <c r="P713" s="1" t="s">
        <v>13316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80</v>
      </c>
      <c r="B714" s="1" t="s">
        <v>17</v>
      </c>
      <c r="C714" s="1">
        <v>250.0</v>
      </c>
      <c r="D714" s="1">
        <v>0.0</v>
      </c>
      <c r="E714" s="1" t="s">
        <v>11460</v>
      </c>
      <c r="F714" s="1" t="s">
        <v>81</v>
      </c>
      <c r="G714" s="1" t="s">
        <v>20</v>
      </c>
      <c r="H714" s="1" t="s">
        <v>13317</v>
      </c>
      <c r="I714" s="1" t="s">
        <v>13318</v>
      </c>
      <c r="J714" s="1" t="s">
        <v>13319</v>
      </c>
      <c r="K714" s="1" t="s">
        <v>13320</v>
      </c>
      <c r="L714" s="1">
        <v>-3.0</v>
      </c>
      <c r="M714" s="1">
        <v>0.014516666666666667</v>
      </c>
      <c r="N714" s="1">
        <v>27.212233333333334</v>
      </c>
      <c r="O714" s="1" t="s">
        <v>86</v>
      </c>
      <c r="P714" s="1" t="s">
        <v>12690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80</v>
      </c>
      <c r="B715" s="1" t="s">
        <v>17</v>
      </c>
      <c r="C715" s="1">
        <v>366.0</v>
      </c>
      <c r="D715" s="1">
        <v>62.0</v>
      </c>
      <c r="E715" s="2"/>
      <c r="F715" s="1" t="s">
        <v>38</v>
      </c>
      <c r="G715" s="1" t="s">
        <v>162</v>
      </c>
      <c r="H715" s="1" t="s">
        <v>13321</v>
      </c>
      <c r="I715" s="1" t="s">
        <v>13322</v>
      </c>
      <c r="J715" s="1" t="s">
        <v>13322</v>
      </c>
      <c r="K715" s="2"/>
      <c r="L715" s="1">
        <v>-6.0</v>
      </c>
      <c r="M715" s="1"/>
      <c r="N715" s="1">
        <v>12.3423</v>
      </c>
      <c r="O715" s="1" t="s">
        <v>86</v>
      </c>
      <c r="P715" s="1" t="s">
        <v>13323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16</v>
      </c>
      <c r="B716" s="1" t="s">
        <v>17</v>
      </c>
      <c r="C716" s="1">
        <v>264.0</v>
      </c>
      <c r="D716" s="1">
        <v>0.0</v>
      </c>
      <c r="E716" s="1" t="s">
        <v>18</v>
      </c>
      <c r="F716" s="1" t="s">
        <v>19</v>
      </c>
      <c r="G716" s="1" t="s">
        <v>20</v>
      </c>
      <c r="H716" s="1" t="s">
        <v>13324</v>
      </c>
      <c r="I716" s="1" t="s">
        <v>13325</v>
      </c>
      <c r="J716" s="1" t="s">
        <v>13325</v>
      </c>
      <c r="K716" s="2"/>
      <c r="L716" s="1">
        <v>-7.0</v>
      </c>
      <c r="M716" s="1"/>
      <c r="N716" s="1">
        <v>7.127433333333333</v>
      </c>
      <c r="O716" s="1" t="s">
        <v>10976</v>
      </c>
      <c r="P716" s="1" t="s">
        <v>13326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29</v>
      </c>
      <c r="B717" s="1" t="s">
        <v>17</v>
      </c>
      <c r="C717" s="1">
        <v>364.0</v>
      </c>
      <c r="D717" s="1">
        <v>0.0</v>
      </c>
      <c r="E717" s="1" t="s">
        <v>10915</v>
      </c>
      <c r="F717" s="1" t="s">
        <v>19</v>
      </c>
      <c r="G717" s="1" t="s">
        <v>20</v>
      </c>
      <c r="H717" s="1" t="s">
        <v>13327</v>
      </c>
      <c r="I717" s="1" t="s">
        <v>13328</v>
      </c>
      <c r="J717" s="1" t="s">
        <v>13328</v>
      </c>
      <c r="K717" s="2"/>
      <c r="L717" s="1">
        <v>-3.0</v>
      </c>
      <c r="M717" s="1"/>
      <c r="N717" s="1">
        <v>11.328983333333333</v>
      </c>
      <c r="O717" s="1" t="s">
        <v>10989</v>
      </c>
      <c r="P717" s="1" t="s">
        <v>13329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80</v>
      </c>
      <c r="B718" s="1" t="s">
        <v>17</v>
      </c>
      <c r="C718" s="3">
        <v>747.0</v>
      </c>
      <c r="D718" s="1">
        <v>0.0</v>
      </c>
      <c r="E718" s="1" t="s">
        <v>11025</v>
      </c>
      <c r="F718" s="1" t="s">
        <v>81</v>
      </c>
      <c r="G718" s="1" t="s">
        <v>39</v>
      </c>
      <c r="H718" s="1" t="s">
        <v>13330</v>
      </c>
      <c r="I718" s="1" t="s">
        <v>13331</v>
      </c>
      <c r="J718" s="1" t="s">
        <v>13332</v>
      </c>
      <c r="K718" s="1" t="s">
        <v>13333</v>
      </c>
      <c r="L718" s="1">
        <v>-7.0</v>
      </c>
      <c r="M718" s="1">
        <v>0.0175</v>
      </c>
      <c r="N718" s="1">
        <v>78.49561666666666</v>
      </c>
      <c r="O718" s="1" t="s">
        <v>86</v>
      </c>
      <c r="P718" s="1" t="s">
        <v>13334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29</v>
      </c>
      <c r="B719" s="1" t="s">
        <v>17</v>
      </c>
      <c r="C719" s="3">
        <v>693.0</v>
      </c>
      <c r="D719" s="1">
        <v>0.0</v>
      </c>
      <c r="E719" s="1" t="s">
        <v>13335</v>
      </c>
      <c r="F719" s="1" t="s">
        <v>19</v>
      </c>
      <c r="G719" s="1" t="s">
        <v>20</v>
      </c>
      <c r="H719" s="1" t="s">
        <v>13336</v>
      </c>
      <c r="I719" s="1" t="s">
        <v>13337</v>
      </c>
      <c r="J719" s="1" t="s">
        <v>13337</v>
      </c>
      <c r="K719" s="2"/>
      <c r="L719" s="1">
        <v>-1.0</v>
      </c>
      <c r="M719" s="1"/>
      <c r="N719" s="1">
        <v>18.450416666666666</v>
      </c>
      <c r="O719" s="1" t="s">
        <v>10989</v>
      </c>
      <c r="P719" s="1" t="s">
        <v>13338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80</v>
      </c>
      <c r="B720" s="1" t="s">
        <v>17</v>
      </c>
      <c r="C720" s="1">
        <v>463.0</v>
      </c>
      <c r="D720" s="1">
        <v>0.0</v>
      </c>
      <c r="E720" s="1" t="s">
        <v>11025</v>
      </c>
      <c r="F720" s="1" t="s">
        <v>81</v>
      </c>
      <c r="G720" s="1" t="s">
        <v>20</v>
      </c>
      <c r="H720" s="1" t="s">
        <v>13339</v>
      </c>
      <c r="I720" s="1" t="s">
        <v>13340</v>
      </c>
      <c r="J720" s="1" t="s">
        <v>13341</v>
      </c>
      <c r="K720" s="1" t="s">
        <v>13342</v>
      </c>
      <c r="L720" s="1">
        <v>-1.0</v>
      </c>
      <c r="M720" s="1">
        <v>0.010266666666666667</v>
      </c>
      <c r="N720" s="1">
        <v>12.451</v>
      </c>
      <c r="O720" s="1" t="s">
        <v>86</v>
      </c>
      <c r="P720" s="1" t="s">
        <v>13343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25</v>
      </c>
      <c r="B721" s="1" t="s">
        <v>17</v>
      </c>
      <c r="C721" s="1">
        <v>541.0</v>
      </c>
      <c r="D721" s="1">
        <v>0.0</v>
      </c>
      <c r="E721" s="2"/>
      <c r="F721" s="1" t="s">
        <v>19</v>
      </c>
      <c r="G721" s="1" t="s">
        <v>20</v>
      </c>
      <c r="H721" s="1" t="s">
        <v>13344</v>
      </c>
      <c r="I721" s="1" t="s">
        <v>13345</v>
      </c>
      <c r="J721" s="1" t="s">
        <v>13345</v>
      </c>
      <c r="K721" s="2"/>
      <c r="L721" s="1">
        <v>-8.0</v>
      </c>
      <c r="M721" s="1"/>
      <c r="N721" s="1">
        <v>11.515033333333333</v>
      </c>
      <c r="O721" s="1" t="s">
        <v>10989</v>
      </c>
      <c r="P721" s="1" t="s">
        <v>13346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37</v>
      </c>
      <c r="B722" s="1" t="s">
        <v>17</v>
      </c>
      <c r="C722" s="3">
        <v>329.0</v>
      </c>
      <c r="D722" s="1">
        <v>0.0</v>
      </c>
      <c r="E722" s="2"/>
      <c r="F722" s="1" t="s">
        <v>38</v>
      </c>
      <c r="G722" s="1" t="s">
        <v>39</v>
      </c>
      <c r="H722" s="1" t="s">
        <v>13347</v>
      </c>
      <c r="I722" s="1" t="s">
        <v>13348</v>
      </c>
      <c r="J722" s="1" t="s">
        <v>13348</v>
      </c>
      <c r="K722" s="2"/>
      <c r="L722" s="1">
        <v>-5.0</v>
      </c>
      <c r="M722" s="1"/>
      <c r="N722" s="1">
        <v>0.06866666666666667</v>
      </c>
      <c r="O722" s="1" t="s">
        <v>42</v>
      </c>
      <c r="P722" s="1" t="s">
        <v>13349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25</v>
      </c>
      <c r="B723" s="1" t="s">
        <v>17</v>
      </c>
      <c r="C723" s="1">
        <v>264.0</v>
      </c>
      <c r="D723" s="1">
        <v>0.0</v>
      </c>
      <c r="E723" s="2"/>
      <c r="F723" s="1" t="s">
        <v>19</v>
      </c>
      <c r="G723" s="1" t="s">
        <v>20</v>
      </c>
      <c r="H723" s="1" t="s">
        <v>13350</v>
      </c>
      <c r="I723" s="1" t="s">
        <v>13351</v>
      </c>
      <c r="J723" s="1" t="s">
        <v>13351</v>
      </c>
      <c r="K723" s="2"/>
      <c r="L723" s="1">
        <v>-7.0</v>
      </c>
      <c r="M723" s="1"/>
      <c r="N723" s="1">
        <v>7.5398</v>
      </c>
      <c r="O723" s="1" t="s">
        <v>10989</v>
      </c>
      <c r="P723" s="1" t="s">
        <v>11688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29</v>
      </c>
      <c r="B724" s="1" t="s">
        <v>17</v>
      </c>
      <c r="C724" s="1">
        <v>364.0</v>
      </c>
      <c r="D724" s="1">
        <v>0.0</v>
      </c>
      <c r="E724" s="1" t="s">
        <v>12148</v>
      </c>
      <c r="F724" s="1" t="s">
        <v>19</v>
      </c>
      <c r="G724" s="1" t="s">
        <v>20</v>
      </c>
      <c r="H724" s="1" t="s">
        <v>13352</v>
      </c>
      <c r="I724" s="1" t="s">
        <v>13353</v>
      </c>
      <c r="J724" s="1" t="s">
        <v>13353</v>
      </c>
      <c r="K724" s="2"/>
      <c r="L724" s="1">
        <v>-6.0</v>
      </c>
      <c r="M724" s="1"/>
      <c r="N724" s="1">
        <v>8.015616666666666</v>
      </c>
      <c r="O724" s="1" t="s">
        <v>10989</v>
      </c>
      <c r="P724" s="1" t="s">
        <v>13354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16</v>
      </c>
      <c r="B725" s="1" t="s">
        <v>17</v>
      </c>
      <c r="C725" s="1">
        <v>264.0</v>
      </c>
      <c r="D725" s="1">
        <v>0.0</v>
      </c>
      <c r="E725" s="1" t="s">
        <v>18</v>
      </c>
      <c r="F725" s="1" t="s">
        <v>19</v>
      </c>
      <c r="G725" s="1" t="s">
        <v>20</v>
      </c>
      <c r="H725" s="1" t="s">
        <v>13355</v>
      </c>
      <c r="I725" s="1" t="s">
        <v>13356</v>
      </c>
      <c r="J725" s="1" t="s">
        <v>13356</v>
      </c>
      <c r="K725" s="2"/>
      <c r="L725" s="1">
        <v>-9.0</v>
      </c>
      <c r="M725" s="1"/>
      <c r="N725" s="1">
        <v>6.592483333333333</v>
      </c>
      <c r="O725" s="1" t="s">
        <v>10976</v>
      </c>
      <c r="P725" s="1" t="s">
        <v>11036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29</v>
      </c>
      <c r="B726" s="1" t="s">
        <v>17</v>
      </c>
      <c r="C726" s="3">
        <v>436.0</v>
      </c>
      <c r="D726" s="1">
        <v>0.0</v>
      </c>
      <c r="E726" s="1" t="s">
        <v>9776</v>
      </c>
      <c r="F726" s="1" t="s">
        <v>19</v>
      </c>
      <c r="G726" s="1" t="s">
        <v>20</v>
      </c>
      <c r="H726" s="1" t="s">
        <v>13357</v>
      </c>
      <c r="I726" s="1" t="s">
        <v>13358</v>
      </c>
      <c r="J726" s="1" t="s">
        <v>13358</v>
      </c>
      <c r="K726" s="2"/>
      <c r="L726" s="1">
        <v>1.0</v>
      </c>
      <c r="M726" s="1"/>
      <c r="N726" s="1">
        <v>16.85215</v>
      </c>
      <c r="O726" s="1" t="s">
        <v>10989</v>
      </c>
      <c r="P726" s="1" t="s">
        <v>13359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80</v>
      </c>
      <c r="B727" s="1" t="s">
        <v>17</v>
      </c>
      <c r="C727" s="3">
        <v>190.0</v>
      </c>
      <c r="D727" s="1">
        <v>59.0</v>
      </c>
      <c r="E727" s="2"/>
      <c r="F727" s="1" t="s">
        <v>38</v>
      </c>
      <c r="G727" s="1" t="s">
        <v>20</v>
      </c>
      <c r="H727" s="1" t="s">
        <v>13360</v>
      </c>
      <c r="I727" s="1" t="s">
        <v>13361</v>
      </c>
      <c r="J727" s="1" t="s">
        <v>13361</v>
      </c>
      <c r="K727" s="2"/>
      <c r="L727" s="1">
        <v>-10.0</v>
      </c>
      <c r="M727" s="1"/>
      <c r="N727" s="1">
        <v>8.707783333333333</v>
      </c>
      <c r="O727" s="1" t="s">
        <v>86</v>
      </c>
      <c r="P727" s="1" t="s">
        <v>11908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80</v>
      </c>
      <c r="B728" s="1" t="s">
        <v>17</v>
      </c>
      <c r="C728" s="1">
        <v>250.0</v>
      </c>
      <c r="D728" s="1">
        <v>0.0</v>
      </c>
      <c r="E728" s="1" t="s">
        <v>11025</v>
      </c>
      <c r="F728" s="1" t="s">
        <v>81</v>
      </c>
      <c r="G728" s="1" t="s">
        <v>20</v>
      </c>
      <c r="H728" s="1" t="s">
        <v>13362</v>
      </c>
      <c r="I728" s="1" t="s">
        <v>13363</v>
      </c>
      <c r="J728" s="1" t="s">
        <v>13364</v>
      </c>
      <c r="K728" s="1" t="s">
        <v>13365</v>
      </c>
      <c r="L728" s="1">
        <v>-13.0</v>
      </c>
      <c r="M728" s="1">
        <v>0.01045</v>
      </c>
      <c r="N728" s="1">
        <v>6.44765</v>
      </c>
      <c r="O728" s="1" t="s">
        <v>86</v>
      </c>
      <c r="P728" s="1" t="s">
        <v>11905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25</v>
      </c>
      <c r="B729" s="1" t="s">
        <v>17</v>
      </c>
      <c r="C729" s="3">
        <v>334.0</v>
      </c>
      <c r="D729" s="1">
        <v>0.0</v>
      </c>
      <c r="E729" s="2"/>
      <c r="F729" s="1" t="s">
        <v>19</v>
      </c>
      <c r="G729" s="1" t="s">
        <v>20</v>
      </c>
      <c r="H729" s="1" t="s">
        <v>13366</v>
      </c>
      <c r="I729" s="1" t="s">
        <v>13367</v>
      </c>
      <c r="J729" s="1" t="s">
        <v>13367</v>
      </c>
      <c r="K729" s="2"/>
      <c r="L729" s="1">
        <v>-7.0</v>
      </c>
      <c r="M729" s="1"/>
      <c r="N729" s="1">
        <v>7.1863</v>
      </c>
      <c r="O729" s="1" t="s">
        <v>10989</v>
      </c>
      <c r="P729" s="1" t="s">
        <v>12549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25</v>
      </c>
      <c r="B730" s="1" t="s">
        <v>17</v>
      </c>
      <c r="C730" s="3">
        <v>289.0</v>
      </c>
      <c r="D730" s="1">
        <v>0.0</v>
      </c>
      <c r="E730" s="2"/>
      <c r="F730" s="1" t="s">
        <v>19</v>
      </c>
      <c r="G730" s="1" t="s">
        <v>20</v>
      </c>
      <c r="H730" s="1" t="s">
        <v>13368</v>
      </c>
      <c r="I730" s="1" t="s">
        <v>13369</v>
      </c>
      <c r="J730" s="1" t="s">
        <v>13369</v>
      </c>
      <c r="K730" s="2"/>
      <c r="L730" s="1">
        <v>-7.0</v>
      </c>
      <c r="M730" s="1"/>
      <c r="N730" s="1">
        <v>7.015183333333334</v>
      </c>
      <c r="O730" s="1" t="s">
        <v>10989</v>
      </c>
      <c r="P730" s="1" t="s">
        <v>13370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80</v>
      </c>
      <c r="B731" s="1" t="s">
        <v>17</v>
      </c>
      <c r="C731" s="1">
        <v>398.0</v>
      </c>
      <c r="D731" s="1">
        <v>0.0</v>
      </c>
      <c r="E731" s="1" t="s">
        <v>11025</v>
      </c>
      <c r="F731" s="1" t="s">
        <v>81</v>
      </c>
      <c r="G731" s="1" t="s">
        <v>20</v>
      </c>
      <c r="H731" s="1" t="s">
        <v>13371</v>
      </c>
      <c r="I731" s="1" t="s">
        <v>13372</v>
      </c>
      <c r="J731" s="1" t="s">
        <v>13373</v>
      </c>
      <c r="K731" s="1" t="s">
        <v>13374</v>
      </c>
      <c r="L731" s="1">
        <v>-2.0</v>
      </c>
      <c r="M731" s="1">
        <v>0.010116666666666666</v>
      </c>
      <c r="N731" s="1">
        <v>11.17795</v>
      </c>
      <c r="O731" s="1" t="s">
        <v>86</v>
      </c>
      <c r="P731" s="1" t="s">
        <v>13375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25</v>
      </c>
      <c r="B732" s="1" t="s">
        <v>17</v>
      </c>
      <c r="C732" s="1">
        <v>434.0</v>
      </c>
      <c r="D732" s="1">
        <v>0.0</v>
      </c>
      <c r="E732" s="2"/>
      <c r="F732" s="1" t="s">
        <v>19</v>
      </c>
      <c r="G732" s="1" t="s">
        <v>20</v>
      </c>
      <c r="H732" s="1" t="s">
        <v>13376</v>
      </c>
      <c r="I732" s="1" t="s">
        <v>13377</v>
      </c>
      <c r="J732" s="1" t="s">
        <v>13377</v>
      </c>
      <c r="K732" s="2"/>
      <c r="L732" s="1">
        <v>-7.0</v>
      </c>
      <c r="M732" s="1"/>
      <c r="N732" s="1">
        <v>7.615216666666667</v>
      </c>
      <c r="O732" s="1" t="s">
        <v>10989</v>
      </c>
      <c r="P732" s="1" t="s">
        <v>13378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25</v>
      </c>
      <c r="B733" s="1" t="s">
        <v>17</v>
      </c>
      <c r="C733" s="1">
        <v>453.0</v>
      </c>
      <c r="D733" s="1">
        <v>0.0</v>
      </c>
      <c r="E733" s="2"/>
      <c r="F733" s="1" t="s">
        <v>19</v>
      </c>
      <c r="G733" s="1" t="s">
        <v>20</v>
      </c>
      <c r="H733" s="1" t="s">
        <v>13379</v>
      </c>
      <c r="I733" s="1" t="s">
        <v>13380</v>
      </c>
      <c r="J733" s="1" t="s">
        <v>13380</v>
      </c>
      <c r="K733" s="2"/>
      <c r="L733" s="1">
        <v>-6.0</v>
      </c>
      <c r="M733" s="1"/>
      <c r="N733" s="1">
        <v>8.614583333333334</v>
      </c>
      <c r="O733" s="1" t="s">
        <v>10989</v>
      </c>
      <c r="P733" s="1" t="s">
        <v>13381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80</v>
      </c>
      <c r="B734" s="1" t="s">
        <v>17</v>
      </c>
      <c r="C734" s="1">
        <v>638.0</v>
      </c>
      <c r="D734" s="1">
        <v>0.0</v>
      </c>
      <c r="E734" s="1" t="s">
        <v>18</v>
      </c>
      <c r="F734" s="1" t="s">
        <v>81</v>
      </c>
      <c r="G734" s="1" t="s">
        <v>20</v>
      </c>
      <c r="H734" s="1" t="s">
        <v>13382</v>
      </c>
      <c r="I734" s="1" t="s">
        <v>13383</v>
      </c>
      <c r="J734" s="1" t="s">
        <v>13384</v>
      </c>
      <c r="K734" s="1" t="s">
        <v>13385</v>
      </c>
      <c r="L734" s="1">
        <v>-5.0</v>
      </c>
      <c r="M734" s="1">
        <v>1.0905333333333334</v>
      </c>
      <c r="N734" s="1">
        <v>13.82415</v>
      </c>
      <c r="O734" s="1" t="s">
        <v>86</v>
      </c>
      <c r="P734" s="1" t="s">
        <v>13386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16</v>
      </c>
      <c r="B735" s="1" t="s">
        <v>17</v>
      </c>
      <c r="C735" s="1">
        <v>323.0</v>
      </c>
      <c r="D735" s="1">
        <v>0.0</v>
      </c>
      <c r="E735" s="1" t="s">
        <v>18</v>
      </c>
      <c r="F735" s="1" t="s">
        <v>19</v>
      </c>
      <c r="G735" s="1" t="s">
        <v>20</v>
      </c>
      <c r="H735" s="1" t="s">
        <v>13387</v>
      </c>
      <c r="I735" s="1" t="s">
        <v>13388</v>
      </c>
      <c r="J735" s="1" t="s">
        <v>13388</v>
      </c>
      <c r="K735" s="2"/>
      <c r="L735" s="1">
        <v>4.0</v>
      </c>
      <c r="M735" s="1"/>
      <c r="N735" s="1">
        <v>19.035866666666667</v>
      </c>
      <c r="O735" s="1" t="s">
        <v>10976</v>
      </c>
      <c r="P735" s="1" t="s">
        <v>13389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80</v>
      </c>
      <c r="B736" s="1" t="s">
        <v>17</v>
      </c>
      <c r="C736" s="1">
        <v>299.0</v>
      </c>
      <c r="D736" s="1">
        <v>75.0</v>
      </c>
      <c r="E736" s="2"/>
      <c r="F736" s="1" t="s">
        <v>38</v>
      </c>
      <c r="G736" s="1" t="s">
        <v>162</v>
      </c>
      <c r="H736" s="1" t="s">
        <v>13390</v>
      </c>
      <c r="I736" s="1" t="s">
        <v>13391</v>
      </c>
      <c r="J736" s="1" t="s">
        <v>13391</v>
      </c>
      <c r="K736" s="2"/>
      <c r="L736" s="1">
        <v>-8.0</v>
      </c>
      <c r="M736" s="1"/>
      <c r="N736" s="1">
        <v>11.6666</v>
      </c>
      <c r="O736" s="1" t="s">
        <v>86</v>
      </c>
      <c r="P736" s="1" t="s">
        <v>12346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80</v>
      </c>
      <c r="B737" s="1" t="s">
        <v>17</v>
      </c>
      <c r="C737" s="1">
        <v>250.0</v>
      </c>
      <c r="D737" s="1">
        <v>0.0</v>
      </c>
      <c r="E737" s="1" t="s">
        <v>11025</v>
      </c>
      <c r="F737" s="1" t="s">
        <v>81</v>
      </c>
      <c r="G737" s="1" t="s">
        <v>39</v>
      </c>
      <c r="H737" s="1" t="s">
        <v>13392</v>
      </c>
      <c r="I737" s="1" t="s">
        <v>13393</v>
      </c>
      <c r="J737" s="1" t="s">
        <v>13394</v>
      </c>
      <c r="K737" s="1" t="s">
        <v>13395</v>
      </c>
      <c r="L737" s="1">
        <v>-6.0</v>
      </c>
      <c r="M737" s="1">
        <v>0.009466666666666667</v>
      </c>
      <c r="N737" s="1">
        <v>6.482666666666667</v>
      </c>
      <c r="O737" s="1" t="s">
        <v>86</v>
      </c>
      <c r="P737" s="1" t="s">
        <v>13396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80</v>
      </c>
      <c r="B738" s="1" t="s">
        <v>17</v>
      </c>
      <c r="C738" s="1">
        <v>380.0</v>
      </c>
      <c r="D738" s="1">
        <v>0.0</v>
      </c>
      <c r="E738" s="1" t="s">
        <v>11025</v>
      </c>
      <c r="F738" s="1" t="s">
        <v>81</v>
      </c>
      <c r="G738" s="1" t="s">
        <v>20</v>
      </c>
      <c r="H738" s="1" t="s">
        <v>13397</v>
      </c>
      <c r="I738" s="1" t="s">
        <v>13398</v>
      </c>
      <c r="J738" s="1" t="s">
        <v>13399</v>
      </c>
      <c r="K738" s="1" t="s">
        <v>13400</v>
      </c>
      <c r="L738" s="1">
        <v>-4.0</v>
      </c>
      <c r="M738" s="1">
        <v>0.0079</v>
      </c>
      <c r="N738" s="1">
        <v>12.4834</v>
      </c>
      <c r="O738" s="1" t="s">
        <v>86</v>
      </c>
      <c r="P738" s="1" t="s">
        <v>13401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16</v>
      </c>
      <c r="B739" s="1" t="s">
        <v>17</v>
      </c>
      <c r="C739" s="1">
        <v>224.0</v>
      </c>
      <c r="D739" s="1">
        <v>0.0</v>
      </c>
      <c r="E739" s="1" t="s">
        <v>18</v>
      </c>
      <c r="F739" s="1" t="s">
        <v>19</v>
      </c>
      <c r="G739" s="1" t="s">
        <v>20</v>
      </c>
      <c r="H739" s="1" t="s">
        <v>13402</v>
      </c>
      <c r="I739" s="1" t="s">
        <v>13403</v>
      </c>
      <c r="J739" s="1" t="s">
        <v>13403</v>
      </c>
      <c r="K739" s="2"/>
      <c r="L739" s="1">
        <v>-7.0</v>
      </c>
      <c r="M739" s="1"/>
      <c r="N739" s="1">
        <v>7.722716666666667</v>
      </c>
      <c r="O739" s="1" t="s">
        <v>10976</v>
      </c>
      <c r="P739" s="1" t="s">
        <v>11213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29</v>
      </c>
      <c r="B740" s="1" t="s">
        <v>17</v>
      </c>
      <c r="C740" s="1">
        <v>528.0</v>
      </c>
      <c r="D740" s="1">
        <v>0.0</v>
      </c>
      <c r="E740" s="1" t="s">
        <v>13404</v>
      </c>
      <c r="F740" s="1" t="s">
        <v>19</v>
      </c>
      <c r="G740" s="1" t="s">
        <v>20</v>
      </c>
      <c r="H740" s="1" t="s">
        <v>13405</v>
      </c>
      <c r="I740" s="1" t="s">
        <v>13406</v>
      </c>
      <c r="J740" s="1" t="s">
        <v>13406</v>
      </c>
      <c r="K740" s="2"/>
      <c r="L740" s="1">
        <v>-7.0</v>
      </c>
      <c r="M740" s="1"/>
      <c r="N740" s="1">
        <v>12.4577</v>
      </c>
      <c r="O740" s="1" t="s">
        <v>10989</v>
      </c>
      <c r="P740" s="1" t="s">
        <v>13407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25</v>
      </c>
      <c r="B741" s="1" t="s">
        <v>17</v>
      </c>
      <c r="C741" s="3">
        <v>413.0</v>
      </c>
      <c r="D741" s="1">
        <v>0.0</v>
      </c>
      <c r="E741" s="2"/>
      <c r="F741" s="1" t="s">
        <v>19</v>
      </c>
      <c r="G741" s="1" t="s">
        <v>20</v>
      </c>
      <c r="H741" s="1" t="s">
        <v>13408</v>
      </c>
      <c r="I741" s="1" t="s">
        <v>13409</v>
      </c>
      <c r="J741" s="1" t="s">
        <v>13409</v>
      </c>
      <c r="K741" s="2"/>
      <c r="L741" s="1">
        <v>-6.0</v>
      </c>
      <c r="M741" s="1"/>
      <c r="N741" s="1">
        <v>8.051</v>
      </c>
      <c r="O741" s="1" t="s">
        <v>10989</v>
      </c>
      <c r="P741" s="1" t="s">
        <v>13002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16</v>
      </c>
      <c r="B742" s="1" t="s">
        <v>17</v>
      </c>
      <c r="C742" s="1">
        <v>329.0</v>
      </c>
      <c r="D742" s="1">
        <v>0.0</v>
      </c>
      <c r="E742" s="1" t="s">
        <v>18</v>
      </c>
      <c r="F742" s="1" t="s">
        <v>19</v>
      </c>
      <c r="G742" s="1" t="s">
        <v>20</v>
      </c>
      <c r="H742" s="1" t="s">
        <v>13410</v>
      </c>
      <c r="I742" s="1" t="s">
        <v>13411</v>
      </c>
      <c r="J742" s="1" t="s">
        <v>13411</v>
      </c>
      <c r="K742" s="2"/>
      <c r="L742" s="1">
        <v>-7.0</v>
      </c>
      <c r="M742" s="1"/>
      <c r="N742" s="1">
        <v>7.5731</v>
      </c>
      <c r="O742" s="1" t="s">
        <v>10976</v>
      </c>
      <c r="P742" s="1" t="s">
        <v>13412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25</v>
      </c>
      <c r="B743" s="1" t="s">
        <v>17</v>
      </c>
      <c r="C743" s="1">
        <v>379.0</v>
      </c>
      <c r="D743" s="1">
        <v>0.0</v>
      </c>
      <c r="E743" s="2"/>
      <c r="F743" s="1" t="s">
        <v>19</v>
      </c>
      <c r="G743" s="1" t="s">
        <v>20</v>
      </c>
      <c r="H743" s="1" t="s">
        <v>13413</v>
      </c>
      <c r="I743" s="1" t="s">
        <v>13414</v>
      </c>
      <c r="J743" s="1" t="s">
        <v>13414</v>
      </c>
      <c r="K743" s="2"/>
      <c r="L743" s="1">
        <v>-4.0</v>
      </c>
      <c r="M743" s="1"/>
      <c r="N743" s="1">
        <v>10.65465</v>
      </c>
      <c r="O743" s="1" t="s">
        <v>10989</v>
      </c>
      <c r="P743" s="1" t="s">
        <v>13415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25</v>
      </c>
      <c r="B744" s="1" t="s">
        <v>17</v>
      </c>
      <c r="C744" s="1">
        <v>264.0</v>
      </c>
      <c r="D744" s="1">
        <v>0.0</v>
      </c>
      <c r="E744" s="2"/>
      <c r="F744" s="1" t="s">
        <v>19</v>
      </c>
      <c r="G744" s="1" t="s">
        <v>20</v>
      </c>
      <c r="H744" s="1" t="s">
        <v>13416</v>
      </c>
      <c r="I744" s="1" t="s">
        <v>13417</v>
      </c>
      <c r="J744" s="1" t="s">
        <v>13417</v>
      </c>
      <c r="K744" s="2"/>
      <c r="L744" s="1">
        <v>-10.0</v>
      </c>
      <c r="M744" s="1"/>
      <c r="N744" s="1">
        <v>4.40375</v>
      </c>
      <c r="O744" s="1" t="s">
        <v>10989</v>
      </c>
      <c r="P744" s="1" t="s">
        <v>13418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29</v>
      </c>
      <c r="B745" s="1" t="s">
        <v>17</v>
      </c>
      <c r="C745" s="1">
        <v>364.0</v>
      </c>
      <c r="D745" s="1">
        <v>0.0</v>
      </c>
      <c r="E745" s="1" t="s">
        <v>13419</v>
      </c>
      <c r="F745" s="1" t="s">
        <v>19</v>
      </c>
      <c r="G745" s="1" t="s">
        <v>20</v>
      </c>
      <c r="H745" s="1" t="s">
        <v>13420</v>
      </c>
      <c r="I745" s="1" t="s">
        <v>13421</v>
      </c>
      <c r="J745" s="1" t="s">
        <v>13421</v>
      </c>
      <c r="K745" s="2"/>
      <c r="L745" s="1">
        <v>-4.0</v>
      </c>
      <c r="M745" s="1"/>
      <c r="N745" s="1">
        <v>10.382483333333333</v>
      </c>
      <c r="O745" s="1" t="s">
        <v>10989</v>
      </c>
      <c r="P745" s="1" t="s">
        <v>13422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25</v>
      </c>
      <c r="B746" s="1" t="s">
        <v>17</v>
      </c>
      <c r="C746" s="1">
        <v>321.0</v>
      </c>
      <c r="D746" s="1">
        <v>0.0</v>
      </c>
      <c r="E746" s="2"/>
      <c r="F746" s="1" t="s">
        <v>19</v>
      </c>
      <c r="G746" s="1" t="s">
        <v>20</v>
      </c>
      <c r="H746" s="1" t="s">
        <v>13423</v>
      </c>
      <c r="I746" s="1" t="s">
        <v>13424</v>
      </c>
      <c r="J746" s="1" t="s">
        <v>13424</v>
      </c>
      <c r="K746" s="2"/>
      <c r="L746" s="1">
        <v>-5.0</v>
      </c>
      <c r="M746" s="1"/>
      <c r="N746" s="1">
        <v>9.8959</v>
      </c>
      <c r="O746" s="1" t="s">
        <v>10989</v>
      </c>
      <c r="P746" s="1" t="s">
        <v>13425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37</v>
      </c>
      <c r="B747" s="1" t="s">
        <v>17</v>
      </c>
      <c r="C747" s="3">
        <v>20.0</v>
      </c>
      <c r="D747" s="1">
        <v>35.0</v>
      </c>
      <c r="E747" s="2"/>
      <c r="F747" s="1" t="s">
        <v>38</v>
      </c>
      <c r="G747" s="1" t="s">
        <v>39</v>
      </c>
      <c r="H747" s="1" t="s">
        <v>13426</v>
      </c>
      <c r="I747" s="1" t="s">
        <v>13427</v>
      </c>
      <c r="J747" s="1" t="s">
        <v>13427</v>
      </c>
      <c r="K747" s="2"/>
      <c r="L747" s="1">
        <v>-5.0</v>
      </c>
      <c r="M747" s="1"/>
      <c r="N747" s="1">
        <v>0.0452</v>
      </c>
      <c r="O747" s="1" t="s">
        <v>42</v>
      </c>
      <c r="P747" s="1" t="s">
        <v>13428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16</v>
      </c>
      <c r="B748" s="1" t="s">
        <v>17</v>
      </c>
      <c r="C748" s="3">
        <v>329.0</v>
      </c>
      <c r="D748" s="1">
        <v>0.0</v>
      </c>
      <c r="E748" s="1" t="s">
        <v>18</v>
      </c>
      <c r="F748" s="1" t="s">
        <v>19</v>
      </c>
      <c r="G748" s="1" t="s">
        <v>20</v>
      </c>
      <c r="H748" s="1" t="s">
        <v>13429</v>
      </c>
      <c r="I748" s="1" t="s">
        <v>13430</v>
      </c>
      <c r="J748" s="1" t="s">
        <v>13430</v>
      </c>
      <c r="K748" s="2"/>
      <c r="L748" s="1">
        <v>-1.0</v>
      </c>
      <c r="M748" s="1"/>
      <c r="N748" s="1">
        <v>13.076283333333333</v>
      </c>
      <c r="O748" s="1" t="s">
        <v>10976</v>
      </c>
      <c r="P748" s="1" t="s">
        <v>11643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16</v>
      </c>
      <c r="B749" s="1" t="s">
        <v>17</v>
      </c>
      <c r="C749" s="1">
        <v>398.0</v>
      </c>
      <c r="D749" s="1">
        <v>0.0</v>
      </c>
      <c r="E749" s="1" t="s">
        <v>18</v>
      </c>
      <c r="F749" s="1" t="s">
        <v>19</v>
      </c>
      <c r="G749" s="1" t="s">
        <v>20</v>
      </c>
      <c r="H749" s="1" t="s">
        <v>13431</v>
      </c>
      <c r="I749" s="1" t="s">
        <v>13432</v>
      </c>
      <c r="J749" s="1" t="s">
        <v>13432</v>
      </c>
      <c r="K749" s="2"/>
      <c r="L749" s="1">
        <v>-2.0</v>
      </c>
      <c r="M749" s="1"/>
      <c r="N749" s="1">
        <v>12.4096</v>
      </c>
      <c r="O749" s="1" t="s">
        <v>10976</v>
      </c>
      <c r="P749" s="1" t="s">
        <v>13433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29</v>
      </c>
      <c r="B750" s="1" t="s">
        <v>17</v>
      </c>
      <c r="C750" s="1">
        <v>399.0</v>
      </c>
      <c r="D750" s="1">
        <v>0.0</v>
      </c>
      <c r="E750" s="1" t="s">
        <v>11728</v>
      </c>
      <c r="F750" s="1" t="s">
        <v>19</v>
      </c>
      <c r="G750" s="1" t="s">
        <v>20</v>
      </c>
      <c r="H750" s="1" t="s">
        <v>13434</v>
      </c>
      <c r="I750" s="1" t="s">
        <v>13435</v>
      </c>
      <c r="J750" s="1" t="s">
        <v>13435</v>
      </c>
      <c r="K750" s="2"/>
      <c r="L750" s="1">
        <v>-3.0</v>
      </c>
      <c r="M750" s="1"/>
      <c r="N750" s="1">
        <v>11.00695</v>
      </c>
      <c r="O750" s="1" t="s">
        <v>10989</v>
      </c>
      <c r="P750" s="1" t="s">
        <v>13436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25</v>
      </c>
      <c r="B751" s="1" t="s">
        <v>17</v>
      </c>
      <c r="C751" s="1">
        <v>264.0</v>
      </c>
      <c r="D751" s="1">
        <v>0.0</v>
      </c>
      <c r="E751" s="2"/>
      <c r="F751" s="1" t="s">
        <v>19</v>
      </c>
      <c r="G751" s="1" t="s">
        <v>20</v>
      </c>
      <c r="H751" s="1" t="s">
        <v>13437</v>
      </c>
      <c r="I751" s="1" t="s">
        <v>13438</v>
      </c>
      <c r="J751" s="1" t="s">
        <v>13438</v>
      </c>
      <c r="K751" s="2"/>
      <c r="L751" s="1">
        <v>-6.0</v>
      </c>
      <c r="M751" s="1"/>
      <c r="N751" s="1">
        <v>8.483883333333333</v>
      </c>
      <c r="O751" s="1" t="s">
        <v>10989</v>
      </c>
      <c r="P751" s="1" t="s">
        <v>13439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80</v>
      </c>
      <c r="B752" s="1" t="s">
        <v>17</v>
      </c>
      <c r="C752" s="3">
        <v>255.0</v>
      </c>
      <c r="D752" s="1">
        <v>71.0</v>
      </c>
      <c r="E752" s="2"/>
      <c r="F752" s="1" t="s">
        <v>38</v>
      </c>
      <c r="G752" s="1" t="s">
        <v>162</v>
      </c>
      <c r="H752" s="1" t="s">
        <v>13440</v>
      </c>
      <c r="I752" s="1" t="s">
        <v>13441</v>
      </c>
      <c r="J752" s="1" t="s">
        <v>13441</v>
      </c>
      <c r="K752" s="2"/>
      <c r="L752" s="1">
        <v>-6.0</v>
      </c>
      <c r="M752" s="1"/>
      <c r="N752" s="1">
        <v>12.86955</v>
      </c>
      <c r="O752" s="1" t="s">
        <v>86</v>
      </c>
      <c r="P752" s="1" t="s">
        <v>13442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16</v>
      </c>
      <c r="B753" s="1" t="s">
        <v>17</v>
      </c>
      <c r="C753" s="1">
        <v>299.0</v>
      </c>
      <c r="D753" s="1">
        <v>0.0</v>
      </c>
      <c r="E753" s="1" t="s">
        <v>18</v>
      </c>
      <c r="F753" s="1" t="s">
        <v>19</v>
      </c>
      <c r="G753" s="1" t="s">
        <v>20</v>
      </c>
      <c r="H753" s="1" t="s">
        <v>13443</v>
      </c>
      <c r="I753" s="1" t="s">
        <v>13444</v>
      </c>
      <c r="J753" s="1" t="s">
        <v>13444</v>
      </c>
      <c r="K753" s="2"/>
      <c r="L753" s="1">
        <v>-8.0</v>
      </c>
      <c r="M753" s="1"/>
      <c r="N753" s="1">
        <v>6.304866666666666</v>
      </c>
      <c r="O753" s="1" t="s">
        <v>10976</v>
      </c>
      <c r="P753" s="1" t="s">
        <v>13445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16</v>
      </c>
      <c r="B754" s="1" t="s">
        <v>17</v>
      </c>
      <c r="C754" s="1">
        <v>503.0</v>
      </c>
      <c r="D754" s="1">
        <v>0.0</v>
      </c>
      <c r="E754" s="1" t="s">
        <v>18</v>
      </c>
      <c r="F754" s="1" t="s">
        <v>19</v>
      </c>
      <c r="G754" s="1" t="s">
        <v>20</v>
      </c>
      <c r="H754" s="1" t="s">
        <v>13446</v>
      </c>
      <c r="I754" s="1" t="s">
        <v>13447</v>
      </c>
      <c r="J754" s="1" t="s">
        <v>13447</v>
      </c>
      <c r="K754" s="2"/>
      <c r="L754" s="1">
        <v>-4.0</v>
      </c>
      <c r="M754" s="1"/>
      <c r="N754" s="1">
        <v>15.855716666666666</v>
      </c>
      <c r="O754" s="1" t="s">
        <v>10976</v>
      </c>
      <c r="P754" s="1" t="s">
        <v>13448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29</v>
      </c>
      <c r="B755" s="1" t="s">
        <v>17</v>
      </c>
      <c r="C755" s="1">
        <v>733.0</v>
      </c>
      <c r="D755" s="1">
        <v>0.0</v>
      </c>
      <c r="E755" s="1" t="s">
        <v>13449</v>
      </c>
      <c r="F755" s="1" t="s">
        <v>19</v>
      </c>
      <c r="G755" s="1" t="s">
        <v>20</v>
      </c>
      <c r="H755" s="1" t="s">
        <v>13450</v>
      </c>
      <c r="I755" s="1" t="s">
        <v>13451</v>
      </c>
      <c r="J755" s="1" t="s">
        <v>13451</v>
      </c>
      <c r="K755" s="2"/>
      <c r="L755" s="1">
        <v>0.0</v>
      </c>
      <c r="M755" s="1"/>
      <c r="N755" s="1">
        <v>19.43015</v>
      </c>
      <c r="O755" s="1" t="s">
        <v>10989</v>
      </c>
      <c r="P755" s="1" t="s">
        <v>13452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25</v>
      </c>
      <c r="B756" s="1" t="s">
        <v>17</v>
      </c>
      <c r="C756" s="1">
        <v>299.0</v>
      </c>
      <c r="D756" s="1">
        <v>0.0</v>
      </c>
      <c r="E756" s="2"/>
      <c r="F756" s="1" t="s">
        <v>19</v>
      </c>
      <c r="G756" s="1" t="s">
        <v>20</v>
      </c>
      <c r="H756" s="1" t="s">
        <v>13453</v>
      </c>
      <c r="I756" s="1" t="s">
        <v>13454</v>
      </c>
      <c r="J756" s="1" t="s">
        <v>13454</v>
      </c>
      <c r="K756" s="2"/>
      <c r="L756" s="1">
        <v>-1.0</v>
      </c>
      <c r="M756" s="1"/>
      <c r="N756" s="1">
        <v>13.497683333333333</v>
      </c>
      <c r="O756" s="1" t="s">
        <v>10989</v>
      </c>
      <c r="P756" s="1" t="s">
        <v>12163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16</v>
      </c>
      <c r="B757" s="1" t="s">
        <v>17</v>
      </c>
      <c r="C757" s="3">
        <v>264.0</v>
      </c>
      <c r="D757" s="1">
        <v>0.0</v>
      </c>
      <c r="E757" s="1" t="s">
        <v>18</v>
      </c>
      <c r="F757" s="1" t="s">
        <v>19</v>
      </c>
      <c r="G757" s="1" t="s">
        <v>20</v>
      </c>
      <c r="H757" s="1" t="s">
        <v>13455</v>
      </c>
      <c r="I757" s="1" t="s">
        <v>13456</v>
      </c>
      <c r="J757" s="1" t="s">
        <v>13456</v>
      </c>
      <c r="K757" s="2"/>
      <c r="L757" s="1">
        <v>-4.0</v>
      </c>
      <c r="M757" s="1"/>
      <c r="N757" s="1">
        <v>10.018433333333334</v>
      </c>
      <c r="O757" s="1" t="s">
        <v>10976</v>
      </c>
      <c r="P757" s="1" t="s">
        <v>13457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80</v>
      </c>
      <c r="B758" s="1" t="s">
        <v>17</v>
      </c>
      <c r="C758" s="1">
        <v>199.0</v>
      </c>
      <c r="D758" s="1">
        <v>50.0</v>
      </c>
      <c r="E758" s="2"/>
      <c r="F758" s="1" t="s">
        <v>38</v>
      </c>
      <c r="G758" s="1" t="s">
        <v>39</v>
      </c>
      <c r="H758" s="1" t="s">
        <v>13458</v>
      </c>
      <c r="I758" s="1" t="s">
        <v>13459</v>
      </c>
      <c r="J758" s="1" t="s">
        <v>13459</v>
      </c>
      <c r="K758" s="2"/>
      <c r="L758" s="1">
        <v>-6.0</v>
      </c>
      <c r="M758" s="1"/>
      <c r="N758" s="1">
        <v>12.370133333333333</v>
      </c>
      <c r="O758" s="1" t="s">
        <v>86</v>
      </c>
      <c r="P758" s="1" t="s">
        <v>11905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37</v>
      </c>
      <c r="B759" s="1" t="s">
        <v>17</v>
      </c>
      <c r="C759" s="1">
        <v>249.0</v>
      </c>
      <c r="D759" s="1">
        <v>0.0</v>
      </c>
      <c r="E759" s="2"/>
      <c r="F759" s="1" t="s">
        <v>38</v>
      </c>
      <c r="G759" s="1" t="s">
        <v>39</v>
      </c>
      <c r="H759" s="1" t="s">
        <v>13460</v>
      </c>
      <c r="I759" s="1" t="s">
        <v>13461</v>
      </c>
      <c r="J759" s="1" t="s">
        <v>13461</v>
      </c>
      <c r="K759" s="2"/>
      <c r="L759" s="1">
        <v>-5.0</v>
      </c>
      <c r="M759" s="1"/>
      <c r="N759" s="1">
        <v>0.05246666666666667</v>
      </c>
      <c r="O759" s="1" t="s">
        <v>42</v>
      </c>
      <c r="P759" s="1" t="s">
        <v>13462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16</v>
      </c>
      <c r="B760" s="1" t="s">
        <v>17</v>
      </c>
      <c r="C760" s="1">
        <v>507.0</v>
      </c>
      <c r="D760" s="1">
        <v>0.0</v>
      </c>
      <c r="E760" s="1" t="s">
        <v>18</v>
      </c>
      <c r="F760" s="1" t="s">
        <v>19</v>
      </c>
      <c r="G760" s="1" t="s">
        <v>20</v>
      </c>
      <c r="H760" s="1" t="s">
        <v>13463</v>
      </c>
      <c r="I760" s="1" t="s">
        <v>13464</v>
      </c>
      <c r="J760" s="1" t="s">
        <v>13464</v>
      </c>
      <c r="K760" s="2"/>
      <c r="L760" s="1">
        <v>0.0</v>
      </c>
      <c r="M760" s="1"/>
      <c r="N760" s="1">
        <v>19.833783333333333</v>
      </c>
      <c r="O760" s="1" t="s">
        <v>10976</v>
      </c>
      <c r="P760" s="1" t="s">
        <v>13465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16</v>
      </c>
      <c r="B761" s="1" t="s">
        <v>17</v>
      </c>
      <c r="C761" s="1">
        <v>405.0</v>
      </c>
      <c r="D761" s="1">
        <v>0.0</v>
      </c>
      <c r="E761" s="1" t="s">
        <v>18</v>
      </c>
      <c r="F761" s="1" t="s">
        <v>19</v>
      </c>
      <c r="G761" s="1" t="s">
        <v>20</v>
      </c>
      <c r="H761" s="1" t="s">
        <v>13466</v>
      </c>
      <c r="I761" s="1" t="s">
        <v>13467</v>
      </c>
      <c r="J761" s="1" t="s">
        <v>13467</v>
      </c>
      <c r="K761" s="2"/>
      <c r="L761" s="1">
        <v>0.0</v>
      </c>
      <c r="M761" s="1"/>
      <c r="N761" s="1">
        <v>14.707933333333333</v>
      </c>
      <c r="O761" s="1" t="s">
        <v>10976</v>
      </c>
      <c r="P761" s="1" t="s">
        <v>13468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80</v>
      </c>
      <c r="B762" s="1" t="s">
        <v>17</v>
      </c>
      <c r="C762" s="1">
        <v>247.0</v>
      </c>
      <c r="D762" s="1">
        <v>62.0</v>
      </c>
      <c r="E762" s="2"/>
      <c r="F762" s="1" t="s">
        <v>38</v>
      </c>
      <c r="G762" s="1" t="s">
        <v>162</v>
      </c>
      <c r="H762" s="1" t="s">
        <v>13469</v>
      </c>
      <c r="I762" s="1" t="s">
        <v>13470</v>
      </c>
      <c r="J762" s="1" t="s">
        <v>13470</v>
      </c>
      <c r="K762" s="2"/>
      <c r="L762" s="1">
        <v>-5.0</v>
      </c>
      <c r="M762" s="1"/>
      <c r="N762" s="1">
        <v>14.091733333333334</v>
      </c>
      <c r="O762" s="1" t="s">
        <v>86</v>
      </c>
      <c r="P762" s="1" t="s">
        <v>12264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25</v>
      </c>
      <c r="B763" s="1" t="s">
        <v>17</v>
      </c>
      <c r="C763" s="1">
        <v>658.0</v>
      </c>
      <c r="D763" s="1">
        <v>0.0</v>
      </c>
      <c r="E763" s="2"/>
      <c r="F763" s="1" t="s">
        <v>19</v>
      </c>
      <c r="G763" s="1" t="s">
        <v>20</v>
      </c>
      <c r="H763" s="1" t="s">
        <v>13471</v>
      </c>
      <c r="I763" s="1" t="s">
        <v>13472</v>
      </c>
      <c r="J763" s="1" t="s">
        <v>13472</v>
      </c>
      <c r="K763" s="2"/>
      <c r="L763" s="1">
        <v>-2.0</v>
      </c>
      <c r="M763" s="1"/>
      <c r="N763" s="1">
        <v>17.55078333333333</v>
      </c>
      <c r="O763" s="1" t="s">
        <v>10989</v>
      </c>
      <c r="P763" s="1" t="s">
        <v>13473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16</v>
      </c>
      <c r="B764" s="1" t="s">
        <v>17</v>
      </c>
      <c r="C764" s="1">
        <v>563.0</v>
      </c>
      <c r="D764" s="1">
        <v>0.0</v>
      </c>
      <c r="E764" s="1" t="s">
        <v>18</v>
      </c>
      <c r="F764" s="1" t="s">
        <v>19</v>
      </c>
      <c r="G764" s="1" t="s">
        <v>20</v>
      </c>
      <c r="H764" s="1" t="s">
        <v>13474</v>
      </c>
      <c r="I764" s="1" t="s">
        <v>13475</v>
      </c>
      <c r="J764" s="1" t="s">
        <v>13475</v>
      </c>
      <c r="K764" s="2"/>
      <c r="L764" s="1">
        <v>-9.0</v>
      </c>
      <c r="M764" s="1"/>
      <c r="N764" s="1">
        <v>10.405266666666666</v>
      </c>
      <c r="O764" s="1" t="s">
        <v>10976</v>
      </c>
      <c r="P764" s="1" t="s">
        <v>13476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16</v>
      </c>
      <c r="B765" s="1" t="s">
        <v>17</v>
      </c>
      <c r="C765" s="1">
        <v>274.0</v>
      </c>
      <c r="D765" s="1">
        <v>0.0</v>
      </c>
      <c r="E765" s="1" t="s">
        <v>18</v>
      </c>
      <c r="F765" s="1" t="s">
        <v>19</v>
      </c>
      <c r="G765" s="1" t="s">
        <v>20</v>
      </c>
      <c r="H765" s="1" t="s">
        <v>13477</v>
      </c>
      <c r="I765" s="1" t="s">
        <v>13478</v>
      </c>
      <c r="J765" s="1" t="s">
        <v>13478</v>
      </c>
      <c r="K765" s="2"/>
      <c r="L765" s="1">
        <v>-8.0</v>
      </c>
      <c r="M765" s="1"/>
      <c r="N765" s="1">
        <v>6.915066666666666</v>
      </c>
      <c r="O765" s="1" t="s">
        <v>10976</v>
      </c>
      <c r="P765" s="1" t="s">
        <v>13479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16</v>
      </c>
      <c r="B766" s="1" t="s">
        <v>17</v>
      </c>
      <c r="C766" s="1">
        <v>358.0</v>
      </c>
      <c r="D766" s="1">
        <v>0.0</v>
      </c>
      <c r="E766" s="1" t="s">
        <v>18</v>
      </c>
      <c r="F766" s="1" t="s">
        <v>19</v>
      </c>
      <c r="G766" s="1" t="s">
        <v>20</v>
      </c>
      <c r="H766" s="1" t="s">
        <v>13480</v>
      </c>
      <c r="I766" s="1" t="s">
        <v>13481</v>
      </c>
      <c r="J766" s="1" t="s">
        <v>13481</v>
      </c>
      <c r="K766" s="2"/>
      <c r="L766" s="1">
        <v>-8.0</v>
      </c>
      <c r="M766" s="1"/>
      <c r="N766" s="1">
        <v>6.3395166666666665</v>
      </c>
      <c r="O766" s="1" t="s">
        <v>10976</v>
      </c>
      <c r="P766" s="1" t="s">
        <v>13482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29</v>
      </c>
      <c r="B767" s="1" t="s">
        <v>17</v>
      </c>
      <c r="C767" s="1">
        <v>369.0</v>
      </c>
      <c r="D767" s="1">
        <v>0.0</v>
      </c>
      <c r="E767" s="1" t="s">
        <v>13419</v>
      </c>
      <c r="F767" s="1" t="s">
        <v>19</v>
      </c>
      <c r="G767" s="1" t="s">
        <v>20</v>
      </c>
      <c r="H767" s="1" t="s">
        <v>13483</v>
      </c>
      <c r="I767" s="1" t="s">
        <v>13484</v>
      </c>
      <c r="J767" s="1" t="s">
        <v>13484</v>
      </c>
      <c r="K767" s="2"/>
      <c r="L767" s="1">
        <v>-8.0</v>
      </c>
      <c r="M767" s="1"/>
      <c r="N767" s="1">
        <v>6.362466666666666</v>
      </c>
      <c r="O767" s="1" t="s">
        <v>10989</v>
      </c>
      <c r="P767" s="1" t="s">
        <v>13485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29</v>
      </c>
      <c r="B768" s="1" t="s">
        <v>17</v>
      </c>
      <c r="C768" s="1">
        <v>462.0</v>
      </c>
      <c r="D768" s="1">
        <v>0.0</v>
      </c>
      <c r="E768" s="1" t="s">
        <v>11728</v>
      </c>
      <c r="F768" s="1" t="s">
        <v>19</v>
      </c>
      <c r="G768" s="1" t="s">
        <v>20</v>
      </c>
      <c r="H768" s="1" t="s">
        <v>13486</v>
      </c>
      <c r="I768" s="1" t="s">
        <v>13487</v>
      </c>
      <c r="J768" s="1" t="s">
        <v>13487</v>
      </c>
      <c r="K768" s="2"/>
      <c r="L768" s="1">
        <v>-7.0</v>
      </c>
      <c r="M768" s="1"/>
      <c r="N768" s="1">
        <v>7.5417</v>
      </c>
      <c r="O768" s="1" t="s">
        <v>10989</v>
      </c>
      <c r="P768" s="1" t="s">
        <v>13488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16</v>
      </c>
      <c r="B769" s="1" t="s">
        <v>17</v>
      </c>
      <c r="C769" s="3">
        <v>744.0</v>
      </c>
      <c r="D769" s="1">
        <v>0.0</v>
      </c>
      <c r="E769" s="1" t="s">
        <v>18</v>
      </c>
      <c r="F769" s="1" t="s">
        <v>19</v>
      </c>
      <c r="G769" s="1" t="s">
        <v>20</v>
      </c>
      <c r="H769" s="1" t="s">
        <v>13489</v>
      </c>
      <c r="I769" s="1" t="s">
        <v>13490</v>
      </c>
      <c r="J769" s="1" t="s">
        <v>13490</v>
      </c>
      <c r="K769" s="2"/>
      <c r="L769" s="1">
        <v>-6.0</v>
      </c>
      <c r="M769" s="1"/>
      <c r="N769" s="1">
        <v>13.858183333333333</v>
      </c>
      <c r="O769" s="1" t="s">
        <v>10976</v>
      </c>
      <c r="P769" s="1" t="s">
        <v>13491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80</v>
      </c>
      <c r="B770" s="1" t="s">
        <v>17</v>
      </c>
      <c r="C770" s="1">
        <v>199.0</v>
      </c>
      <c r="D770" s="1">
        <v>50.0</v>
      </c>
      <c r="E770" s="2"/>
      <c r="F770" s="1" t="s">
        <v>38</v>
      </c>
      <c r="G770" s="1" t="s">
        <v>162</v>
      </c>
      <c r="H770" s="1" t="s">
        <v>13492</v>
      </c>
      <c r="I770" s="1" t="s">
        <v>13493</v>
      </c>
      <c r="J770" s="1" t="s">
        <v>13493</v>
      </c>
      <c r="K770" s="2"/>
      <c r="L770" s="1">
        <v>-7.0</v>
      </c>
      <c r="M770" s="1"/>
      <c r="N770" s="1">
        <v>11.637583333333334</v>
      </c>
      <c r="O770" s="1" t="s">
        <v>86</v>
      </c>
      <c r="P770" s="1" t="s">
        <v>13494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37</v>
      </c>
      <c r="B771" s="1" t="s">
        <v>17</v>
      </c>
      <c r="C771" s="3">
        <v>119.0</v>
      </c>
      <c r="D771" s="1">
        <v>0.0</v>
      </c>
      <c r="E771" s="2"/>
      <c r="F771" s="1" t="s">
        <v>38</v>
      </c>
      <c r="G771" s="1" t="s">
        <v>39</v>
      </c>
      <c r="H771" s="1" t="s">
        <v>13495</v>
      </c>
      <c r="I771" s="1" t="s">
        <v>13496</v>
      </c>
      <c r="J771" s="1" t="s">
        <v>13496</v>
      </c>
      <c r="K771" s="2"/>
      <c r="L771" s="1">
        <v>0.0</v>
      </c>
      <c r="M771" s="1"/>
      <c r="N771" s="1">
        <v>6.1992666666666665</v>
      </c>
      <c r="O771" s="1" t="s">
        <v>42</v>
      </c>
      <c r="P771" s="1" t="s">
        <v>13497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16</v>
      </c>
      <c r="B772" s="1" t="s">
        <v>17</v>
      </c>
      <c r="C772" s="3">
        <v>369.0</v>
      </c>
      <c r="D772" s="1">
        <v>0.0</v>
      </c>
      <c r="E772" s="1" t="s">
        <v>18</v>
      </c>
      <c r="F772" s="1" t="s">
        <v>19</v>
      </c>
      <c r="G772" s="1" t="s">
        <v>20</v>
      </c>
      <c r="H772" s="1" t="s">
        <v>13498</v>
      </c>
      <c r="I772" s="1" t="s">
        <v>13499</v>
      </c>
      <c r="J772" s="1" t="s">
        <v>13499</v>
      </c>
      <c r="K772" s="2"/>
      <c r="L772" s="1">
        <v>-3.0</v>
      </c>
      <c r="M772" s="1"/>
      <c r="N772" s="1">
        <v>11.895783333333334</v>
      </c>
      <c r="O772" s="1" t="s">
        <v>10976</v>
      </c>
      <c r="P772" s="1" t="s">
        <v>13500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37</v>
      </c>
      <c r="B773" s="1" t="s">
        <v>17</v>
      </c>
      <c r="C773" s="1">
        <v>785.0</v>
      </c>
      <c r="D773" s="1">
        <v>0.0</v>
      </c>
      <c r="E773" s="1" t="s">
        <v>12753</v>
      </c>
      <c r="F773" s="1" t="s">
        <v>81</v>
      </c>
      <c r="G773" s="1" t="s">
        <v>39</v>
      </c>
      <c r="H773" s="1" t="s">
        <v>13501</v>
      </c>
      <c r="I773" s="1" t="s">
        <v>13502</v>
      </c>
      <c r="J773" s="1" t="s">
        <v>13503</v>
      </c>
      <c r="K773" s="1" t="s">
        <v>13504</v>
      </c>
      <c r="L773" s="1">
        <v>-8.0</v>
      </c>
      <c r="M773" s="1">
        <v>0.014883333333333333</v>
      </c>
      <c r="N773" s="1">
        <v>21.05745</v>
      </c>
      <c r="O773" s="1" t="s">
        <v>42</v>
      </c>
      <c r="P773" s="1" t="s">
        <v>13505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16</v>
      </c>
      <c r="B774" s="1" t="s">
        <v>17</v>
      </c>
      <c r="C774" s="1">
        <v>294.0</v>
      </c>
      <c r="D774" s="1">
        <v>0.0</v>
      </c>
      <c r="E774" s="1" t="s">
        <v>18</v>
      </c>
      <c r="F774" s="1" t="s">
        <v>19</v>
      </c>
      <c r="G774" s="1" t="s">
        <v>20</v>
      </c>
      <c r="H774" s="1" t="s">
        <v>13506</v>
      </c>
      <c r="I774" s="1" t="s">
        <v>13507</v>
      </c>
      <c r="J774" s="1" t="s">
        <v>13507</v>
      </c>
      <c r="K774" s="2"/>
      <c r="L774" s="1">
        <v>-6.0</v>
      </c>
      <c r="M774" s="1"/>
      <c r="N774" s="1">
        <v>8.3727</v>
      </c>
      <c r="O774" s="1" t="s">
        <v>10976</v>
      </c>
      <c r="P774" s="1" t="s">
        <v>13508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16</v>
      </c>
      <c r="B775" s="1" t="s">
        <v>17</v>
      </c>
      <c r="C775" s="1">
        <v>299.0</v>
      </c>
      <c r="D775" s="1">
        <v>0.0</v>
      </c>
      <c r="E775" s="1" t="s">
        <v>18</v>
      </c>
      <c r="F775" s="1" t="s">
        <v>19</v>
      </c>
      <c r="G775" s="1" t="s">
        <v>20</v>
      </c>
      <c r="H775" s="1" t="s">
        <v>13509</v>
      </c>
      <c r="I775" s="1" t="s">
        <v>13510</v>
      </c>
      <c r="J775" s="1" t="s">
        <v>13510</v>
      </c>
      <c r="K775" s="2"/>
      <c r="L775" s="1">
        <v>-4.0</v>
      </c>
      <c r="M775" s="1"/>
      <c r="N775" s="1">
        <v>10.0649</v>
      </c>
      <c r="O775" s="1" t="s">
        <v>10976</v>
      </c>
      <c r="P775" s="1" t="s">
        <v>13511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29</v>
      </c>
      <c r="B776" s="1" t="s">
        <v>17</v>
      </c>
      <c r="C776" s="1">
        <v>758.0</v>
      </c>
      <c r="D776" s="1">
        <v>0.0</v>
      </c>
      <c r="E776" s="1" t="s">
        <v>2778</v>
      </c>
      <c r="F776" s="1" t="s">
        <v>19</v>
      </c>
      <c r="G776" s="1" t="s">
        <v>20</v>
      </c>
      <c r="H776" s="1" t="s">
        <v>13512</v>
      </c>
      <c r="I776" s="1" t="s">
        <v>13513</v>
      </c>
      <c r="J776" s="1" t="s">
        <v>13513</v>
      </c>
      <c r="K776" s="2"/>
      <c r="L776" s="1">
        <v>0.0</v>
      </c>
      <c r="M776" s="1"/>
      <c r="N776" s="1">
        <v>19.602316666666667</v>
      </c>
      <c r="O776" s="1" t="s">
        <v>10989</v>
      </c>
      <c r="P776" s="1" t="s">
        <v>13514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80</v>
      </c>
      <c r="B777" s="1" t="s">
        <v>17</v>
      </c>
      <c r="C777" s="1">
        <v>993.0</v>
      </c>
      <c r="D777" s="1">
        <v>0.0</v>
      </c>
      <c r="E777" s="1" t="s">
        <v>18</v>
      </c>
      <c r="F777" s="1" t="s">
        <v>81</v>
      </c>
      <c r="G777" s="1" t="s">
        <v>20</v>
      </c>
      <c r="H777" s="1" t="s">
        <v>13515</v>
      </c>
      <c r="I777" s="1" t="s">
        <v>13516</v>
      </c>
      <c r="J777" s="1" t="s">
        <v>13517</v>
      </c>
      <c r="K777" s="1" t="s">
        <v>13518</v>
      </c>
      <c r="L777" s="1">
        <v>-29.0</v>
      </c>
      <c r="M777" s="1">
        <v>2.03055</v>
      </c>
      <c r="N777" s="1">
        <v>10.0678</v>
      </c>
      <c r="O777" s="1" t="s">
        <v>86</v>
      </c>
      <c r="P777" s="1" t="s">
        <v>13519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16</v>
      </c>
      <c r="B778" s="1" t="s">
        <v>17</v>
      </c>
      <c r="C778" s="1">
        <v>523.0</v>
      </c>
      <c r="D778" s="1">
        <v>0.0</v>
      </c>
      <c r="E778" s="1" t="s">
        <v>18</v>
      </c>
      <c r="F778" s="1" t="s">
        <v>19</v>
      </c>
      <c r="G778" s="1" t="s">
        <v>20</v>
      </c>
      <c r="H778" s="1" t="s">
        <v>13520</v>
      </c>
      <c r="I778" s="1" t="s">
        <v>13521</v>
      </c>
      <c r="J778" s="1" t="s">
        <v>13521</v>
      </c>
      <c r="K778" s="2"/>
      <c r="L778" s="1">
        <v>-12.0</v>
      </c>
      <c r="M778" s="1"/>
      <c r="N778" s="1">
        <v>7.965916666666667</v>
      </c>
      <c r="O778" s="1" t="s">
        <v>10976</v>
      </c>
      <c r="P778" s="1" t="s">
        <v>13522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29</v>
      </c>
      <c r="B779" s="1" t="s">
        <v>17</v>
      </c>
      <c r="C779" s="1">
        <v>224.0</v>
      </c>
      <c r="D779" s="1">
        <v>0.0</v>
      </c>
      <c r="E779" s="1" t="s">
        <v>11791</v>
      </c>
      <c r="F779" s="1" t="s">
        <v>19</v>
      </c>
      <c r="G779" s="1" t="s">
        <v>20</v>
      </c>
      <c r="H779" s="1" t="s">
        <v>13523</v>
      </c>
      <c r="I779" s="1" t="s">
        <v>13524</v>
      </c>
      <c r="J779" s="1" t="s">
        <v>13524</v>
      </c>
      <c r="K779" s="2"/>
      <c r="L779" s="1">
        <v>-9.0</v>
      </c>
      <c r="M779" s="1"/>
      <c r="N779" s="1">
        <v>5.8824</v>
      </c>
      <c r="O779" s="1" t="s">
        <v>10989</v>
      </c>
      <c r="P779" s="1" t="s">
        <v>2554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16</v>
      </c>
      <c r="B780" s="1" t="s">
        <v>17</v>
      </c>
      <c r="C780" s="3">
        <v>351.0</v>
      </c>
      <c r="D780" s="1">
        <v>0.0</v>
      </c>
      <c r="E780" s="1" t="s">
        <v>18</v>
      </c>
      <c r="F780" s="1" t="s">
        <v>19</v>
      </c>
      <c r="G780" s="1" t="s">
        <v>20</v>
      </c>
      <c r="H780" s="1" t="s">
        <v>13525</v>
      </c>
      <c r="I780" s="1" t="s">
        <v>13526</v>
      </c>
      <c r="J780" s="1" t="s">
        <v>13526</v>
      </c>
      <c r="K780" s="2"/>
      <c r="L780" s="1">
        <v>-7.0</v>
      </c>
      <c r="M780" s="1"/>
      <c r="N780" s="1">
        <v>7.715816666666667</v>
      </c>
      <c r="O780" s="1" t="s">
        <v>10976</v>
      </c>
      <c r="P780" s="1" t="s">
        <v>13527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80</v>
      </c>
      <c r="B781" s="1" t="s">
        <v>17</v>
      </c>
      <c r="C781" s="1">
        <v>250.0</v>
      </c>
      <c r="D781" s="1">
        <v>0.0</v>
      </c>
      <c r="E781" s="1" t="s">
        <v>12753</v>
      </c>
      <c r="F781" s="1" t="s">
        <v>81</v>
      </c>
      <c r="G781" s="1" t="s">
        <v>20</v>
      </c>
      <c r="H781" s="1" t="s">
        <v>13528</v>
      </c>
      <c r="I781" s="1" t="s">
        <v>13529</v>
      </c>
      <c r="J781" s="1" t="s">
        <v>13530</v>
      </c>
      <c r="K781" s="1" t="s">
        <v>13531</v>
      </c>
      <c r="L781" s="1">
        <v>-6.0</v>
      </c>
      <c r="M781" s="1">
        <v>0.013183333333333333</v>
      </c>
      <c r="N781" s="1">
        <v>8.94575</v>
      </c>
      <c r="O781" s="1" t="s">
        <v>86</v>
      </c>
      <c r="P781" s="1" t="s">
        <v>13532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37</v>
      </c>
      <c r="B782" s="1" t="s">
        <v>17</v>
      </c>
      <c r="C782" s="1">
        <v>261.5</v>
      </c>
      <c r="D782" s="1">
        <v>261.5</v>
      </c>
      <c r="E782" s="2"/>
      <c r="F782" s="1" t="s">
        <v>38</v>
      </c>
      <c r="G782" s="1" t="s">
        <v>39</v>
      </c>
      <c r="H782" s="1" t="s">
        <v>13533</v>
      </c>
      <c r="I782" s="1" t="s">
        <v>13534</v>
      </c>
      <c r="J782" s="1" t="s">
        <v>13534</v>
      </c>
      <c r="K782" s="2"/>
      <c r="L782" s="1">
        <v>-8.0</v>
      </c>
      <c r="M782" s="1"/>
      <c r="N782" s="1">
        <v>12.155533333333333</v>
      </c>
      <c r="O782" s="1" t="s">
        <v>42</v>
      </c>
      <c r="P782" s="1" t="s">
        <v>13535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80</v>
      </c>
      <c r="B783" s="1" t="s">
        <v>17</v>
      </c>
      <c r="C783" s="1">
        <v>299.0</v>
      </c>
      <c r="D783" s="1">
        <v>75.0</v>
      </c>
      <c r="E783" s="2"/>
      <c r="F783" s="1" t="s">
        <v>38</v>
      </c>
      <c r="G783" s="1" t="s">
        <v>20</v>
      </c>
      <c r="H783" s="1" t="s">
        <v>13536</v>
      </c>
      <c r="I783" s="1" t="s">
        <v>13537</v>
      </c>
      <c r="J783" s="1" t="s">
        <v>13537</v>
      </c>
      <c r="K783" s="2"/>
      <c r="L783" s="1">
        <v>-8.0</v>
      </c>
      <c r="M783" s="1"/>
      <c r="N783" s="1">
        <v>10.509666666666666</v>
      </c>
      <c r="O783" s="1" t="s">
        <v>86</v>
      </c>
      <c r="P783" s="1" t="s">
        <v>13538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29</v>
      </c>
      <c r="B784" s="1" t="s">
        <v>17</v>
      </c>
      <c r="C784" s="3">
        <v>264.0</v>
      </c>
      <c r="D784" s="1">
        <v>0.0</v>
      </c>
      <c r="E784" s="1" t="s">
        <v>1208</v>
      </c>
      <c r="F784" s="1" t="s">
        <v>19</v>
      </c>
      <c r="G784" s="1" t="s">
        <v>20</v>
      </c>
      <c r="H784" s="1" t="s">
        <v>13539</v>
      </c>
      <c r="I784" s="1" t="s">
        <v>13540</v>
      </c>
      <c r="J784" s="1" t="s">
        <v>13540</v>
      </c>
      <c r="K784" s="2"/>
      <c r="L784" s="1">
        <v>-7.0</v>
      </c>
      <c r="M784" s="1"/>
      <c r="N784" s="1">
        <v>7.687966666666667</v>
      </c>
      <c r="O784" s="1" t="s">
        <v>10989</v>
      </c>
      <c r="P784" s="1" t="s">
        <v>2348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16</v>
      </c>
      <c r="B785" s="1" t="s">
        <v>17</v>
      </c>
      <c r="C785" s="3">
        <v>358.0</v>
      </c>
      <c r="D785" s="1">
        <v>0.0</v>
      </c>
      <c r="E785" s="1" t="s">
        <v>18</v>
      </c>
      <c r="F785" s="1" t="s">
        <v>19</v>
      </c>
      <c r="G785" s="1" t="s">
        <v>20</v>
      </c>
      <c r="H785" s="1" t="s">
        <v>13541</v>
      </c>
      <c r="I785" s="1" t="s">
        <v>13542</v>
      </c>
      <c r="J785" s="1" t="s">
        <v>13542</v>
      </c>
      <c r="K785" s="2"/>
      <c r="L785" s="1">
        <v>-6.0</v>
      </c>
      <c r="M785" s="1"/>
      <c r="N785" s="1">
        <v>8.304516666666666</v>
      </c>
      <c r="O785" s="1" t="s">
        <v>10976</v>
      </c>
      <c r="P785" s="1" t="s">
        <v>13543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16</v>
      </c>
      <c r="B786" s="1" t="s">
        <v>17</v>
      </c>
      <c r="C786" s="1">
        <v>513.0</v>
      </c>
      <c r="D786" s="1">
        <v>0.0</v>
      </c>
      <c r="E786" s="1" t="s">
        <v>18</v>
      </c>
      <c r="F786" s="1" t="s">
        <v>19</v>
      </c>
      <c r="G786" s="1" t="s">
        <v>20</v>
      </c>
      <c r="H786" s="1" t="s">
        <v>13544</v>
      </c>
      <c r="I786" s="1" t="s">
        <v>13545</v>
      </c>
      <c r="J786" s="1" t="s">
        <v>13545</v>
      </c>
      <c r="K786" s="2"/>
      <c r="L786" s="1">
        <v>-11.0</v>
      </c>
      <c r="M786" s="1"/>
      <c r="N786" s="1">
        <v>8.977733333333333</v>
      </c>
      <c r="O786" s="1" t="s">
        <v>10976</v>
      </c>
      <c r="P786" s="1" t="s">
        <v>13546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80</v>
      </c>
      <c r="B787" s="1" t="s">
        <v>17</v>
      </c>
      <c r="C787" s="1">
        <v>199.0</v>
      </c>
      <c r="D787" s="1">
        <v>50.0</v>
      </c>
      <c r="E787" s="2"/>
      <c r="F787" s="1" t="s">
        <v>38</v>
      </c>
      <c r="G787" s="1" t="s">
        <v>162</v>
      </c>
      <c r="H787" s="1" t="s">
        <v>13547</v>
      </c>
      <c r="I787" s="1" t="s">
        <v>13548</v>
      </c>
      <c r="J787" s="1" t="s">
        <v>13548</v>
      </c>
      <c r="K787" s="2"/>
      <c r="L787" s="1">
        <v>-7.0</v>
      </c>
      <c r="M787" s="1"/>
      <c r="N787" s="1">
        <v>11.763816666666667</v>
      </c>
      <c r="O787" s="1" t="s">
        <v>86</v>
      </c>
      <c r="P787" s="1" t="s">
        <v>11908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29</v>
      </c>
      <c r="B788" s="1" t="s">
        <v>88</v>
      </c>
      <c r="C788" s="3">
        <v>351.0</v>
      </c>
      <c r="D788" s="1">
        <v>0.0</v>
      </c>
      <c r="E788" s="1" t="s">
        <v>13549</v>
      </c>
      <c r="F788" s="1" t="s">
        <v>19</v>
      </c>
      <c r="G788" s="1" t="s">
        <v>20</v>
      </c>
      <c r="H788" s="1" t="s">
        <v>13550</v>
      </c>
      <c r="I788" s="1" t="s">
        <v>13551</v>
      </c>
      <c r="J788" s="1" t="s">
        <v>13551</v>
      </c>
      <c r="K788" s="2"/>
      <c r="L788" s="1">
        <v>-9.0</v>
      </c>
      <c r="M788" s="1"/>
      <c r="N788" s="1">
        <v>5.838316666666667</v>
      </c>
      <c r="O788" s="1" t="s">
        <v>10989</v>
      </c>
      <c r="P788" s="1" t="s">
        <v>13552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80</v>
      </c>
      <c r="B789" s="1" t="s">
        <v>17</v>
      </c>
      <c r="C789" s="1">
        <v>245.0</v>
      </c>
      <c r="D789" s="1">
        <v>61.0</v>
      </c>
      <c r="E789" s="2"/>
      <c r="F789" s="1" t="s">
        <v>38</v>
      </c>
      <c r="G789" s="1" t="s">
        <v>20</v>
      </c>
      <c r="H789" s="1" t="s">
        <v>13553</v>
      </c>
      <c r="I789" s="1" t="s">
        <v>13554</v>
      </c>
      <c r="J789" s="1" t="s">
        <v>13554</v>
      </c>
      <c r="K789" s="2"/>
      <c r="L789" s="1">
        <v>-10.0</v>
      </c>
      <c r="M789" s="1"/>
      <c r="N789" s="1">
        <v>9.458783333333333</v>
      </c>
      <c r="O789" s="1" t="s">
        <v>86</v>
      </c>
      <c r="P789" s="1" t="s">
        <v>12314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80</v>
      </c>
      <c r="B790" s="1" t="s">
        <v>17</v>
      </c>
      <c r="C790" s="1">
        <v>309.0</v>
      </c>
      <c r="D790" s="1">
        <v>0.0</v>
      </c>
      <c r="E790" s="1" t="s">
        <v>12753</v>
      </c>
      <c r="F790" s="1" t="s">
        <v>81</v>
      </c>
      <c r="G790" s="1" t="s">
        <v>39</v>
      </c>
      <c r="H790" s="1" t="s">
        <v>13555</v>
      </c>
      <c r="I790" s="1" t="s">
        <v>13556</v>
      </c>
      <c r="J790" s="1" t="s">
        <v>13557</v>
      </c>
      <c r="K790" s="1" t="s">
        <v>13558</v>
      </c>
      <c r="L790" s="1">
        <v>-4.0</v>
      </c>
      <c r="M790" s="1">
        <v>0.012266666666666667</v>
      </c>
      <c r="N790" s="1">
        <v>13.598133333333333</v>
      </c>
      <c r="O790" s="1" t="s">
        <v>86</v>
      </c>
      <c r="P790" s="1" t="s">
        <v>13559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25</v>
      </c>
      <c r="B791" s="1" t="s">
        <v>17</v>
      </c>
      <c r="C791" s="1">
        <v>587.0</v>
      </c>
      <c r="D791" s="1">
        <v>0.0</v>
      </c>
      <c r="E791" s="2"/>
      <c r="F791" s="1" t="s">
        <v>19</v>
      </c>
      <c r="G791" s="1" t="s">
        <v>20</v>
      </c>
      <c r="H791" s="1" t="s">
        <v>13560</v>
      </c>
      <c r="I791" s="1" t="s">
        <v>13561</v>
      </c>
      <c r="J791" s="1" t="s">
        <v>13561</v>
      </c>
      <c r="K791" s="2"/>
      <c r="L791" s="1">
        <v>-9.0</v>
      </c>
      <c r="M791" s="1"/>
      <c r="N791" s="1">
        <v>10.5679</v>
      </c>
      <c r="O791" s="1" t="s">
        <v>10989</v>
      </c>
      <c r="P791" s="1" t="s">
        <v>13562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16</v>
      </c>
      <c r="B792" s="1" t="s">
        <v>17</v>
      </c>
      <c r="C792" s="3">
        <v>264.0</v>
      </c>
      <c r="D792" s="1">
        <v>0.0</v>
      </c>
      <c r="E792" s="1" t="s">
        <v>18</v>
      </c>
      <c r="F792" s="1" t="s">
        <v>19</v>
      </c>
      <c r="G792" s="1" t="s">
        <v>20</v>
      </c>
      <c r="H792" s="1" t="s">
        <v>13563</v>
      </c>
      <c r="I792" s="1" t="s">
        <v>13564</v>
      </c>
      <c r="J792" s="1" t="s">
        <v>13564</v>
      </c>
      <c r="K792" s="2"/>
      <c r="L792" s="1">
        <v>-6.0</v>
      </c>
      <c r="M792" s="1"/>
      <c r="N792" s="1">
        <v>8.544066666666666</v>
      </c>
      <c r="O792" s="1" t="s">
        <v>10976</v>
      </c>
      <c r="P792" s="1" t="s">
        <v>11036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16</v>
      </c>
      <c r="B793" s="1" t="s">
        <v>17</v>
      </c>
      <c r="C793" s="1">
        <v>469.0</v>
      </c>
      <c r="D793" s="1">
        <v>0.0</v>
      </c>
      <c r="E793" s="1" t="s">
        <v>18</v>
      </c>
      <c r="F793" s="1" t="s">
        <v>19</v>
      </c>
      <c r="G793" s="1" t="s">
        <v>20</v>
      </c>
      <c r="H793" s="1" t="s">
        <v>13565</v>
      </c>
      <c r="I793" s="1" t="s">
        <v>13566</v>
      </c>
      <c r="J793" s="1" t="s">
        <v>13566</v>
      </c>
      <c r="K793" s="2"/>
      <c r="L793" s="1">
        <v>-6.0</v>
      </c>
      <c r="M793" s="1"/>
      <c r="N793" s="1">
        <v>8.0494</v>
      </c>
      <c r="O793" s="1" t="s">
        <v>10976</v>
      </c>
      <c r="P793" s="1" t="s">
        <v>13567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80</v>
      </c>
      <c r="B794" s="1" t="s">
        <v>17</v>
      </c>
      <c r="C794" s="3">
        <v>618.0</v>
      </c>
      <c r="D794" s="1">
        <v>0.0</v>
      </c>
      <c r="E794" s="1" t="s">
        <v>12753</v>
      </c>
      <c r="F794" s="1" t="s">
        <v>81</v>
      </c>
      <c r="G794" s="1" t="s">
        <v>39</v>
      </c>
      <c r="H794" s="1" t="s">
        <v>13568</v>
      </c>
      <c r="I794" s="1" t="s">
        <v>13569</v>
      </c>
      <c r="J794" s="1" t="s">
        <v>13570</v>
      </c>
      <c r="K794" s="1" t="s">
        <v>13571</v>
      </c>
      <c r="L794" s="1">
        <v>-18.0</v>
      </c>
      <c r="M794" s="1">
        <v>0.0116</v>
      </c>
      <c r="N794" s="1">
        <v>12.48515</v>
      </c>
      <c r="O794" s="1" t="s">
        <v>86</v>
      </c>
      <c r="P794" s="1" t="s">
        <v>13572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16</v>
      </c>
      <c r="B795" s="1" t="s">
        <v>17</v>
      </c>
      <c r="C795" s="1">
        <v>552.0</v>
      </c>
      <c r="D795" s="1">
        <v>0.0</v>
      </c>
      <c r="E795" s="1" t="s">
        <v>18</v>
      </c>
      <c r="F795" s="1" t="s">
        <v>19</v>
      </c>
      <c r="G795" s="1" t="s">
        <v>20</v>
      </c>
      <c r="H795" s="1" t="s">
        <v>13573</v>
      </c>
      <c r="I795" s="1" t="s">
        <v>13574</v>
      </c>
      <c r="J795" s="1" t="s">
        <v>13574</v>
      </c>
      <c r="K795" s="2"/>
      <c r="L795" s="1">
        <v>-3.0</v>
      </c>
      <c r="M795" s="1"/>
      <c r="N795" s="1">
        <v>16.6235</v>
      </c>
      <c r="O795" s="1" t="s">
        <v>10976</v>
      </c>
      <c r="P795" s="1" t="s">
        <v>13575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25</v>
      </c>
      <c r="B796" s="1" t="s">
        <v>17</v>
      </c>
      <c r="C796" s="1">
        <v>289.0</v>
      </c>
      <c r="D796" s="1">
        <v>0.0</v>
      </c>
      <c r="E796" s="2"/>
      <c r="F796" s="1" t="s">
        <v>19</v>
      </c>
      <c r="G796" s="1" t="s">
        <v>20</v>
      </c>
      <c r="H796" s="1" t="s">
        <v>13576</v>
      </c>
      <c r="I796" s="1" t="s">
        <v>13577</v>
      </c>
      <c r="J796" s="1" t="s">
        <v>13577</v>
      </c>
      <c r="K796" s="2"/>
      <c r="L796" s="1">
        <v>-5.0</v>
      </c>
      <c r="M796" s="1"/>
      <c r="N796" s="1">
        <v>9.628233333333334</v>
      </c>
      <c r="O796" s="1" t="s">
        <v>10989</v>
      </c>
      <c r="P796" s="1" t="s">
        <v>11148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25</v>
      </c>
      <c r="B797" s="1" t="s">
        <v>17</v>
      </c>
      <c r="C797" s="3">
        <v>398.0</v>
      </c>
      <c r="D797" s="1">
        <v>0.0</v>
      </c>
      <c r="E797" s="2"/>
      <c r="F797" s="1" t="s">
        <v>19</v>
      </c>
      <c r="G797" s="1" t="s">
        <v>20</v>
      </c>
      <c r="H797" s="1" t="s">
        <v>13578</v>
      </c>
      <c r="I797" s="1" t="s">
        <v>13579</v>
      </c>
      <c r="J797" s="1" t="s">
        <v>13579</v>
      </c>
      <c r="K797" s="2"/>
      <c r="L797" s="1">
        <v>-6.0</v>
      </c>
      <c r="M797" s="1"/>
      <c r="N797" s="1">
        <v>8.840633333333333</v>
      </c>
      <c r="O797" s="1" t="s">
        <v>10989</v>
      </c>
      <c r="P797" s="1" t="s">
        <v>13580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16</v>
      </c>
      <c r="B798" s="1" t="s">
        <v>17</v>
      </c>
      <c r="C798" s="1">
        <v>299.0</v>
      </c>
      <c r="D798" s="1">
        <v>0.0</v>
      </c>
      <c r="E798" s="1" t="s">
        <v>18</v>
      </c>
      <c r="F798" s="1" t="s">
        <v>19</v>
      </c>
      <c r="G798" s="1" t="s">
        <v>20</v>
      </c>
      <c r="H798" s="1" t="s">
        <v>13581</v>
      </c>
      <c r="I798" s="1" t="s">
        <v>13582</v>
      </c>
      <c r="J798" s="1" t="s">
        <v>13582</v>
      </c>
      <c r="K798" s="2"/>
      <c r="L798" s="1">
        <v>-5.0</v>
      </c>
      <c r="M798" s="1"/>
      <c r="N798" s="1">
        <v>9.7285</v>
      </c>
      <c r="O798" s="1" t="s">
        <v>10976</v>
      </c>
      <c r="P798" s="1" t="s">
        <v>13015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16</v>
      </c>
      <c r="B799" s="1" t="s">
        <v>17</v>
      </c>
      <c r="C799" s="1">
        <v>264.0</v>
      </c>
      <c r="D799" s="1">
        <v>0.0</v>
      </c>
      <c r="E799" s="1" t="s">
        <v>18</v>
      </c>
      <c r="F799" s="1" t="s">
        <v>19</v>
      </c>
      <c r="G799" s="1" t="s">
        <v>20</v>
      </c>
      <c r="H799" s="1" t="s">
        <v>13583</v>
      </c>
      <c r="I799" s="1" t="s">
        <v>13584</v>
      </c>
      <c r="J799" s="1" t="s">
        <v>13584</v>
      </c>
      <c r="K799" s="2"/>
      <c r="L799" s="1">
        <v>-3.0</v>
      </c>
      <c r="M799" s="1"/>
      <c r="N799" s="1">
        <v>11.758933333333333</v>
      </c>
      <c r="O799" s="1" t="s">
        <v>10976</v>
      </c>
      <c r="P799" s="1" t="s">
        <v>13457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29</v>
      </c>
      <c r="B800" s="1" t="s">
        <v>17</v>
      </c>
      <c r="C800" s="1">
        <v>329.0</v>
      </c>
      <c r="D800" s="1">
        <v>0.0</v>
      </c>
      <c r="E800" s="1" t="s">
        <v>30</v>
      </c>
      <c r="F800" s="1" t="s">
        <v>19</v>
      </c>
      <c r="G800" s="1" t="s">
        <v>20</v>
      </c>
      <c r="H800" s="1" t="s">
        <v>13585</v>
      </c>
      <c r="I800" s="1" t="s">
        <v>13586</v>
      </c>
      <c r="J800" s="1" t="s">
        <v>13586</v>
      </c>
      <c r="K800" s="2"/>
      <c r="L800" s="1">
        <v>-8.0</v>
      </c>
      <c r="M800" s="1"/>
      <c r="N800" s="1">
        <v>6.1154</v>
      </c>
      <c r="O800" s="1" t="s">
        <v>10989</v>
      </c>
      <c r="P800" s="1" t="s">
        <v>1273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25</v>
      </c>
      <c r="B801" s="1" t="s">
        <v>17</v>
      </c>
      <c r="C801" s="1">
        <v>563.0</v>
      </c>
      <c r="D801" s="1">
        <v>0.0</v>
      </c>
      <c r="E801" s="2"/>
      <c r="F801" s="1" t="s">
        <v>19</v>
      </c>
      <c r="G801" s="1" t="s">
        <v>20</v>
      </c>
      <c r="H801" s="1" t="s">
        <v>13587</v>
      </c>
      <c r="I801" s="1" t="s">
        <v>13588</v>
      </c>
      <c r="J801" s="1" t="s">
        <v>13588</v>
      </c>
      <c r="K801" s="2"/>
      <c r="L801" s="1">
        <v>-4.0</v>
      </c>
      <c r="M801" s="1"/>
      <c r="N801" s="1">
        <v>15.91115</v>
      </c>
      <c r="O801" s="1" t="s">
        <v>10989</v>
      </c>
      <c r="P801" s="1" t="s">
        <v>13589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80</v>
      </c>
      <c r="B802" s="1" t="s">
        <v>17</v>
      </c>
      <c r="C802" s="1">
        <v>247.0</v>
      </c>
      <c r="D802" s="1">
        <v>62.0</v>
      </c>
      <c r="E802" s="2"/>
      <c r="F802" s="1" t="s">
        <v>38</v>
      </c>
      <c r="G802" s="1" t="s">
        <v>39</v>
      </c>
      <c r="H802" s="1" t="s">
        <v>13590</v>
      </c>
      <c r="I802" s="1" t="s">
        <v>13591</v>
      </c>
      <c r="J802" s="1" t="s">
        <v>13591</v>
      </c>
      <c r="K802" s="2"/>
      <c r="L802" s="1">
        <v>-9.0</v>
      </c>
      <c r="M802" s="1"/>
      <c r="N802" s="1">
        <v>10.351783333333334</v>
      </c>
      <c r="O802" s="1" t="s">
        <v>86</v>
      </c>
      <c r="P802" s="1" t="s">
        <v>13592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16</v>
      </c>
      <c r="B803" s="3" t="s">
        <v>17</v>
      </c>
      <c r="C803" s="1">
        <v>563.0</v>
      </c>
      <c r="D803" s="1">
        <v>0.0</v>
      </c>
      <c r="E803" s="1" t="s">
        <v>18</v>
      </c>
      <c r="F803" s="1" t="s">
        <v>19</v>
      </c>
      <c r="G803" s="1" t="s">
        <v>20</v>
      </c>
      <c r="H803" s="1" t="s">
        <v>13593</v>
      </c>
      <c r="I803" s="1" t="s">
        <v>13594</v>
      </c>
      <c r="J803" s="1" t="s">
        <v>13594</v>
      </c>
      <c r="K803" s="2"/>
      <c r="L803" s="1">
        <v>-7.0</v>
      </c>
      <c r="M803" s="1"/>
      <c r="N803" s="1">
        <v>12.238033333333334</v>
      </c>
      <c r="O803" s="1" t="s">
        <v>10976</v>
      </c>
      <c r="P803" s="1" t="s">
        <v>13595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80</v>
      </c>
      <c r="B804" s="1" t="s">
        <v>17</v>
      </c>
      <c r="C804" s="1">
        <v>338.0</v>
      </c>
      <c r="D804" s="1">
        <v>0.0</v>
      </c>
      <c r="E804" s="1" t="s">
        <v>12753</v>
      </c>
      <c r="F804" s="1" t="s">
        <v>81</v>
      </c>
      <c r="G804" s="1" t="s">
        <v>20</v>
      </c>
      <c r="H804" s="1" t="s">
        <v>13596</v>
      </c>
      <c r="I804" s="1" t="s">
        <v>13597</v>
      </c>
      <c r="J804" s="1" t="s">
        <v>13598</v>
      </c>
      <c r="K804" s="1" t="s">
        <v>13599</v>
      </c>
      <c r="L804" s="1">
        <v>-7.0</v>
      </c>
      <c r="M804" s="1">
        <v>0.0118</v>
      </c>
      <c r="N804" s="1">
        <v>13.994366666666666</v>
      </c>
      <c r="O804" s="1" t="s">
        <v>86</v>
      </c>
      <c r="P804" s="1" t="s">
        <v>13600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80</v>
      </c>
      <c r="B805" s="1" t="s">
        <v>17</v>
      </c>
      <c r="C805" s="1">
        <v>209.0</v>
      </c>
      <c r="D805" s="1">
        <v>50.0</v>
      </c>
      <c r="E805" s="2"/>
      <c r="F805" s="1" t="s">
        <v>38</v>
      </c>
      <c r="G805" s="1" t="s">
        <v>20</v>
      </c>
      <c r="H805" s="1" t="s">
        <v>13601</v>
      </c>
      <c r="I805" s="1" t="s">
        <v>13602</v>
      </c>
      <c r="J805" s="1" t="s">
        <v>13602</v>
      </c>
      <c r="K805" s="2"/>
      <c r="L805" s="1">
        <v>-7.0</v>
      </c>
      <c r="M805" s="1"/>
      <c r="N805" s="1">
        <v>11.33385</v>
      </c>
      <c r="O805" s="1" t="s">
        <v>86</v>
      </c>
      <c r="P805" s="1" t="s">
        <v>11350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80</v>
      </c>
      <c r="B806" s="1" t="s">
        <v>17</v>
      </c>
      <c r="C806" s="1">
        <v>386.0</v>
      </c>
      <c r="D806" s="1">
        <v>112.0</v>
      </c>
      <c r="E806" s="2"/>
      <c r="F806" s="1" t="s">
        <v>38</v>
      </c>
      <c r="G806" s="1" t="s">
        <v>20</v>
      </c>
      <c r="H806" s="1" t="s">
        <v>13603</v>
      </c>
      <c r="I806" s="1" t="s">
        <v>13604</v>
      </c>
      <c r="J806" s="1" t="s">
        <v>13604</v>
      </c>
      <c r="K806" s="2"/>
      <c r="L806" s="1">
        <v>-3.0</v>
      </c>
      <c r="M806" s="1"/>
      <c r="N806" s="1">
        <v>15.908816666666667</v>
      </c>
      <c r="O806" s="1" t="s">
        <v>86</v>
      </c>
      <c r="P806" s="1" t="s">
        <v>13605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25</v>
      </c>
      <c r="B807" s="1" t="s">
        <v>17</v>
      </c>
      <c r="C807" s="1">
        <v>736.0</v>
      </c>
      <c r="D807" s="1">
        <v>0.0</v>
      </c>
      <c r="E807" s="2"/>
      <c r="F807" s="1" t="s">
        <v>19</v>
      </c>
      <c r="G807" s="1" t="s">
        <v>20</v>
      </c>
      <c r="H807" s="1" t="s">
        <v>13606</v>
      </c>
      <c r="I807" s="1" t="s">
        <v>13607</v>
      </c>
      <c r="J807" s="1" t="s">
        <v>13607</v>
      </c>
      <c r="K807" s="2"/>
      <c r="L807" s="1">
        <v>-12.0</v>
      </c>
      <c r="M807" s="1"/>
      <c r="N807" s="1">
        <v>7.5074</v>
      </c>
      <c r="O807" s="1" t="s">
        <v>10989</v>
      </c>
      <c r="P807" s="1" t="s">
        <v>11130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16</v>
      </c>
      <c r="B808" s="1" t="s">
        <v>17</v>
      </c>
      <c r="C808" s="1">
        <v>264.0</v>
      </c>
      <c r="D808" s="1">
        <v>0.0</v>
      </c>
      <c r="E808" s="1" t="s">
        <v>18</v>
      </c>
      <c r="F808" s="1" t="s">
        <v>19</v>
      </c>
      <c r="G808" s="1" t="s">
        <v>20</v>
      </c>
      <c r="H808" s="1" t="s">
        <v>13608</v>
      </c>
      <c r="I808" s="1" t="s">
        <v>13609</v>
      </c>
      <c r="J808" s="1" t="s">
        <v>13609</v>
      </c>
      <c r="K808" s="2"/>
      <c r="L808" s="1">
        <v>-10.0</v>
      </c>
      <c r="M808" s="1"/>
      <c r="N808" s="1">
        <v>4.997883333333333</v>
      </c>
      <c r="O808" s="1" t="s">
        <v>10976</v>
      </c>
      <c r="P808" s="1" t="s">
        <v>13610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25</v>
      </c>
      <c r="B809" s="1" t="s">
        <v>17</v>
      </c>
      <c r="C809" s="1">
        <v>528.0</v>
      </c>
      <c r="D809" s="1">
        <v>0.0</v>
      </c>
      <c r="E809" s="2"/>
      <c r="F809" s="1" t="s">
        <v>19</v>
      </c>
      <c r="G809" s="1" t="s">
        <v>20</v>
      </c>
      <c r="H809" s="1" t="s">
        <v>13611</v>
      </c>
      <c r="I809" s="1" t="s">
        <v>13612</v>
      </c>
      <c r="J809" s="1" t="s">
        <v>13612</v>
      </c>
      <c r="K809" s="2"/>
      <c r="L809" s="1">
        <v>-13.0</v>
      </c>
      <c r="M809" s="1"/>
      <c r="N809" s="1">
        <v>6.722183333333334</v>
      </c>
      <c r="O809" s="1" t="s">
        <v>10989</v>
      </c>
      <c r="P809" s="1" t="s">
        <v>13613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16</v>
      </c>
      <c r="B810" s="1" t="s">
        <v>17</v>
      </c>
      <c r="C810" s="1">
        <v>488.0</v>
      </c>
      <c r="D810" s="1">
        <v>0.0</v>
      </c>
      <c r="E810" s="1" t="s">
        <v>18</v>
      </c>
      <c r="F810" s="1" t="s">
        <v>19</v>
      </c>
      <c r="G810" s="1" t="s">
        <v>20</v>
      </c>
      <c r="H810" s="1" t="s">
        <v>13614</v>
      </c>
      <c r="I810" s="1" t="s">
        <v>13615</v>
      </c>
      <c r="J810" s="1" t="s">
        <v>13615</v>
      </c>
      <c r="K810" s="2"/>
      <c r="L810" s="1">
        <v>-6.0</v>
      </c>
      <c r="M810" s="1"/>
      <c r="N810" s="1">
        <v>8.224783333333333</v>
      </c>
      <c r="O810" s="1" t="s">
        <v>10976</v>
      </c>
      <c r="P810" s="1" t="s">
        <v>13616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80</v>
      </c>
      <c r="B811" s="1" t="s">
        <v>17</v>
      </c>
      <c r="C811" s="1">
        <v>250.0</v>
      </c>
      <c r="D811" s="1">
        <v>0.0</v>
      </c>
      <c r="E811" s="1" t="s">
        <v>12753</v>
      </c>
      <c r="F811" s="1" t="s">
        <v>81</v>
      </c>
      <c r="G811" s="1" t="s">
        <v>20</v>
      </c>
      <c r="H811" s="1" t="s">
        <v>13617</v>
      </c>
      <c r="I811" s="1" t="s">
        <v>13618</v>
      </c>
      <c r="J811" s="1" t="s">
        <v>13619</v>
      </c>
      <c r="K811" s="1" t="s">
        <v>13620</v>
      </c>
      <c r="L811" s="1">
        <v>-8.0</v>
      </c>
      <c r="M811" s="1">
        <v>0.012116666666666666</v>
      </c>
      <c r="N811" s="1">
        <v>6.523733333333333</v>
      </c>
      <c r="O811" s="1" t="s">
        <v>86</v>
      </c>
      <c r="P811" s="1" t="s">
        <v>11648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80</v>
      </c>
      <c r="B812" s="1" t="s">
        <v>17</v>
      </c>
      <c r="C812" s="1">
        <v>557.0</v>
      </c>
      <c r="D812" s="1">
        <v>0.0</v>
      </c>
      <c r="E812" s="1" t="s">
        <v>12753</v>
      </c>
      <c r="F812" s="1" t="s">
        <v>81</v>
      </c>
      <c r="G812" s="1" t="s">
        <v>20</v>
      </c>
      <c r="H812" s="1" t="s">
        <v>13621</v>
      </c>
      <c r="I812" s="1" t="s">
        <v>13622</v>
      </c>
      <c r="J812" s="1" t="s">
        <v>13623</v>
      </c>
      <c r="K812" s="1" t="s">
        <v>13624</v>
      </c>
      <c r="L812" s="1">
        <v>-2.0</v>
      </c>
      <c r="M812" s="1">
        <v>0.014533333333333334</v>
      </c>
      <c r="N812" s="1">
        <v>11.36465</v>
      </c>
      <c r="O812" s="1" t="s">
        <v>86</v>
      </c>
      <c r="P812" s="1" t="s">
        <v>13625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16</v>
      </c>
      <c r="B813" s="1" t="s">
        <v>17</v>
      </c>
      <c r="C813" s="3">
        <v>658.0</v>
      </c>
      <c r="D813" s="1">
        <v>0.0</v>
      </c>
      <c r="E813" s="1" t="s">
        <v>18</v>
      </c>
      <c r="F813" s="1" t="s">
        <v>19</v>
      </c>
      <c r="G813" s="1" t="s">
        <v>20</v>
      </c>
      <c r="H813" s="1" t="s">
        <v>13626</v>
      </c>
      <c r="I813" s="1" t="s">
        <v>13627</v>
      </c>
      <c r="J813" s="1" t="s">
        <v>13627</v>
      </c>
      <c r="K813" s="2"/>
      <c r="L813" s="1">
        <v>-4.0</v>
      </c>
      <c r="M813" s="1"/>
      <c r="N813" s="1">
        <v>15.9325</v>
      </c>
      <c r="O813" s="1" t="s">
        <v>10976</v>
      </c>
      <c r="P813" s="1" t="s">
        <v>13628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16</v>
      </c>
      <c r="B814" s="1" t="s">
        <v>17</v>
      </c>
      <c r="C814" s="1">
        <v>1195.0</v>
      </c>
      <c r="D814" s="1">
        <v>0.0</v>
      </c>
      <c r="E814" s="1" t="s">
        <v>18</v>
      </c>
      <c r="F814" s="1" t="s">
        <v>19</v>
      </c>
      <c r="G814" s="1" t="s">
        <v>20</v>
      </c>
      <c r="H814" s="1" t="s">
        <v>13629</v>
      </c>
      <c r="I814" s="1" t="s">
        <v>13630</v>
      </c>
      <c r="J814" s="1" t="s">
        <v>13630</v>
      </c>
      <c r="K814" s="2"/>
      <c r="L814" s="1">
        <v>-3.0</v>
      </c>
      <c r="M814" s="1"/>
      <c r="N814" s="1">
        <v>16.7896</v>
      </c>
      <c r="O814" s="1" t="s">
        <v>10976</v>
      </c>
      <c r="P814" s="1" t="s">
        <v>13631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16</v>
      </c>
      <c r="B815" s="1" t="s">
        <v>17</v>
      </c>
      <c r="C815" s="3">
        <v>536.0</v>
      </c>
      <c r="D815" s="1">
        <v>0.0</v>
      </c>
      <c r="E815" s="1" t="s">
        <v>18</v>
      </c>
      <c r="F815" s="1" t="s">
        <v>19</v>
      </c>
      <c r="G815" s="1" t="s">
        <v>20</v>
      </c>
      <c r="H815" s="1" t="s">
        <v>13632</v>
      </c>
      <c r="I815" s="1" t="s">
        <v>13633</v>
      </c>
      <c r="J815" s="1" t="s">
        <v>13633</v>
      </c>
      <c r="K815" s="2"/>
      <c r="L815" s="1">
        <v>-8.0</v>
      </c>
      <c r="M815" s="1"/>
      <c r="N815" s="1">
        <v>11.123333333333333</v>
      </c>
      <c r="O815" s="1" t="s">
        <v>10976</v>
      </c>
      <c r="P815" s="1" t="s">
        <v>12752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25</v>
      </c>
      <c r="B816" s="1" t="s">
        <v>17</v>
      </c>
      <c r="C816" s="3">
        <v>423.0</v>
      </c>
      <c r="D816" s="1">
        <v>0.0</v>
      </c>
      <c r="E816" s="2"/>
      <c r="F816" s="1" t="s">
        <v>19</v>
      </c>
      <c r="G816" s="1" t="s">
        <v>20</v>
      </c>
      <c r="H816" s="1" t="s">
        <v>13634</v>
      </c>
      <c r="I816" s="1" t="s">
        <v>13635</v>
      </c>
      <c r="J816" s="1" t="s">
        <v>13635</v>
      </c>
      <c r="K816" s="2"/>
      <c r="L816" s="1">
        <v>-6.0</v>
      </c>
      <c r="M816" s="1"/>
      <c r="N816" s="1">
        <v>8.24365</v>
      </c>
      <c r="O816" s="1" t="s">
        <v>10989</v>
      </c>
      <c r="P816" s="1" t="s">
        <v>13636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16</v>
      </c>
      <c r="B817" s="1" t="s">
        <v>17</v>
      </c>
      <c r="C817" s="3">
        <v>329.0</v>
      </c>
      <c r="D817" s="1">
        <v>0.0</v>
      </c>
      <c r="E817" s="1" t="s">
        <v>18</v>
      </c>
      <c r="F817" s="1" t="s">
        <v>19</v>
      </c>
      <c r="G817" s="1" t="s">
        <v>20</v>
      </c>
      <c r="H817" s="1" t="s">
        <v>13637</v>
      </c>
      <c r="I817" s="1" t="s">
        <v>13638</v>
      </c>
      <c r="J817" s="1" t="s">
        <v>13638</v>
      </c>
      <c r="K817" s="2"/>
      <c r="L817" s="1">
        <v>-8.0</v>
      </c>
      <c r="M817" s="1"/>
      <c r="N817" s="1">
        <v>7.45335</v>
      </c>
      <c r="O817" s="1" t="s">
        <v>10976</v>
      </c>
      <c r="P817" s="1" t="s">
        <v>11754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80</v>
      </c>
      <c r="B818" s="1" t="s">
        <v>17</v>
      </c>
      <c r="C818" s="1">
        <v>236.0</v>
      </c>
      <c r="D818" s="1">
        <v>73.0</v>
      </c>
      <c r="E818" s="2"/>
      <c r="F818" s="1" t="s">
        <v>38</v>
      </c>
      <c r="G818" s="1" t="s">
        <v>20</v>
      </c>
      <c r="H818" s="1" t="s">
        <v>13639</v>
      </c>
      <c r="I818" s="1" t="s">
        <v>13640</v>
      </c>
      <c r="J818" s="1" t="s">
        <v>13640</v>
      </c>
      <c r="K818" s="2"/>
      <c r="L818" s="1">
        <v>-7.0</v>
      </c>
      <c r="M818" s="1"/>
      <c r="N818" s="1">
        <v>11.319533333333334</v>
      </c>
      <c r="O818" s="1" t="s">
        <v>86</v>
      </c>
      <c r="P818" s="1" t="s">
        <v>11423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25</v>
      </c>
      <c r="B819" s="1" t="s">
        <v>17</v>
      </c>
      <c r="C819" s="3">
        <v>587.0</v>
      </c>
      <c r="D819" s="1">
        <v>0.0</v>
      </c>
      <c r="E819" s="2"/>
      <c r="F819" s="1" t="s">
        <v>19</v>
      </c>
      <c r="G819" s="1" t="s">
        <v>20</v>
      </c>
      <c r="H819" s="1" t="s">
        <v>13641</v>
      </c>
      <c r="I819" s="1" t="s">
        <v>13642</v>
      </c>
      <c r="J819" s="1" t="s">
        <v>13642</v>
      </c>
      <c r="K819" s="2"/>
      <c r="L819" s="1">
        <v>-9.0</v>
      </c>
      <c r="M819" s="1"/>
      <c r="N819" s="1">
        <v>10.716083333333334</v>
      </c>
      <c r="O819" s="1" t="s">
        <v>10989</v>
      </c>
      <c r="P819" s="1" t="s">
        <v>13643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29</v>
      </c>
      <c r="B820" s="1" t="s">
        <v>17</v>
      </c>
      <c r="C820" s="1">
        <v>324.0</v>
      </c>
      <c r="D820" s="1">
        <v>0.0</v>
      </c>
      <c r="E820" s="1" t="s">
        <v>2036</v>
      </c>
      <c r="F820" s="1" t="s">
        <v>19</v>
      </c>
      <c r="G820" s="1" t="s">
        <v>20</v>
      </c>
      <c r="H820" s="1" t="s">
        <v>13644</v>
      </c>
      <c r="I820" s="1" t="s">
        <v>13645</v>
      </c>
      <c r="J820" s="1" t="s">
        <v>13645</v>
      </c>
      <c r="K820" s="2"/>
      <c r="L820" s="1">
        <v>-3.0</v>
      </c>
      <c r="M820" s="1"/>
      <c r="N820" s="1">
        <v>11.13295</v>
      </c>
      <c r="O820" s="1" t="s">
        <v>10989</v>
      </c>
      <c r="P820" s="1" t="s">
        <v>13646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25</v>
      </c>
      <c r="B821" s="1" t="s">
        <v>17</v>
      </c>
      <c r="C821" s="1">
        <v>658.0</v>
      </c>
      <c r="D821" s="1">
        <v>0.0</v>
      </c>
      <c r="E821" s="2"/>
      <c r="F821" s="1" t="s">
        <v>19</v>
      </c>
      <c r="G821" s="1" t="s">
        <v>20</v>
      </c>
      <c r="H821" s="1" t="s">
        <v>13647</v>
      </c>
      <c r="I821" s="1" t="s">
        <v>13648</v>
      </c>
      <c r="J821" s="1" t="s">
        <v>13648</v>
      </c>
      <c r="K821" s="2"/>
      <c r="L821" s="1">
        <v>-3.0</v>
      </c>
      <c r="M821" s="1"/>
      <c r="N821" s="1">
        <v>16.120783333333332</v>
      </c>
      <c r="O821" s="1" t="s">
        <v>10989</v>
      </c>
      <c r="P821" s="1" t="s">
        <v>13649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80</v>
      </c>
      <c r="B822" s="1" t="s">
        <v>17</v>
      </c>
      <c r="C822" s="1">
        <v>571.0</v>
      </c>
      <c r="D822" s="1">
        <v>0.0</v>
      </c>
      <c r="E822" s="1" t="s">
        <v>13650</v>
      </c>
      <c r="F822" s="1" t="s">
        <v>81</v>
      </c>
      <c r="G822" s="1" t="s">
        <v>20</v>
      </c>
      <c r="H822" s="1" t="s">
        <v>13651</v>
      </c>
      <c r="I822" s="1" t="s">
        <v>13652</v>
      </c>
      <c r="J822" s="1" t="s">
        <v>13653</v>
      </c>
      <c r="K822" s="1" t="s">
        <v>13654</v>
      </c>
      <c r="L822" s="1">
        <v>-18.0</v>
      </c>
      <c r="M822" s="1">
        <v>0.02455</v>
      </c>
      <c r="N822" s="1">
        <v>17.273633333333333</v>
      </c>
      <c r="O822" s="1" t="s">
        <v>86</v>
      </c>
      <c r="P822" s="1" t="s">
        <v>13655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37</v>
      </c>
      <c r="B823" s="1" t="s">
        <v>17</v>
      </c>
      <c r="C823" s="1">
        <v>369.0</v>
      </c>
      <c r="D823" s="1">
        <v>0.0</v>
      </c>
      <c r="E823" s="2"/>
      <c r="F823" s="1" t="s">
        <v>38</v>
      </c>
      <c r="G823" s="1" t="s">
        <v>39</v>
      </c>
      <c r="H823" s="1" t="s">
        <v>13656</v>
      </c>
      <c r="I823" s="1" t="s">
        <v>13657</v>
      </c>
      <c r="J823" s="1" t="s">
        <v>13657</v>
      </c>
      <c r="K823" s="2"/>
      <c r="L823" s="1">
        <v>0.0</v>
      </c>
      <c r="M823" s="1"/>
      <c r="N823" s="1">
        <v>6.7778833333333335</v>
      </c>
      <c r="O823" s="1" t="s">
        <v>42</v>
      </c>
      <c r="P823" s="1" t="s">
        <v>13658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29</v>
      </c>
      <c r="B824" s="1" t="s">
        <v>17</v>
      </c>
      <c r="C824" s="1">
        <v>504.0</v>
      </c>
      <c r="D824" s="1">
        <v>0.0</v>
      </c>
      <c r="E824" s="2"/>
      <c r="F824" s="1" t="s">
        <v>38</v>
      </c>
      <c r="G824" s="1" t="s">
        <v>20</v>
      </c>
      <c r="H824" s="1" t="s">
        <v>13659</v>
      </c>
      <c r="I824" s="1" t="s">
        <v>13660</v>
      </c>
      <c r="J824" s="1" t="s">
        <v>13660</v>
      </c>
      <c r="K824" s="2"/>
      <c r="L824" s="1">
        <v>2.0</v>
      </c>
      <c r="M824" s="1"/>
      <c r="N824" s="1">
        <v>22.36005</v>
      </c>
      <c r="O824" s="1" t="s">
        <v>10989</v>
      </c>
      <c r="P824" s="1" t="s">
        <v>13661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16</v>
      </c>
      <c r="B825" s="1" t="s">
        <v>17</v>
      </c>
      <c r="C825" s="1">
        <v>329.0</v>
      </c>
      <c r="D825" s="1">
        <v>0.0</v>
      </c>
      <c r="E825" s="1" t="s">
        <v>18</v>
      </c>
      <c r="F825" s="1" t="s">
        <v>19</v>
      </c>
      <c r="G825" s="1" t="s">
        <v>20</v>
      </c>
      <c r="H825" s="1" t="s">
        <v>13662</v>
      </c>
      <c r="I825" s="1" t="s">
        <v>13663</v>
      </c>
      <c r="J825" s="1" t="s">
        <v>13663</v>
      </c>
      <c r="K825" s="2"/>
      <c r="L825" s="1">
        <v>-3.0</v>
      </c>
      <c r="M825" s="1"/>
      <c r="N825" s="1">
        <v>11.78745</v>
      </c>
      <c r="O825" s="1" t="s">
        <v>10976</v>
      </c>
      <c r="P825" s="1" t="s">
        <v>13664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29</v>
      </c>
      <c r="B826" s="1" t="s">
        <v>17</v>
      </c>
      <c r="C826" s="1">
        <v>528.0</v>
      </c>
      <c r="D826" s="1">
        <v>0.0</v>
      </c>
      <c r="E826" s="1" t="s">
        <v>2125</v>
      </c>
      <c r="F826" s="1" t="s">
        <v>19</v>
      </c>
      <c r="G826" s="1" t="s">
        <v>20</v>
      </c>
      <c r="H826" s="1" t="s">
        <v>13665</v>
      </c>
      <c r="I826" s="1" t="s">
        <v>13666</v>
      </c>
      <c r="J826" s="1" t="s">
        <v>13666</v>
      </c>
      <c r="K826" s="2"/>
      <c r="L826" s="1">
        <v>1.0</v>
      </c>
      <c r="M826" s="1"/>
      <c r="N826" s="1">
        <v>21.008283333333335</v>
      </c>
      <c r="O826" s="1" t="s">
        <v>10989</v>
      </c>
      <c r="P826" s="1" t="s">
        <v>13667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25</v>
      </c>
      <c r="B827" s="1" t="s">
        <v>17</v>
      </c>
      <c r="C827" s="1">
        <v>558.0</v>
      </c>
      <c r="D827" s="1">
        <v>0.0</v>
      </c>
      <c r="E827" s="2"/>
      <c r="F827" s="1" t="s">
        <v>19</v>
      </c>
      <c r="G827" s="1" t="s">
        <v>20</v>
      </c>
      <c r="H827" s="1" t="s">
        <v>13668</v>
      </c>
      <c r="I827" s="1" t="s">
        <v>13669</v>
      </c>
      <c r="J827" s="1" t="s">
        <v>13669</v>
      </c>
      <c r="K827" s="2"/>
      <c r="L827" s="1">
        <v>-2.0</v>
      </c>
      <c r="M827" s="1"/>
      <c r="N827" s="1">
        <v>17.518933333333333</v>
      </c>
      <c r="O827" s="1" t="s">
        <v>10989</v>
      </c>
      <c r="P827" s="1" t="s">
        <v>13670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25</v>
      </c>
      <c r="B828" s="1" t="s">
        <v>17</v>
      </c>
      <c r="C828" s="1">
        <v>264.0</v>
      </c>
      <c r="D828" s="1">
        <v>0.0</v>
      </c>
      <c r="E828" s="2"/>
      <c r="F828" s="1" t="s">
        <v>19</v>
      </c>
      <c r="G828" s="1" t="s">
        <v>20</v>
      </c>
      <c r="H828" s="1" t="s">
        <v>13671</v>
      </c>
      <c r="I828" s="1" t="s">
        <v>13672</v>
      </c>
      <c r="J828" s="1" t="s">
        <v>13672</v>
      </c>
      <c r="K828" s="2"/>
      <c r="L828" s="1">
        <v>-5.0</v>
      </c>
      <c r="M828" s="1"/>
      <c r="N828" s="1">
        <v>9.164183333333334</v>
      </c>
      <c r="O828" s="1" t="s">
        <v>10989</v>
      </c>
      <c r="P828" s="1" t="s">
        <v>11955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25</v>
      </c>
      <c r="B829" s="1" t="s">
        <v>17</v>
      </c>
      <c r="C829" s="1">
        <v>289.0</v>
      </c>
      <c r="D829" s="1">
        <v>0.0</v>
      </c>
      <c r="E829" s="2"/>
      <c r="F829" s="1" t="s">
        <v>19</v>
      </c>
      <c r="G829" s="1" t="s">
        <v>20</v>
      </c>
      <c r="H829" s="1" t="s">
        <v>13673</v>
      </c>
      <c r="I829" s="1" t="s">
        <v>13674</v>
      </c>
      <c r="J829" s="1" t="s">
        <v>13674</v>
      </c>
      <c r="K829" s="2"/>
      <c r="L829" s="1">
        <v>-8.0</v>
      </c>
      <c r="M829" s="1"/>
      <c r="N829" s="1">
        <v>6.2987</v>
      </c>
      <c r="O829" s="1" t="s">
        <v>10989</v>
      </c>
      <c r="P829" s="1" t="s">
        <v>13675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25</v>
      </c>
      <c r="B830" s="1" t="s">
        <v>17</v>
      </c>
      <c r="C830" s="1">
        <v>399.0</v>
      </c>
      <c r="D830" s="1">
        <v>0.0</v>
      </c>
      <c r="E830" s="2"/>
      <c r="F830" s="1" t="s">
        <v>19</v>
      </c>
      <c r="G830" s="1" t="s">
        <v>20</v>
      </c>
      <c r="H830" s="1" t="s">
        <v>13676</v>
      </c>
      <c r="I830" s="1" t="s">
        <v>13677</v>
      </c>
      <c r="J830" s="1" t="s">
        <v>13677</v>
      </c>
      <c r="K830" s="2"/>
      <c r="L830" s="1">
        <v>-5.0</v>
      </c>
      <c r="M830" s="1"/>
      <c r="N830" s="1">
        <v>9.856383333333333</v>
      </c>
      <c r="O830" s="1" t="s">
        <v>10989</v>
      </c>
      <c r="P830" s="1" t="s">
        <v>13678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37</v>
      </c>
      <c r="B831" s="1" t="s">
        <v>17</v>
      </c>
      <c r="C831" s="1">
        <v>49.0</v>
      </c>
      <c r="D831" s="1">
        <v>0.0</v>
      </c>
      <c r="E831" s="2"/>
      <c r="F831" s="1" t="s">
        <v>38</v>
      </c>
      <c r="G831" s="1" t="s">
        <v>39</v>
      </c>
      <c r="H831" s="1" t="s">
        <v>13679</v>
      </c>
      <c r="I831" s="1" t="s">
        <v>13680</v>
      </c>
      <c r="J831" s="1" t="s">
        <v>13680</v>
      </c>
      <c r="K831" s="2"/>
      <c r="L831" s="1">
        <v>-5.0</v>
      </c>
      <c r="M831" s="1"/>
      <c r="N831" s="1">
        <v>0.0388</v>
      </c>
      <c r="O831" s="1" t="s">
        <v>42</v>
      </c>
      <c r="P831" s="1" t="s">
        <v>13681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80</v>
      </c>
      <c r="B832" s="1" t="s">
        <v>17</v>
      </c>
      <c r="C832" s="3">
        <v>270.0</v>
      </c>
      <c r="D832" s="1">
        <v>88.0</v>
      </c>
      <c r="E832" s="2"/>
      <c r="F832" s="1" t="s">
        <v>38</v>
      </c>
      <c r="G832" s="1" t="s">
        <v>20</v>
      </c>
      <c r="H832" s="1" t="s">
        <v>13682</v>
      </c>
      <c r="I832" s="1" t="s">
        <v>13683</v>
      </c>
      <c r="J832" s="1" t="s">
        <v>13683</v>
      </c>
      <c r="K832" s="2"/>
      <c r="L832" s="1">
        <v>-9.0</v>
      </c>
      <c r="M832" s="1"/>
      <c r="N832" s="1">
        <v>9.815466666666667</v>
      </c>
      <c r="O832" s="1" t="s">
        <v>86</v>
      </c>
      <c r="P832" s="1" t="s">
        <v>13684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80</v>
      </c>
      <c r="B833" s="1" t="s">
        <v>17</v>
      </c>
      <c r="C833" s="3">
        <v>527.0</v>
      </c>
      <c r="D833" s="1">
        <v>0.0</v>
      </c>
      <c r="E833" s="1" t="s">
        <v>13650</v>
      </c>
      <c r="F833" s="1" t="s">
        <v>81</v>
      </c>
      <c r="G833" s="1" t="s">
        <v>39</v>
      </c>
      <c r="H833" s="1" t="s">
        <v>13685</v>
      </c>
      <c r="I833" s="1" t="s">
        <v>13686</v>
      </c>
      <c r="J833" s="1" t="s">
        <v>13687</v>
      </c>
      <c r="K833" s="1" t="s">
        <v>13688</v>
      </c>
      <c r="L833" s="1">
        <v>-13.0</v>
      </c>
      <c r="M833" s="1">
        <v>0.01721666666666667</v>
      </c>
      <c r="N833" s="1">
        <v>11.082266666666667</v>
      </c>
      <c r="O833" s="1" t="s">
        <v>86</v>
      </c>
      <c r="P833" s="1" t="s">
        <v>13689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37</v>
      </c>
      <c r="B834" s="1" t="s">
        <v>17</v>
      </c>
      <c r="C834" s="3">
        <v>304.0</v>
      </c>
      <c r="D834" s="1">
        <v>0.0</v>
      </c>
      <c r="E834" s="2"/>
      <c r="F834" s="1" t="s">
        <v>38</v>
      </c>
      <c r="G834" s="1" t="s">
        <v>39</v>
      </c>
      <c r="H834" s="1" t="s">
        <v>13690</v>
      </c>
      <c r="I834" s="1" t="s">
        <v>13691</v>
      </c>
      <c r="J834" s="1" t="s">
        <v>13691</v>
      </c>
      <c r="K834" s="2"/>
      <c r="L834" s="1">
        <v>14.0</v>
      </c>
      <c r="M834" s="1"/>
      <c r="N834" s="1">
        <v>20.037116666666666</v>
      </c>
      <c r="O834" s="1" t="s">
        <v>42</v>
      </c>
      <c r="P834" s="1" t="s">
        <v>13692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16</v>
      </c>
      <c r="B835" s="1" t="s">
        <v>17</v>
      </c>
      <c r="C835" s="1">
        <v>426.0</v>
      </c>
      <c r="D835" s="1">
        <v>0.0</v>
      </c>
      <c r="E835" s="1" t="s">
        <v>18</v>
      </c>
      <c r="F835" s="1" t="s">
        <v>19</v>
      </c>
      <c r="G835" s="1" t="s">
        <v>20</v>
      </c>
      <c r="H835" s="1" t="s">
        <v>13693</v>
      </c>
      <c r="I835" s="1" t="s">
        <v>13694</v>
      </c>
      <c r="J835" s="1" t="s">
        <v>13694</v>
      </c>
      <c r="K835" s="2"/>
      <c r="L835" s="1">
        <v>-7.0</v>
      </c>
      <c r="M835" s="1"/>
      <c r="N835" s="1">
        <v>7.424933333333334</v>
      </c>
      <c r="O835" s="1" t="s">
        <v>10976</v>
      </c>
      <c r="P835" s="1" t="s">
        <v>11168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16</v>
      </c>
      <c r="B836" s="1" t="s">
        <v>17</v>
      </c>
      <c r="C836" s="3">
        <v>394.0</v>
      </c>
      <c r="D836" s="1">
        <v>0.0</v>
      </c>
      <c r="E836" s="1" t="s">
        <v>18</v>
      </c>
      <c r="F836" s="1" t="s">
        <v>19</v>
      </c>
      <c r="G836" s="1" t="s">
        <v>20</v>
      </c>
      <c r="H836" s="1" t="s">
        <v>13695</v>
      </c>
      <c r="I836" s="1" t="s">
        <v>13696</v>
      </c>
      <c r="J836" s="1" t="s">
        <v>13696</v>
      </c>
      <c r="K836" s="2"/>
      <c r="L836" s="1">
        <v>-4.0</v>
      </c>
      <c r="M836" s="1"/>
      <c r="N836" s="1">
        <v>10.0702</v>
      </c>
      <c r="O836" s="1" t="s">
        <v>10976</v>
      </c>
      <c r="P836" s="1" t="s">
        <v>13697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25</v>
      </c>
      <c r="B837" s="1" t="s">
        <v>17</v>
      </c>
      <c r="C837" s="1">
        <v>399.0</v>
      </c>
      <c r="D837" s="1">
        <v>0.0</v>
      </c>
      <c r="E837" s="2"/>
      <c r="F837" s="1" t="s">
        <v>19</v>
      </c>
      <c r="G837" s="1" t="s">
        <v>20</v>
      </c>
      <c r="H837" s="1" t="s">
        <v>13698</v>
      </c>
      <c r="I837" s="1" t="s">
        <v>13699</v>
      </c>
      <c r="J837" s="1" t="s">
        <v>13699</v>
      </c>
      <c r="K837" s="2"/>
      <c r="L837" s="1">
        <v>-4.0</v>
      </c>
      <c r="M837" s="1"/>
      <c r="N837" s="1">
        <v>10.64945</v>
      </c>
      <c r="O837" s="1" t="s">
        <v>10989</v>
      </c>
      <c r="P837" s="1" t="s">
        <v>13700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16</v>
      </c>
      <c r="B838" s="1" t="s">
        <v>17</v>
      </c>
      <c r="C838" s="1">
        <v>323.0</v>
      </c>
      <c r="D838" s="1">
        <v>0.0</v>
      </c>
      <c r="E838" s="1" t="s">
        <v>18</v>
      </c>
      <c r="F838" s="1" t="s">
        <v>19</v>
      </c>
      <c r="G838" s="1" t="s">
        <v>20</v>
      </c>
      <c r="H838" s="1" t="s">
        <v>13701</v>
      </c>
      <c r="I838" s="1" t="s">
        <v>13702</v>
      </c>
      <c r="J838" s="1" t="s">
        <v>13702</v>
      </c>
      <c r="K838" s="2"/>
      <c r="L838" s="1">
        <v>-9.0</v>
      </c>
      <c r="M838" s="1"/>
      <c r="N838" s="1">
        <v>5.511316666666667</v>
      </c>
      <c r="O838" s="1" t="s">
        <v>10976</v>
      </c>
      <c r="P838" s="1" t="s">
        <v>13703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16</v>
      </c>
      <c r="B839" s="1" t="s">
        <v>17</v>
      </c>
      <c r="C839" s="1">
        <v>515.0</v>
      </c>
      <c r="D839" s="1">
        <v>0.0</v>
      </c>
      <c r="E839" s="1" t="s">
        <v>18</v>
      </c>
      <c r="F839" s="1" t="s">
        <v>19</v>
      </c>
      <c r="G839" s="1" t="s">
        <v>20</v>
      </c>
      <c r="H839" s="1" t="s">
        <v>13704</v>
      </c>
      <c r="I839" s="1" t="s">
        <v>13705</v>
      </c>
      <c r="J839" s="1" t="s">
        <v>13705</v>
      </c>
      <c r="K839" s="2"/>
      <c r="L839" s="1">
        <v>-2.0</v>
      </c>
      <c r="M839" s="1"/>
      <c r="N839" s="1">
        <v>17.5336</v>
      </c>
      <c r="O839" s="1" t="s">
        <v>10976</v>
      </c>
      <c r="P839" s="1" t="s">
        <v>13706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16</v>
      </c>
      <c r="B840" s="1" t="s">
        <v>17</v>
      </c>
      <c r="C840" s="3">
        <v>533.0</v>
      </c>
      <c r="D840" s="1">
        <v>0.0</v>
      </c>
      <c r="E840" s="1" t="s">
        <v>18</v>
      </c>
      <c r="F840" s="1" t="s">
        <v>19</v>
      </c>
      <c r="G840" s="1" t="s">
        <v>20</v>
      </c>
      <c r="H840" s="1" t="s">
        <v>13707</v>
      </c>
      <c r="I840" s="1" t="s">
        <v>13708</v>
      </c>
      <c r="J840" s="1" t="s">
        <v>13708</v>
      </c>
      <c r="K840" s="2"/>
      <c r="L840" s="1">
        <v>-5.0</v>
      </c>
      <c r="M840" s="1"/>
      <c r="N840" s="1">
        <v>14.24675</v>
      </c>
      <c r="O840" s="1" t="s">
        <v>10976</v>
      </c>
      <c r="P840" s="1" t="s">
        <v>13709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25</v>
      </c>
      <c r="B841" s="1" t="s">
        <v>17</v>
      </c>
      <c r="C841" s="1">
        <v>378.0</v>
      </c>
      <c r="D841" s="1">
        <v>0.0</v>
      </c>
      <c r="E841" s="2"/>
      <c r="F841" s="1" t="s">
        <v>19</v>
      </c>
      <c r="G841" s="1" t="s">
        <v>20</v>
      </c>
      <c r="H841" s="1" t="s">
        <v>13710</v>
      </c>
      <c r="I841" s="1" t="s">
        <v>13711</v>
      </c>
      <c r="J841" s="1" t="s">
        <v>13711</v>
      </c>
      <c r="K841" s="2"/>
      <c r="L841" s="1">
        <v>-6.0</v>
      </c>
      <c r="M841" s="1"/>
      <c r="N841" s="1">
        <v>8.53875</v>
      </c>
      <c r="O841" s="1" t="s">
        <v>10989</v>
      </c>
      <c r="P841" s="1" t="s">
        <v>13712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16</v>
      </c>
      <c r="B842" s="1" t="s">
        <v>17</v>
      </c>
      <c r="C842" s="1">
        <v>378.0</v>
      </c>
      <c r="D842" s="1">
        <v>0.0</v>
      </c>
      <c r="E842" s="1" t="s">
        <v>18</v>
      </c>
      <c r="F842" s="1" t="s">
        <v>19</v>
      </c>
      <c r="G842" s="1" t="s">
        <v>20</v>
      </c>
      <c r="H842" s="1" t="s">
        <v>13713</v>
      </c>
      <c r="I842" s="1" t="s">
        <v>13714</v>
      </c>
      <c r="J842" s="1" t="s">
        <v>13714</v>
      </c>
      <c r="K842" s="2"/>
      <c r="L842" s="1">
        <v>-7.0</v>
      </c>
      <c r="M842" s="1"/>
      <c r="N842" s="1">
        <v>7.489966666666667</v>
      </c>
      <c r="O842" s="1" t="s">
        <v>10976</v>
      </c>
      <c r="P842" s="1" t="s">
        <v>13715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29</v>
      </c>
      <c r="B843" s="1" t="s">
        <v>17</v>
      </c>
      <c r="C843" s="1">
        <v>508.0</v>
      </c>
      <c r="D843" s="1">
        <v>0.0</v>
      </c>
      <c r="E843" s="1" t="s">
        <v>13716</v>
      </c>
      <c r="F843" s="1" t="s">
        <v>19</v>
      </c>
      <c r="G843" s="1" t="s">
        <v>20</v>
      </c>
      <c r="H843" s="1" t="s">
        <v>13717</v>
      </c>
      <c r="I843" s="1" t="s">
        <v>13718</v>
      </c>
      <c r="J843" s="1" t="s">
        <v>13718</v>
      </c>
      <c r="K843" s="2"/>
      <c r="L843" s="1">
        <v>-5.0</v>
      </c>
      <c r="M843" s="1"/>
      <c r="N843" s="1">
        <v>14.537516666666667</v>
      </c>
      <c r="O843" s="1" t="s">
        <v>10989</v>
      </c>
      <c r="P843" s="1" t="s">
        <v>13719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16</v>
      </c>
      <c r="B844" s="1" t="s">
        <v>17</v>
      </c>
      <c r="C844" s="1">
        <v>304.0</v>
      </c>
      <c r="D844" s="1">
        <v>0.0</v>
      </c>
      <c r="E844" s="1" t="s">
        <v>18</v>
      </c>
      <c r="F844" s="1" t="s">
        <v>19</v>
      </c>
      <c r="G844" s="1" t="s">
        <v>20</v>
      </c>
      <c r="H844" s="1" t="s">
        <v>13720</v>
      </c>
      <c r="I844" s="1" t="s">
        <v>13721</v>
      </c>
      <c r="J844" s="1" t="s">
        <v>13721</v>
      </c>
      <c r="K844" s="2"/>
      <c r="L844" s="1">
        <v>-8.0</v>
      </c>
      <c r="M844" s="1"/>
      <c r="N844" s="1">
        <v>37.37116666666667</v>
      </c>
      <c r="O844" s="1" t="s">
        <v>10976</v>
      </c>
      <c r="P844" s="1" t="s">
        <v>11853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29</v>
      </c>
      <c r="B845" s="1" t="s">
        <v>88</v>
      </c>
      <c r="C845" s="3">
        <v>528.0</v>
      </c>
      <c r="D845" s="1">
        <v>0.0</v>
      </c>
      <c r="E845" s="1" t="s">
        <v>13722</v>
      </c>
      <c r="F845" s="1" t="s">
        <v>19</v>
      </c>
      <c r="G845" s="1" t="s">
        <v>20</v>
      </c>
      <c r="H845" s="1" t="s">
        <v>13723</v>
      </c>
      <c r="I845" s="1" t="s">
        <v>13724</v>
      </c>
      <c r="J845" s="1" t="s">
        <v>13724</v>
      </c>
      <c r="K845" s="2"/>
      <c r="L845" s="1">
        <v>-3.0</v>
      </c>
      <c r="M845" s="1"/>
      <c r="N845" s="1">
        <v>16.41165</v>
      </c>
      <c r="O845" s="1" t="s">
        <v>10989</v>
      </c>
      <c r="P845" s="1" t="s">
        <v>7525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16</v>
      </c>
      <c r="B846" s="1" t="s">
        <v>17</v>
      </c>
      <c r="C846" s="1">
        <v>693.0</v>
      </c>
      <c r="D846" s="1">
        <v>0.0</v>
      </c>
      <c r="E846" s="1" t="s">
        <v>18</v>
      </c>
      <c r="F846" s="1" t="s">
        <v>19</v>
      </c>
      <c r="G846" s="1" t="s">
        <v>20</v>
      </c>
      <c r="H846" s="1" t="s">
        <v>13725</v>
      </c>
      <c r="I846" s="1" t="s">
        <v>13726</v>
      </c>
      <c r="J846" s="1" t="s">
        <v>13726</v>
      </c>
      <c r="K846" s="2"/>
      <c r="L846" s="1">
        <v>0.0</v>
      </c>
      <c r="M846" s="1"/>
      <c r="N846" s="1">
        <v>20.158133333333332</v>
      </c>
      <c r="O846" s="1" t="s">
        <v>10976</v>
      </c>
      <c r="P846" s="1" t="s">
        <v>13727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29</v>
      </c>
      <c r="B847" s="1" t="s">
        <v>88</v>
      </c>
      <c r="C847" s="1">
        <v>553.0</v>
      </c>
      <c r="D847" s="1">
        <v>0.0</v>
      </c>
      <c r="E847" s="1" t="s">
        <v>13728</v>
      </c>
      <c r="F847" s="1" t="s">
        <v>19</v>
      </c>
      <c r="G847" s="1" t="s">
        <v>20</v>
      </c>
      <c r="H847" s="1" t="s">
        <v>13729</v>
      </c>
      <c r="I847" s="1" t="s">
        <v>13730</v>
      </c>
      <c r="J847" s="1" t="s">
        <v>13730</v>
      </c>
      <c r="K847" s="2"/>
      <c r="L847" s="1">
        <v>-3.0</v>
      </c>
      <c r="M847" s="1"/>
      <c r="N847" s="1">
        <v>16.3648</v>
      </c>
      <c r="O847" s="1" t="s">
        <v>10989</v>
      </c>
      <c r="P847" s="1" t="s">
        <v>13731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80</v>
      </c>
      <c r="B848" s="1" t="s">
        <v>17</v>
      </c>
      <c r="C848" s="3">
        <v>299.0</v>
      </c>
      <c r="D848" s="1">
        <v>75.0</v>
      </c>
      <c r="E848" s="2"/>
      <c r="F848" s="1" t="s">
        <v>38</v>
      </c>
      <c r="G848" s="1" t="s">
        <v>162</v>
      </c>
      <c r="H848" s="1" t="s">
        <v>13732</v>
      </c>
      <c r="I848" s="1" t="s">
        <v>13733</v>
      </c>
      <c r="J848" s="1" t="s">
        <v>13733</v>
      </c>
      <c r="K848" s="2"/>
      <c r="L848" s="1">
        <v>0.0</v>
      </c>
      <c r="M848" s="1"/>
      <c r="N848" s="1">
        <v>19.0456</v>
      </c>
      <c r="O848" s="1" t="s">
        <v>86</v>
      </c>
      <c r="P848" s="1" t="s">
        <v>13734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25</v>
      </c>
      <c r="B849" s="1" t="s">
        <v>88</v>
      </c>
      <c r="C849" s="3">
        <v>582.0</v>
      </c>
      <c r="D849" s="1">
        <v>0.0</v>
      </c>
      <c r="E849" s="2"/>
      <c r="F849" s="1" t="s">
        <v>19</v>
      </c>
      <c r="G849" s="1" t="s">
        <v>20</v>
      </c>
      <c r="H849" s="1" t="s">
        <v>13735</v>
      </c>
      <c r="I849" s="1" t="s">
        <v>13736</v>
      </c>
      <c r="J849" s="1" t="s">
        <v>13736</v>
      </c>
      <c r="K849" s="2"/>
      <c r="L849" s="1">
        <v>-8.0</v>
      </c>
      <c r="M849" s="1"/>
      <c r="N849" s="1">
        <v>11.145633333333333</v>
      </c>
      <c r="O849" s="1" t="s">
        <v>10989</v>
      </c>
      <c r="P849" s="1" t="s">
        <v>13737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80</v>
      </c>
      <c r="B850" s="1" t="s">
        <v>17</v>
      </c>
      <c r="C850" s="1">
        <v>289.0</v>
      </c>
      <c r="D850" s="1">
        <v>0.0</v>
      </c>
      <c r="E850" s="1" t="s">
        <v>13650</v>
      </c>
      <c r="F850" s="1" t="s">
        <v>81</v>
      </c>
      <c r="G850" s="1" t="s">
        <v>39</v>
      </c>
      <c r="H850" s="1" t="s">
        <v>13738</v>
      </c>
      <c r="I850" s="1" t="s">
        <v>13739</v>
      </c>
      <c r="J850" s="1" t="s">
        <v>13740</v>
      </c>
      <c r="K850" s="1" t="s">
        <v>13741</v>
      </c>
      <c r="L850" s="1">
        <v>-12.0</v>
      </c>
      <c r="M850" s="1">
        <v>0.015866666666666668</v>
      </c>
      <c r="N850" s="1">
        <v>8.42115</v>
      </c>
      <c r="O850" s="1" t="s">
        <v>86</v>
      </c>
      <c r="P850" s="1" t="s">
        <v>13742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29</v>
      </c>
      <c r="B851" s="1" t="s">
        <v>88</v>
      </c>
      <c r="C851" s="3">
        <v>429.0</v>
      </c>
      <c r="D851" s="1">
        <v>0.0</v>
      </c>
      <c r="E851" s="1" t="s">
        <v>6430</v>
      </c>
      <c r="F851" s="1" t="s">
        <v>19</v>
      </c>
      <c r="G851" s="1" t="s">
        <v>20</v>
      </c>
      <c r="H851" s="1" t="s">
        <v>13743</v>
      </c>
      <c r="I851" s="1" t="s">
        <v>13744</v>
      </c>
      <c r="J851" s="1" t="s">
        <v>13744</v>
      </c>
      <c r="K851" s="2"/>
      <c r="L851" s="1">
        <v>0.0</v>
      </c>
      <c r="M851" s="1"/>
      <c r="N851" s="1">
        <v>14.025266666666667</v>
      </c>
      <c r="O851" s="1" t="s">
        <v>10989</v>
      </c>
      <c r="P851" s="1" t="s">
        <v>13745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25</v>
      </c>
      <c r="B852" s="1" t="s">
        <v>88</v>
      </c>
      <c r="C852" s="1">
        <v>329.0</v>
      </c>
      <c r="D852" s="1">
        <v>0.0</v>
      </c>
      <c r="E852" s="2"/>
      <c r="F852" s="1" t="s">
        <v>19</v>
      </c>
      <c r="G852" s="1" t="s">
        <v>20</v>
      </c>
      <c r="H852" s="1" t="s">
        <v>13746</v>
      </c>
      <c r="I852" s="1" t="s">
        <v>13747</v>
      </c>
      <c r="J852" s="1" t="s">
        <v>13747</v>
      </c>
      <c r="K852" s="2"/>
      <c r="L852" s="1">
        <v>-5.0</v>
      </c>
      <c r="M852" s="1"/>
      <c r="N852" s="1">
        <v>9.5175</v>
      </c>
      <c r="O852" s="1" t="s">
        <v>10989</v>
      </c>
      <c r="P852" s="1" t="s">
        <v>13748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29</v>
      </c>
      <c r="B853" s="1" t="s">
        <v>88</v>
      </c>
      <c r="C853" s="1">
        <v>482.0</v>
      </c>
      <c r="D853" s="1">
        <v>0.0</v>
      </c>
      <c r="E853" s="1" t="s">
        <v>12329</v>
      </c>
      <c r="F853" s="1" t="s">
        <v>19</v>
      </c>
      <c r="G853" s="1" t="s">
        <v>20</v>
      </c>
      <c r="H853" s="1" t="s">
        <v>13749</v>
      </c>
      <c r="I853" s="1" t="s">
        <v>13750</v>
      </c>
      <c r="J853" s="1" t="s">
        <v>13750</v>
      </c>
      <c r="K853" s="2"/>
      <c r="L853" s="1">
        <v>-5.0</v>
      </c>
      <c r="M853" s="1"/>
      <c r="N853" s="1">
        <v>9.686383333333334</v>
      </c>
      <c r="O853" s="1" t="s">
        <v>10989</v>
      </c>
      <c r="P853" s="1" t="s">
        <v>13751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16</v>
      </c>
      <c r="B854" s="1" t="s">
        <v>17</v>
      </c>
      <c r="C854" s="3">
        <v>528.0</v>
      </c>
      <c r="D854" s="1">
        <v>0.0</v>
      </c>
      <c r="E854" s="1" t="s">
        <v>18</v>
      </c>
      <c r="F854" s="1" t="s">
        <v>19</v>
      </c>
      <c r="G854" s="1" t="s">
        <v>20</v>
      </c>
      <c r="H854" s="1" t="s">
        <v>13752</v>
      </c>
      <c r="I854" s="1" t="s">
        <v>13753</v>
      </c>
      <c r="J854" s="1" t="s">
        <v>13753</v>
      </c>
      <c r="K854" s="2"/>
      <c r="L854" s="1">
        <v>-14.0</v>
      </c>
      <c r="M854" s="1"/>
      <c r="N854" s="1">
        <v>7.90965</v>
      </c>
      <c r="O854" s="1" t="s">
        <v>10976</v>
      </c>
      <c r="P854" s="1" t="s">
        <v>13754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25</v>
      </c>
      <c r="B855" s="1" t="s">
        <v>88</v>
      </c>
      <c r="C855" s="1">
        <v>539.0</v>
      </c>
      <c r="D855" s="1">
        <v>0.0</v>
      </c>
      <c r="E855" s="2"/>
      <c r="F855" s="1" t="s">
        <v>19</v>
      </c>
      <c r="G855" s="1" t="s">
        <v>20</v>
      </c>
      <c r="H855" s="1" t="s">
        <v>13755</v>
      </c>
      <c r="I855" s="1" t="s">
        <v>13756</v>
      </c>
      <c r="J855" s="1" t="s">
        <v>13756</v>
      </c>
      <c r="K855" s="2"/>
      <c r="L855" s="1">
        <v>2.0</v>
      </c>
      <c r="M855" s="1"/>
      <c r="N855" s="1">
        <v>13.902016666666666</v>
      </c>
      <c r="O855" s="1" t="s">
        <v>10989</v>
      </c>
      <c r="P855" s="1" t="s">
        <v>13757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25</v>
      </c>
      <c r="B856" s="1" t="s">
        <v>88</v>
      </c>
      <c r="C856" s="1">
        <v>817.0</v>
      </c>
      <c r="D856" s="1">
        <v>0.0</v>
      </c>
      <c r="E856" s="2"/>
      <c r="F856" s="1" t="s">
        <v>19</v>
      </c>
      <c r="G856" s="1" t="s">
        <v>20</v>
      </c>
      <c r="H856" s="1" t="s">
        <v>13758</v>
      </c>
      <c r="I856" s="1" t="s">
        <v>13759</v>
      </c>
      <c r="J856" s="1" t="s">
        <v>13759</v>
      </c>
      <c r="K856" s="2"/>
      <c r="L856" s="1">
        <v>-9.0</v>
      </c>
      <c r="M856" s="1"/>
      <c r="N856" s="1">
        <v>10.047866666666666</v>
      </c>
      <c r="O856" s="1" t="s">
        <v>10989</v>
      </c>
      <c r="P856" s="1" t="s">
        <v>13760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25</v>
      </c>
      <c r="B857" s="1" t="s">
        <v>88</v>
      </c>
      <c r="C857" s="1">
        <v>370.0</v>
      </c>
      <c r="D857" s="1">
        <v>0.0</v>
      </c>
      <c r="E857" s="2"/>
      <c r="F857" s="1" t="s">
        <v>19</v>
      </c>
      <c r="G857" s="1" t="s">
        <v>20</v>
      </c>
      <c r="H857" s="1" t="s">
        <v>13761</v>
      </c>
      <c r="I857" s="1" t="s">
        <v>13762</v>
      </c>
      <c r="J857" s="1" t="s">
        <v>13762</v>
      </c>
      <c r="K857" s="2"/>
      <c r="L857" s="1">
        <v>-6.0</v>
      </c>
      <c r="M857" s="1"/>
      <c r="N857" s="1">
        <v>8.116166666666667</v>
      </c>
      <c r="O857" s="1" t="s">
        <v>10989</v>
      </c>
      <c r="P857" s="1" t="s">
        <v>13763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37</v>
      </c>
      <c r="B858" s="1" t="s">
        <v>17</v>
      </c>
      <c r="C858" s="1">
        <v>309.6</v>
      </c>
      <c r="D858" s="1">
        <v>34.4</v>
      </c>
      <c r="E858" s="2"/>
      <c r="F858" s="1" t="s">
        <v>38</v>
      </c>
      <c r="G858" s="1" t="s">
        <v>39</v>
      </c>
      <c r="H858" s="1" t="s">
        <v>13764</v>
      </c>
      <c r="I858" s="1" t="s">
        <v>13765</v>
      </c>
      <c r="J858" s="1" t="s">
        <v>13765</v>
      </c>
      <c r="K858" s="2"/>
      <c r="L858" s="1">
        <v>-4.0</v>
      </c>
      <c r="M858" s="1"/>
      <c r="N858" s="1">
        <v>1.2127166666666667</v>
      </c>
      <c r="O858" s="1" t="s">
        <v>42</v>
      </c>
      <c r="P858" s="1" t="s">
        <v>13766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29</v>
      </c>
      <c r="B859" s="1" t="s">
        <v>17</v>
      </c>
      <c r="C859" s="1">
        <v>329.0</v>
      </c>
      <c r="D859" s="1">
        <v>0.0</v>
      </c>
      <c r="E859" s="1" t="s">
        <v>13767</v>
      </c>
      <c r="F859" s="1" t="s">
        <v>19</v>
      </c>
      <c r="G859" s="1" t="s">
        <v>20</v>
      </c>
      <c r="H859" s="1" t="s">
        <v>13768</v>
      </c>
      <c r="I859" s="1" t="s">
        <v>13769</v>
      </c>
      <c r="J859" s="1" t="s">
        <v>13769</v>
      </c>
      <c r="K859" s="2"/>
      <c r="L859" s="1">
        <v>-3.0</v>
      </c>
      <c r="M859" s="1"/>
      <c r="N859" s="1">
        <v>11.898616666666667</v>
      </c>
      <c r="O859" s="1" t="s">
        <v>10989</v>
      </c>
      <c r="P859" s="1" t="s">
        <v>8442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29</v>
      </c>
      <c r="B860" s="1" t="s">
        <v>17</v>
      </c>
      <c r="C860" s="1">
        <v>425.0</v>
      </c>
      <c r="D860" s="1">
        <v>0.0</v>
      </c>
      <c r="E860" s="1" t="s">
        <v>13770</v>
      </c>
      <c r="F860" s="1" t="s">
        <v>19</v>
      </c>
      <c r="G860" s="1" t="s">
        <v>20</v>
      </c>
      <c r="H860" s="1" t="s">
        <v>13771</v>
      </c>
      <c r="I860" s="1" t="s">
        <v>13772</v>
      </c>
      <c r="J860" s="1" t="s">
        <v>13772</v>
      </c>
      <c r="K860" s="2"/>
      <c r="L860" s="1">
        <v>-2.0</v>
      </c>
      <c r="M860" s="1"/>
      <c r="N860" s="1">
        <v>12.376933333333334</v>
      </c>
      <c r="O860" s="1" t="s">
        <v>10989</v>
      </c>
      <c r="P860" s="1" t="s">
        <v>12636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25</v>
      </c>
      <c r="B861" s="1" t="s">
        <v>17</v>
      </c>
      <c r="C861" s="1">
        <v>264.0</v>
      </c>
      <c r="D861" s="1">
        <v>0.0</v>
      </c>
      <c r="E861" s="2"/>
      <c r="F861" s="1" t="s">
        <v>19</v>
      </c>
      <c r="G861" s="1" t="s">
        <v>20</v>
      </c>
      <c r="H861" s="1" t="s">
        <v>13773</v>
      </c>
      <c r="I861" s="1" t="s">
        <v>13774</v>
      </c>
      <c r="J861" s="1" t="s">
        <v>13774</v>
      </c>
      <c r="K861" s="2"/>
      <c r="L861" s="1">
        <v>-10.0</v>
      </c>
      <c r="M861" s="1"/>
      <c r="N861" s="1">
        <v>4.324183333333333</v>
      </c>
      <c r="O861" s="1" t="s">
        <v>10989</v>
      </c>
      <c r="P861" s="1" t="s">
        <v>13775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80</v>
      </c>
      <c r="B862" s="1" t="s">
        <v>17</v>
      </c>
      <c r="C862" s="3">
        <v>250.0</v>
      </c>
      <c r="D862" s="1">
        <v>0.0</v>
      </c>
      <c r="E862" s="1" t="s">
        <v>11072</v>
      </c>
      <c r="F862" s="1" t="s">
        <v>81</v>
      </c>
      <c r="G862" s="1" t="s">
        <v>39</v>
      </c>
      <c r="H862" s="1" t="s">
        <v>13776</v>
      </c>
      <c r="I862" s="1" t="s">
        <v>13777</v>
      </c>
      <c r="J862" s="1" t="s">
        <v>13778</v>
      </c>
      <c r="K862" s="1" t="s">
        <v>13779</v>
      </c>
      <c r="L862" s="1">
        <v>3.0</v>
      </c>
      <c r="M862" s="1">
        <v>0.010616666666666667</v>
      </c>
      <c r="N862" s="1">
        <v>12.409766666666666</v>
      </c>
      <c r="O862" s="1" t="s">
        <v>86</v>
      </c>
      <c r="P862" s="1" t="s">
        <v>13780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16</v>
      </c>
      <c r="B863" s="1" t="s">
        <v>17</v>
      </c>
      <c r="C863" s="1">
        <v>264.0</v>
      </c>
      <c r="D863" s="1">
        <v>0.0</v>
      </c>
      <c r="E863" s="1" t="s">
        <v>18</v>
      </c>
      <c r="F863" s="1" t="s">
        <v>19</v>
      </c>
      <c r="G863" s="1" t="s">
        <v>20</v>
      </c>
      <c r="H863" s="1" t="s">
        <v>13781</v>
      </c>
      <c r="I863" s="1" t="s">
        <v>13782</v>
      </c>
      <c r="J863" s="1" t="s">
        <v>13782</v>
      </c>
      <c r="K863" s="2"/>
      <c r="L863" s="1">
        <v>0.0</v>
      </c>
      <c r="M863" s="1"/>
      <c r="N863" s="1">
        <v>14.801966666666667</v>
      </c>
      <c r="O863" s="1" t="s">
        <v>10976</v>
      </c>
      <c r="P863" s="1" t="s">
        <v>11036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25</v>
      </c>
      <c r="B864" s="1" t="s">
        <v>17</v>
      </c>
      <c r="C864" s="1">
        <v>329.0</v>
      </c>
      <c r="D864" s="1">
        <v>0.0</v>
      </c>
      <c r="E864" s="2"/>
      <c r="F864" s="1" t="s">
        <v>19</v>
      </c>
      <c r="G864" s="1" t="s">
        <v>20</v>
      </c>
      <c r="H864" s="1" t="s">
        <v>13783</v>
      </c>
      <c r="I864" s="1" t="s">
        <v>13784</v>
      </c>
      <c r="J864" s="1" t="s">
        <v>13784</v>
      </c>
      <c r="K864" s="2"/>
      <c r="L864" s="1">
        <v>-3.0</v>
      </c>
      <c r="M864" s="1"/>
      <c r="N864" s="1">
        <v>11.5331</v>
      </c>
      <c r="O864" s="1" t="s">
        <v>10989</v>
      </c>
      <c r="P864" s="1" t="s">
        <v>11558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25</v>
      </c>
      <c r="B865" s="1" t="s">
        <v>17</v>
      </c>
      <c r="C865" s="1">
        <v>443.0</v>
      </c>
      <c r="D865" s="1">
        <v>0.0</v>
      </c>
      <c r="E865" s="2"/>
      <c r="F865" s="1" t="s">
        <v>19</v>
      </c>
      <c r="G865" s="1" t="s">
        <v>20</v>
      </c>
      <c r="H865" s="1" t="s">
        <v>13785</v>
      </c>
      <c r="I865" s="1" t="s">
        <v>13786</v>
      </c>
      <c r="J865" s="1" t="s">
        <v>13786</v>
      </c>
      <c r="K865" s="2"/>
      <c r="L865" s="1">
        <v>0.0</v>
      </c>
      <c r="M865" s="1"/>
      <c r="N865" s="1">
        <v>14.410466666666666</v>
      </c>
      <c r="O865" s="1" t="s">
        <v>10989</v>
      </c>
      <c r="P865" s="1" t="s">
        <v>13787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16</v>
      </c>
      <c r="B866" s="1" t="s">
        <v>17</v>
      </c>
      <c r="C866" s="1">
        <v>329.0</v>
      </c>
      <c r="D866" s="1">
        <v>0.0</v>
      </c>
      <c r="E866" s="1" t="s">
        <v>18</v>
      </c>
      <c r="F866" s="1" t="s">
        <v>19</v>
      </c>
      <c r="G866" s="1" t="s">
        <v>20</v>
      </c>
      <c r="H866" s="1" t="s">
        <v>13788</v>
      </c>
      <c r="I866" s="1" t="s">
        <v>13789</v>
      </c>
      <c r="J866" s="1" t="s">
        <v>13789</v>
      </c>
      <c r="K866" s="2"/>
      <c r="L866" s="1">
        <v>-9.0</v>
      </c>
      <c r="M866" s="1"/>
      <c r="N866" s="1">
        <v>5.128433333333334</v>
      </c>
      <c r="O866" s="1" t="s">
        <v>10976</v>
      </c>
      <c r="P866" s="1" t="s">
        <v>13790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16</v>
      </c>
      <c r="B867" s="1" t="s">
        <v>17</v>
      </c>
      <c r="C867" s="1">
        <v>329.0</v>
      </c>
      <c r="D867" s="1">
        <v>0.0</v>
      </c>
      <c r="E867" s="1" t="s">
        <v>18</v>
      </c>
      <c r="F867" s="1" t="s">
        <v>19</v>
      </c>
      <c r="G867" s="1" t="s">
        <v>20</v>
      </c>
      <c r="H867" s="1" t="s">
        <v>13791</v>
      </c>
      <c r="I867" s="1" t="s">
        <v>13792</v>
      </c>
      <c r="J867" s="1" t="s">
        <v>13792</v>
      </c>
      <c r="K867" s="2"/>
      <c r="L867" s="1">
        <v>0.0</v>
      </c>
      <c r="M867" s="1"/>
      <c r="N867" s="1">
        <v>14.984316666666667</v>
      </c>
      <c r="O867" s="1" t="s">
        <v>10976</v>
      </c>
      <c r="P867" s="1" t="s">
        <v>11797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25</v>
      </c>
      <c r="B868" s="1" t="s">
        <v>17</v>
      </c>
      <c r="C868" s="1">
        <v>329.0</v>
      </c>
      <c r="D868" s="1">
        <v>0.0</v>
      </c>
      <c r="E868" s="2"/>
      <c r="F868" s="1" t="s">
        <v>19</v>
      </c>
      <c r="G868" s="1" t="s">
        <v>20</v>
      </c>
      <c r="H868" s="1" t="s">
        <v>13793</v>
      </c>
      <c r="I868" s="1" t="s">
        <v>13794</v>
      </c>
      <c r="J868" s="1" t="s">
        <v>13794</v>
      </c>
      <c r="K868" s="2"/>
      <c r="L868" s="1">
        <v>1.0</v>
      </c>
      <c r="M868" s="1"/>
      <c r="N868" s="1">
        <v>16.356116666666665</v>
      </c>
      <c r="O868" s="1" t="s">
        <v>10989</v>
      </c>
      <c r="P868" s="1" t="s">
        <v>13795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25</v>
      </c>
      <c r="B869" s="1" t="s">
        <v>17</v>
      </c>
      <c r="C869" s="1">
        <v>394.0</v>
      </c>
      <c r="D869" s="1">
        <v>0.0</v>
      </c>
      <c r="E869" s="2"/>
      <c r="F869" s="1" t="s">
        <v>19</v>
      </c>
      <c r="G869" s="1" t="s">
        <v>39</v>
      </c>
      <c r="H869" s="1" t="s">
        <v>13796</v>
      </c>
      <c r="I869" s="1" t="s">
        <v>13797</v>
      </c>
      <c r="J869" s="1" t="s">
        <v>13797</v>
      </c>
      <c r="K869" s="2"/>
      <c r="L869" s="1">
        <v>0.0</v>
      </c>
      <c r="M869" s="1"/>
      <c r="N869" s="1">
        <v>15.957666666666666</v>
      </c>
      <c r="O869" s="1" t="s">
        <v>10989</v>
      </c>
      <c r="P869" s="1" t="s">
        <v>13798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25</v>
      </c>
      <c r="B870" s="1" t="s">
        <v>17</v>
      </c>
      <c r="C870" s="1">
        <v>378.0</v>
      </c>
      <c r="D870" s="1">
        <v>0.0</v>
      </c>
      <c r="E870" s="2"/>
      <c r="F870" s="1" t="s">
        <v>19</v>
      </c>
      <c r="G870" s="1" t="s">
        <v>39</v>
      </c>
      <c r="H870" s="1" t="s">
        <v>13799</v>
      </c>
      <c r="I870" s="1" t="s">
        <v>13800</v>
      </c>
      <c r="J870" s="1" t="s">
        <v>13800</v>
      </c>
      <c r="K870" s="2"/>
      <c r="L870" s="1">
        <v>-4.0</v>
      </c>
      <c r="M870" s="1"/>
      <c r="N870" s="1">
        <v>10.876866666666666</v>
      </c>
      <c r="O870" s="1" t="s">
        <v>10989</v>
      </c>
      <c r="P870" s="1" t="s">
        <v>13801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16</v>
      </c>
      <c r="B871" s="1" t="s">
        <v>17</v>
      </c>
      <c r="C871" s="1">
        <v>329.0</v>
      </c>
      <c r="D871" s="1">
        <v>0.0</v>
      </c>
      <c r="E871" s="1" t="s">
        <v>18</v>
      </c>
      <c r="F871" s="1" t="s">
        <v>19</v>
      </c>
      <c r="G871" s="1" t="s">
        <v>20</v>
      </c>
      <c r="H871" s="1" t="s">
        <v>13802</v>
      </c>
      <c r="I871" s="1" t="s">
        <v>13803</v>
      </c>
      <c r="J871" s="1" t="s">
        <v>13803</v>
      </c>
      <c r="K871" s="2"/>
      <c r="L871" s="1">
        <v>-2.0</v>
      </c>
      <c r="M871" s="1"/>
      <c r="N871" s="1">
        <v>12.46935</v>
      </c>
      <c r="O871" s="1" t="s">
        <v>10976</v>
      </c>
      <c r="P871" s="1" t="s">
        <v>11651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16</v>
      </c>
      <c r="B872" s="1" t="s">
        <v>17</v>
      </c>
      <c r="C872" s="1">
        <v>289.0</v>
      </c>
      <c r="D872" s="1">
        <v>0.0</v>
      </c>
      <c r="E872" s="1" t="s">
        <v>18</v>
      </c>
      <c r="F872" s="1" t="s">
        <v>19</v>
      </c>
      <c r="G872" s="1" t="s">
        <v>20</v>
      </c>
      <c r="H872" s="1" t="s">
        <v>13804</v>
      </c>
      <c r="I872" s="1" t="s">
        <v>13805</v>
      </c>
      <c r="J872" s="1" t="s">
        <v>13805</v>
      </c>
      <c r="K872" s="2"/>
      <c r="L872" s="1">
        <v>0.0</v>
      </c>
      <c r="M872" s="1"/>
      <c r="N872" s="1">
        <v>14.66355</v>
      </c>
      <c r="O872" s="1" t="s">
        <v>10976</v>
      </c>
      <c r="P872" s="1" t="s">
        <v>13806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25</v>
      </c>
      <c r="B873" s="1" t="s">
        <v>17</v>
      </c>
      <c r="C873" s="1">
        <v>321.0</v>
      </c>
      <c r="D873" s="1">
        <v>0.0</v>
      </c>
      <c r="E873" s="2"/>
      <c r="F873" s="1" t="s">
        <v>19</v>
      </c>
      <c r="G873" s="1" t="s">
        <v>20</v>
      </c>
      <c r="H873" s="1" t="s">
        <v>13807</v>
      </c>
      <c r="I873" s="1" t="s">
        <v>13808</v>
      </c>
      <c r="J873" s="1" t="s">
        <v>13808</v>
      </c>
      <c r="K873" s="2"/>
      <c r="L873" s="1">
        <v>0.0</v>
      </c>
      <c r="M873" s="1"/>
      <c r="N873" s="1">
        <v>14.550566666666667</v>
      </c>
      <c r="O873" s="1" t="s">
        <v>10989</v>
      </c>
      <c r="P873" s="1" t="s">
        <v>13809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29</v>
      </c>
      <c r="B874" s="1" t="s">
        <v>17</v>
      </c>
      <c r="C874" s="1">
        <v>413.0</v>
      </c>
      <c r="D874" s="1">
        <v>0.0</v>
      </c>
      <c r="E874" s="1" t="s">
        <v>2778</v>
      </c>
      <c r="F874" s="1" t="s">
        <v>19</v>
      </c>
      <c r="G874" s="1" t="s">
        <v>20</v>
      </c>
      <c r="H874" s="1" t="s">
        <v>13810</v>
      </c>
      <c r="I874" s="1" t="s">
        <v>13811</v>
      </c>
      <c r="J874" s="1" t="s">
        <v>13811</v>
      </c>
      <c r="K874" s="2"/>
      <c r="L874" s="1">
        <v>-1.0</v>
      </c>
      <c r="M874" s="1"/>
      <c r="N874" s="1">
        <v>13.325016666666667</v>
      </c>
      <c r="O874" s="1" t="s">
        <v>10989</v>
      </c>
      <c r="P874" s="1" t="s">
        <v>13812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16</v>
      </c>
      <c r="B875" s="1" t="s">
        <v>17</v>
      </c>
      <c r="C875" s="3">
        <v>264.0</v>
      </c>
      <c r="D875" s="1">
        <v>0.0</v>
      </c>
      <c r="E875" s="1" t="s">
        <v>18</v>
      </c>
      <c r="F875" s="1" t="s">
        <v>19</v>
      </c>
      <c r="G875" s="1" t="s">
        <v>20</v>
      </c>
      <c r="H875" s="1" t="s">
        <v>13813</v>
      </c>
      <c r="I875" s="1" t="s">
        <v>13814</v>
      </c>
      <c r="J875" s="1" t="s">
        <v>13814</v>
      </c>
      <c r="K875" s="2"/>
      <c r="L875" s="1">
        <v>-1.0</v>
      </c>
      <c r="M875" s="1"/>
      <c r="N875" s="1">
        <v>13.203533333333333</v>
      </c>
      <c r="O875" s="1" t="s">
        <v>10976</v>
      </c>
      <c r="P875" s="1" t="s">
        <v>13815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16</v>
      </c>
      <c r="B876" s="1" t="s">
        <v>17</v>
      </c>
      <c r="C876" s="1">
        <v>264.0</v>
      </c>
      <c r="D876" s="1">
        <v>0.0</v>
      </c>
      <c r="E876" s="1" t="s">
        <v>18</v>
      </c>
      <c r="F876" s="1" t="s">
        <v>19</v>
      </c>
      <c r="G876" s="1" t="s">
        <v>20</v>
      </c>
      <c r="H876" s="1" t="s">
        <v>13816</v>
      </c>
      <c r="I876" s="1" t="s">
        <v>13817</v>
      </c>
      <c r="J876" s="1" t="s">
        <v>13817</v>
      </c>
      <c r="K876" s="2"/>
      <c r="L876" s="1">
        <v>-5.0</v>
      </c>
      <c r="M876" s="1"/>
      <c r="N876" s="1">
        <v>9.925983333333333</v>
      </c>
      <c r="O876" s="1" t="s">
        <v>10976</v>
      </c>
      <c r="P876" s="1" t="s">
        <v>13818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25</v>
      </c>
      <c r="B877" s="1" t="s">
        <v>17</v>
      </c>
      <c r="C877" s="3">
        <v>299.0</v>
      </c>
      <c r="D877" s="1">
        <v>0.0</v>
      </c>
      <c r="E877" s="2"/>
      <c r="F877" s="1" t="s">
        <v>19</v>
      </c>
      <c r="G877" s="1" t="s">
        <v>20</v>
      </c>
      <c r="H877" s="1" t="s">
        <v>13819</v>
      </c>
      <c r="I877" s="1" t="s">
        <v>13820</v>
      </c>
      <c r="J877" s="1" t="s">
        <v>13820</v>
      </c>
      <c r="K877" s="2"/>
      <c r="L877" s="1">
        <v>-2.0</v>
      </c>
      <c r="M877" s="1"/>
      <c r="N877" s="1">
        <v>12.968333333333334</v>
      </c>
      <c r="O877" s="1" t="s">
        <v>10989</v>
      </c>
      <c r="P877" s="1" t="s">
        <v>12163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37</v>
      </c>
      <c r="B878" s="1" t="s">
        <v>17</v>
      </c>
      <c r="C878" s="1">
        <v>498.0</v>
      </c>
      <c r="D878" s="1">
        <v>0.0</v>
      </c>
      <c r="E878" s="2"/>
      <c r="F878" s="1" t="s">
        <v>38</v>
      </c>
      <c r="G878" s="1" t="s">
        <v>39</v>
      </c>
      <c r="H878" s="1" t="s">
        <v>13821</v>
      </c>
      <c r="I878" s="1" t="s">
        <v>13822</v>
      </c>
      <c r="J878" s="1" t="s">
        <v>13822</v>
      </c>
      <c r="K878" s="2"/>
      <c r="L878" s="1">
        <v>-5.0</v>
      </c>
      <c r="M878" s="1"/>
      <c r="N878" s="1">
        <v>0.0486</v>
      </c>
      <c r="O878" s="1" t="s">
        <v>42</v>
      </c>
      <c r="P878" s="1" t="s">
        <v>13823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25</v>
      </c>
      <c r="B879" s="1" t="s">
        <v>17</v>
      </c>
      <c r="C879" s="1">
        <v>264.0</v>
      </c>
      <c r="D879" s="1">
        <v>0.0</v>
      </c>
      <c r="E879" s="2"/>
      <c r="F879" s="1" t="s">
        <v>19</v>
      </c>
      <c r="G879" s="1" t="s">
        <v>39</v>
      </c>
      <c r="H879" s="1" t="s">
        <v>13824</v>
      </c>
      <c r="I879" s="1" t="s">
        <v>13825</v>
      </c>
      <c r="J879" s="1" t="s">
        <v>13825</v>
      </c>
      <c r="K879" s="2"/>
      <c r="L879" s="1">
        <v>1.0</v>
      </c>
      <c r="M879" s="1"/>
      <c r="N879" s="1">
        <v>16.901083333333332</v>
      </c>
      <c r="O879" s="1" t="s">
        <v>10989</v>
      </c>
      <c r="P879" s="1" t="s">
        <v>13826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25</v>
      </c>
      <c r="B880" s="1" t="s">
        <v>17</v>
      </c>
      <c r="C880" s="1">
        <v>264.0</v>
      </c>
      <c r="D880" s="1">
        <v>0.0</v>
      </c>
      <c r="E880" s="2"/>
      <c r="F880" s="1" t="s">
        <v>19</v>
      </c>
      <c r="G880" s="1" t="s">
        <v>20</v>
      </c>
      <c r="H880" s="1" t="s">
        <v>13827</v>
      </c>
      <c r="I880" s="1" t="s">
        <v>13828</v>
      </c>
      <c r="J880" s="1" t="s">
        <v>13828</v>
      </c>
      <c r="K880" s="2"/>
      <c r="L880" s="1">
        <v>0.0</v>
      </c>
      <c r="M880" s="1"/>
      <c r="N880" s="1">
        <v>15.499216666666667</v>
      </c>
      <c r="O880" s="1" t="s">
        <v>10989</v>
      </c>
      <c r="P880" s="1" t="s">
        <v>13022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25</v>
      </c>
      <c r="B881" s="1" t="s">
        <v>17</v>
      </c>
      <c r="C881" s="3">
        <v>329.0</v>
      </c>
      <c r="D881" s="1">
        <v>0.0</v>
      </c>
      <c r="E881" s="2"/>
      <c r="F881" s="1" t="s">
        <v>19</v>
      </c>
      <c r="G881" s="1" t="s">
        <v>20</v>
      </c>
      <c r="H881" s="1" t="s">
        <v>13829</v>
      </c>
      <c r="I881" s="1" t="s">
        <v>13830</v>
      </c>
      <c r="J881" s="1" t="s">
        <v>13830</v>
      </c>
      <c r="K881" s="2"/>
      <c r="L881" s="1">
        <v>7.0</v>
      </c>
      <c r="M881" s="1"/>
      <c r="N881" s="1">
        <v>22.49425</v>
      </c>
      <c r="O881" s="1" t="s">
        <v>10989</v>
      </c>
      <c r="P881" s="1" t="s">
        <v>13831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16</v>
      </c>
      <c r="B882" s="1" t="s">
        <v>17</v>
      </c>
      <c r="C882" s="1">
        <v>448.0</v>
      </c>
      <c r="D882" s="1">
        <v>0.0</v>
      </c>
      <c r="E882" s="1" t="s">
        <v>18</v>
      </c>
      <c r="F882" s="1" t="s">
        <v>19</v>
      </c>
      <c r="G882" s="1" t="s">
        <v>20</v>
      </c>
      <c r="H882" s="1" t="s">
        <v>13832</v>
      </c>
      <c r="I882" s="1" t="s">
        <v>13833</v>
      </c>
      <c r="J882" s="1" t="s">
        <v>13833</v>
      </c>
      <c r="K882" s="2"/>
      <c r="L882" s="1">
        <v>-7.0</v>
      </c>
      <c r="M882" s="1"/>
      <c r="N882" s="1">
        <v>7.82585</v>
      </c>
      <c r="O882" s="1" t="s">
        <v>10976</v>
      </c>
      <c r="P882" s="1" t="s">
        <v>13834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16</v>
      </c>
      <c r="B883" s="1" t="s">
        <v>17</v>
      </c>
      <c r="C883" s="1">
        <v>369.0</v>
      </c>
      <c r="D883" s="1">
        <v>0.0</v>
      </c>
      <c r="E883" s="1" t="s">
        <v>18</v>
      </c>
      <c r="F883" s="1" t="s">
        <v>19</v>
      </c>
      <c r="G883" s="1" t="s">
        <v>20</v>
      </c>
      <c r="H883" s="1" t="s">
        <v>13835</v>
      </c>
      <c r="I883" s="1" t="s">
        <v>13836</v>
      </c>
      <c r="J883" s="1" t="s">
        <v>13836</v>
      </c>
      <c r="K883" s="2"/>
      <c r="L883" s="1">
        <v>-1.0</v>
      </c>
      <c r="M883" s="1"/>
      <c r="N883" s="1">
        <v>13.678416666666667</v>
      </c>
      <c r="O883" s="1" t="s">
        <v>10976</v>
      </c>
      <c r="P883" s="1" t="s">
        <v>13837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16</v>
      </c>
      <c r="B884" s="1" t="s">
        <v>17</v>
      </c>
      <c r="C884" s="1">
        <v>429.0</v>
      </c>
      <c r="D884" s="1">
        <v>0.0</v>
      </c>
      <c r="E884" s="1" t="s">
        <v>18</v>
      </c>
      <c r="F884" s="1" t="s">
        <v>19</v>
      </c>
      <c r="G884" s="1" t="s">
        <v>20</v>
      </c>
      <c r="H884" s="1" t="s">
        <v>13838</v>
      </c>
      <c r="I884" s="1" t="s">
        <v>13839</v>
      </c>
      <c r="J884" s="1" t="s">
        <v>13839</v>
      </c>
      <c r="K884" s="2"/>
      <c r="L884" s="1">
        <v>-1.0</v>
      </c>
      <c r="M884" s="1"/>
      <c r="N884" s="1">
        <v>13.130316666666667</v>
      </c>
      <c r="O884" s="1" t="s">
        <v>10976</v>
      </c>
      <c r="P884" s="1" t="s">
        <v>13840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37</v>
      </c>
      <c r="B885" s="1" t="s">
        <v>17</v>
      </c>
      <c r="C885" s="3">
        <v>774.0</v>
      </c>
      <c r="D885" s="1">
        <v>0.0</v>
      </c>
      <c r="E885" s="1" t="s">
        <v>11072</v>
      </c>
      <c r="F885" s="1" t="s">
        <v>81</v>
      </c>
      <c r="G885" s="1" t="s">
        <v>39</v>
      </c>
      <c r="H885" s="1" t="s">
        <v>13841</v>
      </c>
      <c r="I885" s="1" t="s">
        <v>13842</v>
      </c>
      <c r="J885" s="1" t="s">
        <v>13843</v>
      </c>
      <c r="K885" s="1" t="s">
        <v>13844</v>
      </c>
      <c r="L885" s="1">
        <v>-10.0</v>
      </c>
      <c r="M885" s="1">
        <v>0.00895</v>
      </c>
      <c r="N885" s="1">
        <v>12.185883333333333</v>
      </c>
      <c r="O885" s="1" t="s">
        <v>42</v>
      </c>
      <c r="P885" s="1" t="s">
        <v>13845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25</v>
      </c>
      <c r="B886" s="1" t="s">
        <v>17</v>
      </c>
      <c r="C886" s="1">
        <v>658.0</v>
      </c>
      <c r="D886" s="1">
        <v>0.0</v>
      </c>
      <c r="E886" s="2"/>
      <c r="F886" s="1" t="s">
        <v>19</v>
      </c>
      <c r="G886" s="1" t="s">
        <v>20</v>
      </c>
      <c r="H886" s="1" t="s">
        <v>13846</v>
      </c>
      <c r="I886" s="1" t="s">
        <v>13847</v>
      </c>
      <c r="J886" s="1" t="s">
        <v>13847</v>
      </c>
      <c r="K886" s="2"/>
      <c r="L886" s="1">
        <v>-6.0</v>
      </c>
      <c r="M886" s="1"/>
      <c r="N886" s="1">
        <v>13.131966666666667</v>
      </c>
      <c r="O886" s="1" t="s">
        <v>10989</v>
      </c>
      <c r="P886" s="1" t="s">
        <v>13848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25</v>
      </c>
      <c r="B887" s="1" t="s">
        <v>17</v>
      </c>
      <c r="C887" s="1">
        <v>264.0</v>
      </c>
      <c r="D887" s="1">
        <v>0.0</v>
      </c>
      <c r="E887" s="2"/>
      <c r="F887" s="1" t="s">
        <v>19</v>
      </c>
      <c r="G887" s="1" t="s">
        <v>20</v>
      </c>
      <c r="H887" s="1" t="s">
        <v>13849</v>
      </c>
      <c r="I887" s="1" t="s">
        <v>13850</v>
      </c>
      <c r="J887" s="1" t="s">
        <v>13850</v>
      </c>
      <c r="K887" s="2"/>
      <c r="L887" s="1">
        <v>-6.0</v>
      </c>
      <c r="M887" s="1"/>
      <c r="N887" s="1">
        <v>8.64125</v>
      </c>
      <c r="O887" s="1" t="s">
        <v>10989</v>
      </c>
      <c r="P887" s="1" t="s">
        <v>13851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37</v>
      </c>
      <c r="B888" s="1" t="s">
        <v>17</v>
      </c>
      <c r="C888" s="1">
        <v>279.0</v>
      </c>
      <c r="D888" s="1">
        <v>0.0</v>
      </c>
      <c r="E888" s="2"/>
      <c r="F888" s="1" t="s">
        <v>38</v>
      </c>
      <c r="G888" s="1" t="s">
        <v>39</v>
      </c>
      <c r="H888" s="1" t="s">
        <v>13852</v>
      </c>
      <c r="I888" s="1" t="s">
        <v>13853</v>
      </c>
      <c r="J888" s="1" t="s">
        <v>13853</v>
      </c>
      <c r="K888" s="2"/>
      <c r="L888" s="1">
        <v>2.0</v>
      </c>
      <c r="M888" s="1"/>
      <c r="N888" s="1">
        <v>8.05865</v>
      </c>
      <c r="O888" s="1" t="s">
        <v>42</v>
      </c>
      <c r="P888" s="1" t="s">
        <v>13854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29</v>
      </c>
      <c r="B889" s="1" t="s">
        <v>17</v>
      </c>
      <c r="C889" s="1">
        <v>668.0</v>
      </c>
      <c r="D889" s="1">
        <v>0.0</v>
      </c>
      <c r="E889" s="1" t="s">
        <v>11728</v>
      </c>
      <c r="F889" s="1" t="s">
        <v>19</v>
      </c>
      <c r="G889" s="1" t="s">
        <v>20</v>
      </c>
      <c r="H889" s="1" t="s">
        <v>13855</v>
      </c>
      <c r="I889" s="1" t="s">
        <v>13856</v>
      </c>
      <c r="J889" s="1" t="s">
        <v>13856</v>
      </c>
      <c r="K889" s="2"/>
      <c r="L889" s="1">
        <v>-6.0</v>
      </c>
      <c r="M889" s="1"/>
      <c r="N889" s="1">
        <v>13.430016666666667</v>
      </c>
      <c r="O889" s="1" t="s">
        <v>10989</v>
      </c>
      <c r="P889" s="1" t="s">
        <v>13857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16</v>
      </c>
      <c r="B890" s="1" t="s">
        <v>17</v>
      </c>
      <c r="C890" s="1">
        <v>817.0</v>
      </c>
      <c r="D890" s="1">
        <v>0.0</v>
      </c>
      <c r="E890" s="1" t="s">
        <v>18</v>
      </c>
      <c r="F890" s="1" t="s">
        <v>19</v>
      </c>
      <c r="G890" s="1" t="s">
        <v>20</v>
      </c>
      <c r="H890" s="1" t="s">
        <v>13858</v>
      </c>
      <c r="I890" s="1" t="s">
        <v>13859</v>
      </c>
      <c r="J890" s="1" t="s">
        <v>13859</v>
      </c>
      <c r="K890" s="2"/>
      <c r="L890" s="1">
        <v>-5.0</v>
      </c>
      <c r="M890" s="1"/>
      <c r="N890" s="1">
        <v>14.422466666666667</v>
      </c>
      <c r="O890" s="1" t="s">
        <v>10976</v>
      </c>
      <c r="P890" s="1" t="s">
        <v>11978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16</v>
      </c>
      <c r="B891" s="1" t="s">
        <v>17</v>
      </c>
      <c r="C891" s="1">
        <v>792.0</v>
      </c>
      <c r="D891" s="1">
        <v>0.0</v>
      </c>
      <c r="E891" s="1" t="s">
        <v>18</v>
      </c>
      <c r="F891" s="1" t="s">
        <v>19</v>
      </c>
      <c r="G891" s="1" t="s">
        <v>20</v>
      </c>
      <c r="H891" s="1" t="s">
        <v>13860</v>
      </c>
      <c r="I891" s="1" t="s">
        <v>13861</v>
      </c>
      <c r="J891" s="1" t="s">
        <v>13861</v>
      </c>
      <c r="K891" s="2"/>
      <c r="L891" s="1">
        <v>-6.0</v>
      </c>
      <c r="M891" s="1"/>
      <c r="N891" s="1">
        <v>13.63695</v>
      </c>
      <c r="O891" s="1" t="s">
        <v>10976</v>
      </c>
      <c r="P891" s="1" t="s">
        <v>13862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25</v>
      </c>
      <c r="B892" s="1" t="s">
        <v>17</v>
      </c>
      <c r="C892" s="1">
        <v>434.0</v>
      </c>
      <c r="D892" s="1">
        <v>0.0</v>
      </c>
      <c r="E892" s="2"/>
      <c r="F892" s="1" t="s">
        <v>19</v>
      </c>
      <c r="G892" s="1" t="s">
        <v>20</v>
      </c>
      <c r="H892" s="1" t="s">
        <v>13863</v>
      </c>
      <c r="I892" s="1" t="s">
        <v>13864</v>
      </c>
      <c r="J892" s="1" t="s">
        <v>13864</v>
      </c>
      <c r="K892" s="2"/>
      <c r="L892" s="1">
        <v>-7.0</v>
      </c>
      <c r="M892" s="1"/>
      <c r="N892" s="1">
        <v>7.418</v>
      </c>
      <c r="O892" s="1" t="s">
        <v>10989</v>
      </c>
      <c r="P892" s="1" t="s">
        <v>13865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29</v>
      </c>
      <c r="B893" s="1" t="s">
        <v>17</v>
      </c>
      <c r="C893" s="1">
        <v>458.0</v>
      </c>
      <c r="D893" s="1">
        <v>0.0</v>
      </c>
      <c r="E893" s="1" t="s">
        <v>11603</v>
      </c>
      <c r="F893" s="1" t="s">
        <v>19</v>
      </c>
      <c r="G893" s="1" t="s">
        <v>20</v>
      </c>
      <c r="H893" s="1" t="s">
        <v>13866</v>
      </c>
      <c r="I893" s="1" t="s">
        <v>13867</v>
      </c>
      <c r="J893" s="1" t="s">
        <v>13867</v>
      </c>
      <c r="K893" s="2"/>
      <c r="L893" s="1">
        <v>-6.0</v>
      </c>
      <c r="M893" s="1"/>
      <c r="N893" s="1">
        <v>8.643916666666666</v>
      </c>
      <c r="O893" s="1" t="s">
        <v>10989</v>
      </c>
      <c r="P893" s="1" t="s">
        <v>13868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80</v>
      </c>
      <c r="B894" s="1" t="s">
        <v>17</v>
      </c>
      <c r="C894" s="1">
        <v>548.0</v>
      </c>
      <c r="D894" s="1">
        <v>0.0</v>
      </c>
      <c r="E894" s="1" t="s">
        <v>11072</v>
      </c>
      <c r="F894" s="1" t="s">
        <v>81</v>
      </c>
      <c r="G894" s="1" t="s">
        <v>39</v>
      </c>
      <c r="H894" s="1" t="s">
        <v>13869</v>
      </c>
      <c r="I894" s="1" t="s">
        <v>13870</v>
      </c>
      <c r="J894" s="1" t="s">
        <v>13871</v>
      </c>
      <c r="K894" s="1" t="s">
        <v>13872</v>
      </c>
      <c r="L894" s="1">
        <v>-8.0</v>
      </c>
      <c r="M894" s="1">
        <v>0.00945</v>
      </c>
      <c r="N894" s="1">
        <v>14.640916666666667</v>
      </c>
      <c r="O894" s="1" t="s">
        <v>86</v>
      </c>
      <c r="P894" s="1" t="s">
        <v>13873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25</v>
      </c>
      <c r="B895" s="1" t="s">
        <v>17</v>
      </c>
      <c r="C895" s="1">
        <v>364.0</v>
      </c>
      <c r="D895" s="1">
        <v>0.0</v>
      </c>
      <c r="E895" s="2"/>
      <c r="F895" s="1" t="s">
        <v>19</v>
      </c>
      <c r="G895" s="1" t="s">
        <v>20</v>
      </c>
      <c r="H895" s="1" t="s">
        <v>13874</v>
      </c>
      <c r="I895" s="1" t="s">
        <v>13875</v>
      </c>
      <c r="J895" s="1" t="s">
        <v>13875</v>
      </c>
      <c r="K895" s="2"/>
      <c r="L895" s="1">
        <v>-5.0</v>
      </c>
      <c r="M895" s="1"/>
      <c r="N895" s="1">
        <v>9.6664</v>
      </c>
      <c r="O895" s="1" t="s">
        <v>10989</v>
      </c>
      <c r="P895" s="1" t="s">
        <v>13876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16</v>
      </c>
      <c r="B896" s="1" t="s">
        <v>17</v>
      </c>
      <c r="C896" s="1">
        <v>329.0</v>
      </c>
      <c r="D896" s="1">
        <v>0.0</v>
      </c>
      <c r="E896" s="1" t="s">
        <v>18</v>
      </c>
      <c r="F896" s="1" t="s">
        <v>19</v>
      </c>
      <c r="G896" s="1" t="s">
        <v>20</v>
      </c>
      <c r="H896" s="1" t="s">
        <v>13877</v>
      </c>
      <c r="I896" s="1" t="s">
        <v>13878</v>
      </c>
      <c r="J896" s="1" t="s">
        <v>13878</v>
      </c>
      <c r="K896" s="2"/>
      <c r="L896" s="1">
        <v>-6.0</v>
      </c>
      <c r="M896" s="1"/>
      <c r="N896" s="1">
        <v>8.905033333333334</v>
      </c>
      <c r="O896" s="1" t="s">
        <v>10976</v>
      </c>
      <c r="P896" s="1" t="s">
        <v>11062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25</v>
      </c>
      <c r="B897" s="1" t="s">
        <v>17</v>
      </c>
      <c r="C897" s="1">
        <v>394.0</v>
      </c>
      <c r="D897" s="1">
        <v>0.0</v>
      </c>
      <c r="E897" s="2"/>
      <c r="F897" s="1" t="s">
        <v>19</v>
      </c>
      <c r="G897" s="1" t="s">
        <v>20</v>
      </c>
      <c r="H897" s="1" t="s">
        <v>13879</v>
      </c>
      <c r="I897" s="1" t="s">
        <v>13880</v>
      </c>
      <c r="J897" s="1" t="s">
        <v>13880</v>
      </c>
      <c r="K897" s="2"/>
      <c r="L897" s="1">
        <v>-6.0</v>
      </c>
      <c r="M897" s="1"/>
      <c r="N897" s="1">
        <v>8.225433333333333</v>
      </c>
      <c r="O897" s="1" t="s">
        <v>10989</v>
      </c>
      <c r="P897" s="1" t="s">
        <v>11011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16</v>
      </c>
      <c r="B898" s="1" t="s">
        <v>17</v>
      </c>
      <c r="C898" s="3">
        <v>299.0</v>
      </c>
      <c r="D898" s="1">
        <v>0.0</v>
      </c>
      <c r="E898" s="1" t="s">
        <v>18</v>
      </c>
      <c r="F898" s="1" t="s">
        <v>19</v>
      </c>
      <c r="G898" s="1" t="s">
        <v>20</v>
      </c>
      <c r="H898" s="1" t="s">
        <v>13881</v>
      </c>
      <c r="I898" s="1" t="s">
        <v>13882</v>
      </c>
      <c r="J898" s="1" t="s">
        <v>13882</v>
      </c>
      <c r="K898" s="2"/>
      <c r="L898" s="1">
        <v>-9.0</v>
      </c>
      <c r="M898" s="1"/>
      <c r="N898" s="1">
        <v>5.953533333333334</v>
      </c>
      <c r="O898" s="1" t="s">
        <v>10976</v>
      </c>
      <c r="P898" s="1" t="s">
        <v>13883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80</v>
      </c>
      <c r="B899" s="1" t="s">
        <v>17</v>
      </c>
      <c r="C899" s="1">
        <v>199.0</v>
      </c>
      <c r="D899" s="1">
        <v>50.0</v>
      </c>
      <c r="E899" s="2"/>
      <c r="F899" s="1" t="s">
        <v>38</v>
      </c>
      <c r="G899" s="1" t="s">
        <v>39</v>
      </c>
      <c r="H899" s="1" t="s">
        <v>13884</v>
      </c>
      <c r="I899" s="1" t="s">
        <v>13885</v>
      </c>
      <c r="J899" s="1" t="s">
        <v>13885</v>
      </c>
      <c r="K899" s="2"/>
      <c r="L899" s="1">
        <v>-10.0</v>
      </c>
      <c r="M899" s="1"/>
      <c r="N899" s="1">
        <v>8.2298</v>
      </c>
      <c r="O899" s="1" t="s">
        <v>86</v>
      </c>
      <c r="P899" s="1" t="s">
        <v>12441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29</v>
      </c>
      <c r="B900" s="1" t="s">
        <v>17</v>
      </c>
      <c r="C900" s="1">
        <v>378.0</v>
      </c>
      <c r="D900" s="1">
        <v>0.0</v>
      </c>
      <c r="E900" s="1" t="s">
        <v>6340</v>
      </c>
      <c r="F900" s="1" t="s">
        <v>19</v>
      </c>
      <c r="G900" s="1" t="s">
        <v>20</v>
      </c>
      <c r="H900" s="1" t="s">
        <v>13886</v>
      </c>
      <c r="I900" s="1" t="s">
        <v>13887</v>
      </c>
      <c r="J900" s="1" t="s">
        <v>13887</v>
      </c>
      <c r="K900" s="2"/>
      <c r="L900" s="1">
        <v>-9.0</v>
      </c>
      <c r="M900" s="1"/>
      <c r="N900" s="1">
        <v>5.4912</v>
      </c>
      <c r="O900" s="1" t="s">
        <v>10989</v>
      </c>
      <c r="P900" s="1" t="s">
        <v>13888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16</v>
      </c>
      <c r="B901" s="1" t="s">
        <v>17</v>
      </c>
      <c r="C901" s="1">
        <v>329.0</v>
      </c>
      <c r="D901" s="1">
        <v>0.0</v>
      </c>
      <c r="E901" s="1" t="s">
        <v>18</v>
      </c>
      <c r="F901" s="1" t="s">
        <v>19</v>
      </c>
      <c r="G901" s="1" t="s">
        <v>20</v>
      </c>
      <c r="H901" s="1" t="s">
        <v>13889</v>
      </c>
      <c r="I901" s="1" t="s">
        <v>13890</v>
      </c>
      <c r="J901" s="1" t="s">
        <v>13890</v>
      </c>
      <c r="K901" s="2"/>
      <c r="L901" s="1">
        <v>-7.0</v>
      </c>
      <c r="M901" s="1"/>
      <c r="N901" s="1">
        <v>7.76585</v>
      </c>
      <c r="O901" s="1" t="s">
        <v>10976</v>
      </c>
      <c r="P901" s="1" t="s">
        <v>11981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80</v>
      </c>
      <c r="B902" s="1" t="s">
        <v>17</v>
      </c>
      <c r="C902" s="1">
        <v>386.0</v>
      </c>
      <c r="D902" s="1">
        <v>97.0</v>
      </c>
      <c r="E902" s="2"/>
      <c r="F902" s="1" t="s">
        <v>38</v>
      </c>
      <c r="G902" s="1" t="s">
        <v>162</v>
      </c>
      <c r="H902" s="1" t="s">
        <v>13891</v>
      </c>
      <c r="I902" s="1" t="s">
        <v>13892</v>
      </c>
      <c r="J902" s="1" t="s">
        <v>13892</v>
      </c>
      <c r="K902" s="2"/>
      <c r="L902" s="1">
        <v>-8.0</v>
      </c>
      <c r="M902" s="1"/>
      <c r="N902" s="1">
        <v>10.88915</v>
      </c>
      <c r="O902" s="1" t="s">
        <v>86</v>
      </c>
      <c r="P902" s="1" t="s">
        <v>13893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80</v>
      </c>
      <c r="B903" s="1" t="s">
        <v>17</v>
      </c>
      <c r="C903" s="1">
        <v>388.0</v>
      </c>
      <c r="D903" s="1">
        <v>70.0</v>
      </c>
      <c r="E903" s="2"/>
      <c r="F903" s="1" t="s">
        <v>38</v>
      </c>
      <c r="G903" s="1" t="s">
        <v>162</v>
      </c>
      <c r="H903" s="1" t="s">
        <v>13894</v>
      </c>
      <c r="I903" s="1" t="s">
        <v>13895</v>
      </c>
      <c r="J903" s="1" t="s">
        <v>13895</v>
      </c>
      <c r="K903" s="2"/>
      <c r="L903" s="1">
        <v>-10.0</v>
      </c>
      <c r="M903" s="1"/>
      <c r="N903" s="1">
        <v>8.351783333333334</v>
      </c>
      <c r="O903" s="1" t="s">
        <v>86</v>
      </c>
      <c r="P903" s="1" t="s">
        <v>13896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25</v>
      </c>
      <c r="B904" s="1" t="s">
        <v>17</v>
      </c>
      <c r="C904" s="1">
        <v>329.0</v>
      </c>
      <c r="D904" s="1">
        <v>0.0</v>
      </c>
      <c r="E904" s="2"/>
      <c r="F904" s="1" t="s">
        <v>19</v>
      </c>
      <c r="G904" s="1" t="s">
        <v>20</v>
      </c>
      <c r="H904" s="1" t="s">
        <v>13897</v>
      </c>
      <c r="I904" s="1" t="s">
        <v>13898</v>
      </c>
      <c r="J904" s="1" t="s">
        <v>13898</v>
      </c>
      <c r="K904" s="2"/>
      <c r="L904" s="1">
        <v>-8.0</v>
      </c>
      <c r="M904" s="1"/>
      <c r="N904" s="1">
        <v>6.2007</v>
      </c>
      <c r="O904" s="1" t="s">
        <v>10989</v>
      </c>
      <c r="P904" s="1" t="s">
        <v>13899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16</v>
      </c>
      <c r="B905" s="1" t="s">
        <v>17</v>
      </c>
      <c r="C905" s="1">
        <v>299.0</v>
      </c>
      <c r="D905" s="1">
        <v>0.0</v>
      </c>
      <c r="E905" s="1" t="s">
        <v>18</v>
      </c>
      <c r="F905" s="1" t="s">
        <v>19</v>
      </c>
      <c r="G905" s="1" t="s">
        <v>20</v>
      </c>
      <c r="H905" s="1" t="s">
        <v>13900</v>
      </c>
      <c r="I905" s="1" t="s">
        <v>13901</v>
      </c>
      <c r="J905" s="1" t="s">
        <v>13901</v>
      </c>
      <c r="K905" s="2"/>
      <c r="L905" s="1">
        <v>-9.0</v>
      </c>
      <c r="M905" s="1"/>
      <c r="N905" s="1">
        <v>5.921716666666667</v>
      </c>
      <c r="O905" s="1" t="s">
        <v>10976</v>
      </c>
      <c r="P905" s="1" t="s">
        <v>11477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80</v>
      </c>
      <c r="B906" s="1" t="s">
        <v>17</v>
      </c>
      <c r="C906" s="1">
        <v>260.0</v>
      </c>
      <c r="D906" s="1">
        <v>0.0</v>
      </c>
      <c r="E906" s="1" t="s">
        <v>11072</v>
      </c>
      <c r="F906" s="1" t="s">
        <v>81</v>
      </c>
      <c r="G906" s="1" t="s">
        <v>20</v>
      </c>
      <c r="H906" s="1" t="s">
        <v>13902</v>
      </c>
      <c r="I906" s="1" t="s">
        <v>13903</v>
      </c>
      <c r="J906" s="1" t="s">
        <v>13904</v>
      </c>
      <c r="K906" s="1" t="s">
        <v>13905</v>
      </c>
      <c r="L906" s="1">
        <v>-10.0</v>
      </c>
      <c r="M906" s="1">
        <v>0.018983333333333335</v>
      </c>
      <c r="N906" s="1">
        <v>6.384666666666667</v>
      </c>
      <c r="O906" s="1" t="s">
        <v>86</v>
      </c>
      <c r="P906" s="1" t="s">
        <v>13906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25</v>
      </c>
      <c r="B907" s="1" t="s">
        <v>17</v>
      </c>
      <c r="C907" s="1">
        <v>289.0</v>
      </c>
      <c r="D907" s="1">
        <v>0.0</v>
      </c>
      <c r="E907" s="2"/>
      <c r="F907" s="1" t="s">
        <v>19</v>
      </c>
      <c r="G907" s="1" t="s">
        <v>20</v>
      </c>
      <c r="H907" s="1" t="s">
        <v>13907</v>
      </c>
      <c r="I907" s="1" t="s">
        <v>13908</v>
      </c>
      <c r="J907" s="1" t="s">
        <v>13908</v>
      </c>
      <c r="K907" s="2"/>
      <c r="L907" s="1">
        <v>-6.0</v>
      </c>
      <c r="M907" s="1"/>
      <c r="N907" s="1">
        <v>8.142</v>
      </c>
      <c r="O907" s="1" t="s">
        <v>10989</v>
      </c>
      <c r="P907" s="1" t="s">
        <v>13909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25</v>
      </c>
      <c r="B908" s="1" t="s">
        <v>17</v>
      </c>
      <c r="C908" s="3">
        <v>356.0</v>
      </c>
      <c r="D908" s="1">
        <v>0.0</v>
      </c>
      <c r="E908" s="2"/>
      <c r="F908" s="1" t="s">
        <v>19</v>
      </c>
      <c r="G908" s="1" t="s">
        <v>20</v>
      </c>
      <c r="H908" s="1" t="s">
        <v>13910</v>
      </c>
      <c r="I908" s="1" t="s">
        <v>13911</v>
      </c>
      <c r="J908" s="1" t="s">
        <v>13911</v>
      </c>
      <c r="K908" s="2"/>
      <c r="L908" s="1">
        <v>-10.0</v>
      </c>
      <c r="M908" s="1"/>
      <c r="N908" s="1">
        <v>4.575283333333333</v>
      </c>
      <c r="O908" s="1" t="s">
        <v>10989</v>
      </c>
      <c r="P908" s="1" t="s">
        <v>13912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80</v>
      </c>
      <c r="B909" s="1" t="s">
        <v>17</v>
      </c>
      <c r="C909" s="1">
        <v>398.0</v>
      </c>
      <c r="D909" s="1">
        <v>100.0</v>
      </c>
      <c r="E909" s="2"/>
      <c r="F909" s="1" t="s">
        <v>38</v>
      </c>
      <c r="G909" s="1" t="s">
        <v>162</v>
      </c>
      <c r="H909" s="1" t="s">
        <v>13913</v>
      </c>
      <c r="I909" s="1" t="s">
        <v>13914</v>
      </c>
      <c r="J909" s="1" t="s">
        <v>13914</v>
      </c>
      <c r="K909" s="2"/>
      <c r="L909" s="1">
        <v>-11.0</v>
      </c>
      <c r="M909" s="1"/>
      <c r="N909" s="1">
        <v>7.347483333333333</v>
      </c>
      <c r="O909" s="1" t="s">
        <v>86</v>
      </c>
      <c r="P909" s="1" t="s">
        <v>13915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29</v>
      </c>
      <c r="B910" s="1" t="s">
        <v>17</v>
      </c>
      <c r="C910" s="1">
        <v>409.0</v>
      </c>
      <c r="D910" s="1">
        <v>0.0</v>
      </c>
      <c r="E910" s="1" t="s">
        <v>13916</v>
      </c>
      <c r="F910" s="1" t="s">
        <v>19</v>
      </c>
      <c r="G910" s="1" t="s">
        <v>20</v>
      </c>
      <c r="H910" s="1" t="s">
        <v>13917</v>
      </c>
      <c r="I910" s="1" t="s">
        <v>13918</v>
      </c>
      <c r="J910" s="1" t="s">
        <v>13918</v>
      </c>
      <c r="K910" s="2"/>
      <c r="L910" s="1">
        <v>-7.0</v>
      </c>
      <c r="M910" s="1"/>
      <c r="N910" s="1">
        <v>7.426566666666667</v>
      </c>
      <c r="O910" s="1" t="s">
        <v>10989</v>
      </c>
      <c r="P910" s="1" t="s">
        <v>13919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16</v>
      </c>
      <c r="B911" s="1" t="s">
        <v>17</v>
      </c>
      <c r="C911" s="1">
        <v>329.0</v>
      </c>
      <c r="D911" s="1">
        <v>0.0</v>
      </c>
      <c r="E911" s="1" t="s">
        <v>18</v>
      </c>
      <c r="F911" s="1" t="s">
        <v>19</v>
      </c>
      <c r="G911" s="1" t="s">
        <v>20</v>
      </c>
      <c r="H911" s="1" t="s">
        <v>13920</v>
      </c>
      <c r="I911" s="1" t="s">
        <v>13921</v>
      </c>
      <c r="J911" s="1" t="s">
        <v>13921</v>
      </c>
      <c r="K911" s="2"/>
      <c r="L911" s="1">
        <v>-9.0</v>
      </c>
      <c r="M911" s="1"/>
      <c r="N911" s="1">
        <v>5.4833</v>
      </c>
      <c r="O911" s="1" t="s">
        <v>10976</v>
      </c>
      <c r="P911" s="1" t="s">
        <v>11643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80</v>
      </c>
      <c r="B912" s="1" t="s">
        <v>17</v>
      </c>
      <c r="C912" s="1">
        <v>339.0</v>
      </c>
      <c r="D912" s="1">
        <v>75.0</v>
      </c>
      <c r="E912" s="2"/>
      <c r="F912" s="1" t="s">
        <v>38</v>
      </c>
      <c r="G912" s="1" t="s">
        <v>20</v>
      </c>
      <c r="H912" s="1" t="s">
        <v>13922</v>
      </c>
      <c r="I912" s="1" t="s">
        <v>13923</v>
      </c>
      <c r="J912" s="1" t="s">
        <v>13923</v>
      </c>
      <c r="K912" s="2"/>
      <c r="L912" s="1">
        <v>-4.0</v>
      </c>
      <c r="M912" s="1"/>
      <c r="N912" s="1">
        <v>14.617733333333334</v>
      </c>
      <c r="O912" s="1" t="s">
        <v>86</v>
      </c>
      <c r="P912" s="1" t="s">
        <v>13924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16</v>
      </c>
      <c r="B913" s="1" t="s">
        <v>17</v>
      </c>
      <c r="C913" s="1">
        <v>329.0</v>
      </c>
      <c r="D913" s="1">
        <v>0.0</v>
      </c>
      <c r="E913" s="1" t="s">
        <v>18</v>
      </c>
      <c r="F913" s="1" t="s">
        <v>19</v>
      </c>
      <c r="G913" s="1" t="s">
        <v>20</v>
      </c>
      <c r="H913" s="1" t="s">
        <v>13925</v>
      </c>
      <c r="I913" s="1" t="s">
        <v>13926</v>
      </c>
      <c r="J913" s="1" t="s">
        <v>13926</v>
      </c>
      <c r="K913" s="2"/>
      <c r="L913" s="1">
        <v>-7.0</v>
      </c>
      <c r="M913" s="1"/>
      <c r="N913" s="1">
        <v>7.074566666666667</v>
      </c>
      <c r="O913" s="1" t="s">
        <v>10976</v>
      </c>
      <c r="P913" s="1" t="s">
        <v>11828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29</v>
      </c>
      <c r="B914" s="1" t="s">
        <v>17</v>
      </c>
      <c r="C914" s="1">
        <v>404.0</v>
      </c>
      <c r="D914" s="1">
        <v>0.0</v>
      </c>
      <c r="E914" s="1" t="s">
        <v>12971</v>
      </c>
      <c r="F914" s="1" t="s">
        <v>19</v>
      </c>
      <c r="G914" s="1" t="s">
        <v>20</v>
      </c>
      <c r="H914" s="1" t="s">
        <v>13927</v>
      </c>
      <c r="I914" s="1" t="s">
        <v>13928</v>
      </c>
      <c r="J914" s="1" t="s">
        <v>13928</v>
      </c>
      <c r="K914" s="2"/>
      <c r="L914" s="1">
        <v>-8.0</v>
      </c>
      <c r="M914" s="1"/>
      <c r="N914" s="1">
        <v>6.2193</v>
      </c>
      <c r="O914" s="1" t="s">
        <v>10989</v>
      </c>
      <c r="P914" s="1" t="s">
        <v>13929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80</v>
      </c>
      <c r="B915" s="1" t="s">
        <v>17</v>
      </c>
      <c r="C915" s="1">
        <v>239.0</v>
      </c>
      <c r="D915" s="1">
        <v>11.0</v>
      </c>
      <c r="E915" s="1" t="s">
        <v>11072</v>
      </c>
      <c r="F915" s="1" t="s">
        <v>81</v>
      </c>
      <c r="G915" s="1" t="s">
        <v>20</v>
      </c>
      <c r="H915" s="1" t="s">
        <v>13930</v>
      </c>
      <c r="I915" s="1" t="s">
        <v>13931</v>
      </c>
      <c r="J915" s="1" t="s">
        <v>13932</v>
      </c>
      <c r="K915" s="1" t="s">
        <v>13933</v>
      </c>
      <c r="L915" s="1">
        <v>-5.0</v>
      </c>
      <c r="M915" s="1">
        <v>0.012566666666666667</v>
      </c>
      <c r="N915" s="1">
        <v>5.711666666666667</v>
      </c>
      <c r="O915" s="1" t="s">
        <v>86</v>
      </c>
      <c r="P915" s="1" t="s">
        <v>13038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25</v>
      </c>
      <c r="B916" s="1" t="s">
        <v>17</v>
      </c>
      <c r="C916" s="1">
        <v>928.0</v>
      </c>
      <c r="D916" s="1">
        <v>0.0</v>
      </c>
      <c r="E916" s="2"/>
      <c r="F916" s="1" t="s">
        <v>19</v>
      </c>
      <c r="G916" s="1" t="s">
        <v>20</v>
      </c>
      <c r="H916" s="1" t="s">
        <v>13934</v>
      </c>
      <c r="I916" s="1" t="s">
        <v>13935</v>
      </c>
      <c r="J916" s="1" t="s">
        <v>13935</v>
      </c>
      <c r="K916" s="2"/>
      <c r="L916" s="1">
        <v>-4.0</v>
      </c>
      <c r="M916" s="1"/>
      <c r="N916" s="1">
        <v>15.996516666666666</v>
      </c>
      <c r="O916" s="1" t="s">
        <v>10989</v>
      </c>
      <c r="P916" s="1" t="s">
        <v>13936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25</v>
      </c>
      <c r="B917" s="1" t="s">
        <v>17</v>
      </c>
      <c r="C917" s="1">
        <v>407.0</v>
      </c>
      <c r="D917" s="1">
        <v>0.0</v>
      </c>
      <c r="E917" s="2"/>
      <c r="F917" s="1" t="s">
        <v>19</v>
      </c>
      <c r="G917" s="1" t="s">
        <v>20</v>
      </c>
      <c r="H917" s="1" t="s">
        <v>13937</v>
      </c>
      <c r="I917" s="1" t="s">
        <v>13938</v>
      </c>
      <c r="J917" s="1" t="s">
        <v>13938</v>
      </c>
      <c r="K917" s="2"/>
      <c r="L917" s="1">
        <v>-1.0</v>
      </c>
      <c r="M917" s="1"/>
      <c r="N917" s="1">
        <v>13.005783333333333</v>
      </c>
      <c r="O917" s="1" t="s">
        <v>10989</v>
      </c>
      <c r="P917" s="1" t="s">
        <v>13939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25</v>
      </c>
      <c r="B918" s="1" t="s">
        <v>17</v>
      </c>
      <c r="C918" s="1">
        <v>498.0</v>
      </c>
      <c r="D918" s="1">
        <v>0.0</v>
      </c>
      <c r="E918" s="2"/>
      <c r="F918" s="1" t="s">
        <v>19</v>
      </c>
      <c r="G918" s="1" t="s">
        <v>20</v>
      </c>
      <c r="H918" s="1" t="s">
        <v>13940</v>
      </c>
      <c r="I918" s="1" t="s">
        <v>13941</v>
      </c>
      <c r="J918" s="1" t="s">
        <v>13941</v>
      </c>
      <c r="K918" s="2"/>
      <c r="L918" s="1">
        <v>-1.0</v>
      </c>
      <c r="M918" s="1"/>
      <c r="N918" s="1">
        <v>13.803266666666667</v>
      </c>
      <c r="O918" s="1" t="s">
        <v>10989</v>
      </c>
      <c r="P918" s="1" t="s">
        <v>13942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80</v>
      </c>
      <c r="B919" s="1" t="s">
        <v>17</v>
      </c>
      <c r="C919" s="1">
        <v>653.0</v>
      </c>
      <c r="D919" s="1">
        <v>0.0</v>
      </c>
      <c r="E919" s="1" t="s">
        <v>11072</v>
      </c>
      <c r="F919" s="1" t="s">
        <v>81</v>
      </c>
      <c r="G919" s="1" t="s">
        <v>20</v>
      </c>
      <c r="H919" s="1" t="s">
        <v>13943</v>
      </c>
      <c r="I919" s="1" t="s">
        <v>13944</v>
      </c>
      <c r="J919" s="1" t="s">
        <v>13945</v>
      </c>
      <c r="K919" s="1" t="s">
        <v>13946</v>
      </c>
      <c r="L919" s="1">
        <v>-7.0</v>
      </c>
      <c r="M919" s="1">
        <v>0.010566666666666667</v>
      </c>
      <c r="N919" s="1">
        <v>5.588183333333333</v>
      </c>
      <c r="O919" s="1" t="s">
        <v>86</v>
      </c>
      <c r="P919" s="1" t="s">
        <v>13947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25</v>
      </c>
      <c r="B920" s="1" t="s">
        <v>17</v>
      </c>
      <c r="C920" s="1">
        <v>264.0</v>
      </c>
      <c r="D920" s="1">
        <v>0.0</v>
      </c>
      <c r="E920" s="2"/>
      <c r="F920" s="1" t="s">
        <v>19</v>
      </c>
      <c r="G920" s="1" t="s">
        <v>20</v>
      </c>
      <c r="H920" s="1" t="s">
        <v>13948</v>
      </c>
      <c r="I920" s="1" t="s">
        <v>13949</v>
      </c>
      <c r="J920" s="1" t="s">
        <v>13949</v>
      </c>
      <c r="K920" s="2"/>
      <c r="L920" s="1">
        <v>-8.0</v>
      </c>
      <c r="M920" s="1"/>
      <c r="N920" s="1">
        <v>6.750933333333333</v>
      </c>
      <c r="O920" s="1" t="s">
        <v>10989</v>
      </c>
      <c r="P920" s="1" t="s">
        <v>11688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80</v>
      </c>
      <c r="B921" s="1" t="s">
        <v>17</v>
      </c>
      <c r="C921" s="1">
        <v>199.0</v>
      </c>
      <c r="D921" s="1">
        <v>50.0</v>
      </c>
      <c r="E921" s="2"/>
      <c r="F921" s="1" t="s">
        <v>38</v>
      </c>
      <c r="G921" s="1" t="s">
        <v>20</v>
      </c>
      <c r="H921" s="1" t="s">
        <v>13950</v>
      </c>
      <c r="I921" s="1" t="s">
        <v>13951</v>
      </c>
      <c r="J921" s="1" t="s">
        <v>13951</v>
      </c>
      <c r="K921" s="2"/>
      <c r="L921" s="1">
        <v>-12.0</v>
      </c>
      <c r="M921" s="1"/>
      <c r="N921" s="1">
        <v>6.319816666666667</v>
      </c>
      <c r="O921" s="1" t="s">
        <v>86</v>
      </c>
      <c r="P921" s="1" t="s">
        <v>11350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25</v>
      </c>
      <c r="B922" s="1" t="s">
        <v>17</v>
      </c>
      <c r="C922" s="1">
        <v>520.0</v>
      </c>
      <c r="D922" s="1">
        <v>0.0</v>
      </c>
      <c r="E922" s="2"/>
      <c r="F922" s="1" t="s">
        <v>19</v>
      </c>
      <c r="G922" s="1" t="s">
        <v>39</v>
      </c>
      <c r="H922" s="1" t="s">
        <v>13952</v>
      </c>
      <c r="I922" s="1" t="s">
        <v>13953</v>
      </c>
      <c r="J922" s="1" t="s">
        <v>13953</v>
      </c>
      <c r="K922" s="2"/>
      <c r="L922" s="1">
        <v>-6.0</v>
      </c>
      <c r="M922" s="1"/>
      <c r="N922" s="1">
        <v>13.12915</v>
      </c>
      <c r="O922" s="1" t="s">
        <v>10989</v>
      </c>
      <c r="P922" s="1" t="s">
        <v>13954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25</v>
      </c>
      <c r="B923" s="1" t="s">
        <v>17</v>
      </c>
      <c r="C923" s="1">
        <v>728.0</v>
      </c>
      <c r="D923" s="1">
        <v>0.0</v>
      </c>
      <c r="E923" s="2"/>
      <c r="F923" s="1" t="s">
        <v>19</v>
      </c>
      <c r="G923" s="1" t="s">
        <v>20</v>
      </c>
      <c r="H923" s="1" t="s">
        <v>13955</v>
      </c>
      <c r="I923" s="1" t="s">
        <v>13956</v>
      </c>
      <c r="J923" s="1" t="s">
        <v>13956</v>
      </c>
      <c r="K923" s="2"/>
      <c r="L923" s="1">
        <v>-7.0</v>
      </c>
      <c r="M923" s="1"/>
      <c r="N923" s="1">
        <v>12.959966666666666</v>
      </c>
      <c r="O923" s="1" t="s">
        <v>10989</v>
      </c>
      <c r="P923" s="1" t="s">
        <v>13957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25</v>
      </c>
      <c r="B924" s="1" t="s">
        <v>17</v>
      </c>
      <c r="C924" s="1">
        <v>329.0</v>
      </c>
      <c r="D924" s="1">
        <v>0.0</v>
      </c>
      <c r="E924" s="2"/>
      <c r="F924" s="1" t="s">
        <v>19</v>
      </c>
      <c r="G924" s="1" t="s">
        <v>20</v>
      </c>
      <c r="H924" s="1" t="s">
        <v>13958</v>
      </c>
      <c r="I924" s="1" t="s">
        <v>13959</v>
      </c>
      <c r="J924" s="1" t="s">
        <v>13959</v>
      </c>
      <c r="K924" s="2"/>
      <c r="L924" s="1">
        <v>-7.0</v>
      </c>
      <c r="M924" s="1"/>
      <c r="N924" s="1">
        <v>7.655383333333333</v>
      </c>
      <c r="O924" s="1" t="s">
        <v>10989</v>
      </c>
      <c r="P924" s="1" t="s">
        <v>11171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37</v>
      </c>
      <c r="B925" s="1" t="s">
        <v>17</v>
      </c>
      <c r="C925" s="1">
        <v>20.0</v>
      </c>
      <c r="D925" s="1">
        <v>35.0</v>
      </c>
      <c r="E925" s="2"/>
      <c r="F925" s="1" t="s">
        <v>38</v>
      </c>
      <c r="G925" s="1" t="s">
        <v>39</v>
      </c>
      <c r="H925" s="1" t="s">
        <v>13960</v>
      </c>
      <c r="I925" s="1" t="s">
        <v>13961</v>
      </c>
      <c r="J925" s="1" t="s">
        <v>13961</v>
      </c>
      <c r="K925" s="2"/>
      <c r="L925" s="1">
        <v>-3.0</v>
      </c>
      <c r="M925" s="1"/>
      <c r="N925" s="1">
        <v>2.7669333333333332</v>
      </c>
      <c r="O925" s="1" t="s">
        <v>42</v>
      </c>
      <c r="P925" s="1" t="s">
        <v>13962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29</v>
      </c>
      <c r="B926" s="1" t="s">
        <v>17</v>
      </c>
      <c r="C926" s="1">
        <v>264.0</v>
      </c>
      <c r="D926" s="1">
        <v>0.0</v>
      </c>
      <c r="E926" s="1" t="s">
        <v>13963</v>
      </c>
      <c r="F926" s="1" t="s">
        <v>19</v>
      </c>
      <c r="G926" s="1" t="s">
        <v>20</v>
      </c>
      <c r="H926" s="1" t="s">
        <v>13964</v>
      </c>
      <c r="I926" s="1" t="s">
        <v>13965</v>
      </c>
      <c r="J926" s="1" t="s">
        <v>13965</v>
      </c>
      <c r="K926" s="2"/>
      <c r="L926" s="1">
        <v>-4.0</v>
      </c>
      <c r="M926" s="1"/>
      <c r="N926" s="1">
        <v>10.095783333333333</v>
      </c>
      <c r="O926" s="1" t="s">
        <v>10989</v>
      </c>
      <c r="P926" s="1" t="s">
        <v>13966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80</v>
      </c>
      <c r="B927" s="1" t="s">
        <v>17</v>
      </c>
      <c r="C927" s="1">
        <v>308.0</v>
      </c>
      <c r="D927" s="1">
        <v>0.0</v>
      </c>
      <c r="E927" s="1" t="s">
        <v>18</v>
      </c>
      <c r="F927" s="1" t="s">
        <v>81</v>
      </c>
      <c r="G927" s="1" t="s">
        <v>20</v>
      </c>
      <c r="H927" s="1" t="s">
        <v>13967</v>
      </c>
      <c r="I927" s="1" t="s">
        <v>13968</v>
      </c>
      <c r="J927" s="1" t="s">
        <v>13969</v>
      </c>
      <c r="K927" s="1" t="s">
        <v>13970</v>
      </c>
      <c r="L927" s="1">
        <v>18.0</v>
      </c>
      <c r="M927" s="1">
        <v>0.5669</v>
      </c>
      <c r="N927" s="1">
        <v>8.749233333333333</v>
      </c>
      <c r="O927" s="1" t="s">
        <v>86</v>
      </c>
      <c r="P927" s="1" t="s">
        <v>11403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80</v>
      </c>
      <c r="B928" s="1" t="s">
        <v>17</v>
      </c>
      <c r="C928" s="1">
        <v>289.0</v>
      </c>
      <c r="D928" s="1">
        <v>0.0</v>
      </c>
      <c r="E928" s="1" t="s">
        <v>11460</v>
      </c>
      <c r="F928" s="1" t="s">
        <v>81</v>
      </c>
      <c r="G928" s="1" t="s">
        <v>39</v>
      </c>
      <c r="H928" s="1" t="s">
        <v>13971</v>
      </c>
      <c r="I928" s="1" t="s">
        <v>13972</v>
      </c>
      <c r="J928" s="1" t="s">
        <v>13973</v>
      </c>
      <c r="K928" s="1" t="s">
        <v>13974</v>
      </c>
      <c r="L928" s="1">
        <v>-2.0</v>
      </c>
      <c r="M928" s="1">
        <v>0.010683333333333333</v>
      </c>
      <c r="N928" s="1">
        <v>7.837466666666667</v>
      </c>
      <c r="O928" s="1" t="s">
        <v>86</v>
      </c>
      <c r="P928" s="1" t="s">
        <v>13975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29</v>
      </c>
      <c r="B929" s="1" t="s">
        <v>88</v>
      </c>
      <c r="C929" s="1">
        <v>753.0</v>
      </c>
      <c r="D929" s="1">
        <v>0.0</v>
      </c>
      <c r="E929" s="1" t="s">
        <v>13404</v>
      </c>
      <c r="F929" s="1" t="s">
        <v>19</v>
      </c>
      <c r="G929" s="1" t="s">
        <v>20</v>
      </c>
      <c r="H929" s="1" t="s">
        <v>13976</v>
      </c>
      <c r="I929" s="1" t="s">
        <v>13977</v>
      </c>
      <c r="J929" s="1" t="s">
        <v>13977</v>
      </c>
      <c r="K929" s="2"/>
      <c r="L929" s="1">
        <v>-5.0</v>
      </c>
      <c r="M929" s="1"/>
      <c r="N929" s="1">
        <v>14.661816666666667</v>
      </c>
      <c r="O929" s="1" t="s">
        <v>10989</v>
      </c>
      <c r="P929" s="1" t="s">
        <v>13978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16</v>
      </c>
      <c r="B930" s="1" t="s">
        <v>17</v>
      </c>
      <c r="C930" s="1">
        <v>438.0</v>
      </c>
      <c r="D930" s="1">
        <v>0.0</v>
      </c>
      <c r="E930" s="1" t="s">
        <v>18</v>
      </c>
      <c r="F930" s="1" t="s">
        <v>19</v>
      </c>
      <c r="G930" s="1" t="s">
        <v>20</v>
      </c>
      <c r="H930" s="1" t="s">
        <v>13979</v>
      </c>
      <c r="I930" s="1" t="s">
        <v>13980</v>
      </c>
      <c r="J930" s="1" t="s">
        <v>13980</v>
      </c>
      <c r="K930" s="2"/>
      <c r="L930" s="1">
        <v>3.0</v>
      </c>
      <c r="M930" s="1"/>
      <c r="N930" s="1">
        <v>18.38095</v>
      </c>
      <c r="O930" s="1" t="s">
        <v>10976</v>
      </c>
      <c r="P930" s="1" t="s">
        <v>13981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16</v>
      </c>
      <c r="B931" s="1" t="s">
        <v>17</v>
      </c>
      <c r="C931" s="1">
        <v>289.0</v>
      </c>
      <c r="D931" s="1">
        <v>0.0</v>
      </c>
      <c r="E931" s="1" t="s">
        <v>18</v>
      </c>
      <c r="F931" s="1" t="s">
        <v>19</v>
      </c>
      <c r="G931" s="1" t="s">
        <v>20</v>
      </c>
      <c r="H931" s="1" t="s">
        <v>13982</v>
      </c>
      <c r="I931" s="1" t="s">
        <v>13983</v>
      </c>
      <c r="J931" s="1" t="s">
        <v>13983</v>
      </c>
      <c r="K931" s="2"/>
      <c r="L931" s="1">
        <v>-6.0</v>
      </c>
      <c r="M931" s="1"/>
      <c r="N931" s="1">
        <v>8.934483333333333</v>
      </c>
      <c r="O931" s="1" t="s">
        <v>10976</v>
      </c>
      <c r="P931" s="1" t="s">
        <v>11480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25</v>
      </c>
      <c r="B932" s="1" t="s">
        <v>88</v>
      </c>
      <c r="C932" s="1">
        <v>264.0</v>
      </c>
      <c r="D932" s="1">
        <v>0.0</v>
      </c>
      <c r="E932" s="2"/>
      <c r="F932" s="1" t="s">
        <v>19</v>
      </c>
      <c r="G932" s="1" t="s">
        <v>20</v>
      </c>
      <c r="H932" s="1" t="s">
        <v>13984</v>
      </c>
      <c r="I932" s="1" t="s">
        <v>13985</v>
      </c>
      <c r="J932" s="1" t="s">
        <v>13985</v>
      </c>
      <c r="K932" s="2"/>
      <c r="L932" s="1">
        <v>-7.0</v>
      </c>
      <c r="M932" s="1"/>
      <c r="N932" s="1">
        <v>7.192916666666667</v>
      </c>
      <c r="O932" s="1" t="s">
        <v>10989</v>
      </c>
      <c r="P932" s="1" t="s">
        <v>13986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16</v>
      </c>
      <c r="B933" s="1" t="s">
        <v>17</v>
      </c>
      <c r="C933" s="1">
        <v>264.0</v>
      </c>
      <c r="D933" s="1">
        <v>0.0</v>
      </c>
      <c r="E933" s="1" t="s">
        <v>18</v>
      </c>
      <c r="F933" s="1" t="s">
        <v>19</v>
      </c>
      <c r="G933" s="1" t="s">
        <v>20</v>
      </c>
      <c r="H933" s="1" t="s">
        <v>13987</v>
      </c>
      <c r="I933" s="1" t="s">
        <v>13988</v>
      </c>
      <c r="J933" s="1" t="s">
        <v>13988</v>
      </c>
      <c r="K933" s="2"/>
      <c r="L933" s="1">
        <v>-7.0</v>
      </c>
      <c r="M933" s="1"/>
      <c r="N933" s="1">
        <v>7.492383333333334</v>
      </c>
      <c r="O933" s="1" t="s">
        <v>10976</v>
      </c>
      <c r="P933" s="1" t="s">
        <v>13989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16</v>
      </c>
      <c r="B934" s="1" t="s">
        <v>17</v>
      </c>
      <c r="C934" s="1">
        <v>568.0</v>
      </c>
      <c r="D934" s="1">
        <v>0.0</v>
      </c>
      <c r="E934" s="1" t="s">
        <v>18</v>
      </c>
      <c r="F934" s="1" t="s">
        <v>19</v>
      </c>
      <c r="G934" s="1" t="s">
        <v>20</v>
      </c>
      <c r="H934" s="1" t="s">
        <v>13990</v>
      </c>
      <c r="I934" s="1" t="s">
        <v>13991</v>
      </c>
      <c r="J934" s="1" t="s">
        <v>13991</v>
      </c>
      <c r="K934" s="2"/>
      <c r="L934" s="1">
        <v>-1.0</v>
      </c>
      <c r="M934" s="1"/>
      <c r="N934" s="1">
        <v>18.58235</v>
      </c>
      <c r="O934" s="1" t="s">
        <v>10976</v>
      </c>
      <c r="P934" s="1" t="s">
        <v>13992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37</v>
      </c>
      <c r="B935" s="1" t="s">
        <v>17</v>
      </c>
      <c r="C935" s="1">
        <v>368.0</v>
      </c>
      <c r="D935" s="1">
        <v>0.0</v>
      </c>
      <c r="E935" s="2"/>
      <c r="F935" s="1" t="s">
        <v>38</v>
      </c>
      <c r="G935" s="1" t="s">
        <v>39</v>
      </c>
      <c r="H935" s="1" t="s">
        <v>13993</v>
      </c>
      <c r="I935" s="1" t="s">
        <v>13994</v>
      </c>
      <c r="J935" s="1" t="s">
        <v>13994</v>
      </c>
      <c r="K935" s="2"/>
      <c r="L935" s="1">
        <v>1.0</v>
      </c>
      <c r="M935" s="1"/>
      <c r="N935" s="1">
        <v>7.164266666666666</v>
      </c>
      <c r="O935" s="1" t="s">
        <v>42</v>
      </c>
      <c r="P935" s="1" t="s">
        <v>13995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37</v>
      </c>
      <c r="B936" s="1" t="s">
        <v>17</v>
      </c>
      <c r="C936" s="1">
        <v>547.0</v>
      </c>
      <c r="D936" s="1">
        <v>0.0</v>
      </c>
      <c r="E936" s="1" t="s">
        <v>11460</v>
      </c>
      <c r="F936" s="1" t="s">
        <v>81</v>
      </c>
      <c r="G936" s="1" t="s">
        <v>39</v>
      </c>
      <c r="H936" s="1" t="s">
        <v>13996</v>
      </c>
      <c r="I936" s="1" t="s">
        <v>13997</v>
      </c>
      <c r="J936" s="1" t="s">
        <v>13998</v>
      </c>
      <c r="K936" s="1" t="s">
        <v>13999</v>
      </c>
      <c r="L936" s="1">
        <v>7.0</v>
      </c>
      <c r="M936" s="1">
        <v>0.01515</v>
      </c>
      <c r="N936" s="1">
        <v>11.245233333333333</v>
      </c>
      <c r="O936" s="1" t="s">
        <v>42</v>
      </c>
      <c r="P936" s="1" t="s">
        <v>14000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16</v>
      </c>
      <c r="B937" s="1" t="s">
        <v>17</v>
      </c>
      <c r="C937" s="1">
        <v>264.0</v>
      </c>
      <c r="D937" s="1">
        <v>0.0</v>
      </c>
      <c r="E937" s="1" t="s">
        <v>18</v>
      </c>
      <c r="F937" s="1" t="s">
        <v>19</v>
      </c>
      <c r="G937" s="1" t="s">
        <v>20</v>
      </c>
      <c r="H937" s="1" t="s">
        <v>14001</v>
      </c>
      <c r="I937" s="1" t="s">
        <v>14002</v>
      </c>
      <c r="J937" s="1" t="s">
        <v>14002</v>
      </c>
      <c r="K937" s="2"/>
      <c r="L937" s="1">
        <v>-2.0</v>
      </c>
      <c r="M937" s="1"/>
      <c r="N937" s="1">
        <v>12.874316666666667</v>
      </c>
      <c r="O937" s="1" t="s">
        <v>10976</v>
      </c>
      <c r="P937" s="1" t="s">
        <v>11036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25</v>
      </c>
      <c r="B938" s="1" t="s">
        <v>17</v>
      </c>
      <c r="C938" s="1">
        <v>533.0</v>
      </c>
      <c r="D938" s="1">
        <v>0.0</v>
      </c>
      <c r="E938" s="2"/>
      <c r="F938" s="1" t="s">
        <v>19</v>
      </c>
      <c r="G938" s="1" t="s">
        <v>20</v>
      </c>
      <c r="H938" s="1" t="s">
        <v>14003</v>
      </c>
      <c r="I938" s="1" t="s">
        <v>14004</v>
      </c>
      <c r="J938" s="1" t="s">
        <v>14004</v>
      </c>
      <c r="K938" s="2"/>
      <c r="L938" s="1">
        <v>-11.0</v>
      </c>
      <c r="M938" s="1"/>
      <c r="N938" s="1">
        <v>8.278216666666667</v>
      </c>
      <c r="O938" s="1" t="s">
        <v>10989</v>
      </c>
      <c r="P938" s="1" t="s">
        <v>14005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80</v>
      </c>
      <c r="B939" s="1" t="s">
        <v>17</v>
      </c>
      <c r="C939" s="1">
        <v>380.0</v>
      </c>
      <c r="D939" s="1">
        <v>0.0</v>
      </c>
      <c r="E939" s="1" t="s">
        <v>11460</v>
      </c>
      <c r="F939" s="1" t="s">
        <v>81</v>
      </c>
      <c r="G939" s="1" t="s">
        <v>20</v>
      </c>
      <c r="H939" s="1" t="s">
        <v>14006</v>
      </c>
      <c r="I939" s="1" t="s">
        <v>14007</v>
      </c>
      <c r="J939" s="1" t="s">
        <v>14008</v>
      </c>
      <c r="K939" s="1" t="s">
        <v>14009</v>
      </c>
      <c r="L939" s="1">
        <v>0.0</v>
      </c>
      <c r="M939" s="1">
        <v>0.022383333333333335</v>
      </c>
      <c r="N939" s="1">
        <v>25.18625</v>
      </c>
      <c r="O939" s="1" t="s">
        <v>86</v>
      </c>
      <c r="P939" s="1" t="s">
        <v>14010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80</v>
      </c>
      <c r="B940" s="1" t="s">
        <v>17</v>
      </c>
      <c r="C940" s="1">
        <v>398.0</v>
      </c>
      <c r="D940" s="1">
        <v>100.0</v>
      </c>
      <c r="E940" s="2"/>
      <c r="F940" s="1" t="s">
        <v>38</v>
      </c>
      <c r="G940" s="1" t="s">
        <v>162</v>
      </c>
      <c r="H940" s="1" t="s">
        <v>14011</v>
      </c>
      <c r="I940" s="1" t="s">
        <v>14012</v>
      </c>
      <c r="J940" s="1" t="s">
        <v>14012</v>
      </c>
      <c r="K940" s="2"/>
      <c r="L940" s="1">
        <v>-5.0</v>
      </c>
      <c r="M940" s="1"/>
      <c r="N940" s="1">
        <v>41.12733333333333</v>
      </c>
      <c r="O940" s="1" t="s">
        <v>86</v>
      </c>
      <c r="P940" s="1" t="s">
        <v>14013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25</v>
      </c>
      <c r="B941" s="1" t="s">
        <v>17</v>
      </c>
      <c r="C941" s="1">
        <v>792.0</v>
      </c>
      <c r="D941" s="1">
        <v>0.0</v>
      </c>
      <c r="E941" s="2"/>
      <c r="F941" s="1" t="s">
        <v>19</v>
      </c>
      <c r="G941" s="1" t="s">
        <v>39</v>
      </c>
      <c r="H941" s="1" t="s">
        <v>14014</v>
      </c>
      <c r="I941" s="1" t="s">
        <v>14015</v>
      </c>
      <c r="J941" s="1" t="s">
        <v>14015</v>
      </c>
      <c r="K941" s="2"/>
      <c r="L941" s="1">
        <v>0.0</v>
      </c>
      <c r="M941" s="1"/>
      <c r="N941" s="1">
        <v>19.847383333333333</v>
      </c>
      <c r="O941" s="1" t="s">
        <v>10989</v>
      </c>
      <c r="P941" s="1" t="s">
        <v>14016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80</v>
      </c>
      <c r="B942" s="1" t="s">
        <v>17</v>
      </c>
      <c r="C942" s="1">
        <v>557.0</v>
      </c>
      <c r="D942" s="1">
        <v>0.0</v>
      </c>
      <c r="E942" s="1" t="s">
        <v>18</v>
      </c>
      <c r="F942" s="1" t="s">
        <v>81</v>
      </c>
      <c r="G942" s="1" t="s">
        <v>20</v>
      </c>
      <c r="H942" s="1" t="s">
        <v>14017</v>
      </c>
      <c r="I942" s="1" t="s">
        <v>14018</v>
      </c>
      <c r="J942" s="1" t="s">
        <v>14019</v>
      </c>
      <c r="K942" s="1" t="s">
        <v>14020</v>
      </c>
      <c r="L942" s="1">
        <v>14.0</v>
      </c>
      <c r="M942" s="1">
        <v>34.083216666666665</v>
      </c>
      <c r="N942" s="1">
        <v>32.2648</v>
      </c>
      <c r="O942" s="1" t="s">
        <v>86</v>
      </c>
      <c r="P942" s="1" t="s">
        <v>14021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37</v>
      </c>
      <c r="B943" s="1" t="s">
        <v>17</v>
      </c>
      <c r="C943" s="1">
        <v>249.0</v>
      </c>
      <c r="D943" s="1">
        <v>0.0</v>
      </c>
      <c r="E943" s="2"/>
      <c r="F943" s="1" t="s">
        <v>38</v>
      </c>
      <c r="G943" s="1" t="s">
        <v>39</v>
      </c>
      <c r="H943" s="1" t="s">
        <v>14022</v>
      </c>
      <c r="I943" s="1" t="s">
        <v>14023</v>
      </c>
      <c r="J943" s="1" t="s">
        <v>14023</v>
      </c>
      <c r="K943" s="2"/>
      <c r="L943" s="1">
        <v>0.0</v>
      </c>
      <c r="M943" s="1"/>
      <c r="N943" s="1">
        <v>6.526566666666667</v>
      </c>
      <c r="O943" s="1" t="s">
        <v>42</v>
      </c>
      <c r="P943" s="1" t="s">
        <v>14024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16</v>
      </c>
      <c r="B944" s="1" t="s">
        <v>17</v>
      </c>
      <c r="C944" s="1">
        <v>329.0</v>
      </c>
      <c r="D944" s="1">
        <v>0.0</v>
      </c>
      <c r="E944" s="1" t="s">
        <v>18</v>
      </c>
      <c r="F944" s="1" t="s">
        <v>19</v>
      </c>
      <c r="G944" s="1" t="s">
        <v>20</v>
      </c>
      <c r="H944" s="1" t="s">
        <v>14025</v>
      </c>
      <c r="I944" s="1" t="s">
        <v>14026</v>
      </c>
      <c r="J944" s="1" t="s">
        <v>14026</v>
      </c>
      <c r="K944" s="2"/>
      <c r="L944" s="1">
        <v>-6.0</v>
      </c>
      <c r="M944" s="1"/>
      <c r="N944" s="1">
        <v>8.139733333333334</v>
      </c>
      <c r="O944" s="1" t="s">
        <v>10976</v>
      </c>
      <c r="P944" s="1" t="s">
        <v>11981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25</v>
      </c>
      <c r="B945" s="1" t="s">
        <v>17</v>
      </c>
      <c r="C945" s="1">
        <v>329.0</v>
      </c>
      <c r="D945" s="1">
        <v>0.0</v>
      </c>
      <c r="E945" s="2"/>
      <c r="F945" s="1" t="s">
        <v>19</v>
      </c>
      <c r="G945" s="1" t="s">
        <v>20</v>
      </c>
      <c r="H945" s="1" t="s">
        <v>14027</v>
      </c>
      <c r="I945" s="1" t="s">
        <v>14028</v>
      </c>
      <c r="J945" s="1" t="s">
        <v>14028</v>
      </c>
      <c r="K945" s="2"/>
      <c r="L945" s="1">
        <v>-6.0</v>
      </c>
      <c r="M945" s="1"/>
      <c r="N945" s="1">
        <v>8.4867</v>
      </c>
      <c r="O945" s="1" t="s">
        <v>10989</v>
      </c>
      <c r="P945" s="1" t="s">
        <v>11447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37</v>
      </c>
      <c r="B946" s="1" t="s">
        <v>17</v>
      </c>
      <c r="C946" s="1">
        <v>249.0</v>
      </c>
      <c r="D946" s="1">
        <v>0.0</v>
      </c>
      <c r="E946" s="2"/>
      <c r="F946" s="1" t="s">
        <v>38</v>
      </c>
      <c r="G946" s="1" t="s">
        <v>39</v>
      </c>
      <c r="H946" s="1" t="s">
        <v>14029</v>
      </c>
      <c r="I946" s="1" t="s">
        <v>14030</v>
      </c>
      <c r="J946" s="1" t="s">
        <v>14030</v>
      </c>
      <c r="K946" s="2"/>
      <c r="L946" s="1">
        <v>1.0</v>
      </c>
      <c r="M946" s="1"/>
      <c r="N946" s="1">
        <v>7.429766666666667</v>
      </c>
      <c r="O946" s="1" t="s">
        <v>42</v>
      </c>
      <c r="P946" s="1" t="s">
        <v>14031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80</v>
      </c>
      <c r="B947" s="1" t="s">
        <v>17</v>
      </c>
      <c r="C947" s="1">
        <v>427.0</v>
      </c>
      <c r="D947" s="1">
        <v>0.0</v>
      </c>
      <c r="E947" s="1" t="s">
        <v>11460</v>
      </c>
      <c r="F947" s="1" t="s">
        <v>81</v>
      </c>
      <c r="G947" s="1" t="s">
        <v>20</v>
      </c>
      <c r="H947" s="1" t="s">
        <v>14032</v>
      </c>
      <c r="I947" s="1" t="s">
        <v>14033</v>
      </c>
      <c r="J947" s="1" t="s">
        <v>14034</v>
      </c>
      <c r="K947" s="1" t="s">
        <v>14035</v>
      </c>
      <c r="L947" s="1">
        <v>-3.0</v>
      </c>
      <c r="M947" s="1">
        <v>0.019983333333333332</v>
      </c>
      <c r="N947" s="1">
        <v>13.133183333333333</v>
      </c>
      <c r="O947" s="1" t="s">
        <v>86</v>
      </c>
      <c r="P947" s="1" t="s">
        <v>14036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16</v>
      </c>
      <c r="B948" s="1" t="s">
        <v>17</v>
      </c>
      <c r="C948" s="1">
        <v>311.0</v>
      </c>
      <c r="D948" s="1">
        <v>0.0</v>
      </c>
      <c r="E948" s="1" t="s">
        <v>18</v>
      </c>
      <c r="F948" s="1" t="s">
        <v>19</v>
      </c>
      <c r="G948" s="1" t="s">
        <v>20</v>
      </c>
      <c r="H948" s="1" t="s">
        <v>14037</v>
      </c>
      <c r="I948" s="1" t="s">
        <v>14038</v>
      </c>
      <c r="J948" s="1" t="s">
        <v>14038</v>
      </c>
      <c r="K948" s="2"/>
      <c r="L948" s="1">
        <v>-12.0</v>
      </c>
      <c r="M948" s="1"/>
      <c r="N948" s="1">
        <v>6.7221</v>
      </c>
      <c r="O948" s="1" t="s">
        <v>10976</v>
      </c>
      <c r="P948" s="1" t="s">
        <v>14039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37</v>
      </c>
      <c r="B949" s="1" t="s">
        <v>17</v>
      </c>
      <c r="C949" s="1">
        <v>249.0</v>
      </c>
      <c r="D949" s="1">
        <v>0.0</v>
      </c>
      <c r="E949" s="2"/>
      <c r="F949" s="1" t="s">
        <v>38</v>
      </c>
      <c r="G949" s="1" t="s">
        <v>39</v>
      </c>
      <c r="H949" s="1" t="s">
        <v>14040</v>
      </c>
      <c r="I949" s="1" t="s">
        <v>14041</v>
      </c>
      <c r="J949" s="1" t="s">
        <v>14041</v>
      </c>
      <c r="K949" s="2"/>
      <c r="L949" s="1">
        <v>0.0</v>
      </c>
      <c r="M949" s="1"/>
      <c r="N949" s="1">
        <v>6.087583333333333</v>
      </c>
      <c r="O949" s="1" t="s">
        <v>42</v>
      </c>
      <c r="P949" s="1" t="s">
        <v>14042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16</v>
      </c>
      <c r="B950" s="1" t="s">
        <v>17</v>
      </c>
      <c r="C950" s="1">
        <v>528.0</v>
      </c>
      <c r="D950" s="1">
        <v>0.0</v>
      </c>
      <c r="E950" s="1" t="s">
        <v>18</v>
      </c>
      <c r="F950" s="1" t="s">
        <v>19</v>
      </c>
      <c r="G950" s="1" t="s">
        <v>20</v>
      </c>
      <c r="H950" s="1" t="s">
        <v>14043</v>
      </c>
      <c r="I950" s="1" t="s">
        <v>14044</v>
      </c>
      <c r="J950" s="1" t="s">
        <v>14044</v>
      </c>
      <c r="K950" s="2"/>
      <c r="L950" s="1">
        <v>-5.0</v>
      </c>
      <c r="M950" s="1"/>
      <c r="N950" s="1">
        <v>14.414283333333334</v>
      </c>
      <c r="O950" s="1" t="s">
        <v>10976</v>
      </c>
      <c r="P950" s="1" t="s">
        <v>14045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80</v>
      </c>
      <c r="B951" s="1" t="s">
        <v>17</v>
      </c>
      <c r="C951" s="3">
        <v>199.0</v>
      </c>
      <c r="D951" s="1">
        <v>50.0</v>
      </c>
      <c r="E951" s="2"/>
      <c r="F951" s="1" t="s">
        <v>38</v>
      </c>
      <c r="G951" s="1" t="s">
        <v>162</v>
      </c>
      <c r="H951" s="1" t="s">
        <v>14046</v>
      </c>
      <c r="I951" s="1" t="s">
        <v>14047</v>
      </c>
      <c r="J951" s="1" t="s">
        <v>14047</v>
      </c>
      <c r="K951" s="2"/>
      <c r="L951" s="1">
        <v>-3.0</v>
      </c>
      <c r="M951" s="1"/>
      <c r="N951" s="1">
        <v>48.945083333333336</v>
      </c>
      <c r="O951" s="1" t="s">
        <v>86</v>
      </c>
      <c r="P951" s="1" t="s">
        <v>11872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4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29</v>
      </c>
      <c r="B2" s="1" t="s">
        <v>17</v>
      </c>
      <c r="C2" s="1">
        <v>394.0</v>
      </c>
      <c r="D2" s="1">
        <v>0.0</v>
      </c>
      <c r="E2" s="1" t="s">
        <v>1937</v>
      </c>
      <c r="F2" s="1" t="s">
        <v>19</v>
      </c>
      <c r="G2" s="1" t="s">
        <v>20</v>
      </c>
      <c r="H2" s="1" t="s">
        <v>14048</v>
      </c>
      <c r="I2" s="1" t="s">
        <v>14049</v>
      </c>
      <c r="J2" s="1" t="s">
        <v>14049</v>
      </c>
      <c r="K2" s="2"/>
      <c r="L2" s="1">
        <v>2.0</v>
      </c>
      <c r="M2" s="1"/>
      <c r="N2" s="1">
        <v>17.41865</v>
      </c>
      <c r="O2" s="1" t="s">
        <v>14050</v>
      </c>
      <c r="P2" s="1" t="s">
        <v>14051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37</v>
      </c>
      <c r="B3" s="1" t="s">
        <v>17</v>
      </c>
      <c r="C3" s="1">
        <v>538.0</v>
      </c>
      <c r="D3" s="1">
        <v>0.0</v>
      </c>
      <c r="E3" s="2"/>
      <c r="F3" s="1" t="s">
        <v>38</v>
      </c>
      <c r="G3" s="1" t="s">
        <v>39</v>
      </c>
      <c r="H3" s="1" t="s">
        <v>14052</v>
      </c>
      <c r="I3" s="1" t="s">
        <v>14053</v>
      </c>
      <c r="J3" s="1" t="s">
        <v>14053</v>
      </c>
      <c r="K3" s="2"/>
      <c r="L3" s="1">
        <v>1.0</v>
      </c>
      <c r="M3" s="1"/>
      <c r="N3" s="1">
        <v>11.97845</v>
      </c>
      <c r="O3" s="1" t="s">
        <v>42</v>
      </c>
      <c r="P3" s="1" t="s">
        <v>14054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37</v>
      </c>
      <c r="B4" s="1" t="s">
        <v>17</v>
      </c>
      <c r="C4" s="3">
        <v>498.0</v>
      </c>
      <c r="D4" s="1">
        <v>0.0</v>
      </c>
      <c r="E4" s="2"/>
      <c r="F4" s="1" t="s">
        <v>38</v>
      </c>
      <c r="G4" s="1" t="s">
        <v>39</v>
      </c>
      <c r="H4" s="1" t="s">
        <v>14055</v>
      </c>
      <c r="I4" s="1" t="s">
        <v>14056</v>
      </c>
      <c r="J4" s="1" t="s">
        <v>14056</v>
      </c>
      <c r="K4" s="2"/>
      <c r="L4" s="1">
        <v>6.0</v>
      </c>
      <c r="M4" s="1"/>
      <c r="N4" s="1">
        <v>11.95355</v>
      </c>
      <c r="O4" s="1" t="s">
        <v>42</v>
      </c>
      <c r="P4" s="1" t="s">
        <v>14057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25</v>
      </c>
      <c r="B5" s="3" t="s">
        <v>17</v>
      </c>
      <c r="C5" s="3">
        <v>264.0</v>
      </c>
      <c r="D5" s="1">
        <v>0.0</v>
      </c>
      <c r="E5" s="2"/>
      <c r="F5" s="1" t="s">
        <v>19</v>
      </c>
      <c r="G5" s="1" t="s">
        <v>20</v>
      </c>
      <c r="H5" s="1" t="s">
        <v>14058</v>
      </c>
      <c r="I5" s="1" t="s">
        <v>14059</v>
      </c>
      <c r="J5" s="1" t="s">
        <v>14059</v>
      </c>
      <c r="K5" s="2"/>
      <c r="L5" s="1">
        <v>-8.0</v>
      </c>
      <c r="M5" s="1"/>
      <c r="N5" s="1">
        <v>6.579316666666666</v>
      </c>
      <c r="O5" s="1" t="s">
        <v>14050</v>
      </c>
      <c r="P5" s="1" t="s">
        <v>14060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80</v>
      </c>
      <c r="B6" s="1" t="s">
        <v>17</v>
      </c>
      <c r="C6" s="1">
        <v>238.0</v>
      </c>
      <c r="D6" s="1">
        <v>0.0</v>
      </c>
      <c r="E6" s="1" t="s">
        <v>18</v>
      </c>
      <c r="F6" s="1" t="s">
        <v>81</v>
      </c>
      <c r="G6" s="1" t="s">
        <v>39</v>
      </c>
      <c r="H6" s="1" t="s">
        <v>14061</v>
      </c>
      <c r="I6" s="1" t="s">
        <v>14062</v>
      </c>
      <c r="J6" s="1" t="s">
        <v>14063</v>
      </c>
      <c r="K6" s="1" t="s">
        <v>14064</v>
      </c>
      <c r="L6" s="1">
        <v>-1.0</v>
      </c>
      <c r="M6" s="1">
        <v>3.9187</v>
      </c>
      <c r="N6" s="1">
        <v>7.669033333333333</v>
      </c>
      <c r="O6" s="1" t="s">
        <v>5100</v>
      </c>
      <c r="P6" s="1" t="s">
        <v>14065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37</v>
      </c>
      <c r="B7" s="1" t="s">
        <v>17</v>
      </c>
      <c r="C7" s="1">
        <v>234.0</v>
      </c>
      <c r="D7" s="1">
        <v>0.0</v>
      </c>
      <c r="E7" s="2"/>
      <c r="F7" s="1" t="s">
        <v>38</v>
      </c>
      <c r="G7" s="1" t="s">
        <v>39</v>
      </c>
      <c r="H7" s="1" t="s">
        <v>14066</v>
      </c>
      <c r="I7" s="1" t="s">
        <v>14067</v>
      </c>
      <c r="J7" s="1" t="s">
        <v>14067</v>
      </c>
      <c r="K7" s="2"/>
      <c r="L7" s="1">
        <v>4.0</v>
      </c>
      <c r="M7" s="1"/>
      <c r="N7" s="1">
        <v>9.087083333333334</v>
      </c>
      <c r="O7" s="1" t="s">
        <v>42</v>
      </c>
      <c r="P7" s="1" t="s">
        <v>14068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16</v>
      </c>
      <c r="B8" s="1" t="s">
        <v>17</v>
      </c>
      <c r="C8" s="1">
        <v>329.0</v>
      </c>
      <c r="D8" s="1">
        <v>0.0</v>
      </c>
      <c r="E8" s="1" t="s">
        <v>18</v>
      </c>
      <c r="F8" s="1" t="s">
        <v>19</v>
      </c>
      <c r="G8" s="1" t="s">
        <v>20</v>
      </c>
      <c r="H8" s="1" t="s">
        <v>14069</v>
      </c>
      <c r="I8" s="1" t="s">
        <v>14070</v>
      </c>
      <c r="J8" s="1" t="s">
        <v>14070</v>
      </c>
      <c r="K8" s="2"/>
      <c r="L8" s="1">
        <v>-8.0</v>
      </c>
      <c r="M8" s="1"/>
      <c r="N8" s="1">
        <v>10.679716666666666</v>
      </c>
      <c r="O8" s="1" t="s">
        <v>14050</v>
      </c>
      <c r="P8" s="1" t="s">
        <v>14071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16</v>
      </c>
      <c r="B9" s="1" t="s">
        <v>17</v>
      </c>
      <c r="C9" s="3">
        <v>356.0</v>
      </c>
      <c r="D9" s="1">
        <v>0.0</v>
      </c>
      <c r="E9" s="1" t="s">
        <v>18</v>
      </c>
      <c r="F9" s="1" t="s">
        <v>19</v>
      </c>
      <c r="G9" s="1" t="s">
        <v>20</v>
      </c>
      <c r="H9" s="1" t="s">
        <v>14072</v>
      </c>
      <c r="I9" s="1" t="s">
        <v>14073</v>
      </c>
      <c r="J9" s="1" t="s">
        <v>14073</v>
      </c>
      <c r="K9" s="2"/>
      <c r="L9" s="1">
        <v>-5.0</v>
      </c>
      <c r="M9" s="1"/>
      <c r="N9" s="1">
        <v>9.1066</v>
      </c>
      <c r="O9" s="1" t="s">
        <v>14050</v>
      </c>
      <c r="P9" s="1" t="s">
        <v>14074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1">
        <v>434.0</v>
      </c>
      <c r="D10" s="1">
        <v>0.0</v>
      </c>
      <c r="E10" s="1" t="s">
        <v>18</v>
      </c>
      <c r="F10" s="1" t="s">
        <v>19</v>
      </c>
      <c r="G10" s="1" t="s">
        <v>20</v>
      </c>
      <c r="H10" s="1" t="s">
        <v>14075</v>
      </c>
      <c r="I10" s="1" t="s">
        <v>14076</v>
      </c>
      <c r="J10" s="1" t="s">
        <v>14076</v>
      </c>
      <c r="K10" s="2"/>
      <c r="L10" s="1">
        <v>-8.0</v>
      </c>
      <c r="M10" s="1"/>
      <c r="N10" s="1">
        <v>6.86145</v>
      </c>
      <c r="O10" s="1" t="s">
        <v>14050</v>
      </c>
      <c r="P10" s="1" t="s">
        <v>14077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16</v>
      </c>
      <c r="B11" s="1" t="s">
        <v>17</v>
      </c>
      <c r="C11" s="3">
        <v>429.0</v>
      </c>
      <c r="D11" s="1">
        <v>0.0</v>
      </c>
      <c r="E11" s="1" t="s">
        <v>18</v>
      </c>
      <c r="F11" s="1" t="s">
        <v>19</v>
      </c>
      <c r="G11" s="1" t="s">
        <v>20</v>
      </c>
      <c r="H11" s="1" t="s">
        <v>14078</v>
      </c>
      <c r="I11" s="1" t="s">
        <v>14079</v>
      </c>
      <c r="J11" s="1" t="s">
        <v>14079</v>
      </c>
      <c r="K11" s="2"/>
      <c r="L11" s="1">
        <v>-6.0</v>
      </c>
      <c r="M11" s="1"/>
      <c r="N11" s="1">
        <v>8.500333333333334</v>
      </c>
      <c r="O11" s="1" t="s">
        <v>14050</v>
      </c>
      <c r="P11" s="1" t="s">
        <v>14080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37</v>
      </c>
      <c r="B12" s="1" t="s">
        <v>17</v>
      </c>
      <c r="C12" s="1">
        <v>249.0</v>
      </c>
      <c r="D12" s="1">
        <v>0.0</v>
      </c>
      <c r="E12" s="2"/>
      <c r="F12" s="1" t="s">
        <v>38</v>
      </c>
      <c r="G12" s="1" t="s">
        <v>39</v>
      </c>
      <c r="H12" s="1" t="s">
        <v>14081</v>
      </c>
      <c r="I12" s="1" t="s">
        <v>14082</v>
      </c>
      <c r="J12" s="1" t="s">
        <v>14082</v>
      </c>
      <c r="K12" s="2"/>
      <c r="L12" s="1">
        <v>1.0</v>
      </c>
      <c r="M12" s="1"/>
      <c r="N12" s="1">
        <v>6.082983333333333</v>
      </c>
      <c r="O12" s="1" t="s">
        <v>42</v>
      </c>
      <c r="P12" s="1" t="s">
        <v>14083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25</v>
      </c>
      <c r="B13" s="1" t="s">
        <v>17</v>
      </c>
      <c r="C13" s="1">
        <v>423.0</v>
      </c>
      <c r="D13" s="1">
        <v>0.0</v>
      </c>
      <c r="E13" s="2"/>
      <c r="F13" s="1" t="s">
        <v>19</v>
      </c>
      <c r="G13" s="1" t="s">
        <v>20</v>
      </c>
      <c r="H13" s="1" t="s">
        <v>14084</v>
      </c>
      <c r="I13" s="1" t="s">
        <v>14085</v>
      </c>
      <c r="J13" s="1" t="s">
        <v>14085</v>
      </c>
      <c r="K13" s="2"/>
      <c r="L13" s="1">
        <v>-4.0</v>
      </c>
      <c r="M13" s="1"/>
      <c r="N13" s="1">
        <v>10.847583333333333</v>
      </c>
      <c r="O13" s="1" t="s">
        <v>14050</v>
      </c>
      <c r="P13" s="1" t="s">
        <v>14086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80</v>
      </c>
      <c r="B14" s="1" t="s">
        <v>17</v>
      </c>
      <c r="C14" s="1">
        <v>508.0</v>
      </c>
      <c r="D14" s="1">
        <v>0.0</v>
      </c>
      <c r="E14" s="1" t="s">
        <v>18</v>
      </c>
      <c r="F14" s="1" t="s">
        <v>81</v>
      </c>
      <c r="G14" s="1" t="s">
        <v>20</v>
      </c>
      <c r="H14" s="1" t="s">
        <v>14087</v>
      </c>
      <c r="I14" s="1" t="s">
        <v>14088</v>
      </c>
      <c r="J14" s="1" t="s">
        <v>14089</v>
      </c>
      <c r="K14" s="1" t="s">
        <v>14090</v>
      </c>
      <c r="L14" s="1">
        <v>1.0</v>
      </c>
      <c r="M14" s="1">
        <v>43.96035</v>
      </c>
      <c r="N14" s="1">
        <v>54.9653</v>
      </c>
      <c r="O14" s="1" t="s">
        <v>5100</v>
      </c>
      <c r="P14" s="1" t="s">
        <v>14091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37</v>
      </c>
      <c r="B15" s="1" t="s">
        <v>17</v>
      </c>
      <c r="C15" s="1">
        <v>249.0</v>
      </c>
      <c r="D15" s="1">
        <v>0.0</v>
      </c>
      <c r="E15" s="2"/>
      <c r="F15" s="1" t="s">
        <v>38</v>
      </c>
      <c r="G15" s="1" t="s">
        <v>39</v>
      </c>
      <c r="H15" s="1" t="s">
        <v>14092</v>
      </c>
      <c r="I15" s="1" t="s">
        <v>14093</v>
      </c>
      <c r="J15" s="1" t="s">
        <v>14093</v>
      </c>
      <c r="K15" s="2"/>
      <c r="L15" s="1">
        <v>2.0</v>
      </c>
      <c r="M15" s="1"/>
      <c r="N15" s="1">
        <v>7.488016666666667</v>
      </c>
      <c r="O15" s="1" t="s">
        <v>42</v>
      </c>
      <c r="P15" s="1" t="s">
        <v>14094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29</v>
      </c>
      <c r="B16" s="1" t="s">
        <v>17</v>
      </c>
      <c r="C16" s="3">
        <v>329.0</v>
      </c>
      <c r="D16" s="1">
        <v>0.0</v>
      </c>
      <c r="E16" s="1" t="s">
        <v>1037</v>
      </c>
      <c r="F16" s="1" t="s">
        <v>19</v>
      </c>
      <c r="G16" s="1" t="s">
        <v>20</v>
      </c>
      <c r="H16" s="1" t="s">
        <v>14095</v>
      </c>
      <c r="I16" s="1" t="s">
        <v>14096</v>
      </c>
      <c r="J16" s="1" t="s">
        <v>14096</v>
      </c>
      <c r="K16" s="2"/>
      <c r="L16" s="1">
        <v>-6.0</v>
      </c>
      <c r="M16" s="1"/>
      <c r="N16" s="1">
        <v>8.418383333333333</v>
      </c>
      <c r="O16" s="1" t="s">
        <v>14050</v>
      </c>
      <c r="P16" s="1" t="s">
        <v>14097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16</v>
      </c>
      <c r="B17" s="1" t="s">
        <v>17</v>
      </c>
      <c r="C17" s="3">
        <v>440.0</v>
      </c>
      <c r="D17" s="1">
        <v>0.0</v>
      </c>
      <c r="E17" s="1" t="s">
        <v>18</v>
      </c>
      <c r="F17" s="1" t="s">
        <v>19</v>
      </c>
      <c r="G17" s="1" t="s">
        <v>20</v>
      </c>
      <c r="H17" s="1" t="s">
        <v>14098</v>
      </c>
      <c r="I17" s="1" t="s">
        <v>14099</v>
      </c>
      <c r="J17" s="1" t="s">
        <v>14099</v>
      </c>
      <c r="K17" s="2"/>
      <c r="L17" s="1">
        <v>-5.0</v>
      </c>
      <c r="M17" s="1"/>
      <c r="N17" s="1">
        <v>9.065483333333333</v>
      </c>
      <c r="O17" s="1" t="s">
        <v>14050</v>
      </c>
      <c r="P17" s="1" t="s">
        <v>14100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80</v>
      </c>
      <c r="B18" s="3" t="s">
        <v>17</v>
      </c>
      <c r="C18" s="1">
        <v>245.0</v>
      </c>
      <c r="D18" s="1">
        <v>61.0</v>
      </c>
      <c r="E18" s="2"/>
      <c r="F18" s="1" t="s">
        <v>38</v>
      </c>
      <c r="G18" s="1" t="s">
        <v>162</v>
      </c>
      <c r="H18" s="1" t="s">
        <v>14101</v>
      </c>
      <c r="I18" s="1" t="s">
        <v>14102</v>
      </c>
      <c r="J18" s="1" t="s">
        <v>14102</v>
      </c>
      <c r="K18" s="2"/>
      <c r="L18" s="1">
        <v>-7.0</v>
      </c>
      <c r="M18" s="1"/>
      <c r="N18" s="1">
        <v>12.127783333333333</v>
      </c>
      <c r="O18" s="1" t="s">
        <v>5100</v>
      </c>
      <c r="P18" s="1" t="s">
        <v>14103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25</v>
      </c>
      <c r="B19" s="1" t="s">
        <v>17</v>
      </c>
      <c r="C19" s="3">
        <v>329.0</v>
      </c>
      <c r="D19" s="1">
        <v>0.0</v>
      </c>
      <c r="E19" s="2"/>
      <c r="F19" s="1" t="s">
        <v>19</v>
      </c>
      <c r="G19" s="1" t="s">
        <v>20</v>
      </c>
      <c r="H19" s="1" t="s">
        <v>14104</v>
      </c>
      <c r="I19" s="1" t="s">
        <v>14105</v>
      </c>
      <c r="J19" s="1" t="s">
        <v>14105</v>
      </c>
      <c r="K19" s="2"/>
      <c r="L19" s="1">
        <v>-4.0</v>
      </c>
      <c r="M19" s="1"/>
      <c r="N19" s="1">
        <v>10.673516666666666</v>
      </c>
      <c r="O19" s="1" t="s">
        <v>14050</v>
      </c>
      <c r="P19" s="1" t="s">
        <v>14106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29</v>
      </c>
      <c r="B20" s="1" t="s">
        <v>17</v>
      </c>
      <c r="C20" s="1">
        <v>593.0</v>
      </c>
      <c r="D20" s="1">
        <v>0.0</v>
      </c>
      <c r="E20" s="1" t="s">
        <v>14107</v>
      </c>
      <c r="F20" s="1" t="s">
        <v>19</v>
      </c>
      <c r="G20" s="1" t="s">
        <v>20</v>
      </c>
      <c r="H20" s="1" t="s">
        <v>14108</v>
      </c>
      <c r="I20" s="1" t="s">
        <v>14109</v>
      </c>
      <c r="J20" s="1" t="s">
        <v>14109</v>
      </c>
      <c r="K20" s="2"/>
      <c r="L20" s="1">
        <v>-5.0</v>
      </c>
      <c r="M20" s="1"/>
      <c r="N20" s="1">
        <v>14.903266666666667</v>
      </c>
      <c r="O20" s="1" t="s">
        <v>14050</v>
      </c>
      <c r="P20" s="1" t="s">
        <v>14110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80</v>
      </c>
      <c r="B21" s="1" t="s">
        <v>17</v>
      </c>
      <c r="C21" s="1">
        <v>658.0</v>
      </c>
      <c r="D21" s="1">
        <v>0.0</v>
      </c>
      <c r="E21" s="1" t="s">
        <v>18</v>
      </c>
      <c r="F21" s="1" t="s">
        <v>81</v>
      </c>
      <c r="G21" s="1" t="s">
        <v>20</v>
      </c>
      <c r="H21" s="1" t="s">
        <v>14111</v>
      </c>
      <c r="I21" s="1" t="s">
        <v>14112</v>
      </c>
      <c r="J21" s="1" t="s">
        <v>14113</v>
      </c>
      <c r="K21" s="1" t="s">
        <v>14114</v>
      </c>
      <c r="L21" s="1">
        <v>-8.0</v>
      </c>
      <c r="M21" s="1">
        <v>3.1161833333333333</v>
      </c>
      <c r="N21" s="1">
        <v>11.452866666666667</v>
      </c>
      <c r="O21" s="1" t="s">
        <v>5100</v>
      </c>
      <c r="P21" s="1" t="s">
        <v>14115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16</v>
      </c>
      <c r="B22" s="1" t="s">
        <v>17</v>
      </c>
      <c r="C22" s="1">
        <v>289.0</v>
      </c>
      <c r="D22" s="1">
        <v>0.0</v>
      </c>
      <c r="E22" s="1" t="s">
        <v>18</v>
      </c>
      <c r="F22" s="1" t="s">
        <v>19</v>
      </c>
      <c r="G22" s="1" t="s">
        <v>20</v>
      </c>
      <c r="H22" s="1" t="s">
        <v>14116</v>
      </c>
      <c r="I22" s="1" t="s">
        <v>14117</v>
      </c>
      <c r="J22" s="1" t="s">
        <v>14117</v>
      </c>
      <c r="K22" s="2"/>
      <c r="L22" s="1">
        <v>-19.0</v>
      </c>
      <c r="M22" s="1"/>
      <c r="N22" s="1">
        <v>7.15485</v>
      </c>
      <c r="O22" s="1" t="s">
        <v>14050</v>
      </c>
      <c r="P22" s="1" t="s">
        <v>14118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16</v>
      </c>
      <c r="B23" s="1" t="s">
        <v>17</v>
      </c>
      <c r="C23" s="1">
        <v>329.0</v>
      </c>
      <c r="D23" s="1">
        <v>0.0</v>
      </c>
      <c r="E23" s="1" t="s">
        <v>18</v>
      </c>
      <c r="F23" s="1" t="s">
        <v>19</v>
      </c>
      <c r="G23" s="1" t="s">
        <v>20</v>
      </c>
      <c r="H23" s="1" t="s">
        <v>14119</v>
      </c>
      <c r="I23" s="1" t="s">
        <v>14120</v>
      </c>
      <c r="J23" s="1" t="s">
        <v>14120</v>
      </c>
      <c r="K23" s="2"/>
      <c r="L23" s="1">
        <v>-7.0</v>
      </c>
      <c r="M23" s="1"/>
      <c r="N23" s="1">
        <v>7.834833333333333</v>
      </c>
      <c r="O23" s="1" t="s">
        <v>14050</v>
      </c>
      <c r="P23" s="1" t="s">
        <v>14121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25</v>
      </c>
      <c r="B24" s="1" t="s">
        <v>17</v>
      </c>
      <c r="C24" s="1">
        <v>452.0</v>
      </c>
      <c r="D24" s="1">
        <v>0.0</v>
      </c>
      <c r="E24" s="2"/>
      <c r="F24" s="1" t="s">
        <v>19</v>
      </c>
      <c r="G24" s="1" t="s">
        <v>20</v>
      </c>
      <c r="H24" s="1" t="s">
        <v>14122</v>
      </c>
      <c r="I24" s="1" t="s">
        <v>14123</v>
      </c>
      <c r="J24" s="1" t="s">
        <v>14123</v>
      </c>
      <c r="K24" s="2"/>
      <c r="L24" s="1">
        <v>-4.0</v>
      </c>
      <c r="M24" s="1"/>
      <c r="N24" s="1">
        <v>10.040366666666667</v>
      </c>
      <c r="O24" s="1" t="s">
        <v>14050</v>
      </c>
      <c r="P24" s="1" t="s">
        <v>14124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25</v>
      </c>
      <c r="B25" s="1" t="s">
        <v>17</v>
      </c>
      <c r="C25" s="3">
        <v>329.0</v>
      </c>
      <c r="D25" s="1">
        <v>0.0</v>
      </c>
      <c r="E25" s="2"/>
      <c r="F25" s="1" t="s">
        <v>19</v>
      </c>
      <c r="G25" s="1" t="s">
        <v>20</v>
      </c>
      <c r="H25" s="1" t="s">
        <v>14125</v>
      </c>
      <c r="I25" s="1" t="s">
        <v>14126</v>
      </c>
      <c r="J25" s="1" t="s">
        <v>14126</v>
      </c>
      <c r="K25" s="2"/>
      <c r="L25" s="1">
        <v>0.0</v>
      </c>
      <c r="M25" s="1"/>
      <c r="N25" s="1">
        <v>14.32975</v>
      </c>
      <c r="O25" s="1" t="s">
        <v>14050</v>
      </c>
      <c r="P25" s="1" t="s">
        <v>14127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25</v>
      </c>
      <c r="B26" s="1" t="s">
        <v>17</v>
      </c>
      <c r="C26" s="1">
        <v>394.0</v>
      </c>
      <c r="D26" s="1">
        <v>0.0</v>
      </c>
      <c r="E26" s="2"/>
      <c r="F26" s="1" t="s">
        <v>19</v>
      </c>
      <c r="G26" s="1" t="s">
        <v>20</v>
      </c>
      <c r="H26" s="1" t="s">
        <v>14128</v>
      </c>
      <c r="I26" s="1" t="s">
        <v>14129</v>
      </c>
      <c r="J26" s="1" t="s">
        <v>14129</v>
      </c>
      <c r="K26" s="2"/>
      <c r="L26" s="1">
        <v>-1.0</v>
      </c>
      <c r="M26" s="1"/>
      <c r="N26" s="1">
        <v>13.548533333333333</v>
      </c>
      <c r="O26" s="1" t="s">
        <v>14050</v>
      </c>
      <c r="P26" s="1" t="s">
        <v>14130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16</v>
      </c>
      <c r="B27" s="1" t="s">
        <v>17</v>
      </c>
      <c r="C27" s="3">
        <v>463.0</v>
      </c>
      <c r="D27" s="1">
        <v>0.0</v>
      </c>
      <c r="E27" s="1" t="s">
        <v>18</v>
      </c>
      <c r="F27" s="1" t="s">
        <v>19</v>
      </c>
      <c r="G27" s="1" t="s">
        <v>20</v>
      </c>
      <c r="H27" s="1" t="s">
        <v>14131</v>
      </c>
      <c r="I27" s="1" t="s">
        <v>14132</v>
      </c>
      <c r="J27" s="1" t="s">
        <v>14132</v>
      </c>
      <c r="K27" s="2"/>
      <c r="L27" s="1">
        <v>-6.0</v>
      </c>
      <c r="M27" s="1"/>
      <c r="N27" s="1">
        <v>8.18445</v>
      </c>
      <c r="O27" s="1" t="s">
        <v>14050</v>
      </c>
      <c r="P27" s="1" t="s">
        <v>14133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16</v>
      </c>
      <c r="B28" s="1" t="s">
        <v>17</v>
      </c>
      <c r="C28" s="1">
        <v>329.0</v>
      </c>
      <c r="D28" s="1">
        <v>0.0</v>
      </c>
      <c r="E28" s="1" t="s">
        <v>18</v>
      </c>
      <c r="F28" s="1" t="s">
        <v>19</v>
      </c>
      <c r="G28" s="1" t="s">
        <v>20</v>
      </c>
      <c r="H28" s="1" t="s">
        <v>14134</v>
      </c>
      <c r="I28" s="1" t="s">
        <v>14135</v>
      </c>
      <c r="J28" s="1" t="s">
        <v>14135</v>
      </c>
      <c r="K28" s="2"/>
      <c r="L28" s="1">
        <v>5.0</v>
      </c>
      <c r="M28" s="1"/>
      <c r="N28" s="1">
        <v>20.942633333333333</v>
      </c>
      <c r="O28" s="1" t="s">
        <v>14050</v>
      </c>
      <c r="P28" s="1" t="s">
        <v>14136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29</v>
      </c>
      <c r="B29" s="1" t="s">
        <v>17</v>
      </c>
      <c r="C29" s="3">
        <v>368.0</v>
      </c>
      <c r="D29" s="1">
        <v>0.0</v>
      </c>
      <c r="E29" s="1" t="s">
        <v>2851</v>
      </c>
      <c r="F29" s="1" t="s">
        <v>19</v>
      </c>
      <c r="G29" s="1" t="s">
        <v>20</v>
      </c>
      <c r="H29" s="1" t="s">
        <v>14137</v>
      </c>
      <c r="I29" s="1" t="s">
        <v>14138</v>
      </c>
      <c r="J29" s="1" t="s">
        <v>14138</v>
      </c>
      <c r="K29" s="2"/>
      <c r="L29" s="1">
        <v>-1.0</v>
      </c>
      <c r="M29" s="1"/>
      <c r="N29" s="1">
        <v>13.899983333333333</v>
      </c>
      <c r="O29" s="1" t="s">
        <v>14050</v>
      </c>
      <c r="P29" s="1" t="s">
        <v>14139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80</v>
      </c>
      <c r="B30" s="1" t="s">
        <v>17</v>
      </c>
      <c r="C30" s="3">
        <v>870.3</v>
      </c>
      <c r="D30" s="1">
        <v>96.7</v>
      </c>
      <c r="E30" s="1" t="s">
        <v>18</v>
      </c>
      <c r="F30" s="1" t="s">
        <v>81</v>
      </c>
      <c r="G30" s="1" t="s">
        <v>20</v>
      </c>
      <c r="H30" s="1" t="s">
        <v>14140</v>
      </c>
      <c r="I30" s="1" t="s">
        <v>14141</v>
      </c>
      <c r="J30" s="1" t="s">
        <v>14142</v>
      </c>
      <c r="K30" s="1" t="s">
        <v>14143</v>
      </c>
      <c r="L30" s="1">
        <v>0.0</v>
      </c>
      <c r="M30" s="1">
        <v>0.8060666666666667</v>
      </c>
      <c r="N30" s="1">
        <v>14.8422</v>
      </c>
      <c r="O30" s="1" t="s">
        <v>5100</v>
      </c>
      <c r="P30" s="1" t="s">
        <v>14144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29</v>
      </c>
      <c r="B31" s="3" t="s">
        <v>17</v>
      </c>
      <c r="C31" s="1">
        <v>264.0</v>
      </c>
      <c r="D31" s="1">
        <v>0.0</v>
      </c>
      <c r="E31" s="1" t="s">
        <v>14145</v>
      </c>
      <c r="F31" s="1" t="s">
        <v>19</v>
      </c>
      <c r="G31" s="1" t="s">
        <v>20</v>
      </c>
      <c r="H31" s="1" t="s">
        <v>14146</v>
      </c>
      <c r="I31" s="1" t="s">
        <v>14147</v>
      </c>
      <c r="J31" s="1" t="s">
        <v>14147</v>
      </c>
      <c r="K31" s="2"/>
      <c r="L31" s="1">
        <v>-10.0</v>
      </c>
      <c r="M31" s="1"/>
      <c r="N31" s="1">
        <v>4.9356</v>
      </c>
      <c r="O31" s="1" t="s">
        <v>14050</v>
      </c>
      <c r="P31" s="1" t="s">
        <v>9317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80</v>
      </c>
      <c r="B32" s="1" t="s">
        <v>17</v>
      </c>
      <c r="C32" s="1">
        <v>386.0</v>
      </c>
      <c r="D32" s="1">
        <v>62.0</v>
      </c>
      <c r="E32" s="2"/>
      <c r="F32" s="1" t="s">
        <v>38</v>
      </c>
      <c r="G32" s="1" t="s">
        <v>20</v>
      </c>
      <c r="H32" s="1" t="s">
        <v>14148</v>
      </c>
      <c r="I32" s="1" t="s">
        <v>14149</v>
      </c>
      <c r="J32" s="1" t="s">
        <v>14149</v>
      </c>
      <c r="K32" s="2"/>
      <c r="L32" s="1">
        <v>-10.0</v>
      </c>
      <c r="M32" s="1"/>
      <c r="N32" s="1">
        <v>8.654716666666667</v>
      </c>
      <c r="O32" s="1" t="s">
        <v>5100</v>
      </c>
      <c r="P32" s="1" t="s">
        <v>14150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80</v>
      </c>
      <c r="B33" s="1" t="s">
        <v>17</v>
      </c>
      <c r="C33" s="1">
        <v>247.0</v>
      </c>
      <c r="D33" s="1">
        <v>62.0</v>
      </c>
      <c r="E33" s="2"/>
      <c r="F33" s="1" t="s">
        <v>38</v>
      </c>
      <c r="G33" s="1" t="s">
        <v>39</v>
      </c>
      <c r="H33" s="1" t="s">
        <v>14151</v>
      </c>
      <c r="I33" s="1" t="s">
        <v>14152</v>
      </c>
      <c r="J33" s="1" t="s">
        <v>14152</v>
      </c>
      <c r="K33" s="2"/>
      <c r="L33" s="1">
        <v>-2.0</v>
      </c>
      <c r="M33" s="1"/>
      <c r="N33" s="1">
        <v>16.12986666666667</v>
      </c>
      <c r="O33" s="1" t="s">
        <v>5100</v>
      </c>
      <c r="P33" s="1" t="s">
        <v>6118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16</v>
      </c>
      <c r="B34" s="1" t="s">
        <v>17</v>
      </c>
      <c r="C34" s="1">
        <v>329.0</v>
      </c>
      <c r="D34" s="1">
        <v>0.0</v>
      </c>
      <c r="E34" s="1" t="s">
        <v>18</v>
      </c>
      <c r="F34" s="1" t="s">
        <v>19</v>
      </c>
      <c r="G34" s="1" t="s">
        <v>20</v>
      </c>
      <c r="H34" s="1" t="s">
        <v>14153</v>
      </c>
      <c r="I34" s="1" t="s">
        <v>14154</v>
      </c>
      <c r="J34" s="1" t="s">
        <v>14154</v>
      </c>
      <c r="K34" s="2"/>
      <c r="L34" s="1">
        <v>-1.0</v>
      </c>
      <c r="M34" s="1"/>
      <c r="N34" s="1">
        <v>13.433233333333334</v>
      </c>
      <c r="O34" s="1" t="s">
        <v>14050</v>
      </c>
      <c r="P34" s="1" t="s">
        <v>14155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29</v>
      </c>
      <c r="B35" s="1" t="s">
        <v>17</v>
      </c>
      <c r="C35" s="1">
        <v>553.0</v>
      </c>
      <c r="D35" s="1">
        <v>0.0</v>
      </c>
      <c r="E35" s="1" t="s">
        <v>1374</v>
      </c>
      <c r="F35" s="1" t="s">
        <v>19</v>
      </c>
      <c r="G35" s="1" t="s">
        <v>20</v>
      </c>
      <c r="H35" s="1" t="s">
        <v>14156</v>
      </c>
      <c r="I35" s="1" t="s">
        <v>14157</v>
      </c>
      <c r="J35" s="1" t="s">
        <v>14157</v>
      </c>
      <c r="K35" s="2"/>
      <c r="L35" s="1">
        <v>-1.0</v>
      </c>
      <c r="M35" s="1"/>
      <c r="N35" s="1">
        <v>18.681066666666666</v>
      </c>
      <c r="O35" s="1" t="s">
        <v>14050</v>
      </c>
      <c r="P35" s="1" t="s">
        <v>14158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37</v>
      </c>
      <c r="B36" s="1" t="s">
        <v>17</v>
      </c>
      <c r="C36" s="1">
        <v>249.0</v>
      </c>
      <c r="D36" s="1">
        <v>0.0</v>
      </c>
      <c r="E36" s="2"/>
      <c r="F36" s="1" t="s">
        <v>38</v>
      </c>
      <c r="G36" s="1" t="s">
        <v>39</v>
      </c>
      <c r="H36" s="1" t="s">
        <v>14159</v>
      </c>
      <c r="I36" s="1" t="s">
        <v>14160</v>
      </c>
      <c r="J36" s="1" t="s">
        <v>14160</v>
      </c>
      <c r="K36" s="2"/>
      <c r="L36" s="1">
        <v>1.0</v>
      </c>
      <c r="M36" s="1"/>
      <c r="N36" s="1">
        <v>6.129433333333333</v>
      </c>
      <c r="O36" s="1" t="s">
        <v>42</v>
      </c>
      <c r="P36" s="1" t="s">
        <v>14161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80</v>
      </c>
      <c r="B37" s="1" t="s">
        <v>17</v>
      </c>
      <c r="C37" s="1">
        <v>199.0</v>
      </c>
      <c r="D37" s="1">
        <v>50.0</v>
      </c>
      <c r="E37" s="2"/>
      <c r="F37" s="1" t="s">
        <v>38</v>
      </c>
      <c r="G37" s="1" t="s">
        <v>162</v>
      </c>
      <c r="H37" s="1" t="s">
        <v>14162</v>
      </c>
      <c r="I37" s="1" t="s">
        <v>14163</v>
      </c>
      <c r="J37" s="1" t="s">
        <v>14163</v>
      </c>
      <c r="K37" s="2"/>
      <c r="L37" s="1">
        <v>-8.0</v>
      </c>
      <c r="M37" s="1"/>
      <c r="N37" s="1">
        <v>10.7431</v>
      </c>
      <c r="O37" s="1" t="s">
        <v>5100</v>
      </c>
      <c r="P37" s="1" t="s">
        <v>6398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16</v>
      </c>
      <c r="B38" s="3" t="s">
        <v>17</v>
      </c>
      <c r="C38" s="1">
        <v>329.0</v>
      </c>
      <c r="D38" s="1">
        <v>0.0</v>
      </c>
      <c r="E38" s="1" t="s">
        <v>18</v>
      </c>
      <c r="F38" s="1" t="s">
        <v>19</v>
      </c>
      <c r="G38" s="1" t="s">
        <v>20</v>
      </c>
      <c r="H38" s="1" t="s">
        <v>14164</v>
      </c>
      <c r="I38" s="1" t="s">
        <v>14165</v>
      </c>
      <c r="J38" s="1" t="s">
        <v>14165</v>
      </c>
      <c r="K38" s="2"/>
      <c r="L38" s="1">
        <v>-7.0</v>
      </c>
      <c r="M38" s="1"/>
      <c r="N38" s="1">
        <v>16.066683333333334</v>
      </c>
      <c r="O38" s="1" t="s">
        <v>14050</v>
      </c>
      <c r="P38" s="1" t="s">
        <v>14166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29</v>
      </c>
      <c r="B39" s="1" t="s">
        <v>17</v>
      </c>
      <c r="C39" s="3">
        <v>394.0</v>
      </c>
      <c r="D39" s="1">
        <v>0.0</v>
      </c>
      <c r="E39" s="1" t="s">
        <v>14167</v>
      </c>
      <c r="F39" s="1" t="s">
        <v>19</v>
      </c>
      <c r="G39" s="1" t="s">
        <v>20</v>
      </c>
      <c r="H39" s="1" t="s">
        <v>14168</v>
      </c>
      <c r="I39" s="1" t="s">
        <v>14169</v>
      </c>
      <c r="J39" s="1" t="s">
        <v>14169</v>
      </c>
      <c r="K39" s="2"/>
      <c r="L39" s="1">
        <v>1.0</v>
      </c>
      <c r="M39" s="1"/>
      <c r="N39" s="1">
        <v>16.9164</v>
      </c>
      <c r="O39" s="1" t="s">
        <v>14050</v>
      </c>
      <c r="P39" s="1" t="s">
        <v>14170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80</v>
      </c>
      <c r="B40" s="1" t="s">
        <v>17</v>
      </c>
      <c r="C40" s="1">
        <v>284.0</v>
      </c>
      <c r="D40" s="1">
        <v>0.0</v>
      </c>
      <c r="E40" s="1" t="s">
        <v>18</v>
      </c>
      <c r="F40" s="1" t="s">
        <v>81</v>
      </c>
      <c r="G40" s="1" t="s">
        <v>20</v>
      </c>
      <c r="H40" s="1" t="s">
        <v>14171</v>
      </c>
      <c r="I40" s="1" t="s">
        <v>14172</v>
      </c>
      <c r="J40" s="1" t="s">
        <v>14173</v>
      </c>
      <c r="K40" s="1" t="s">
        <v>14174</v>
      </c>
      <c r="L40" s="1">
        <v>11.0</v>
      </c>
      <c r="M40" s="1">
        <v>18.91955</v>
      </c>
      <c r="N40" s="1">
        <v>24.862633333333335</v>
      </c>
      <c r="O40" s="1" t="s">
        <v>5100</v>
      </c>
      <c r="P40" s="1" t="s">
        <v>14175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25</v>
      </c>
      <c r="B41" s="1" t="s">
        <v>17</v>
      </c>
      <c r="C41" s="3">
        <v>712.0</v>
      </c>
      <c r="D41" s="1">
        <v>0.0</v>
      </c>
      <c r="E41" s="2"/>
      <c r="F41" s="1" t="s">
        <v>19</v>
      </c>
      <c r="G41" s="1" t="s">
        <v>20</v>
      </c>
      <c r="H41" s="1" t="s">
        <v>14176</v>
      </c>
      <c r="I41" s="1" t="s">
        <v>14177</v>
      </c>
      <c r="J41" s="1" t="s">
        <v>14177</v>
      </c>
      <c r="K41" s="2"/>
      <c r="L41" s="1">
        <v>5.0</v>
      </c>
      <c r="M41" s="1"/>
      <c r="N41" s="1">
        <v>25.251783333333332</v>
      </c>
      <c r="O41" s="1" t="s">
        <v>14050</v>
      </c>
      <c r="P41" s="1" t="s">
        <v>14178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80</v>
      </c>
      <c r="B42" s="1" t="s">
        <v>17</v>
      </c>
      <c r="C42" s="1">
        <v>473.0</v>
      </c>
      <c r="D42" s="1">
        <v>0.0</v>
      </c>
      <c r="E42" s="1" t="s">
        <v>18</v>
      </c>
      <c r="F42" s="1" t="s">
        <v>81</v>
      </c>
      <c r="G42" s="1" t="s">
        <v>20</v>
      </c>
      <c r="H42" s="1" t="s">
        <v>14179</v>
      </c>
      <c r="I42" s="1" t="s">
        <v>14180</v>
      </c>
      <c r="J42" s="1" t="s">
        <v>14181</v>
      </c>
      <c r="K42" s="1" t="s">
        <v>14182</v>
      </c>
      <c r="L42" s="1">
        <v>-16.0</v>
      </c>
      <c r="M42" s="1">
        <v>0.7596166666666667</v>
      </c>
      <c r="N42" s="1">
        <v>8.193366666666666</v>
      </c>
      <c r="O42" s="1" t="s">
        <v>5100</v>
      </c>
      <c r="P42" s="1" t="s">
        <v>14183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25</v>
      </c>
      <c r="B43" s="1" t="s">
        <v>17</v>
      </c>
      <c r="C43" s="1">
        <v>493.0</v>
      </c>
      <c r="D43" s="1">
        <v>0.0</v>
      </c>
      <c r="E43" s="2"/>
      <c r="F43" s="1" t="s">
        <v>19</v>
      </c>
      <c r="G43" s="1" t="s">
        <v>20</v>
      </c>
      <c r="H43" s="1" t="s">
        <v>14184</v>
      </c>
      <c r="I43" s="1" t="s">
        <v>14185</v>
      </c>
      <c r="J43" s="1" t="s">
        <v>14185</v>
      </c>
      <c r="K43" s="2"/>
      <c r="L43" s="1">
        <v>1.0</v>
      </c>
      <c r="M43" s="1"/>
      <c r="N43" s="1">
        <v>16.040516666666665</v>
      </c>
      <c r="O43" s="1" t="s">
        <v>14050</v>
      </c>
      <c r="P43" s="1" t="s">
        <v>14186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80</v>
      </c>
      <c r="B44" s="1" t="s">
        <v>17</v>
      </c>
      <c r="C44" s="1">
        <v>424.0</v>
      </c>
      <c r="D44" s="1">
        <v>0.0</v>
      </c>
      <c r="E44" s="1" t="s">
        <v>18</v>
      </c>
      <c r="F44" s="1" t="s">
        <v>81</v>
      </c>
      <c r="G44" s="1" t="s">
        <v>20</v>
      </c>
      <c r="H44" s="1" t="s">
        <v>14187</v>
      </c>
      <c r="I44" s="1" t="s">
        <v>14188</v>
      </c>
      <c r="J44" s="1" t="s">
        <v>14189</v>
      </c>
      <c r="K44" s="1" t="s">
        <v>14190</v>
      </c>
      <c r="L44" s="1">
        <v>12.0</v>
      </c>
      <c r="M44" s="1">
        <v>1.6213</v>
      </c>
      <c r="N44" s="1">
        <v>19.305583333333335</v>
      </c>
      <c r="O44" s="1" t="s">
        <v>5100</v>
      </c>
      <c r="P44" s="1" t="s">
        <v>14191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1">
        <v>364.0</v>
      </c>
      <c r="D45" s="1">
        <v>0.0</v>
      </c>
      <c r="E45" s="1" t="s">
        <v>18</v>
      </c>
      <c r="F45" s="1" t="s">
        <v>19</v>
      </c>
      <c r="G45" s="1" t="s">
        <v>20</v>
      </c>
      <c r="H45" s="1" t="s">
        <v>14192</v>
      </c>
      <c r="I45" s="1" t="s">
        <v>14193</v>
      </c>
      <c r="J45" s="1" t="s">
        <v>14193</v>
      </c>
      <c r="K45" s="2"/>
      <c r="L45" s="1">
        <v>-8.0</v>
      </c>
      <c r="M45" s="1"/>
      <c r="N45" s="1">
        <v>6.1049</v>
      </c>
      <c r="O45" s="1" t="s">
        <v>14050</v>
      </c>
      <c r="P45" s="1" t="s">
        <v>14194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16</v>
      </c>
      <c r="B46" s="1" t="s">
        <v>17</v>
      </c>
      <c r="C46" s="1">
        <v>404.0</v>
      </c>
      <c r="D46" s="1">
        <v>0.0</v>
      </c>
      <c r="E46" s="1" t="s">
        <v>18</v>
      </c>
      <c r="F46" s="1" t="s">
        <v>19</v>
      </c>
      <c r="G46" s="1" t="s">
        <v>20</v>
      </c>
      <c r="H46" s="1" t="s">
        <v>14195</v>
      </c>
      <c r="I46" s="1" t="s">
        <v>14196</v>
      </c>
      <c r="J46" s="1" t="s">
        <v>14196</v>
      </c>
      <c r="K46" s="2"/>
      <c r="L46" s="1">
        <v>-4.0</v>
      </c>
      <c r="M46" s="1"/>
      <c r="N46" s="1">
        <v>10.816733333333334</v>
      </c>
      <c r="O46" s="1" t="s">
        <v>14050</v>
      </c>
      <c r="P46" s="1" t="s">
        <v>14197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16</v>
      </c>
      <c r="B47" s="1" t="s">
        <v>17</v>
      </c>
      <c r="C47" s="1">
        <v>329.0</v>
      </c>
      <c r="D47" s="1">
        <v>0.0</v>
      </c>
      <c r="E47" s="1" t="s">
        <v>18</v>
      </c>
      <c r="F47" s="1" t="s">
        <v>19</v>
      </c>
      <c r="G47" s="1" t="s">
        <v>20</v>
      </c>
      <c r="H47" s="1" t="s">
        <v>14198</v>
      </c>
      <c r="I47" s="1" t="s">
        <v>14199</v>
      </c>
      <c r="J47" s="1" t="s">
        <v>14199</v>
      </c>
      <c r="K47" s="2"/>
      <c r="L47" s="1">
        <v>-13.0</v>
      </c>
      <c r="M47" s="1"/>
      <c r="N47" s="1">
        <v>8.525133333333333</v>
      </c>
      <c r="O47" s="1" t="s">
        <v>14050</v>
      </c>
      <c r="P47" s="1" t="s">
        <v>14200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16</v>
      </c>
      <c r="B48" s="1" t="s">
        <v>17</v>
      </c>
      <c r="C48" s="3">
        <v>388.0</v>
      </c>
      <c r="D48" s="1">
        <v>0.0</v>
      </c>
      <c r="E48" s="1" t="s">
        <v>18</v>
      </c>
      <c r="F48" s="1" t="s">
        <v>19</v>
      </c>
      <c r="G48" s="1" t="s">
        <v>20</v>
      </c>
      <c r="H48" s="1" t="s">
        <v>14201</v>
      </c>
      <c r="I48" s="1" t="s">
        <v>14202</v>
      </c>
      <c r="J48" s="1" t="s">
        <v>14202</v>
      </c>
      <c r="K48" s="2"/>
      <c r="L48" s="1">
        <v>-7.0</v>
      </c>
      <c r="M48" s="1"/>
      <c r="N48" s="1">
        <v>7.81605</v>
      </c>
      <c r="O48" s="1" t="s">
        <v>14050</v>
      </c>
      <c r="P48" s="1" t="s">
        <v>14203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80</v>
      </c>
      <c r="B49" s="1" t="s">
        <v>17</v>
      </c>
      <c r="C49" s="1">
        <v>1415.0</v>
      </c>
      <c r="D49" s="1">
        <v>0.0</v>
      </c>
      <c r="E49" s="1" t="s">
        <v>18</v>
      </c>
      <c r="F49" s="1" t="s">
        <v>81</v>
      </c>
      <c r="G49" s="1" t="s">
        <v>20</v>
      </c>
      <c r="H49" s="1" t="s">
        <v>14204</v>
      </c>
      <c r="I49" s="1" t="s">
        <v>14205</v>
      </c>
      <c r="J49" s="1" t="s">
        <v>14206</v>
      </c>
      <c r="K49" s="1" t="s">
        <v>14207</v>
      </c>
      <c r="L49" s="1">
        <v>-5.0</v>
      </c>
      <c r="M49" s="1">
        <v>2.0483333333333333</v>
      </c>
      <c r="N49" s="1">
        <v>21.15585</v>
      </c>
      <c r="O49" s="1" t="s">
        <v>5100</v>
      </c>
      <c r="P49" s="1" t="s">
        <v>14208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80</v>
      </c>
      <c r="B50" s="1" t="s">
        <v>17</v>
      </c>
      <c r="C50" s="1">
        <v>429.0</v>
      </c>
      <c r="D50" s="1">
        <v>0.0</v>
      </c>
      <c r="E50" s="1" t="s">
        <v>18</v>
      </c>
      <c r="F50" s="1" t="s">
        <v>81</v>
      </c>
      <c r="G50" s="1" t="s">
        <v>20</v>
      </c>
      <c r="H50" s="1" t="s">
        <v>14209</v>
      </c>
      <c r="I50" s="1" t="s">
        <v>14210</v>
      </c>
      <c r="J50" s="1" t="s">
        <v>14211</v>
      </c>
      <c r="K50" s="1" t="s">
        <v>14212</v>
      </c>
      <c r="L50" s="1">
        <v>4.0</v>
      </c>
      <c r="M50" s="1">
        <v>40.64698333333333</v>
      </c>
      <c r="N50" s="1">
        <v>50.44545</v>
      </c>
      <c r="O50" s="1" t="s">
        <v>5100</v>
      </c>
      <c r="P50" s="1" t="s">
        <v>14213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37</v>
      </c>
      <c r="B51" s="1" t="s">
        <v>17</v>
      </c>
      <c r="C51" s="1">
        <v>383.0</v>
      </c>
      <c r="D51" s="1">
        <v>0.0</v>
      </c>
      <c r="E51" s="2"/>
      <c r="F51" s="1" t="s">
        <v>38</v>
      </c>
      <c r="G51" s="1" t="s">
        <v>39</v>
      </c>
      <c r="H51" s="1" t="s">
        <v>14214</v>
      </c>
      <c r="I51" s="1" t="s">
        <v>14215</v>
      </c>
      <c r="J51" s="1" t="s">
        <v>14215</v>
      </c>
      <c r="K51" s="2"/>
      <c r="L51" s="1">
        <v>9.0</v>
      </c>
      <c r="M51" s="1"/>
      <c r="N51" s="1">
        <v>14.047583333333334</v>
      </c>
      <c r="O51" s="1" t="s">
        <v>42</v>
      </c>
      <c r="P51" s="1" t="s">
        <v>14216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37</v>
      </c>
      <c r="B52" s="1" t="s">
        <v>17</v>
      </c>
      <c r="C52" s="1">
        <v>119.0</v>
      </c>
      <c r="D52" s="1">
        <v>0.0</v>
      </c>
      <c r="E52" s="2"/>
      <c r="F52" s="1" t="s">
        <v>38</v>
      </c>
      <c r="G52" s="1" t="s">
        <v>39</v>
      </c>
      <c r="H52" s="1" t="s">
        <v>14217</v>
      </c>
      <c r="I52" s="1" t="s">
        <v>14218</v>
      </c>
      <c r="J52" s="1" t="s">
        <v>14218</v>
      </c>
      <c r="K52" s="2"/>
      <c r="L52" s="1">
        <v>1.0</v>
      </c>
      <c r="M52" s="1"/>
      <c r="N52" s="1">
        <v>6.071366666666667</v>
      </c>
      <c r="O52" s="1" t="s">
        <v>42</v>
      </c>
      <c r="P52" s="1" t="s">
        <v>14219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29</v>
      </c>
      <c r="B53" s="3" t="s">
        <v>17</v>
      </c>
      <c r="C53" s="1">
        <v>321.0</v>
      </c>
      <c r="D53" s="1">
        <v>0.0</v>
      </c>
      <c r="E53" s="1" t="s">
        <v>13404</v>
      </c>
      <c r="F53" s="1" t="s">
        <v>19</v>
      </c>
      <c r="G53" s="1" t="s">
        <v>20</v>
      </c>
      <c r="H53" s="1" t="s">
        <v>14220</v>
      </c>
      <c r="I53" s="1" t="s">
        <v>14221</v>
      </c>
      <c r="J53" s="1" t="s">
        <v>14221</v>
      </c>
      <c r="K53" s="2"/>
      <c r="L53" s="1">
        <v>-8.0</v>
      </c>
      <c r="M53" s="1"/>
      <c r="N53" s="1">
        <v>6.938</v>
      </c>
      <c r="O53" s="1" t="s">
        <v>14050</v>
      </c>
      <c r="P53" s="1" t="s">
        <v>14222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37</v>
      </c>
      <c r="B54" s="1" t="s">
        <v>17</v>
      </c>
      <c r="C54" s="1">
        <v>309.0</v>
      </c>
      <c r="D54" s="1">
        <v>0.0</v>
      </c>
      <c r="E54" s="2"/>
      <c r="F54" s="1" t="s">
        <v>38</v>
      </c>
      <c r="G54" s="1" t="s">
        <v>39</v>
      </c>
      <c r="H54" s="1" t="s">
        <v>14223</v>
      </c>
      <c r="I54" s="1" t="s">
        <v>14224</v>
      </c>
      <c r="J54" s="1" t="s">
        <v>14224</v>
      </c>
      <c r="K54" s="2"/>
      <c r="L54" s="1">
        <v>0.0</v>
      </c>
      <c r="M54" s="1"/>
      <c r="N54" s="1">
        <v>5.453083333333334</v>
      </c>
      <c r="O54" s="1" t="s">
        <v>42</v>
      </c>
      <c r="P54" s="1" t="s">
        <v>14225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16</v>
      </c>
      <c r="B55" s="1" t="s">
        <v>17</v>
      </c>
      <c r="C55" s="1">
        <v>224.0</v>
      </c>
      <c r="D55" s="1">
        <v>0.0</v>
      </c>
      <c r="E55" s="1" t="s">
        <v>18</v>
      </c>
      <c r="F55" s="1" t="s">
        <v>19</v>
      </c>
      <c r="G55" s="1" t="s">
        <v>20</v>
      </c>
      <c r="H55" s="1" t="s">
        <v>14226</v>
      </c>
      <c r="I55" s="1" t="s">
        <v>14227</v>
      </c>
      <c r="J55" s="1" t="s">
        <v>14227</v>
      </c>
      <c r="K55" s="2"/>
      <c r="L55" s="1">
        <v>-3.0</v>
      </c>
      <c r="M55" s="1"/>
      <c r="N55" s="1">
        <v>11.47535</v>
      </c>
      <c r="O55" s="1" t="s">
        <v>14050</v>
      </c>
      <c r="P55" s="1" t="s">
        <v>14228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16</v>
      </c>
      <c r="B56" s="1" t="s">
        <v>17</v>
      </c>
      <c r="C56" s="1">
        <v>435.0</v>
      </c>
      <c r="D56" s="1">
        <v>0.0</v>
      </c>
      <c r="E56" s="1" t="s">
        <v>18</v>
      </c>
      <c r="F56" s="1" t="s">
        <v>19</v>
      </c>
      <c r="G56" s="1" t="s">
        <v>20</v>
      </c>
      <c r="H56" s="1" t="s">
        <v>14229</v>
      </c>
      <c r="I56" s="1" t="s">
        <v>14230</v>
      </c>
      <c r="J56" s="1" t="s">
        <v>14230</v>
      </c>
      <c r="K56" s="2"/>
      <c r="L56" s="1">
        <v>-5.0</v>
      </c>
      <c r="M56" s="1"/>
      <c r="N56" s="1">
        <v>9.0418</v>
      </c>
      <c r="O56" s="1" t="s">
        <v>14050</v>
      </c>
      <c r="P56" s="1" t="s">
        <v>14231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16</v>
      </c>
      <c r="B57" s="1" t="s">
        <v>17</v>
      </c>
      <c r="C57" s="1">
        <v>329.0</v>
      </c>
      <c r="D57" s="1">
        <v>0.0</v>
      </c>
      <c r="E57" s="1" t="s">
        <v>18</v>
      </c>
      <c r="F57" s="1" t="s">
        <v>19</v>
      </c>
      <c r="G57" s="1" t="s">
        <v>20</v>
      </c>
      <c r="H57" s="1" t="s">
        <v>14232</v>
      </c>
      <c r="I57" s="1" t="s">
        <v>14233</v>
      </c>
      <c r="J57" s="1" t="s">
        <v>14233</v>
      </c>
      <c r="K57" s="2"/>
      <c r="L57" s="1">
        <v>-4.0</v>
      </c>
      <c r="M57" s="1"/>
      <c r="N57" s="1">
        <v>10.224133333333333</v>
      </c>
      <c r="O57" s="1" t="s">
        <v>14050</v>
      </c>
      <c r="P57" s="1" t="s">
        <v>14121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16</v>
      </c>
      <c r="B58" s="1" t="s">
        <v>17</v>
      </c>
      <c r="C58" s="1">
        <v>264.0</v>
      </c>
      <c r="D58" s="1">
        <v>0.0</v>
      </c>
      <c r="E58" s="1" t="s">
        <v>18</v>
      </c>
      <c r="F58" s="1" t="s">
        <v>19</v>
      </c>
      <c r="G58" s="1" t="s">
        <v>20</v>
      </c>
      <c r="H58" s="1" t="s">
        <v>14234</v>
      </c>
      <c r="I58" s="1" t="s">
        <v>14235</v>
      </c>
      <c r="J58" s="1" t="s">
        <v>14235</v>
      </c>
      <c r="K58" s="2"/>
      <c r="L58" s="1">
        <v>-7.0</v>
      </c>
      <c r="M58" s="1"/>
      <c r="N58" s="1">
        <v>7.8389</v>
      </c>
      <c r="O58" s="1" t="s">
        <v>14050</v>
      </c>
      <c r="P58" s="1" t="s">
        <v>14236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25</v>
      </c>
      <c r="B59" s="1" t="s">
        <v>17</v>
      </c>
      <c r="C59" s="1">
        <v>777.0</v>
      </c>
      <c r="D59" s="1">
        <v>0.0</v>
      </c>
      <c r="E59" s="2"/>
      <c r="F59" s="1" t="s">
        <v>19</v>
      </c>
      <c r="G59" s="1" t="s">
        <v>20</v>
      </c>
      <c r="H59" s="1" t="s">
        <v>14237</v>
      </c>
      <c r="I59" s="1" t="s">
        <v>14238</v>
      </c>
      <c r="J59" s="1" t="s">
        <v>14238</v>
      </c>
      <c r="K59" s="2"/>
      <c r="L59" s="1">
        <v>-10.0</v>
      </c>
      <c r="M59" s="1"/>
      <c r="N59" s="1">
        <v>9.474033333333333</v>
      </c>
      <c r="O59" s="1" t="s">
        <v>14050</v>
      </c>
      <c r="P59" s="1" t="s">
        <v>14239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17</v>
      </c>
      <c r="C60" s="1">
        <v>329.0</v>
      </c>
      <c r="D60" s="1">
        <v>0.0</v>
      </c>
      <c r="E60" s="1" t="s">
        <v>18</v>
      </c>
      <c r="F60" s="1" t="s">
        <v>19</v>
      </c>
      <c r="G60" s="1" t="s">
        <v>20</v>
      </c>
      <c r="H60" s="1" t="s">
        <v>14240</v>
      </c>
      <c r="I60" s="1" t="s">
        <v>14241</v>
      </c>
      <c r="J60" s="1" t="s">
        <v>14241</v>
      </c>
      <c r="K60" s="2"/>
      <c r="L60" s="1">
        <v>-5.0</v>
      </c>
      <c r="M60" s="1"/>
      <c r="N60" s="1">
        <v>9.417083333333334</v>
      </c>
      <c r="O60" s="1" t="s">
        <v>14050</v>
      </c>
      <c r="P60" s="1" t="s">
        <v>14071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29</v>
      </c>
      <c r="B61" s="1" t="s">
        <v>17</v>
      </c>
      <c r="C61" s="1">
        <v>742.0</v>
      </c>
      <c r="D61" s="1">
        <v>0.0</v>
      </c>
      <c r="E61" s="1" t="s">
        <v>8794</v>
      </c>
      <c r="F61" s="1" t="s">
        <v>19</v>
      </c>
      <c r="G61" s="1" t="s">
        <v>20</v>
      </c>
      <c r="H61" s="1" t="s">
        <v>14242</v>
      </c>
      <c r="I61" s="1" t="s">
        <v>14243</v>
      </c>
      <c r="J61" s="1" t="s">
        <v>14243</v>
      </c>
      <c r="K61" s="2"/>
      <c r="L61" s="1">
        <v>-9.0</v>
      </c>
      <c r="M61" s="1"/>
      <c r="N61" s="1">
        <v>10.8273</v>
      </c>
      <c r="O61" s="1" t="s">
        <v>14050</v>
      </c>
      <c r="P61" s="1" t="s">
        <v>14244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3">
        <v>306.0</v>
      </c>
      <c r="D62" s="1">
        <v>0.0</v>
      </c>
      <c r="E62" s="1" t="s">
        <v>18</v>
      </c>
      <c r="F62" s="1" t="s">
        <v>19</v>
      </c>
      <c r="G62" s="1" t="s">
        <v>20</v>
      </c>
      <c r="H62" s="1" t="s">
        <v>14245</v>
      </c>
      <c r="I62" s="1" t="s">
        <v>14246</v>
      </c>
      <c r="J62" s="1" t="s">
        <v>14246</v>
      </c>
      <c r="K62" s="2"/>
      <c r="L62" s="1">
        <v>-9.0</v>
      </c>
      <c r="M62" s="1"/>
      <c r="N62" s="1">
        <v>5.932833333333333</v>
      </c>
      <c r="O62" s="1" t="s">
        <v>14050</v>
      </c>
      <c r="P62" s="1" t="s">
        <v>14247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80</v>
      </c>
      <c r="B63" s="1" t="s">
        <v>17</v>
      </c>
      <c r="C63" s="1">
        <v>167.0</v>
      </c>
      <c r="D63" s="1">
        <v>42.0</v>
      </c>
      <c r="E63" s="2"/>
      <c r="F63" s="1" t="s">
        <v>38</v>
      </c>
      <c r="G63" s="1" t="s">
        <v>162</v>
      </c>
      <c r="H63" s="1" t="s">
        <v>14248</v>
      </c>
      <c r="I63" s="1" t="s">
        <v>14249</v>
      </c>
      <c r="J63" s="1" t="s">
        <v>14249</v>
      </c>
      <c r="K63" s="2"/>
      <c r="L63" s="1">
        <v>-15.0</v>
      </c>
      <c r="M63" s="1"/>
      <c r="N63" s="1">
        <v>3.8777333333333335</v>
      </c>
      <c r="O63" s="1" t="s">
        <v>5100</v>
      </c>
      <c r="P63" s="1" t="s">
        <v>5445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16</v>
      </c>
      <c r="B64" s="1" t="s">
        <v>17</v>
      </c>
      <c r="C64" s="3">
        <v>329.0</v>
      </c>
      <c r="D64" s="1">
        <v>0.0</v>
      </c>
      <c r="E64" s="1" t="s">
        <v>18</v>
      </c>
      <c r="F64" s="1" t="s">
        <v>19</v>
      </c>
      <c r="G64" s="1" t="s">
        <v>20</v>
      </c>
      <c r="H64" s="1" t="s">
        <v>14250</v>
      </c>
      <c r="I64" s="1" t="s">
        <v>14251</v>
      </c>
      <c r="J64" s="1" t="s">
        <v>14251</v>
      </c>
      <c r="K64" s="2"/>
      <c r="L64" s="1">
        <v>-14.0</v>
      </c>
      <c r="M64" s="1"/>
      <c r="N64" s="1">
        <v>7.702916666666667</v>
      </c>
      <c r="O64" s="1" t="s">
        <v>14050</v>
      </c>
      <c r="P64" s="1" t="s">
        <v>14252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16</v>
      </c>
      <c r="B65" s="1" t="s">
        <v>17</v>
      </c>
      <c r="C65" s="1">
        <v>329.0</v>
      </c>
      <c r="D65" s="1">
        <v>0.0</v>
      </c>
      <c r="E65" s="1" t="s">
        <v>18</v>
      </c>
      <c r="F65" s="1" t="s">
        <v>19</v>
      </c>
      <c r="G65" s="1" t="s">
        <v>20</v>
      </c>
      <c r="H65" s="1" t="s">
        <v>14253</v>
      </c>
      <c r="I65" s="1" t="s">
        <v>14254</v>
      </c>
      <c r="J65" s="1" t="s">
        <v>14254</v>
      </c>
      <c r="K65" s="2"/>
      <c r="L65" s="1">
        <v>-7.0</v>
      </c>
      <c r="M65" s="1"/>
      <c r="N65" s="1">
        <v>7.289366666666667</v>
      </c>
      <c r="O65" s="1" t="s">
        <v>14050</v>
      </c>
      <c r="P65" s="1" t="s">
        <v>14200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25</v>
      </c>
      <c r="B66" s="1" t="s">
        <v>17</v>
      </c>
      <c r="C66" s="1">
        <v>394.0</v>
      </c>
      <c r="D66" s="1">
        <v>0.0</v>
      </c>
      <c r="E66" s="2"/>
      <c r="F66" s="1" t="s">
        <v>19</v>
      </c>
      <c r="G66" s="1" t="s">
        <v>20</v>
      </c>
      <c r="H66" s="1" t="s">
        <v>14255</v>
      </c>
      <c r="I66" s="1" t="s">
        <v>14256</v>
      </c>
      <c r="J66" s="1" t="s">
        <v>14256</v>
      </c>
      <c r="K66" s="2"/>
      <c r="L66" s="1">
        <v>-8.0</v>
      </c>
      <c r="M66" s="1"/>
      <c r="N66" s="1">
        <v>6.896233333333333</v>
      </c>
      <c r="O66" s="1" t="s">
        <v>14050</v>
      </c>
      <c r="P66" s="1" t="s">
        <v>14257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17</v>
      </c>
      <c r="C67" s="1">
        <v>264.0</v>
      </c>
      <c r="D67" s="1">
        <v>0.0</v>
      </c>
      <c r="E67" s="1" t="s">
        <v>18</v>
      </c>
      <c r="F67" s="1" t="s">
        <v>19</v>
      </c>
      <c r="G67" s="1" t="s">
        <v>20</v>
      </c>
      <c r="H67" s="1" t="s">
        <v>14258</v>
      </c>
      <c r="I67" s="1" t="s">
        <v>14259</v>
      </c>
      <c r="J67" s="1" t="s">
        <v>14259</v>
      </c>
      <c r="K67" s="2"/>
      <c r="L67" s="1">
        <v>-6.0</v>
      </c>
      <c r="M67" s="1"/>
      <c r="N67" s="1">
        <v>8.945366666666667</v>
      </c>
      <c r="O67" s="1" t="s">
        <v>14050</v>
      </c>
      <c r="P67" s="1" t="s">
        <v>14260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80</v>
      </c>
      <c r="B68" s="1" t="s">
        <v>17</v>
      </c>
      <c r="C68" s="1">
        <v>533.0</v>
      </c>
      <c r="D68" s="1">
        <v>0.0</v>
      </c>
      <c r="E68" s="1" t="s">
        <v>18</v>
      </c>
      <c r="F68" s="1" t="s">
        <v>81</v>
      </c>
      <c r="G68" s="1" t="s">
        <v>20</v>
      </c>
      <c r="H68" s="1" t="s">
        <v>14261</v>
      </c>
      <c r="I68" s="1" t="s">
        <v>14262</v>
      </c>
      <c r="J68" s="1" t="s">
        <v>14263</v>
      </c>
      <c r="K68" s="1" t="s">
        <v>14264</v>
      </c>
      <c r="L68" s="1">
        <v>0.0</v>
      </c>
      <c r="M68" s="1">
        <v>6.256016666666667</v>
      </c>
      <c r="N68" s="1">
        <v>23.834066666666665</v>
      </c>
      <c r="O68" s="1" t="s">
        <v>5100</v>
      </c>
      <c r="P68" s="1" t="s">
        <v>14265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16</v>
      </c>
      <c r="B69" s="1" t="s">
        <v>17</v>
      </c>
      <c r="C69" s="1">
        <v>254.8</v>
      </c>
      <c r="D69" s="1">
        <v>109.2</v>
      </c>
      <c r="E69" s="1" t="s">
        <v>18</v>
      </c>
      <c r="F69" s="1" t="s">
        <v>19</v>
      </c>
      <c r="G69" s="1" t="s">
        <v>20</v>
      </c>
      <c r="H69" s="1" t="s">
        <v>14266</v>
      </c>
      <c r="I69" s="1" t="s">
        <v>14267</v>
      </c>
      <c r="J69" s="1" t="s">
        <v>14267</v>
      </c>
      <c r="K69" s="2"/>
      <c r="L69" s="1">
        <v>-7.0</v>
      </c>
      <c r="M69" s="1"/>
      <c r="N69" s="1">
        <v>10.898516666666668</v>
      </c>
      <c r="O69" s="1" t="s">
        <v>14050</v>
      </c>
      <c r="P69" s="1" t="s">
        <v>14268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16</v>
      </c>
      <c r="B70" s="1" t="s">
        <v>17</v>
      </c>
      <c r="C70" s="1">
        <v>369.6</v>
      </c>
      <c r="D70" s="1">
        <v>158.4</v>
      </c>
      <c r="E70" s="1" t="s">
        <v>18</v>
      </c>
      <c r="F70" s="1" t="s">
        <v>19</v>
      </c>
      <c r="G70" s="1" t="s">
        <v>20</v>
      </c>
      <c r="H70" s="1" t="s">
        <v>14269</v>
      </c>
      <c r="I70" s="1" t="s">
        <v>14270</v>
      </c>
      <c r="J70" s="1" t="s">
        <v>14270</v>
      </c>
      <c r="K70" s="2"/>
      <c r="L70" s="1">
        <v>-7.0</v>
      </c>
      <c r="M70" s="1"/>
      <c r="N70" s="1">
        <v>20.908783333333332</v>
      </c>
      <c r="O70" s="1" t="s">
        <v>14050</v>
      </c>
      <c r="P70" s="1" t="s">
        <v>14271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25</v>
      </c>
      <c r="B71" s="1" t="s">
        <v>17</v>
      </c>
      <c r="C71" s="3">
        <v>528.0</v>
      </c>
      <c r="D71" s="1">
        <v>0.0</v>
      </c>
      <c r="E71" s="2"/>
      <c r="F71" s="1" t="s">
        <v>19</v>
      </c>
      <c r="G71" s="1" t="s">
        <v>20</v>
      </c>
      <c r="H71" s="1" t="s">
        <v>14272</v>
      </c>
      <c r="I71" s="1" t="s">
        <v>14273</v>
      </c>
      <c r="J71" s="1" t="s">
        <v>14273</v>
      </c>
      <c r="K71" s="2"/>
      <c r="L71" s="1">
        <v>-9.0</v>
      </c>
      <c r="M71" s="1"/>
      <c r="N71" s="1">
        <v>10.097916666666666</v>
      </c>
      <c r="O71" s="1" t="s">
        <v>14050</v>
      </c>
      <c r="P71" s="1" t="s">
        <v>14274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16</v>
      </c>
      <c r="B72" s="1" t="s">
        <v>17</v>
      </c>
      <c r="C72" s="1">
        <v>358.0</v>
      </c>
      <c r="D72" s="1">
        <v>0.0</v>
      </c>
      <c r="E72" s="1" t="s">
        <v>18</v>
      </c>
      <c r="F72" s="1" t="s">
        <v>19</v>
      </c>
      <c r="G72" s="1" t="s">
        <v>20</v>
      </c>
      <c r="H72" s="1" t="s">
        <v>14275</v>
      </c>
      <c r="I72" s="1" t="s">
        <v>14276</v>
      </c>
      <c r="J72" s="1" t="s">
        <v>14276</v>
      </c>
      <c r="K72" s="2"/>
      <c r="L72" s="1">
        <v>-3.0</v>
      </c>
      <c r="M72" s="1"/>
      <c r="N72" s="1">
        <v>11.39855</v>
      </c>
      <c r="O72" s="1" t="s">
        <v>14050</v>
      </c>
      <c r="P72" s="1" t="s">
        <v>14277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368.0</v>
      </c>
      <c r="D73" s="1">
        <v>0.0</v>
      </c>
      <c r="E73" s="1" t="s">
        <v>18</v>
      </c>
      <c r="F73" s="1" t="s">
        <v>19</v>
      </c>
      <c r="G73" s="1" t="s">
        <v>20</v>
      </c>
      <c r="H73" s="1" t="s">
        <v>14278</v>
      </c>
      <c r="I73" s="1" t="s">
        <v>14279</v>
      </c>
      <c r="J73" s="1" t="s">
        <v>14279</v>
      </c>
      <c r="K73" s="2"/>
      <c r="L73" s="1">
        <v>-9.0</v>
      </c>
      <c r="M73" s="1"/>
      <c r="N73" s="1">
        <v>13.2999</v>
      </c>
      <c r="O73" s="1" t="s">
        <v>14050</v>
      </c>
      <c r="P73" s="1" t="s">
        <v>14280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80</v>
      </c>
      <c r="B74" s="1" t="s">
        <v>17</v>
      </c>
      <c r="C74" s="1">
        <v>588.0</v>
      </c>
      <c r="D74" s="1">
        <v>0.0</v>
      </c>
      <c r="E74" s="1" t="s">
        <v>18</v>
      </c>
      <c r="F74" s="1" t="s">
        <v>81</v>
      </c>
      <c r="G74" s="1" t="s">
        <v>20</v>
      </c>
      <c r="H74" s="1" t="s">
        <v>14281</v>
      </c>
      <c r="I74" s="1" t="s">
        <v>14282</v>
      </c>
      <c r="J74" s="1" t="s">
        <v>14283</v>
      </c>
      <c r="K74" s="1" t="s">
        <v>14284</v>
      </c>
      <c r="L74" s="1">
        <v>2.0</v>
      </c>
      <c r="M74" s="1">
        <v>4.851333333333334</v>
      </c>
      <c r="N74" s="1">
        <v>22.265666666666668</v>
      </c>
      <c r="O74" s="1" t="s">
        <v>5100</v>
      </c>
      <c r="P74" s="1" t="s">
        <v>14285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16</v>
      </c>
      <c r="B75" s="3" t="s">
        <v>17</v>
      </c>
      <c r="C75" s="1">
        <v>857.0</v>
      </c>
      <c r="D75" s="1">
        <v>0.0</v>
      </c>
      <c r="E75" s="1" t="s">
        <v>18</v>
      </c>
      <c r="F75" s="1" t="s">
        <v>19</v>
      </c>
      <c r="G75" s="1" t="s">
        <v>20</v>
      </c>
      <c r="H75" s="1" t="s">
        <v>14286</v>
      </c>
      <c r="I75" s="1" t="s">
        <v>14287</v>
      </c>
      <c r="J75" s="1" t="s">
        <v>14287</v>
      </c>
      <c r="K75" s="2"/>
      <c r="L75" s="1">
        <v>-13.0</v>
      </c>
      <c r="M75" s="1"/>
      <c r="N75" s="1">
        <v>6.720583333333333</v>
      </c>
      <c r="O75" s="1" t="s">
        <v>14050</v>
      </c>
      <c r="P75" s="1" t="s">
        <v>14288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16</v>
      </c>
      <c r="B76" s="1" t="s">
        <v>17</v>
      </c>
      <c r="C76" s="1">
        <v>517.0</v>
      </c>
      <c r="D76" s="1">
        <v>0.0</v>
      </c>
      <c r="E76" s="1" t="s">
        <v>18</v>
      </c>
      <c r="F76" s="1" t="s">
        <v>19</v>
      </c>
      <c r="G76" s="1" t="s">
        <v>20</v>
      </c>
      <c r="H76" s="1" t="s">
        <v>14289</v>
      </c>
      <c r="I76" s="1" t="s">
        <v>14290</v>
      </c>
      <c r="J76" s="1" t="s">
        <v>14290</v>
      </c>
      <c r="K76" s="2"/>
      <c r="L76" s="1">
        <v>-11.0</v>
      </c>
      <c r="M76" s="1"/>
      <c r="N76" s="1">
        <v>8.564733333333333</v>
      </c>
      <c r="O76" s="1" t="s">
        <v>14050</v>
      </c>
      <c r="P76" s="1" t="s">
        <v>14291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16</v>
      </c>
      <c r="B77" s="1" t="s">
        <v>17</v>
      </c>
      <c r="C77" s="1">
        <v>289.0</v>
      </c>
      <c r="D77" s="1">
        <v>0.0</v>
      </c>
      <c r="E77" s="1" t="s">
        <v>18</v>
      </c>
      <c r="F77" s="1" t="s">
        <v>19</v>
      </c>
      <c r="G77" s="1" t="s">
        <v>20</v>
      </c>
      <c r="H77" s="1" t="s">
        <v>14292</v>
      </c>
      <c r="I77" s="1" t="s">
        <v>14293</v>
      </c>
      <c r="J77" s="1" t="s">
        <v>14293</v>
      </c>
      <c r="K77" s="2"/>
      <c r="L77" s="1">
        <v>-10.0</v>
      </c>
      <c r="M77" s="1"/>
      <c r="N77" s="1">
        <v>7.454266666666666</v>
      </c>
      <c r="O77" s="1" t="s">
        <v>14050</v>
      </c>
      <c r="P77" s="1" t="s">
        <v>14294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80</v>
      </c>
      <c r="B78" s="1" t="s">
        <v>17</v>
      </c>
      <c r="C78" s="1">
        <v>199.0</v>
      </c>
      <c r="D78" s="1">
        <v>50.0</v>
      </c>
      <c r="E78" s="2"/>
      <c r="F78" s="1" t="s">
        <v>38</v>
      </c>
      <c r="G78" s="1" t="s">
        <v>39</v>
      </c>
      <c r="H78" s="1" t="s">
        <v>14295</v>
      </c>
      <c r="I78" s="1" t="s">
        <v>14296</v>
      </c>
      <c r="J78" s="1" t="s">
        <v>14296</v>
      </c>
      <c r="K78" s="2"/>
      <c r="L78" s="1">
        <v>-3.0</v>
      </c>
      <c r="M78" s="1"/>
      <c r="N78" s="1">
        <v>15.717033333333333</v>
      </c>
      <c r="O78" s="1" t="s">
        <v>5100</v>
      </c>
      <c r="P78" s="1" t="s">
        <v>7894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29</v>
      </c>
      <c r="B79" s="1" t="s">
        <v>17</v>
      </c>
      <c r="C79" s="1">
        <v>264.0</v>
      </c>
      <c r="D79" s="1">
        <v>0.0</v>
      </c>
      <c r="E79" s="1" t="s">
        <v>3685</v>
      </c>
      <c r="F79" s="1" t="s">
        <v>19</v>
      </c>
      <c r="G79" s="1" t="s">
        <v>20</v>
      </c>
      <c r="H79" s="1" t="s">
        <v>14297</v>
      </c>
      <c r="I79" s="1" t="s">
        <v>14298</v>
      </c>
      <c r="J79" s="1" t="s">
        <v>14298</v>
      </c>
      <c r="K79" s="2"/>
      <c r="L79" s="1">
        <v>-7.0</v>
      </c>
      <c r="M79" s="1"/>
      <c r="N79" s="1">
        <v>7.105733333333333</v>
      </c>
      <c r="O79" s="1" t="s">
        <v>14050</v>
      </c>
      <c r="P79" s="1" t="s">
        <v>2404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29</v>
      </c>
      <c r="B80" s="1" t="s">
        <v>17</v>
      </c>
      <c r="C80" s="1">
        <v>354.0</v>
      </c>
      <c r="D80" s="1">
        <v>0.0</v>
      </c>
      <c r="E80" s="1" t="s">
        <v>14299</v>
      </c>
      <c r="F80" s="1" t="s">
        <v>19</v>
      </c>
      <c r="G80" s="1" t="s">
        <v>20</v>
      </c>
      <c r="H80" s="1" t="s">
        <v>14300</v>
      </c>
      <c r="I80" s="1" t="s">
        <v>14301</v>
      </c>
      <c r="J80" s="1" t="s">
        <v>14301</v>
      </c>
      <c r="K80" s="2"/>
      <c r="L80" s="1">
        <v>-4.0</v>
      </c>
      <c r="M80" s="1"/>
      <c r="N80" s="1">
        <v>10.189616666666666</v>
      </c>
      <c r="O80" s="1" t="s">
        <v>14050</v>
      </c>
      <c r="P80" s="1" t="s">
        <v>14302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37</v>
      </c>
      <c r="B81" s="1" t="s">
        <v>17</v>
      </c>
      <c r="C81" s="1">
        <v>439.0</v>
      </c>
      <c r="D81" s="1">
        <v>0.0</v>
      </c>
      <c r="E81" s="2"/>
      <c r="F81" s="1" t="s">
        <v>38</v>
      </c>
      <c r="G81" s="1" t="s">
        <v>39</v>
      </c>
      <c r="H81" s="1" t="s">
        <v>14303</v>
      </c>
      <c r="I81" s="1" t="s">
        <v>14304</v>
      </c>
      <c r="J81" s="1" t="s">
        <v>14304</v>
      </c>
      <c r="K81" s="2"/>
      <c r="L81" s="1">
        <v>1.0</v>
      </c>
      <c r="M81" s="1"/>
      <c r="N81" s="1">
        <v>6.238433333333333</v>
      </c>
      <c r="O81" s="1" t="s">
        <v>42</v>
      </c>
      <c r="P81" s="1" t="s">
        <v>14305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16</v>
      </c>
      <c r="B82" s="1" t="s">
        <v>17</v>
      </c>
      <c r="C82" s="1">
        <v>329.0</v>
      </c>
      <c r="D82" s="1">
        <v>0.0</v>
      </c>
      <c r="E82" s="1" t="s">
        <v>18</v>
      </c>
      <c r="F82" s="1" t="s">
        <v>19</v>
      </c>
      <c r="G82" s="1" t="s">
        <v>20</v>
      </c>
      <c r="H82" s="1" t="s">
        <v>14306</v>
      </c>
      <c r="I82" s="1" t="s">
        <v>14307</v>
      </c>
      <c r="J82" s="1" t="s">
        <v>14307</v>
      </c>
      <c r="K82" s="2"/>
      <c r="L82" s="1">
        <v>-5.0</v>
      </c>
      <c r="M82" s="1"/>
      <c r="N82" s="1">
        <v>9.401233333333334</v>
      </c>
      <c r="O82" s="1" t="s">
        <v>14050</v>
      </c>
      <c r="P82" s="1" t="s">
        <v>14200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29</v>
      </c>
      <c r="B83" s="1" t="s">
        <v>17</v>
      </c>
      <c r="C83" s="1">
        <v>321.0</v>
      </c>
      <c r="D83" s="1">
        <v>0.0</v>
      </c>
      <c r="E83" s="1" t="s">
        <v>14299</v>
      </c>
      <c r="F83" s="1" t="s">
        <v>19</v>
      </c>
      <c r="G83" s="1" t="s">
        <v>20</v>
      </c>
      <c r="H83" s="1" t="s">
        <v>14308</v>
      </c>
      <c r="I83" s="1" t="s">
        <v>14309</v>
      </c>
      <c r="J83" s="1" t="s">
        <v>14309</v>
      </c>
      <c r="K83" s="2"/>
      <c r="L83" s="1">
        <v>-6.0</v>
      </c>
      <c r="M83" s="1"/>
      <c r="N83" s="1">
        <v>8.110066666666667</v>
      </c>
      <c r="O83" s="1" t="s">
        <v>14050</v>
      </c>
      <c r="P83" s="1" t="s">
        <v>14310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29</v>
      </c>
      <c r="B84" s="1" t="s">
        <v>17</v>
      </c>
      <c r="C84" s="3">
        <v>254.0</v>
      </c>
      <c r="D84" s="1">
        <v>0.0</v>
      </c>
      <c r="E84" s="1" t="s">
        <v>5308</v>
      </c>
      <c r="F84" s="1" t="s">
        <v>19</v>
      </c>
      <c r="G84" s="1" t="s">
        <v>20</v>
      </c>
      <c r="H84" s="1" t="s">
        <v>14311</v>
      </c>
      <c r="I84" s="1" t="s">
        <v>14312</v>
      </c>
      <c r="J84" s="1" t="s">
        <v>14312</v>
      </c>
      <c r="K84" s="2"/>
      <c r="L84" s="1">
        <v>-8.0</v>
      </c>
      <c r="M84" s="1"/>
      <c r="N84" s="1">
        <v>6.15805</v>
      </c>
      <c r="O84" s="1" t="s">
        <v>14050</v>
      </c>
      <c r="P84" s="1" t="s">
        <v>14313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25</v>
      </c>
      <c r="B85" s="1" t="s">
        <v>17</v>
      </c>
      <c r="C85" s="3">
        <v>289.0</v>
      </c>
      <c r="D85" s="1">
        <v>0.0</v>
      </c>
      <c r="E85" s="2"/>
      <c r="F85" s="1" t="s">
        <v>19</v>
      </c>
      <c r="G85" s="1" t="s">
        <v>20</v>
      </c>
      <c r="H85" s="1" t="s">
        <v>14314</v>
      </c>
      <c r="I85" s="1" t="s">
        <v>14315</v>
      </c>
      <c r="J85" s="1" t="s">
        <v>14315</v>
      </c>
      <c r="K85" s="2"/>
      <c r="L85" s="1">
        <v>-7.0</v>
      </c>
      <c r="M85" s="1"/>
      <c r="N85" s="1">
        <v>7.093083333333333</v>
      </c>
      <c r="O85" s="1" t="s">
        <v>14050</v>
      </c>
      <c r="P85" s="1" t="s">
        <v>14316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16</v>
      </c>
      <c r="B86" s="1" t="s">
        <v>17</v>
      </c>
      <c r="C86" s="3">
        <v>429.0</v>
      </c>
      <c r="D86" s="1">
        <v>0.0</v>
      </c>
      <c r="E86" s="1" t="s">
        <v>18</v>
      </c>
      <c r="F86" s="1" t="s">
        <v>19</v>
      </c>
      <c r="G86" s="1" t="s">
        <v>20</v>
      </c>
      <c r="H86" s="1" t="s">
        <v>14317</v>
      </c>
      <c r="I86" s="1" t="s">
        <v>14318</v>
      </c>
      <c r="J86" s="1" t="s">
        <v>14318</v>
      </c>
      <c r="K86" s="2"/>
      <c r="L86" s="1">
        <v>-6.0</v>
      </c>
      <c r="M86" s="1"/>
      <c r="N86" s="1">
        <v>8.9481</v>
      </c>
      <c r="O86" s="1" t="s">
        <v>14050</v>
      </c>
      <c r="P86" s="1" t="s">
        <v>14319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25</v>
      </c>
      <c r="B87" s="1" t="s">
        <v>17</v>
      </c>
      <c r="C87" s="1">
        <v>587.0</v>
      </c>
      <c r="D87" s="1">
        <v>0.0</v>
      </c>
      <c r="E87" s="2"/>
      <c r="F87" s="1" t="s">
        <v>19</v>
      </c>
      <c r="G87" s="1" t="s">
        <v>20</v>
      </c>
      <c r="H87" s="1" t="s">
        <v>14320</v>
      </c>
      <c r="I87" s="1" t="s">
        <v>14321</v>
      </c>
      <c r="J87" s="1" t="s">
        <v>14321</v>
      </c>
      <c r="K87" s="2"/>
      <c r="L87" s="1">
        <v>-11.0</v>
      </c>
      <c r="M87" s="1"/>
      <c r="N87" s="1">
        <v>8.900916666666667</v>
      </c>
      <c r="O87" s="1" t="s">
        <v>14050</v>
      </c>
      <c r="P87" s="1" t="s">
        <v>14322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80</v>
      </c>
      <c r="B88" s="1" t="s">
        <v>17</v>
      </c>
      <c r="C88" s="3">
        <v>399.0</v>
      </c>
      <c r="D88" s="1">
        <v>0.0</v>
      </c>
      <c r="E88" s="1" t="s">
        <v>18</v>
      </c>
      <c r="F88" s="1" t="s">
        <v>81</v>
      </c>
      <c r="G88" s="1" t="s">
        <v>20</v>
      </c>
      <c r="H88" s="1" t="s">
        <v>14323</v>
      </c>
      <c r="I88" s="1" t="s">
        <v>14324</v>
      </c>
      <c r="J88" s="1" t="s">
        <v>14325</v>
      </c>
      <c r="K88" s="1" t="s">
        <v>14326</v>
      </c>
      <c r="L88" s="1">
        <v>7.0</v>
      </c>
      <c r="M88" s="1">
        <v>14.3639</v>
      </c>
      <c r="N88" s="1">
        <v>7.967083333333333</v>
      </c>
      <c r="O88" s="1" t="s">
        <v>5100</v>
      </c>
      <c r="P88" s="1" t="s">
        <v>14327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37</v>
      </c>
      <c r="B89" s="1" t="s">
        <v>17</v>
      </c>
      <c r="C89" s="1">
        <v>349.0</v>
      </c>
      <c r="D89" s="1">
        <v>0.0</v>
      </c>
      <c r="E89" s="2"/>
      <c r="F89" s="1" t="s">
        <v>38</v>
      </c>
      <c r="G89" s="1" t="s">
        <v>39</v>
      </c>
      <c r="H89" s="1" t="s">
        <v>14328</v>
      </c>
      <c r="I89" s="1" t="s">
        <v>14329</v>
      </c>
      <c r="J89" s="1" t="s">
        <v>14329</v>
      </c>
      <c r="K89" s="2"/>
      <c r="L89" s="1">
        <v>2.0</v>
      </c>
      <c r="M89" s="1"/>
      <c r="N89" s="1">
        <v>7.011133333333333</v>
      </c>
      <c r="O89" s="1" t="s">
        <v>42</v>
      </c>
      <c r="P89" s="1" t="s">
        <v>14330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29</v>
      </c>
      <c r="B90" s="1" t="s">
        <v>17</v>
      </c>
      <c r="C90" s="1">
        <v>289.0</v>
      </c>
      <c r="D90" s="1">
        <v>0.0</v>
      </c>
      <c r="E90" s="1" t="s">
        <v>14331</v>
      </c>
      <c r="F90" s="1" t="s">
        <v>19</v>
      </c>
      <c r="G90" s="1" t="s">
        <v>20</v>
      </c>
      <c r="H90" s="1" t="s">
        <v>14332</v>
      </c>
      <c r="I90" s="1" t="s">
        <v>14333</v>
      </c>
      <c r="J90" s="1" t="s">
        <v>14333</v>
      </c>
      <c r="K90" s="2"/>
      <c r="L90" s="1">
        <v>-6.0</v>
      </c>
      <c r="M90" s="1"/>
      <c r="N90" s="1">
        <v>8.1506</v>
      </c>
      <c r="O90" s="1" t="s">
        <v>14050</v>
      </c>
      <c r="P90" s="1" t="s">
        <v>14334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80</v>
      </c>
      <c r="B91" s="1" t="s">
        <v>17</v>
      </c>
      <c r="C91" s="1">
        <v>469.0</v>
      </c>
      <c r="D91" s="1">
        <v>0.0</v>
      </c>
      <c r="E91" s="1" t="s">
        <v>14335</v>
      </c>
      <c r="F91" s="1" t="s">
        <v>81</v>
      </c>
      <c r="G91" s="1" t="s">
        <v>20</v>
      </c>
      <c r="H91" s="1" t="s">
        <v>14336</v>
      </c>
      <c r="I91" s="1" t="s">
        <v>14337</v>
      </c>
      <c r="J91" s="1" t="s">
        <v>14338</v>
      </c>
      <c r="K91" s="1" t="s">
        <v>14339</v>
      </c>
      <c r="L91" s="1">
        <v>-2.0</v>
      </c>
      <c r="M91" s="1">
        <v>0.012</v>
      </c>
      <c r="N91" s="1">
        <v>14.94095</v>
      </c>
      <c r="O91" s="1" t="s">
        <v>5100</v>
      </c>
      <c r="P91" s="1" t="s">
        <v>14340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16</v>
      </c>
      <c r="B92" s="1" t="s">
        <v>17</v>
      </c>
      <c r="C92" s="1">
        <v>323.0</v>
      </c>
      <c r="D92" s="1">
        <v>0.0</v>
      </c>
      <c r="E92" s="1" t="s">
        <v>18</v>
      </c>
      <c r="F92" s="1" t="s">
        <v>19</v>
      </c>
      <c r="G92" s="1" t="s">
        <v>20</v>
      </c>
      <c r="H92" s="1" t="s">
        <v>14341</v>
      </c>
      <c r="I92" s="1" t="s">
        <v>14342</v>
      </c>
      <c r="J92" s="1" t="s">
        <v>14342</v>
      </c>
      <c r="K92" s="2"/>
      <c r="L92" s="1">
        <v>-5.0</v>
      </c>
      <c r="M92" s="1"/>
      <c r="N92" s="1">
        <v>14.591633333333334</v>
      </c>
      <c r="O92" s="1" t="s">
        <v>14050</v>
      </c>
      <c r="P92" s="1" t="s">
        <v>14343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16</v>
      </c>
      <c r="B93" s="1" t="s">
        <v>17</v>
      </c>
      <c r="C93" s="1">
        <v>294.0</v>
      </c>
      <c r="D93" s="1">
        <v>0.0</v>
      </c>
      <c r="E93" s="1" t="s">
        <v>18</v>
      </c>
      <c r="F93" s="1" t="s">
        <v>19</v>
      </c>
      <c r="G93" s="1" t="s">
        <v>20</v>
      </c>
      <c r="H93" s="1" t="s">
        <v>14344</v>
      </c>
      <c r="I93" s="1" t="s">
        <v>14345</v>
      </c>
      <c r="J93" s="1" t="s">
        <v>14345</v>
      </c>
      <c r="K93" s="2"/>
      <c r="L93" s="1">
        <v>-3.0</v>
      </c>
      <c r="M93" s="1"/>
      <c r="N93" s="1">
        <v>11.602966666666667</v>
      </c>
      <c r="O93" s="1" t="s">
        <v>14050</v>
      </c>
      <c r="P93" s="1" t="s">
        <v>14346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29</v>
      </c>
      <c r="B94" s="1" t="s">
        <v>17</v>
      </c>
      <c r="C94" s="1">
        <v>329.0</v>
      </c>
      <c r="D94" s="1">
        <v>0.0</v>
      </c>
      <c r="E94" s="1" t="s">
        <v>8943</v>
      </c>
      <c r="F94" s="1" t="s">
        <v>19</v>
      </c>
      <c r="G94" s="1" t="s">
        <v>20</v>
      </c>
      <c r="H94" s="1" t="s">
        <v>14347</v>
      </c>
      <c r="I94" s="1" t="s">
        <v>14348</v>
      </c>
      <c r="J94" s="1" t="s">
        <v>14348</v>
      </c>
      <c r="K94" s="2"/>
      <c r="L94" s="1">
        <v>-4.0</v>
      </c>
      <c r="M94" s="1"/>
      <c r="N94" s="1">
        <v>10.936783333333333</v>
      </c>
      <c r="O94" s="1" t="s">
        <v>14050</v>
      </c>
      <c r="P94" s="1" t="s">
        <v>7840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16</v>
      </c>
      <c r="B95" s="1" t="s">
        <v>17</v>
      </c>
      <c r="C95" s="1">
        <v>404.0</v>
      </c>
      <c r="D95" s="1">
        <v>0.0</v>
      </c>
      <c r="E95" s="1" t="s">
        <v>18</v>
      </c>
      <c r="F95" s="1" t="s">
        <v>19</v>
      </c>
      <c r="G95" s="1" t="s">
        <v>20</v>
      </c>
      <c r="H95" s="1" t="s">
        <v>14349</v>
      </c>
      <c r="I95" s="1" t="s">
        <v>14350</v>
      </c>
      <c r="J95" s="1" t="s">
        <v>14350</v>
      </c>
      <c r="K95" s="2"/>
      <c r="L95" s="1">
        <v>-5.0</v>
      </c>
      <c r="M95" s="1"/>
      <c r="N95" s="1">
        <v>9.997316666666666</v>
      </c>
      <c r="O95" s="1" t="s">
        <v>14050</v>
      </c>
      <c r="P95" s="1" t="s">
        <v>14351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37</v>
      </c>
      <c r="B96" s="1" t="s">
        <v>17</v>
      </c>
      <c r="C96" s="1">
        <v>298.0</v>
      </c>
      <c r="D96" s="1">
        <v>0.0</v>
      </c>
      <c r="E96" s="2"/>
      <c r="F96" s="1" t="s">
        <v>38</v>
      </c>
      <c r="G96" s="1" t="s">
        <v>39</v>
      </c>
      <c r="H96" s="1" t="s">
        <v>14352</v>
      </c>
      <c r="I96" s="1" t="s">
        <v>14353</v>
      </c>
      <c r="J96" s="1" t="s">
        <v>14353</v>
      </c>
      <c r="K96" s="2"/>
      <c r="L96" s="1">
        <v>0.0</v>
      </c>
      <c r="M96" s="1"/>
      <c r="N96" s="1">
        <v>5.073533333333334</v>
      </c>
      <c r="O96" s="1" t="s">
        <v>42</v>
      </c>
      <c r="P96" s="1" t="s">
        <v>14354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16</v>
      </c>
      <c r="B97" s="1" t="s">
        <v>17</v>
      </c>
      <c r="C97" s="3">
        <v>588.0</v>
      </c>
      <c r="D97" s="1">
        <v>0.0</v>
      </c>
      <c r="E97" s="1" t="s">
        <v>18</v>
      </c>
      <c r="F97" s="1" t="s">
        <v>19</v>
      </c>
      <c r="G97" s="1" t="s">
        <v>20</v>
      </c>
      <c r="H97" s="1" t="s">
        <v>14355</v>
      </c>
      <c r="I97" s="1" t="s">
        <v>14356</v>
      </c>
      <c r="J97" s="1" t="s">
        <v>14356</v>
      </c>
      <c r="K97" s="2"/>
      <c r="L97" s="1">
        <v>-3.0</v>
      </c>
      <c r="M97" s="1"/>
      <c r="N97" s="1">
        <v>16.649716666666666</v>
      </c>
      <c r="O97" s="1" t="s">
        <v>14050</v>
      </c>
      <c r="P97" s="1" t="s">
        <v>14357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80</v>
      </c>
      <c r="B98" s="1" t="s">
        <v>17</v>
      </c>
      <c r="C98" s="1">
        <v>319.0</v>
      </c>
      <c r="D98" s="1">
        <v>75.0</v>
      </c>
      <c r="E98" s="2"/>
      <c r="F98" s="1" t="s">
        <v>38</v>
      </c>
      <c r="G98" s="1" t="s">
        <v>20</v>
      </c>
      <c r="H98" s="1" t="s">
        <v>14358</v>
      </c>
      <c r="I98" s="1" t="s">
        <v>14359</v>
      </c>
      <c r="J98" s="1" t="s">
        <v>14359</v>
      </c>
      <c r="K98" s="2"/>
      <c r="L98" s="1">
        <v>-4.0</v>
      </c>
      <c r="M98" s="1"/>
      <c r="N98" s="1">
        <v>14.40965</v>
      </c>
      <c r="O98" s="1" t="s">
        <v>5100</v>
      </c>
      <c r="P98" s="1" t="s">
        <v>14360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29</v>
      </c>
      <c r="B99" s="1" t="s">
        <v>17</v>
      </c>
      <c r="C99" s="1">
        <v>329.0</v>
      </c>
      <c r="D99" s="1">
        <v>0.0</v>
      </c>
      <c r="E99" s="1" t="s">
        <v>14167</v>
      </c>
      <c r="F99" s="1" t="s">
        <v>19</v>
      </c>
      <c r="G99" s="1" t="s">
        <v>20</v>
      </c>
      <c r="H99" s="1" t="s">
        <v>14361</v>
      </c>
      <c r="I99" s="1" t="s">
        <v>14362</v>
      </c>
      <c r="J99" s="1" t="s">
        <v>14362</v>
      </c>
      <c r="K99" s="2"/>
      <c r="L99" s="1">
        <v>0.0</v>
      </c>
      <c r="M99" s="1"/>
      <c r="N99" s="1">
        <v>14.997966666666667</v>
      </c>
      <c r="O99" s="1" t="s">
        <v>14050</v>
      </c>
      <c r="P99" s="1" t="s">
        <v>14097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37</v>
      </c>
      <c r="B100" s="1" t="s">
        <v>17</v>
      </c>
      <c r="C100" s="1">
        <v>344.0</v>
      </c>
      <c r="D100" s="1">
        <v>0.0</v>
      </c>
      <c r="E100" s="2"/>
      <c r="F100" s="1" t="s">
        <v>38</v>
      </c>
      <c r="G100" s="1" t="s">
        <v>39</v>
      </c>
      <c r="H100" s="1" t="s">
        <v>14363</v>
      </c>
      <c r="I100" s="1" t="s">
        <v>14364</v>
      </c>
      <c r="J100" s="1" t="s">
        <v>14364</v>
      </c>
      <c r="K100" s="2"/>
      <c r="L100" s="1">
        <v>1.0</v>
      </c>
      <c r="M100" s="1"/>
      <c r="N100" s="1">
        <v>6.2832</v>
      </c>
      <c r="O100" s="1" t="s">
        <v>42</v>
      </c>
      <c r="P100" s="1" t="s">
        <v>14365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16</v>
      </c>
      <c r="B101" s="1" t="s">
        <v>17</v>
      </c>
      <c r="C101" s="3">
        <v>528.0</v>
      </c>
      <c r="D101" s="1">
        <v>0.0</v>
      </c>
      <c r="E101" s="1" t="s">
        <v>18</v>
      </c>
      <c r="F101" s="1" t="s">
        <v>19</v>
      </c>
      <c r="G101" s="1" t="s">
        <v>20</v>
      </c>
      <c r="H101" s="1" t="s">
        <v>14366</v>
      </c>
      <c r="I101" s="1" t="s">
        <v>14367</v>
      </c>
      <c r="J101" s="1" t="s">
        <v>14367</v>
      </c>
      <c r="K101" s="2"/>
      <c r="L101" s="1">
        <v>-1.0</v>
      </c>
      <c r="M101" s="1"/>
      <c r="N101" s="1">
        <v>18.976</v>
      </c>
      <c r="O101" s="1" t="s">
        <v>14050</v>
      </c>
      <c r="P101" s="1" t="s">
        <v>14368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80</v>
      </c>
      <c r="B102" s="1" t="s">
        <v>17</v>
      </c>
      <c r="C102" s="1">
        <v>267.0</v>
      </c>
      <c r="D102" s="1">
        <v>62.0</v>
      </c>
      <c r="E102" s="2"/>
      <c r="F102" s="1" t="s">
        <v>38</v>
      </c>
      <c r="G102" s="1" t="s">
        <v>162</v>
      </c>
      <c r="H102" s="1" t="s">
        <v>14369</v>
      </c>
      <c r="I102" s="1" t="s">
        <v>14370</v>
      </c>
      <c r="J102" s="1" t="s">
        <v>14370</v>
      </c>
      <c r="K102" s="2"/>
      <c r="L102" s="1">
        <v>0.0</v>
      </c>
      <c r="M102" s="1"/>
      <c r="N102" s="1">
        <v>19.11025</v>
      </c>
      <c r="O102" s="1" t="s">
        <v>5100</v>
      </c>
      <c r="P102" s="1" t="s">
        <v>7225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16</v>
      </c>
      <c r="B103" s="1" t="s">
        <v>17</v>
      </c>
      <c r="C103" s="1">
        <v>644.0</v>
      </c>
      <c r="D103" s="1">
        <v>0.0</v>
      </c>
      <c r="E103" s="1" t="s">
        <v>18</v>
      </c>
      <c r="F103" s="1" t="s">
        <v>19</v>
      </c>
      <c r="G103" s="1" t="s">
        <v>20</v>
      </c>
      <c r="H103" s="1" t="s">
        <v>14371</v>
      </c>
      <c r="I103" s="1" t="s">
        <v>14372</v>
      </c>
      <c r="J103" s="1" t="s">
        <v>14372</v>
      </c>
      <c r="K103" s="2"/>
      <c r="L103" s="1">
        <v>0.0</v>
      </c>
      <c r="M103" s="1"/>
      <c r="N103" s="1">
        <v>20.6066</v>
      </c>
      <c r="O103" s="1" t="s">
        <v>14050</v>
      </c>
      <c r="P103" s="1" t="s">
        <v>14373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25</v>
      </c>
      <c r="B104" s="1" t="s">
        <v>17</v>
      </c>
      <c r="C104" s="1">
        <v>380.0</v>
      </c>
      <c r="D104" s="1">
        <v>0.0</v>
      </c>
      <c r="E104" s="2"/>
      <c r="F104" s="1" t="s">
        <v>19</v>
      </c>
      <c r="G104" s="1" t="s">
        <v>20</v>
      </c>
      <c r="H104" s="1" t="s">
        <v>14374</v>
      </c>
      <c r="I104" s="1" t="s">
        <v>14375</v>
      </c>
      <c r="J104" s="1" t="s">
        <v>14375</v>
      </c>
      <c r="K104" s="2"/>
      <c r="L104" s="1">
        <v>-1.0</v>
      </c>
      <c r="M104" s="1"/>
      <c r="N104" s="1">
        <v>13.196333333333333</v>
      </c>
      <c r="O104" s="1" t="s">
        <v>14050</v>
      </c>
      <c r="P104" s="1" t="s">
        <v>14376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29</v>
      </c>
      <c r="B105" s="1" t="s">
        <v>17</v>
      </c>
      <c r="C105" s="1">
        <v>368.0</v>
      </c>
      <c r="D105" s="1">
        <v>0.0</v>
      </c>
      <c r="E105" s="1" t="s">
        <v>8943</v>
      </c>
      <c r="F105" s="1" t="s">
        <v>19</v>
      </c>
      <c r="G105" s="1" t="s">
        <v>20</v>
      </c>
      <c r="H105" s="1" t="s">
        <v>14377</v>
      </c>
      <c r="I105" s="1" t="s">
        <v>14378</v>
      </c>
      <c r="J105" s="1" t="s">
        <v>14378</v>
      </c>
      <c r="K105" s="2"/>
      <c r="L105" s="1">
        <v>-2.0</v>
      </c>
      <c r="M105" s="1"/>
      <c r="N105" s="1">
        <v>12.354233333333333</v>
      </c>
      <c r="O105" s="1" t="s">
        <v>14050</v>
      </c>
      <c r="P105" s="1" t="s">
        <v>14379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80</v>
      </c>
      <c r="B106" s="1" t="s">
        <v>17</v>
      </c>
      <c r="C106" s="3">
        <v>677.0</v>
      </c>
      <c r="D106" s="1">
        <v>0.0</v>
      </c>
      <c r="E106" s="1" t="s">
        <v>18</v>
      </c>
      <c r="F106" s="1" t="s">
        <v>81</v>
      </c>
      <c r="G106" s="1" t="s">
        <v>20</v>
      </c>
      <c r="H106" s="1" t="s">
        <v>14380</v>
      </c>
      <c r="I106" s="1" t="s">
        <v>14381</v>
      </c>
      <c r="J106" s="1" t="s">
        <v>14382</v>
      </c>
      <c r="K106" s="1" t="s">
        <v>14383</v>
      </c>
      <c r="L106" s="1">
        <v>-3.0</v>
      </c>
      <c r="M106" s="1">
        <v>19.501316666666668</v>
      </c>
      <c r="N106" s="1">
        <v>24.83485</v>
      </c>
      <c r="O106" s="1" t="s">
        <v>5100</v>
      </c>
      <c r="P106" s="1" t="s">
        <v>14384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80</v>
      </c>
      <c r="B107" s="1" t="s">
        <v>17</v>
      </c>
      <c r="C107" s="1">
        <v>486.0</v>
      </c>
      <c r="D107" s="1">
        <v>112.0</v>
      </c>
      <c r="E107" s="2"/>
      <c r="F107" s="1" t="s">
        <v>38</v>
      </c>
      <c r="G107" s="1" t="s">
        <v>39</v>
      </c>
      <c r="H107" s="1" t="s">
        <v>14385</v>
      </c>
      <c r="I107" s="1" t="s">
        <v>14386</v>
      </c>
      <c r="J107" s="1" t="s">
        <v>14386</v>
      </c>
      <c r="K107" s="2"/>
      <c r="L107" s="1">
        <v>-4.0</v>
      </c>
      <c r="M107" s="1"/>
      <c r="N107" s="1">
        <v>15.338</v>
      </c>
      <c r="O107" s="1" t="s">
        <v>5100</v>
      </c>
      <c r="P107" s="1" t="s">
        <v>14387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25</v>
      </c>
      <c r="B108" s="1" t="s">
        <v>17</v>
      </c>
      <c r="C108" s="3">
        <v>264.0</v>
      </c>
      <c r="D108" s="1">
        <v>0.0</v>
      </c>
      <c r="E108" s="2"/>
      <c r="F108" s="1" t="s">
        <v>19</v>
      </c>
      <c r="G108" s="1" t="s">
        <v>20</v>
      </c>
      <c r="H108" s="1" t="s">
        <v>14388</v>
      </c>
      <c r="I108" s="1" t="s">
        <v>14389</v>
      </c>
      <c r="J108" s="1" t="s">
        <v>14389</v>
      </c>
      <c r="K108" s="2"/>
      <c r="L108" s="1">
        <v>-4.0</v>
      </c>
      <c r="M108" s="1"/>
      <c r="N108" s="1">
        <v>10.03945</v>
      </c>
      <c r="O108" s="1" t="s">
        <v>14050</v>
      </c>
      <c r="P108" s="1" t="s">
        <v>14390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25</v>
      </c>
      <c r="B109" s="1" t="s">
        <v>17</v>
      </c>
      <c r="C109" s="1">
        <v>528.0</v>
      </c>
      <c r="D109" s="1">
        <v>0.0</v>
      </c>
      <c r="E109" s="2"/>
      <c r="F109" s="1" t="s">
        <v>19</v>
      </c>
      <c r="G109" s="1" t="s">
        <v>20</v>
      </c>
      <c r="H109" s="1" t="s">
        <v>14391</v>
      </c>
      <c r="I109" s="1" t="s">
        <v>14392</v>
      </c>
      <c r="J109" s="1" t="s">
        <v>14392</v>
      </c>
      <c r="K109" s="2"/>
      <c r="L109" s="1">
        <v>-5.0</v>
      </c>
      <c r="M109" s="1"/>
      <c r="N109" s="1">
        <v>14.951416666666667</v>
      </c>
      <c r="O109" s="1" t="s">
        <v>14050</v>
      </c>
      <c r="P109" s="1" t="s">
        <v>14393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16</v>
      </c>
      <c r="B110" s="1" t="s">
        <v>17</v>
      </c>
      <c r="C110" s="1">
        <v>528.0</v>
      </c>
      <c r="D110" s="1">
        <v>0.0</v>
      </c>
      <c r="E110" s="1" t="s">
        <v>18</v>
      </c>
      <c r="F110" s="1" t="s">
        <v>19</v>
      </c>
      <c r="G110" s="1" t="s">
        <v>20</v>
      </c>
      <c r="H110" s="1" t="s">
        <v>14394</v>
      </c>
      <c r="I110" s="1" t="s">
        <v>14395</v>
      </c>
      <c r="J110" s="1" t="s">
        <v>14395</v>
      </c>
      <c r="K110" s="2"/>
      <c r="L110" s="1">
        <v>-5.0</v>
      </c>
      <c r="M110" s="1"/>
      <c r="N110" s="1">
        <v>14.32215</v>
      </c>
      <c r="O110" s="1" t="s">
        <v>14050</v>
      </c>
      <c r="P110" s="1" t="s">
        <v>14396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37</v>
      </c>
      <c r="B111" s="1" t="s">
        <v>17</v>
      </c>
      <c r="C111" s="3">
        <v>309.0</v>
      </c>
      <c r="D111" s="1">
        <v>0.0</v>
      </c>
      <c r="E111" s="2"/>
      <c r="F111" s="1" t="s">
        <v>38</v>
      </c>
      <c r="G111" s="1" t="s">
        <v>39</v>
      </c>
      <c r="H111" s="1" t="s">
        <v>14397</v>
      </c>
      <c r="I111" s="1" t="s">
        <v>14398</v>
      </c>
      <c r="J111" s="1" t="s">
        <v>14398</v>
      </c>
      <c r="K111" s="2"/>
      <c r="L111" s="1">
        <v>4.0</v>
      </c>
      <c r="M111" s="1"/>
      <c r="N111" s="1">
        <v>9.99805</v>
      </c>
      <c r="O111" s="1" t="s">
        <v>42</v>
      </c>
      <c r="P111" s="1" t="s">
        <v>14399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80</v>
      </c>
      <c r="B112" s="1" t="s">
        <v>17</v>
      </c>
      <c r="C112" s="1">
        <v>898.0</v>
      </c>
      <c r="D112" s="1">
        <v>33.0</v>
      </c>
      <c r="E112" s="1" t="s">
        <v>18</v>
      </c>
      <c r="F112" s="1" t="s">
        <v>81</v>
      </c>
      <c r="G112" s="1" t="s">
        <v>20</v>
      </c>
      <c r="H112" s="1" t="s">
        <v>14400</v>
      </c>
      <c r="I112" s="1" t="s">
        <v>14401</v>
      </c>
      <c r="J112" s="1" t="s">
        <v>14402</v>
      </c>
      <c r="K112" s="1" t="s">
        <v>14403</v>
      </c>
      <c r="L112" s="1">
        <v>6.0</v>
      </c>
      <c r="M112" s="1">
        <v>21.907433333333334</v>
      </c>
      <c r="N112" s="1">
        <v>34.443666666666665</v>
      </c>
      <c r="O112" s="1" t="s">
        <v>5100</v>
      </c>
      <c r="P112" s="1" t="s">
        <v>14404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25</v>
      </c>
      <c r="B113" s="1" t="s">
        <v>17</v>
      </c>
      <c r="C113" s="1">
        <v>453.0</v>
      </c>
      <c r="D113" s="1">
        <v>0.0</v>
      </c>
      <c r="E113" s="2"/>
      <c r="F113" s="1" t="s">
        <v>19</v>
      </c>
      <c r="G113" s="1" t="s">
        <v>20</v>
      </c>
      <c r="H113" s="1" t="s">
        <v>14405</v>
      </c>
      <c r="I113" s="1" t="s">
        <v>14406</v>
      </c>
      <c r="J113" s="1" t="s">
        <v>14406</v>
      </c>
      <c r="K113" s="2"/>
      <c r="L113" s="1">
        <v>3.0</v>
      </c>
      <c r="M113" s="1"/>
      <c r="N113" s="1">
        <v>18.9262</v>
      </c>
      <c r="O113" s="1" t="s">
        <v>14050</v>
      </c>
      <c r="P113" s="1" t="s">
        <v>14407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80</v>
      </c>
      <c r="B114" s="1" t="s">
        <v>17</v>
      </c>
      <c r="C114" s="1">
        <v>299.0</v>
      </c>
      <c r="D114" s="1">
        <v>0.0</v>
      </c>
      <c r="E114" s="1" t="s">
        <v>18</v>
      </c>
      <c r="F114" s="1" t="s">
        <v>81</v>
      </c>
      <c r="G114" s="1" t="s">
        <v>20</v>
      </c>
      <c r="H114" s="1" t="s">
        <v>14408</v>
      </c>
      <c r="I114" s="1" t="s">
        <v>14409</v>
      </c>
      <c r="J114" s="1" t="s">
        <v>14410</v>
      </c>
      <c r="K114" s="1" t="s">
        <v>14411</v>
      </c>
      <c r="L114" s="1">
        <v>11.0</v>
      </c>
      <c r="M114" s="1">
        <v>20.37555</v>
      </c>
      <c r="N114" s="1">
        <v>24.78805</v>
      </c>
      <c r="O114" s="1" t="s">
        <v>5100</v>
      </c>
      <c r="P114" s="1" t="s">
        <v>14412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25</v>
      </c>
      <c r="B115" s="1" t="s">
        <v>88</v>
      </c>
      <c r="C115" s="1">
        <v>364.0</v>
      </c>
      <c r="D115" s="1">
        <v>0.0</v>
      </c>
      <c r="E115" s="2"/>
      <c r="F115" s="1" t="s">
        <v>19</v>
      </c>
      <c r="G115" s="1" t="s">
        <v>20</v>
      </c>
      <c r="H115" s="1" t="s">
        <v>14413</v>
      </c>
      <c r="I115" s="1" t="s">
        <v>14414</v>
      </c>
      <c r="J115" s="1" t="s">
        <v>14414</v>
      </c>
      <c r="K115" s="2"/>
      <c r="L115" s="1">
        <v>5.0</v>
      </c>
      <c r="M115" s="1"/>
      <c r="N115" s="1">
        <v>20.9327</v>
      </c>
      <c r="O115" s="1" t="s">
        <v>14050</v>
      </c>
      <c r="P115" s="1" t="s">
        <v>14415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29</v>
      </c>
      <c r="B116" s="1" t="s">
        <v>88</v>
      </c>
      <c r="C116" s="1">
        <v>433.0</v>
      </c>
      <c r="D116" s="1">
        <v>0.0</v>
      </c>
      <c r="E116" s="1" t="s">
        <v>14331</v>
      </c>
      <c r="F116" s="1" t="s">
        <v>19</v>
      </c>
      <c r="G116" s="1" t="s">
        <v>20</v>
      </c>
      <c r="H116" s="1" t="s">
        <v>14416</v>
      </c>
      <c r="I116" s="1" t="s">
        <v>14417</v>
      </c>
      <c r="J116" s="1" t="s">
        <v>14417</v>
      </c>
      <c r="K116" s="2"/>
      <c r="L116" s="1">
        <v>5.0</v>
      </c>
      <c r="M116" s="1"/>
      <c r="N116" s="1">
        <v>20.05785</v>
      </c>
      <c r="O116" s="1" t="s">
        <v>14050</v>
      </c>
      <c r="P116" s="1" t="s">
        <v>3545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16</v>
      </c>
      <c r="B117" s="1" t="s">
        <v>17</v>
      </c>
      <c r="C117" s="1">
        <v>329.0</v>
      </c>
      <c r="D117" s="1">
        <v>0.0</v>
      </c>
      <c r="E117" s="1" t="s">
        <v>18</v>
      </c>
      <c r="F117" s="1" t="s">
        <v>19</v>
      </c>
      <c r="G117" s="1" t="s">
        <v>20</v>
      </c>
      <c r="H117" s="1" t="s">
        <v>14418</v>
      </c>
      <c r="I117" s="1" t="s">
        <v>14419</v>
      </c>
      <c r="J117" s="1" t="s">
        <v>14419</v>
      </c>
      <c r="K117" s="2"/>
      <c r="L117" s="1">
        <v>2.0</v>
      </c>
      <c r="M117" s="1"/>
      <c r="N117" s="1">
        <v>17.4627</v>
      </c>
      <c r="O117" s="1" t="s">
        <v>14050</v>
      </c>
      <c r="P117" s="1" t="s">
        <v>14420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25</v>
      </c>
      <c r="B118" s="1" t="s">
        <v>88</v>
      </c>
      <c r="C118" s="1">
        <v>593.0</v>
      </c>
      <c r="D118" s="1">
        <v>0.0</v>
      </c>
      <c r="E118" s="2"/>
      <c r="F118" s="1" t="s">
        <v>19</v>
      </c>
      <c r="G118" s="1" t="s">
        <v>20</v>
      </c>
      <c r="H118" s="1" t="s">
        <v>14421</v>
      </c>
      <c r="I118" s="1" t="s">
        <v>14422</v>
      </c>
      <c r="J118" s="1" t="s">
        <v>14422</v>
      </c>
      <c r="K118" s="2"/>
      <c r="L118" s="1">
        <v>7.0</v>
      </c>
      <c r="M118" s="1"/>
      <c r="N118" s="1">
        <v>27.682016666666666</v>
      </c>
      <c r="O118" s="1" t="s">
        <v>14050</v>
      </c>
      <c r="P118" s="1" t="s">
        <v>14423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80</v>
      </c>
      <c r="B119" s="1" t="s">
        <v>17</v>
      </c>
      <c r="C119" s="1">
        <v>299.0</v>
      </c>
      <c r="D119" s="1">
        <v>75.0</v>
      </c>
      <c r="E119" s="2"/>
      <c r="F119" s="1" t="s">
        <v>38</v>
      </c>
      <c r="G119" s="1" t="s">
        <v>20</v>
      </c>
      <c r="H119" s="1" t="s">
        <v>14424</v>
      </c>
      <c r="I119" s="1" t="s">
        <v>14425</v>
      </c>
      <c r="J119" s="1" t="s">
        <v>14425</v>
      </c>
      <c r="K119" s="2"/>
      <c r="L119" s="1">
        <v>2.0</v>
      </c>
      <c r="M119" s="1"/>
      <c r="N119" s="1">
        <v>21.560033333333333</v>
      </c>
      <c r="O119" s="1" t="s">
        <v>5100</v>
      </c>
      <c r="P119" s="1" t="s">
        <v>14426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29</v>
      </c>
      <c r="B120" s="1" t="s">
        <v>88</v>
      </c>
      <c r="C120" s="3">
        <v>580.0</v>
      </c>
      <c r="D120" s="1">
        <v>0.0</v>
      </c>
      <c r="E120" s="1" t="s">
        <v>14427</v>
      </c>
      <c r="F120" s="1" t="s">
        <v>19</v>
      </c>
      <c r="G120" s="1" t="s">
        <v>20</v>
      </c>
      <c r="H120" s="1" t="s">
        <v>14428</v>
      </c>
      <c r="I120" s="1" t="s">
        <v>14429</v>
      </c>
      <c r="J120" s="1" t="s">
        <v>14429</v>
      </c>
      <c r="K120" s="2"/>
      <c r="L120" s="1">
        <v>0.0</v>
      </c>
      <c r="M120" s="1"/>
      <c r="N120" s="1">
        <v>20.787416666666665</v>
      </c>
      <c r="O120" s="1" t="s">
        <v>14050</v>
      </c>
      <c r="P120" s="1" t="s">
        <v>14430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25</v>
      </c>
      <c r="B121" s="1" t="s">
        <v>88</v>
      </c>
      <c r="C121" s="1">
        <v>1344.0</v>
      </c>
      <c r="D121" s="1">
        <v>0.0</v>
      </c>
      <c r="E121" s="2"/>
      <c r="F121" s="1" t="s">
        <v>19</v>
      </c>
      <c r="G121" s="1" t="s">
        <v>20</v>
      </c>
      <c r="H121" s="1" t="s">
        <v>14431</v>
      </c>
      <c r="I121" s="1" t="s">
        <v>14432</v>
      </c>
      <c r="J121" s="1" t="s">
        <v>14432</v>
      </c>
      <c r="K121" s="2"/>
      <c r="L121" s="1">
        <v>4.0</v>
      </c>
      <c r="M121" s="1"/>
      <c r="N121" s="1">
        <v>24.938233333333333</v>
      </c>
      <c r="O121" s="1" t="s">
        <v>14050</v>
      </c>
      <c r="P121" s="1" t="s">
        <v>14433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25</v>
      </c>
      <c r="B122" s="1" t="s">
        <v>88</v>
      </c>
      <c r="C122" s="3">
        <v>436.0</v>
      </c>
      <c r="D122" s="1">
        <v>0.0</v>
      </c>
      <c r="E122" s="2"/>
      <c r="F122" s="1" t="s">
        <v>19</v>
      </c>
      <c r="G122" s="1" t="s">
        <v>20</v>
      </c>
      <c r="H122" s="1" t="s">
        <v>14434</v>
      </c>
      <c r="I122" s="1" t="s">
        <v>14435</v>
      </c>
      <c r="J122" s="1" t="s">
        <v>14435</v>
      </c>
      <c r="K122" s="2"/>
      <c r="L122" s="1">
        <v>5.0</v>
      </c>
      <c r="M122" s="1"/>
      <c r="N122" s="1">
        <v>20.519983333333332</v>
      </c>
      <c r="O122" s="1" t="s">
        <v>14050</v>
      </c>
      <c r="P122" s="1" t="s">
        <v>14436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658.0</v>
      </c>
      <c r="D123" s="1">
        <v>0.0</v>
      </c>
      <c r="E123" s="1" t="s">
        <v>18</v>
      </c>
      <c r="F123" s="1" t="s">
        <v>19</v>
      </c>
      <c r="G123" s="1" t="s">
        <v>20</v>
      </c>
      <c r="H123" s="1" t="s">
        <v>14437</v>
      </c>
      <c r="I123" s="1" t="s">
        <v>14438</v>
      </c>
      <c r="J123" s="1" t="s">
        <v>14438</v>
      </c>
      <c r="K123" s="2"/>
      <c r="L123" s="1">
        <v>4.0</v>
      </c>
      <c r="M123" s="1"/>
      <c r="N123" s="1">
        <v>24.282566666666668</v>
      </c>
      <c r="O123" s="1" t="s">
        <v>14050</v>
      </c>
      <c r="P123" s="1" t="s">
        <v>14439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25</v>
      </c>
      <c r="B124" s="1" t="s">
        <v>88</v>
      </c>
      <c r="C124" s="3">
        <v>364.0</v>
      </c>
      <c r="D124" s="1">
        <v>0.0</v>
      </c>
      <c r="E124" s="2"/>
      <c r="F124" s="1" t="s">
        <v>19</v>
      </c>
      <c r="G124" s="1" t="s">
        <v>20</v>
      </c>
      <c r="H124" s="1" t="s">
        <v>14440</v>
      </c>
      <c r="I124" s="1" t="s">
        <v>14441</v>
      </c>
      <c r="J124" s="1" t="s">
        <v>14441</v>
      </c>
      <c r="K124" s="2"/>
      <c r="L124" s="1">
        <v>-1.0</v>
      </c>
      <c r="M124" s="1"/>
      <c r="N124" s="1">
        <v>13.750466666666666</v>
      </c>
      <c r="O124" s="1" t="s">
        <v>14050</v>
      </c>
      <c r="P124" s="1" t="s">
        <v>14442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1">
        <v>329.0</v>
      </c>
      <c r="D125" s="1">
        <v>0.0</v>
      </c>
      <c r="E125" s="1" t="s">
        <v>18</v>
      </c>
      <c r="F125" s="1" t="s">
        <v>19</v>
      </c>
      <c r="G125" s="1" t="s">
        <v>20</v>
      </c>
      <c r="H125" s="1" t="s">
        <v>14443</v>
      </c>
      <c r="I125" s="1" t="s">
        <v>14444</v>
      </c>
      <c r="J125" s="1" t="s">
        <v>14444</v>
      </c>
      <c r="K125" s="2"/>
      <c r="L125" s="1">
        <v>0.0</v>
      </c>
      <c r="M125" s="1"/>
      <c r="N125" s="1">
        <v>14.306733333333334</v>
      </c>
      <c r="O125" s="1" t="s">
        <v>14050</v>
      </c>
      <c r="P125" s="1" t="s">
        <v>14420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29</v>
      </c>
      <c r="B126" s="1" t="s">
        <v>88</v>
      </c>
      <c r="C126" s="1">
        <v>388.0</v>
      </c>
      <c r="D126" s="1">
        <v>0.0</v>
      </c>
      <c r="E126" s="1" t="s">
        <v>14445</v>
      </c>
      <c r="F126" s="1" t="s">
        <v>19</v>
      </c>
      <c r="G126" s="1" t="s">
        <v>20</v>
      </c>
      <c r="H126" s="1" t="s">
        <v>14446</v>
      </c>
      <c r="I126" s="1" t="s">
        <v>14447</v>
      </c>
      <c r="J126" s="1" t="s">
        <v>14447</v>
      </c>
      <c r="K126" s="2"/>
      <c r="L126" s="1">
        <v>-1.0</v>
      </c>
      <c r="M126" s="1"/>
      <c r="N126" s="1">
        <v>13.325683333333334</v>
      </c>
      <c r="O126" s="1" t="s">
        <v>14050</v>
      </c>
      <c r="P126" s="1" t="s">
        <v>14448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37</v>
      </c>
      <c r="B127" s="1" t="s">
        <v>17</v>
      </c>
      <c r="C127" s="1">
        <v>119.0</v>
      </c>
      <c r="D127" s="1">
        <v>0.0</v>
      </c>
      <c r="E127" s="2"/>
      <c r="F127" s="1" t="s">
        <v>38</v>
      </c>
      <c r="G127" s="1" t="s">
        <v>39</v>
      </c>
      <c r="H127" s="1" t="s">
        <v>14449</v>
      </c>
      <c r="I127" s="1" t="s">
        <v>14450</v>
      </c>
      <c r="J127" s="1" t="s">
        <v>14450</v>
      </c>
      <c r="K127" s="2"/>
      <c r="L127" s="1">
        <v>4.0</v>
      </c>
      <c r="M127" s="1"/>
      <c r="N127" s="1">
        <v>9.1633</v>
      </c>
      <c r="O127" s="1" t="s">
        <v>42</v>
      </c>
      <c r="P127" s="1" t="s">
        <v>14451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37</v>
      </c>
      <c r="B128" s="1" t="s">
        <v>17</v>
      </c>
      <c r="C128" s="3">
        <v>249.0</v>
      </c>
      <c r="D128" s="1">
        <v>0.0</v>
      </c>
      <c r="E128" s="1" t="s">
        <v>18</v>
      </c>
      <c r="F128" s="1" t="s">
        <v>81</v>
      </c>
      <c r="G128" s="1" t="s">
        <v>39</v>
      </c>
      <c r="H128" s="1" t="s">
        <v>14452</v>
      </c>
      <c r="I128" s="1" t="s">
        <v>14453</v>
      </c>
      <c r="J128" s="1" t="s">
        <v>14454</v>
      </c>
      <c r="K128" s="1" t="s">
        <v>14455</v>
      </c>
      <c r="L128" s="1">
        <v>16.0</v>
      </c>
      <c r="M128" s="1">
        <v>18.705116666666665</v>
      </c>
      <c r="N128" s="1">
        <v>21.925016666666668</v>
      </c>
      <c r="O128" s="1" t="s">
        <v>42</v>
      </c>
      <c r="P128" s="1" t="s">
        <v>14456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80</v>
      </c>
      <c r="B129" s="1" t="s">
        <v>17</v>
      </c>
      <c r="C129" s="1">
        <v>1057.0</v>
      </c>
      <c r="D129" s="1">
        <v>0.0</v>
      </c>
      <c r="E129" s="1" t="s">
        <v>18</v>
      </c>
      <c r="F129" s="1" t="s">
        <v>81</v>
      </c>
      <c r="G129" s="1" t="s">
        <v>20</v>
      </c>
      <c r="H129" s="1" t="s">
        <v>14457</v>
      </c>
      <c r="I129" s="1" t="s">
        <v>14458</v>
      </c>
      <c r="J129" s="1" t="s">
        <v>14459</v>
      </c>
      <c r="K129" s="1" t="s">
        <v>14460</v>
      </c>
      <c r="L129" s="1">
        <v>22.0</v>
      </c>
      <c r="M129" s="1">
        <v>28.470316666666665</v>
      </c>
      <c r="N129" s="1">
        <v>42.57431666666667</v>
      </c>
      <c r="O129" s="1" t="s">
        <v>5100</v>
      </c>
      <c r="P129" s="1" t="s">
        <v>14461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25</v>
      </c>
      <c r="B130" s="1" t="s">
        <v>88</v>
      </c>
      <c r="C130" s="1">
        <v>673.0</v>
      </c>
      <c r="D130" s="1">
        <v>0.0</v>
      </c>
      <c r="E130" s="2"/>
      <c r="F130" s="1" t="s">
        <v>19</v>
      </c>
      <c r="G130" s="1" t="s">
        <v>20</v>
      </c>
      <c r="H130" s="1" t="s">
        <v>14462</v>
      </c>
      <c r="I130" s="1" t="s">
        <v>14463</v>
      </c>
      <c r="J130" s="1" t="s">
        <v>14463</v>
      </c>
      <c r="K130" s="2"/>
      <c r="L130" s="1">
        <v>4.0</v>
      </c>
      <c r="M130" s="1"/>
      <c r="N130" s="1">
        <v>24.28665</v>
      </c>
      <c r="O130" s="1" t="s">
        <v>14050</v>
      </c>
      <c r="P130" s="1" t="s">
        <v>14464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25</v>
      </c>
      <c r="B131" s="1" t="s">
        <v>88</v>
      </c>
      <c r="C131" s="1">
        <v>1037.0</v>
      </c>
      <c r="D131" s="1">
        <v>0.0</v>
      </c>
      <c r="E131" s="2"/>
      <c r="F131" s="1" t="s">
        <v>19</v>
      </c>
      <c r="G131" s="1" t="s">
        <v>20</v>
      </c>
      <c r="H131" s="1" t="s">
        <v>14465</v>
      </c>
      <c r="I131" s="1" t="s">
        <v>14466</v>
      </c>
      <c r="J131" s="1" t="s">
        <v>14466</v>
      </c>
      <c r="K131" s="2"/>
      <c r="L131" s="1">
        <v>2.0</v>
      </c>
      <c r="M131" s="1"/>
      <c r="N131" s="1">
        <v>22.6251</v>
      </c>
      <c r="O131" s="1" t="s">
        <v>14050</v>
      </c>
      <c r="P131" s="1" t="s">
        <v>14467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25</v>
      </c>
      <c r="B132" s="1" t="s">
        <v>88</v>
      </c>
      <c r="C132" s="1">
        <v>1817.0</v>
      </c>
      <c r="D132" s="1">
        <v>0.0</v>
      </c>
      <c r="E132" s="2"/>
      <c r="F132" s="1" t="s">
        <v>19</v>
      </c>
      <c r="G132" s="1" t="s">
        <v>20</v>
      </c>
      <c r="H132" s="1" t="s">
        <v>14468</v>
      </c>
      <c r="I132" s="1" t="s">
        <v>14469</v>
      </c>
      <c r="J132" s="1" t="s">
        <v>14469</v>
      </c>
      <c r="K132" s="2"/>
      <c r="L132" s="1">
        <v>3.0</v>
      </c>
      <c r="M132" s="1"/>
      <c r="N132" s="1">
        <v>23.19708333333333</v>
      </c>
      <c r="O132" s="1" t="s">
        <v>14050</v>
      </c>
      <c r="P132" s="1" t="s">
        <v>14470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16</v>
      </c>
      <c r="B133" s="1" t="s">
        <v>17</v>
      </c>
      <c r="C133" s="1">
        <v>437.0</v>
      </c>
      <c r="D133" s="1">
        <v>0.0</v>
      </c>
      <c r="E133" s="1" t="s">
        <v>18</v>
      </c>
      <c r="F133" s="1" t="s">
        <v>19</v>
      </c>
      <c r="G133" s="1" t="s">
        <v>20</v>
      </c>
      <c r="H133" s="1" t="s">
        <v>14471</v>
      </c>
      <c r="I133" s="1" t="s">
        <v>14472</v>
      </c>
      <c r="J133" s="1" t="s">
        <v>14472</v>
      </c>
      <c r="K133" s="2"/>
      <c r="L133" s="1">
        <v>0.0</v>
      </c>
      <c r="M133" s="1"/>
      <c r="N133" s="1">
        <v>14.78765</v>
      </c>
      <c r="O133" s="1" t="s">
        <v>14050</v>
      </c>
      <c r="P133" s="1" t="s">
        <v>14473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16</v>
      </c>
      <c r="B134" s="1" t="s">
        <v>17</v>
      </c>
      <c r="C134" s="1">
        <v>364.0</v>
      </c>
      <c r="D134" s="1">
        <v>0.0</v>
      </c>
      <c r="E134" s="1" t="s">
        <v>18</v>
      </c>
      <c r="F134" s="1" t="s">
        <v>19</v>
      </c>
      <c r="G134" s="1" t="s">
        <v>20</v>
      </c>
      <c r="H134" s="1" t="s">
        <v>14474</v>
      </c>
      <c r="I134" s="1" t="s">
        <v>14475</v>
      </c>
      <c r="J134" s="1" t="s">
        <v>14475</v>
      </c>
      <c r="K134" s="2"/>
      <c r="L134" s="1">
        <v>-6.0</v>
      </c>
      <c r="M134" s="1"/>
      <c r="N134" s="1">
        <v>8.025633333333333</v>
      </c>
      <c r="O134" s="1" t="s">
        <v>14050</v>
      </c>
      <c r="P134" s="1" t="s">
        <v>14476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29</v>
      </c>
      <c r="B135" s="1" t="s">
        <v>88</v>
      </c>
      <c r="C135" s="3">
        <v>658.0</v>
      </c>
      <c r="D135" s="1">
        <v>0.0</v>
      </c>
      <c r="E135" s="1" t="s">
        <v>6340</v>
      </c>
      <c r="F135" s="1" t="s">
        <v>19</v>
      </c>
      <c r="G135" s="1" t="s">
        <v>20</v>
      </c>
      <c r="H135" s="1" t="s">
        <v>14477</v>
      </c>
      <c r="I135" s="1" t="s">
        <v>14478</v>
      </c>
      <c r="J135" s="1" t="s">
        <v>14478</v>
      </c>
      <c r="K135" s="2"/>
      <c r="L135" s="1">
        <v>-5.0</v>
      </c>
      <c r="M135" s="1"/>
      <c r="N135" s="1">
        <v>14.819316666666667</v>
      </c>
      <c r="O135" s="1" t="s">
        <v>14050</v>
      </c>
      <c r="P135" s="1" t="s">
        <v>14479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29</v>
      </c>
      <c r="B136" s="1" t="s">
        <v>88</v>
      </c>
      <c r="C136" s="1">
        <v>329.0</v>
      </c>
      <c r="D136" s="1">
        <v>0.0</v>
      </c>
      <c r="E136" s="1" t="s">
        <v>14480</v>
      </c>
      <c r="F136" s="1" t="s">
        <v>19</v>
      </c>
      <c r="G136" s="1" t="s">
        <v>20</v>
      </c>
      <c r="H136" s="1" t="s">
        <v>14481</v>
      </c>
      <c r="I136" s="1" t="s">
        <v>14482</v>
      </c>
      <c r="J136" s="1" t="s">
        <v>14482</v>
      </c>
      <c r="K136" s="2"/>
      <c r="L136" s="1">
        <v>-7.0</v>
      </c>
      <c r="M136" s="1"/>
      <c r="N136" s="1">
        <v>7.9994</v>
      </c>
      <c r="O136" s="1" t="s">
        <v>14050</v>
      </c>
      <c r="P136" s="1" t="s">
        <v>14483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16</v>
      </c>
      <c r="B137" s="1" t="s">
        <v>17</v>
      </c>
      <c r="C137" s="1">
        <v>368.0</v>
      </c>
      <c r="D137" s="1">
        <v>0.0</v>
      </c>
      <c r="E137" s="1" t="s">
        <v>18</v>
      </c>
      <c r="F137" s="1" t="s">
        <v>19</v>
      </c>
      <c r="G137" s="1" t="s">
        <v>20</v>
      </c>
      <c r="H137" s="1" t="s">
        <v>14484</v>
      </c>
      <c r="I137" s="1" t="s">
        <v>14485</v>
      </c>
      <c r="J137" s="1" t="s">
        <v>14485</v>
      </c>
      <c r="K137" s="2"/>
      <c r="L137" s="1">
        <v>-4.0</v>
      </c>
      <c r="M137" s="1"/>
      <c r="N137" s="1">
        <v>10.04315</v>
      </c>
      <c r="O137" s="1" t="s">
        <v>14050</v>
      </c>
      <c r="P137" s="1" t="s">
        <v>14486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29</v>
      </c>
      <c r="B138" s="1" t="s">
        <v>88</v>
      </c>
      <c r="C138" s="1">
        <v>433.0</v>
      </c>
      <c r="D138" s="1">
        <v>0.0</v>
      </c>
      <c r="E138" s="1" t="s">
        <v>14167</v>
      </c>
      <c r="F138" s="1" t="s">
        <v>19</v>
      </c>
      <c r="G138" s="1" t="s">
        <v>20</v>
      </c>
      <c r="H138" s="1" t="s">
        <v>14487</v>
      </c>
      <c r="I138" s="1" t="s">
        <v>14488</v>
      </c>
      <c r="J138" s="1" t="s">
        <v>14488</v>
      </c>
      <c r="K138" s="2"/>
      <c r="L138" s="1">
        <v>-3.0</v>
      </c>
      <c r="M138" s="1"/>
      <c r="N138" s="1">
        <v>11.773366666666666</v>
      </c>
      <c r="O138" s="1" t="s">
        <v>14050</v>
      </c>
      <c r="P138" s="1" t="s">
        <v>14489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25</v>
      </c>
      <c r="B139" s="1" t="s">
        <v>88</v>
      </c>
      <c r="C139" s="1">
        <v>329.0</v>
      </c>
      <c r="D139" s="1">
        <v>0.0</v>
      </c>
      <c r="E139" s="2"/>
      <c r="F139" s="1" t="s">
        <v>19</v>
      </c>
      <c r="G139" s="1" t="s">
        <v>20</v>
      </c>
      <c r="H139" s="1" t="s">
        <v>14490</v>
      </c>
      <c r="I139" s="1" t="s">
        <v>14491</v>
      </c>
      <c r="J139" s="1" t="s">
        <v>14491</v>
      </c>
      <c r="K139" s="2"/>
      <c r="L139" s="1">
        <v>-4.0</v>
      </c>
      <c r="M139" s="1"/>
      <c r="N139" s="1">
        <v>10.500183333333334</v>
      </c>
      <c r="O139" s="1" t="s">
        <v>14050</v>
      </c>
      <c r="P139" s="1" t="s">
        <v>14492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80</v>
      </c>
      <c r="B140" s="1" t="s">
        <v>17</v>
      </c>
      <c r="C140" s="1">
        <v>473.0</v>
      </c>
      <c r="D140" s="1">
        <v>0.0</v>
      </c>
      <c r="E140" s="1" t="s">
        <v>18</v>
      </c>
      <c r="F140" s="1" t="s">
        <v>81</v>
      </c>
      <c r="G140" s="1" t="s">
        <v>20</v>
      </c>
      <c r="H140" s="1" t="s">
        <v>14493</v>
      </c>
      <c r="I140" s="1" t="s">
        <v>14494</v>
      </c>
      <c r="J140" s="1" t="s">
        <v>14495</v>
      </c>
      <c r="K140" s="1" t="s">
        <v>14496</v>
      </c>
      <c r="L140" s="1">
        <v>-6.0</v>
      </c>
      <c r="M140" s="1">
        <v>18.108283333333333</v>
      </c>
      <c r="N140" s="1">
        <v>21.542866666666665</v>
      </c>
      <c r="O140" s="1" t="s">
        <v>5100</v>
      </c>
      <c r="P140" s="1" t="s">
        <v>14497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80</v>
      </c>
      <c r="B141" s="1" t="s">
        <v>17</v>
      </c>
      <c r="C141" s="1">
        <v>247.0</v>
      </c>
      <c r="D141" s="1">
        <v>62.0</v>
      </c>
      <c r="E141" s="2"/>
      <c r="F141" s="1" t="s">
        <v>38</v>
      </c>
      <c r="G141" s="1" t="s">
        <v>20</v>
      </c>
      <c r="H141" s="1" t="s">
        <v>14498</v>
      </c>
      <c r="I141" s="1" t="s">
        <v>14499</v>
      </c>
      <c r="J141" s="1" t="s">
        <v>14499</v>
      </c>
      <c r="K141" s="2"/>
      <c r="L141" s="1">
        <v>-6.0</v>
      </c>
      <c r="M141" s="1"/>
      <c r="N141" s="1">
        <v>12.71235</v>
      </c>
      <c r="O141" s="1" t="s">
        <v>5100</v>
      </c>
      <c r="P141" s="1" t="s">
        <v>14500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17</v>
      </c>
      <c r="C142" s="3">
        <v>264.0</v>
      </c>
      <c r="D142" s="1">
        <v>0.0</v>
      </c>
      <c r="E142" s="1" t="s">
        <v>18</v>
      </c>
      <c r="F142" s="1" t="s">
        <v>19</v>
      </c>
      <c r="G142" s="1" t="s">
        <v>20</v>
      </c>
      <c r="H142" s="1" t="s">
        <v>14501</v>
      </c>
      <c r="I142" s="1" t="s">
        <v>14502</v>
      </c>
      <c r="J142" s="1" t="s">
        <v>14502</v>
      </c>
      <c r="K142" s="2"/>
      <c r="L142" s="1">
        <v>-1.0</v>
      </c>
      <c r="M142" s="1"/>
      <c r="N142" s="1">
        <v>13.984933333333334</v>
      </c>
      <c r="O142" s="1" t="s">
        <v>14050</v>
      </c>
      <c r="P142" s="1" t="s">
        <v>14503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80</v>
      </c>
      <c r="B143" s="1" t="s">
        <v>17</v>
      </c>
      <c r="C143" s="3">
        <v>452.0</v>
      </c>
      <c r="D143" s="1">
        <v>0.0</v>
      </c>
      <c r="E143" s="1" t="s">
        <v>18</v>
      </c>
      <c r="F143" s="1" t="s">
        <v>81</v>
      </c>
      <c r="G143" s="1" t="s">
        <v>20</v>
      </c>
      <c r="H143" s="1" t="s">
        <v>14504</v>
      </c>
      <c r="I143" s="1" t="s">
        <v>14505</v>
      </c>
      <c r="J143" s="1" t="s">
        <v>14506</v>
      </c>
      <c r="K143" s="1" t="s">
        <v>14507</v>
      </c>
      <c r="L143" s="1">
        <v>10.0</v>
      </c>
      <c r="M143" s="1">
        <v>16.295916666666667</v>
      </c>
      <c r="N143" s="1">
        <v>23.346</v>
      </c>
      <c r="O143" s="1" t="s">
        <v>5100</v>
      </c>
      <c r="P143" s="1" t="s">
        <v>14508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25</v>
      </c>
      <c r="B144" s="1" t="s">
        <v>88</v>
      </c>
      <c r="C144" s="1">
        <v>364.0</v>
      </c>
      <c r="D144" s="1">
        <v>0.0</v>
      </c>
      <c r="E144" s="2"/>
      <c r="F144" s="1" t="s">
        <v>19</v>
      </c>
      <c r="G144" s="1" t="s">
        <v>20</v>
      </c>
      <c r="H144" s="1" t="s">
        <v>14509</v>
      </c>
      <c r="I144" s="1" t="s">
        <v>14510</v>
      </c>
      <c r="J144" s="1" t="s">
        <v>14510</v>
      </c>
      <c r="K144" s="2"/>
      <c r="L144" s="1">
        <v>-5.0</v>
      </c>
      <c r="M144" s="1"/>
      <c r="N144" s="1">
        <v>9.774416666666667</v>
      </c>
      <c r="O144" s="1" t="s">
        <v>14050</v>
      </c>
      <c r="P144" s="1" t="s">
        <v>14511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80</v>
      </c>
      <c r="B145" s="1" t="s">
        <v>17</v>
      </c>
      <c r="C145" s="1">
        <v>534.0</v>
      </c>
      <c r="D145" s="1">
        <v>0.0</v>
      </c>
      <c r="E145" s="1" t="s">
        <v>18</v>
      </c>
      <c r="F145" s="1" t="s">
        <v>81</v>
      </c>
      <c r="G145" s="1" t="s">
        <v>39</v>
      </c>
      <c r="H145" s="1" t="s">
        <v>14512</v>
      </c>
      <c r="I145" s="1" t="s">
        <v>14513</v>
      </c>
      <c r="J145" s="1" t="s">
        <v>14514</v>
      </c>
      <c r="K145" s="1" t="s">
        <v>14515</v>
      </c>
      <c r="L145" s="1">
        <v>18.0</v>
      </c>
      <c r="M145" s="1">
        <v>24.99801666666667</v>
      </c>
      <c r="N145" s="1">
        <v>29.212533333333333</v>
      </c>
      <c r="O145" s="1" t="s">
        <v>5100</v>
      </c>
      <c r="P145" s="1" t="s">
        <v>14516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37</v>
      </c>
      <c r="B146" s="1" t="s">
        <v>17</v>
      </c>
      <c r="C146" s="3">
        <v>309.0</v>
      </c>
      <c r="D146" s="1">
        <v>0.0</v>
      </c>
      <c r="E146" s="2"/>
      <c r="F146" s="1" t="s">
        <v>38</v>
      </c>
      <c r="G146" s="1" t="s">
        <v>39</v>
      </c>
      <c r="H146" s="1" t="s">
        <v>14517</v>
      </c>
      <c r="I146" s="1" t="s">
        <v>14518</v>
      </c>
      <c r="J146" s="1" t="s">
        <v>14518</v>
      </c>
      <c r="K146" s="2"/>
      <c r="L146" s="1">
        <v>5.0</v>
      </c>
      <c r="M146" s="1"/>
      <c r="N146" s="1">
        <v>10.27915</v>
      </c>
      <c r="O146" s="1" t="s">
        <v>42</v>
      </c>
      <c r="P146" s="1" t="s">
        <v>14519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16</v>
      </c>
      <c r="B147" s="1" t="s">
        <v>17</v>
      </c>
      <c r="C147" s="1">
        <v>663.0</v>
      </c>
      <c r="D147" s="1">
        <v>0.0</v>
      </c>
      <c r="E147" s="1" t="s">
        <v>18</v>
      </c>
      <c r="F147" s="1" t="s">
        <v>19</v>
      </c>
      <c r="G147" s="1" t="s">
        <v>20</v>
      </c>
      <c r="H147" s="1" t="s">
        <v>14520</v>
      </c>
      <c r="I147" s="1" t="s">
        <v>14521</v>
      </c>
      <c r="J147" s="1" t="s">
        <v>14521</v>
      </c>
      <c r="K147" s="2"/>
      <c r="L147" s="1">
        <v>-1.0</v>
      </c>
      <c r="M147" s="1"/>
      <c r="N147" s="1">
        <v>18.2787</v>
      </c>
      <c r="O147" s="1" t="s">
        <v>14050</v>
      </c>
      <c r="P147" s="1" t="s">
        <v>14522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1">
        <v>529.0</v>
      </c>
      <c r="D148" s="1">
        <v>0.0</v>
      </c>
      <c r="E148" s="1" t="s">
        <v>18</v>
      </c>
      <c r="F148" s="1" t="s">
        <v>19</v>
      </c>
      <c r="G148" s="1" t="s">
        <v>20</v>
      </c>
      <c r="H148" s="1" t="s">
        <v>14523</v>
      </c>
      <c r="I148" s="1" t="s">
        <v>14524</v>
      </c>
      <c r="J148" s="1" t="s">
        <v>14524</v>
      </c>
      <c r="K148" s="2"/>
      <c r="L148" s="1">
        <v>-5.0</v>
      </c>
      <c r="M148" s="1"/>
      <c r="N148" s="1">
        <v>14.959133333333334</v>
      </c>
      <c r="O148" s="1" t="s">
        <v>14050</v>
      </c>
      <c r="P148" s="1" t="s">
        <v>14525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16</v>
      </c>
      <c r="B149" s="1" t="s">
        <v>17</v>
      </c>
      <c r="C149" s="1">
        <v>329.0</v>
      </c>
      <c r="D149" s="1">
        <v>0.0</v>
      </c>
      <c r="E149" s="1" t="s">
        <v>18</v>
      </c>
      <c r="F149" s="1" t="s">
        <v>19</v>
      </c>
      <c r="G149" s="1" t="s">
        <v>20</v>
      </c>
      <c r="H149" s="1" t="s">
        <v>14526</v>
      </c>
      <c r="I149" s="1" t="s">
        <v>14527</v>
      </c>
      <c r="J149" s="1" t="s">
        <v>14527</v>
      </c>
      <c r="K149" s="2"/>
      <c r="L149" s="1">
        <v>-8.0</v>
      </c>
      <c r="M149" s="1"/>
      <c r="N149" s="1">
        <v>6.81195</v>
      </c>
      <c r="O149" s="1" t="s">
        <v>14050</v>
      </c>
      <c r="P149" s="1" t="s">
        <v>14155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16</v>
      </c>
      <c r="B150" s="1" t="s">
        <v>17</v>
      </c>
      <c r="C150" s="1">
        <v>558.0</v>
      </c>
      <c r="D150" s="1">
        <v>0.0</v>
      </c>
      <c r="E150" s="1" t="s">
        <v>18</v>
      </c>
      <c r="F150" s="1" t="s">
        <v>19</v>
      </c>
      <c r="G150" s="1" t="s">
        <v>20</v>
      </c>
      <c r="H150" s="1" t="s">
        <v>14528</v>
      </c>
      <c r="I150" s="1" t="s">
        <v>14529</v>
      </c>
      <c r="J150" s="1" t="s">
        <v>14529</v>
      </c>
      <c r="K150" s="2"/>
      <c r="L150" s="1">
        <v>-10.0</v>
      </c>
      <c r="M150" s="1"/>
      <c r="N150" s="1">
        <v>9.0507</v>
      </c>
      <c r="O150" s="1" t="s">
        <v>14050</v>
      </c>
      <c r="P150" s="1" t="s">
        <v>14530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80</v>
      </c>
      <c r="B151" s="1" t="s">
        <v>17</v>
      </c>
      <c r="C151" s="1">
        <v>409.0</v>
      </c>
      <c r="D151" s="1">
        <v>0.0</v>
      </c>
      <c r="E151" s="1" t="s">
        <v>14335</v>
      </c>
      <c r="F151" s="1" t="s">
        <v>81</v>
      </c>
      <c r="G151" s="1" t="s">
        <v>20</v>
      </c>
      <c r="H151" s="1" t="s">
        <v>14531</v>
      </c>
      <c r="I151" s="1" t="s">
        <v>14532</v>
      </c>
      <c r="J151" s="1" t="s">
        <v>14533</v>
      </c>
      <c r="K151" s="1" t="s">
        <v>14534</v>
      </c>
      <c r="L151" s="1">
        <v>-13.0</v>
      </c>
      <c r="M151" s="1">
        <v>0.0101</v>
      </c>
      <c r="N151" s="1">
        <v>11.5823</v>
      </c>
      <c r="O151" s="1" t="s">
        <v>5100</v>
      </c>
      <c r="P151" s="1" t="s">
        <v>14535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80</v>
      </c>
      <c r="B152" s="1" t="s">
        <v>17</v>
      </c>
      <c r="C152" s="1">
        <v>527.0</v>
      </c>
      <c r="D152" s="1">
        <v>0.0</v>
      </c>
      <c r="E152" s="1" t="s">
        <v>18</v>
      </c>
      <c r="F152" s="1" t="s">
        <v>81</v>
      </c>
      <c r="G152" s="1" t="s">
        <v>39</v>
      </c>
      <c r="H152" s="1" t="s">
        <v>14536</v>
      </c>
      <c r="I152" s="1" t="s">
        <v>14537</v>
      </c>
      <c r="J152" s="1" t="s">
        <v>14538</v>
      </c>
      <c r="K152" s="1" t="s">
        <v>14539</v>
      </c>
      <c r="L152" s="1">
        <v>-8.0</v>
      </c>
      <c r="M152" s="1">
        <v>0.3742333333333333</v>
      </c>
      <c r="N152" s="1">
        <v>12.734983333333334</v>
      </c>
      <c r="O152" s="1" t="s">
        <v>5100</v>
      </c>
      <c r="P152" s="1" t="s">
        <v>14540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37</v>
      </c>
      <c r="B153" s="1" t="s">
        <v>17</v>
      </c>
      <c r="C153" s="1">
        <v>309.0</v>
      </c>
      <c r="D153" s="1">
        <v>0.0</v>
      </c>
      <c r="E153" s="2"/>
      <c r="F153" s="1" t="s">
        <v>38</v>
      </c>
      <c r="G153" s="1" t="s">
        <v>39</v>
      </c>
      <c r="H153" s="1" t="s">
        <v>14541</v>
      </c>
      <c r="I153" s="1" t="s">
        <v>14542</v>
      </c>
      <c r="J153" s="1" t="s">
        <v>14542</v>
      </c>
      <c r="K153" s="2"/>
      <c r="L153" s="1">
        <v>0.0</v>
      </c>
      <c r="M153" s="1"/>
      <c r="N153" s="1">
        <v>5.551833333333334</v>
      </c>
      <c r="O153" s="1" t="s">
        <v>42</v>
      </c>
      <c r="P153" s="1" t="s">
        <v>14543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80</v>
      </c>
      <c r="B154" s="1" t="s">
        <v>17</v>
      </c>
      <c r="C154" s="1">
        <v>235.0</v>
      </c>
      <c r="D154" s="1">
        <v>54.0</v>
      </c>
      <c r="E154" s="2"/>
      <c r="F154" s="1" t="s">
        <v>38</v>
      </c>
      <c r="G154" s="1" t="s">
        <v>162</v>
      </c>
      <c r="H154" s="1" t="s">
        <v>14544</v>
      </c>
      <c r="I154" s="1" t="s">
        <v>14545</v>
      </c>
      <c r="J154" s="1" t="s">
        <v>14545</v>
      </c>
      <c r="K154" s="2"/>
      <c r="L154" s="1">
        <v>-11.0</v>
      </c>
      <c r="M154" s="1"/>
      <c r="N154" s="1">
        <v>7.607766666666667</v>
      </c>
      <c r="O154" s="1" t="s">
        <v>5100</v>
      </c>
      <c r="P154" s="1" t="s">
        <v>6853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16</v>
      </c>
      <c r="B155" s="1" t="s">
        <v>17</v>
      </c>
      <c r="C155" s="1">
        <v>656.0</v>
      </c>
      <c r="D155" s="1">
        <v>0.0</v>
      </c>
      <c r="E155" s="1" t="s">
        <v>18</v>
      </c>
      <c r="F155" s="1" t="s">
        <v>19</v>
      </c>
      <c r="G155" s="1" t="s">
        <v>20</v>
      </c>
      <c r="H155" s="1" t="s">
        <v>14546</v>
      </c>
      <c r="I155" s="1" t="s">
        <v>14547</v>
      </c>
      <c r="J155" s="1" t="s">
        <v>14547</v>
      </c>
      <c r="K155" s="2"/>
      <c r="L155" s="1">
        <v>-5.0</v>
      </c>
      <c r="M155" s="1"/>
      <c r="N155" s="1">
        <v>14.92305</v>
      </c>
      <c r="O155" s="1" t="s">
        <v>14050</v>
      </c>
      <c r="P155" s="1" t="s">
        <v>14548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80</v>
      </c>
      <c r="B156" s="1" t="s">
        <v>17</v>
      </c>
      <c r="C156" s="1">
        <v>157.0</v>
      </c>
      <c r="D156" s="1">
        <v>400.0</v>
      </c>
      <c r="E156" s="1" t="s">
        <v>18</v>
      </c>
      <c r="F156" s="1" t="s">
        <v>81</v>
      </c>
      <c r="G156" s="1" t="s">
        <v>39</v>
      </c>
      <c r="H156" s="1" t="s">
        <v>14549</v>
      </c>
      <c r="I156" s="1" t="s">
        <v>14550</v>
      </c>
      <c r="J156" s="1" t="s">
        <v>14551</v>
      </c>
      <c r="K156" s="1" t="s">
        <v>14552</v>
      </c>
      <c r="L156" s="1">
        <v>-8.0</v>
      </c>
      <c r="M156" s="1">
        <v>0.7135166666666667</v>
      </c>
      <c r="N156" s="1">
        <v>20.007133333333332</v>
      </c>
      <c r="O156" s="1" t="s">
        <v>5100</v>
      </c>
      <c r="P156" s="1" t="s">
        <v>14540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25</v>
      </c>
      <c r="B157" s="1" t="s">
        <v>17</v>
      </c>
      <c r="C157" s="1">
        <v>662.0</v>
      </c>
      <c r="D157" s="1">
        <v>0.0</v>
      </c>
      <c r="E157" s="2"/>
      <c r="F157" s="1" t="s">
        <v>19</v>
      </c>
      <c r="G157" s="1" t="s">
        <v>20</v>
      </c>
      <c r="H157" s="1" t="s">
        <v>14553</v>
      </c>
      <c r="I157" s="1" t="s">
        <v>14554</v>
      </c>
      <c r="J157" s="1" t="s">
        <v>14554</v>
      </c>
      <c r="K157" s="2"/>
      <c r="L157" s="1">
        <v>-3.0</v>
      </c>
      <c r="M157" s="1"/>
      <c r="N157" s="1">
        <v>16.071716666666667</v>
      </c>
      <c r="O157" s="1" t="s">
        <v>14050</v>
      </c>
      <c r="P157" s="1" t="s">
        <v>14555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29</v>
      </c>
      <c r="B158" s="1" t="s">
        <v>17</v>
      </c>
      <c r="C158" s="1">
        <v>728.0</v>
      </c>
      <c r="D158" s="1">
        <v>0.0</v>
      </c>
      <c r="E158" s="1" t="s">
        <v>13419</v>
      </c>
      <c r="F158" s="1" t="s">
        <v>19</v>
      </c>
      <c r="G158" s="1" t="s">
        <v>20</v>
      </c>
      <c r="H158" s="1" t="s">
        <v>14556</v>
      </c>
      <c r="I158" s="1" t="s">
        <v>14557</v>
      </c>
      <c r="J158" s="1" t="s">
        <v>14557</v>
      </c>
      <c r="K158" s="2"/>
      <c r="L158" s="1">
        <v>-7.0</v>
      </c>
      <c r="M158" s="1"/>
      <c r="N158" s="1">
        <v>12.831916666666666</v>
      </c>
      <c r="O158" s="1" t="s">
        <v>14050</v>
      </c>
      <c r="P158" s="1" t="s">
        <v>14558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16</v>
      </c>
      <c r="B159" s="1" t="s">
        <v>17</v>
      </c>
      <c r="C159" s="3">
        <v>329.0</v>
      </c>
      <c r="D159" s="1">
        <v>0.0</v>
      </c>
      <c r="E159" s="1" t="s">
        <v>18</v>
      </c>
      <c r="F159" s="1" t="s">
        <v>19</v>
      </c>
      <c r="G159" s="1" t="s">
        <v>20</v>
      </c>
      <c r="H159" s="1" t="s">
        <v>14559</v>
      </c>
      <c r="I159" s="1" t="s">
        <v>14560</v>
      </c>
      <c r="J159" s="1" t="s">
        <v>14560</v>
      </c>
      <c r="K159" s="2"/>
      <c r="L159" s="1">
        <v>-7.0</v>
      </c>
      <c r="M159" s="1"/>
      <c r="N159" s="1">
        <v>7.1555</v>
      </c>
      <c r="O159" s="1" t="s">
        <v>14050</v>
      </c>
      <c r="P159" s="1" t="s">
        <v>14121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37</v>
      </c>
      <c r="B160" s="1" t="s">
        <v>17</v>
      </c>
      <c r="C160" s="1">
        <v>119.0</v>
      </c>
      <c r="D160" s="1">
        <v>0.0</v>
      </c>
      <c r="E160" s="2"/>
      <c r="F160" s="1" t="s">
        <v>38</v>
      </c>
      <c r="G160" s="1" t="s">
        <v>39</v>
      </c>
      <c r="H160" s="1" t="s">
        <v>14561</v>
      </c>
      <c r="I160" s="1" t="s">
        <v>14562</v>
      </c>
      <c r="J160" s="1" t="s">
        <v>14562</v>
      </c>
      <c r="K160" s="2"/>
      <c r="L160" s="1">
        <v>0.0</v>
      </c>
      <c r="M160" s="1"/>
      <c r="N160" s="1">
        <v>5.802783333333333</v>
      </c>
      <c r="O160" s="1" t="s">
        <v>42</v>
      </c>
      <c r="P160" s="1" t="s">
        <v>14563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80</v>
      </c>
      <c r="B161" s="1" t="s">
        <v>17</v>
      </c>
      <c r="C161" s="3">
        <v>817.0</v>
      </c>
      <c r="D161" s="1">
        <v>199.0</v>
      </c>
      <c r="E161" s="2"/>
      <c r="F161" s="1" t="s">
        <v>38</v>
      </c>
      <c r="G161" s="1" t="s">
        <v>162</v>
      </c>
      <c r="H161" s="1" t="s">
        <v>14564</v>
      </c>
      <c r="I161" s="1" t="s">
        <v>14565</v>
      </c>
      <c r="J161" s="1" t="s">
        <v>14565</v>
      </c>
      <c r="K161" s="2"/>
      <c r="L161" s="1">
        <v>-3.0</v>
      </c>
      <c r="M161" s="1"/>
      <c r="N161" s="1">
        <v>21.537416666666665</v>
      </c>
      <c r="O161" s="1" t="s">
        <v>5100</v>
      </c>
      <c r="P161" s="1" t="s">
        <v>14566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16</v>
      </c>
      <c r="B162" s="1" t="s">
        <v>17</v>
      </c>
      <c r="C162" s="3">
        <v>658.0</v>
      </c>
      <c r="D162" s="1">
        <v>0.0</v>
      </c>
      <c r="E162" s="1" t="s">
        <v>18</v>
      </c>
      <c r="F162" s="1" t="s">
        <v>19</v>
      </c>
      <c r="G162" s="1" t="s">
        <v>20</v>
      </c>
      <c r="H162" s="1" t="s">
        <v>14567</v>
      </c>
      <c r="I162" s="1" t="s">
        <v>14568</v>
      </c>
      <c r="J162" s="1" t="s">
        <v>14568</v>
      </c>
      <c r="K162" s="2"/>
      <c r="L162" s="1">
        <v>-4.0</v>
      </c>
      <c r="M162" s="1"/>
      <c r="N162" s="1">
        <v>15.242366666666667</v>
      </c>
      <c r="O162" s="1" t="s">
        <v>14050</v>
      </c>
      <c r="P162" s="1" t="s">
        <v>14569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80</v>
      </c>
      <c r="B163" s="1" t="s">
        <v>17</v>
      </c>
      <c r="C163" s="1">
        <v>249.0</v>
      </c>
      <c r="D163" s="1">
        <v>0.0</v>
      </c>
      <c r="E163" s="1" t="s">
        <v>14335</v>
      </c>
      <c r="F163" s="1" t="s">
        <v>81</v>
      </c>
      <c r="G163" s="1" t="s">
        <v>20</v>
      </c>
      <c r="H163" s="1" t="s">
        <v>14570</v>
      </c>
      <c r="I163" s="1" t="s">
        <v>14571</v>
      </c>
      <c r="J163" s="1" t="s">
        <v>14572</v>
      </c>
      <c r="K163" s="1" t="s">
        <v>14573</v>
      </c>
      <c r="L163" s="1">
        <v>-4.0</v>
      </c>
      <c r="M163" s="1">
        <v>0.0093</v>
      </c>
      <c r="N163" s="1">
        <v>9.071583333333333</v>
      </c>
      <c r="O163" s="1" t="s">
        <v>5100</v>
      </c>
      <c r="P163" s="1" t="s">
        <v>7894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80</v>
      </c>
      <c r="B164" s="1" t="s">
        <v>17</v>
      </c>
      <c r="C164" s="3">
        <v>473.0</v>
      </c>
      <c r="D164" s="1">
        <v>0.0</v>
      </c>
      <c r="E164" s="1" t="s">
        <v>18</v>
      </c>
      <c r="F164" s="1" t="s">
        <v>81</v>
      </c>
      <c r="G164" s="1" t="s">
        <v>20</v>
      </c>
      <c r="H164" s="1" t="s">
        <v>14574</v>
      </c>
      <c r="I164" s="1" t="s">
        <v>14575</v>
      </c>
      <c r="J164" s="1" t="s">
        <v>14576</v>
      </c>
      <c r="K164" s="1" t="s">
        <v>14577</v>
      </c>
      <c r="L164" s="1">
        <v>-11.0</v>
      </c>
      <c r="M164" s="1">
        <v>1.0024833333333334</v>
      </c>
      <c r="N164" s="1">
        <v>16.702066666666667</v>
      </c>
      <c r="O164" s="1" t="s">
        <v>5100</v>
      </c>
      <c r="P164" s="1" t="s">
        <v>14578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80</v>
      </c>
      <c r="B165" s="1" t="s">
        <v>17</v>
      </c>
      <c r="C165" s="3">
        <v>199.0</v>
      </c>
      <c r="D165" s="1">
        <v>50.0</v>
      </c>
      <c r="E165" s="2"/>
      <c r="F165" s="1" t="s">
        <v>38</v>
      </c>
      <c r="G165" s="1" t="s">
        <v>162</v>
      </c>
      <c r="H165" s="1" t="s">
        <v>14579</v>
      </c>
      <c r="I165" s="1" t="s">
        <v>14580</v>
      </c>
      <c r="J165" s="1" t="s">
        <v>14580</v>
      </c>
      <c r="K165" s="2"/>
      <c r="L165" s="1">
        <v>-12.0</v>
      </c>
      <c r="M165" s="1"/>
      <c r="N165" s="1">
        <v>6.868766666666667</v>
      </c>
      <c r="O165" s="1" t="s">
        <v>5100</v>
      </c>
      <c r="P165" s="1" t="s">
        <v>6014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80</v>
      </c>
      <c r="B166" s="1" t="s">
        <v>17</v>
      </c>
      <c r="C166" s="1">
        <v>257.0</v>
      </c>
      <c r="D166" s="1">
        <v>62.0</v>
      </c>
      <c r="E166" s="2"/>
      <c r="F166" s="1" t="s">
        <v>38</v>
      </c>
      <c r="G166" s="1" t="s">
        <v>20</v>
      </c>
      <c r="H166" s="1" t="s">
        <v>14581</v>
      </c>
      <c r="I166" s="1" t="s">
        <v>14582</v>
      </c>
      <c r="J166" s="1" t="s">
        <v>14582</v>
      </c>
      <c r="K166" s="2"/>
      <c r="L166" s="1">
        <v>-11.0</v>
      </c>
      <c r="M166" s="1"/>
      <c r="N166" s="1">
        <v>7.5483</v>
      </c>
      <c r="O166" s="1" t="s">
        <v>5100</v>
      </c>
      <c r="P166" s="1" t="s">
        <v>6086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29</v>
      </c>
      <c r="B167" s="1" t="s">
        <v>17</v>
      </c>
      <c r="C167" s="1">
        <v>492.0</v>
      </c>
      <c r="D167" s="1">
        <v>0.0</v>
      </c>
      <c r="E167" s="1" t="s">
        <v>13722</v>
      </c>
      <c r="F167" s="1" t="s">
        <v>19</v>
      </c>
      <c r="G167" s="1" t="s">
        <v>20</v>
      </c>
      <c r="H167" s="1" t="s">
        <v>14583</v>
      </c>
      <c r="I167" s="1" t="s">
        <v>14584</v>
      </c>
      <c r="J167" s="1" t="s">
        <v>14584</v>
      </c>
      <c r="K167" s="2"/>
      <c r="L167" s="1">
        <v>-6.0</v>
      </c>
      <c r="M167" s="1"/>
      <c r="N167" s="1">
        <v>8.5199</v>
      </c>
      <c r="O167" s="1" t="s">
        <v>14050</v>
      </c>
      <c r="P167" s="1" t="s">
        <v>14585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16</v>
      </c>
      <c r="B168" s="1" t="s">
        <v>17</v>
      </c>
      <c r="C168" s="1">
        <v>321.0</v>
      </c>
      <c r="D168" s="1">
        <v>0.0</v>
      </c>
      <c r="E168" s="1" t="s">
        <v>18</v>
      </c>
      <c r="F168" s="1" t="s">
        <v>19</v>
      </c>
      <c r="G168" s="1" t="s">
        <v>20</v>
      </c>
      <c r="H168" s="1" t="s">
        <v>14586</v>
      </c>
      <c r="I168" s="1" t="s">
        <v>14587</v>
      </c>
      <c r="J168" s="1" t="s">
        <v>14587</v>
      </c>
      <c r="K168" s="2"/>
      <c r="L168" s="1">
        <v>-4.0</v>
      </c>
      <c r="M168" s="1"/>
      <c r="N168" s="1">
        <v>10.8276</v>
      </c>
      <c r="O168" s="1" t="s">
        <v>14050</v>
      </c>
      <c r="P168" s="1" t="s">
        <v>14588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29</v>
      </c>
      <c r="B169" s="1" t="s">
        <v>17</v>
      </c>
      <c r="C169" s="3">
        <v>986.0</v>
      </c>
      <c r="D169" s="1">
        <v>0.0</v>
      </c>
      <c r="E169" s="1" t="s">
        <v>14589</v>
      </c>
      <c r="F169" s="1" t="s">
        <v>19</v>
      </c>
      <c r="G169" s="1" t="s">
        <v>20</v>
      </c>
      <c r="H169" s="1" t="s">
        <v>14590</v>
      </c>
      <c r="I169" s="1" t="s">
        <v>14591</v>
      </c>
      <c r="J169" s="1" t="s">
        <v>14591</v>
      </c>
      <c r="K169" s="2"/>
      <c r="L169" s="1">
        <v>-4.0</v>
      </c>
      <c r="M169" s="1"/>
      <c r="N169" s="1">
        <v>15.302966666666666</v>
      </c>
      <c r="O169" s="1" t="s">
        <v>14050</v>
      </c>
      <c r="P169" s="1" t="s">
        <v>14592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1">
        <v>356.0</v>
      </c>
      <c r="D170" s="1">
        <v>0.0</v>
      </c>
      <c r="E170" s="1" t="s">
        <v>18</v>
      </c>
      <c r="F170" s="1" t="s">
        <v>19</v>
      </c>
      <c r="G170" s="1" t="s">
        <v>20</v>
      </c>
      <c r="H170" s="1" t="s">
        <v>14593</v>
      </c>
      <c r="I170" s="1" t="s">
        <v>14594</v>
      </c>
      <c r="J170" s="1" t="s">
        <v>14594</v>
      </c>
      <c r="K170" s="2"/>
      <c r="L170" s="1">
        <v>-7.0</v>
      </c>
      <c r="M170" s="1"/>
      <c r="N170" s="1">
        <v>7.0658</v>
      </c>
      <c r="O170" s="1" t="s">
        <v>14050</v>
      </c>
      <c r="P170" s="1" t="s">
        <v>14595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16</v>
      </c>
      <c r="B171" s="1" t="s">
        <v>17</v>
      </c>
      <c r="C171" s="3">
        <v>398.0</v>
      </c>
      <c r="D171" s="1">
        <v>0.0</v>
      </c>
      <c r="E171" s="1" t="s">
        <v>18</v>
      </c>
      <c r="F171" s="1" t="s">
        <v>19</v>
      </c>
      <c r="G171" s="1" t="s">
        <v>20</v>
      </c>
      <c r="H171" s="1" t="s">
        <v>14596</v>
      </c>
      <c r="I171" s="1" t="s">
        <v>14597</v>
      </c>
      <c r="J171" s="1" t="s">
        <v>14597</v>
      </c>
      <c r="K171" s="2"/>
      <c r="L171" s="1">
        <v>-1.0</v>
      </c>
      <c r="M171" s="1"/>
      <c r="N171" s="1">
        <v>14.102316666666667</v>
      </c>
      <c r="O171" s="1" t="s">
        <v>14050</v>
      </c>
      <c r="P171" s="1" t="s">
        <v>14598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1">
        <v>436.0</v>
      </c>
      <c r="D172" s="1">
        <v>0.0</v>
      </c>
      <c r="E172" s="1" t="s">
        <v>18</v>
      </c>
      <c r="F172" s="1" t="s">
        <v>19</v>
      </c>
      <c r="G172" s="1" t="s">
        <v>20</v>
      </c>
      <c r="H172" s="1" t="s">
        <v>14599</v>
      </c>
      <c r="I172" s="1" t="s">
        <v>14600</v>
      </c>
      <c r="J172" s="1" t="s">
        <v>14600</v>
      </c>
      <c r="K172" s="2"/>
      <c r="L172" s="1">
        <v>-8.0</v>
      </c>
      <c r="M172" s="1"/>
      <c r="N172" s="1">
        <v>6.65645</v>
      </c>
      <c r="O172" s="1" t="s">
        <v>14050</v>
      </c>
      <c r="P172" s="1" t="s">
        <v>14601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37</v>
      </c>
      <c r="B173" s="1" t="s">
        <v>17</v>
      </c>
      <c r="C173" s="1">
        <v>40.0</v>
      </c>
      <c r="D173" s="1">
        <v>0.0</v>
      </c>
      <c r="E173" s="2"/>
      <c r="F173" s="1" t="s">
        <v>38</v>
      </c>
      <c r="G173" s="1" t="s">
        <v>39</v>
      </c>
      <c r="H173" s="1" t="s">
        <v>14602</v>
      </c>
      <c r="I173" s="1" t="s">
        <v>14603</v>
      </c>
      <c r="J173" s="1" t="s">
        <v>14603</v>
      </c>
      <c r="K173" s="2"/>
      <c r="L173" s="1">
        <v>-4.0</v>
      </c>
      <c r="M173" s="1"/>
      <c r="N173" s="1">
        <v>0.3758</v>
      </c>
      <c r="O173" s="1" t="s">
        <v>42</v>
      </c>
      <c r="P173" s="1" t="s">
        <v>14604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37</v>
      </c>
      <c r="B174" s="1" t="s">
        <v>17</v>
      </c>
      <c r="C174" s="1">
        <v>0.0</v>
      </c>
      <c r="D174" s="1">
        <v>309.0</v>
      </c>
      <c r="E174" s="2"/>
      <c r="F174" s="1" t="s">
        <v>38</v>
      </c>
      <c r="G174" s="1" t="s">
        <v>39</v>
      </c>
      <c r="H174" s="1" t="s">
        <v>14605</v>
      </c>
      <c r="I174" s="1" t="s">
        <v>14606</v>
      </c>
      <c r="J174" s="1" t="s">
        <v>14606</v>
      </c>
      <c r="K174" s="2"/>
      <c r="L174" s="1">
        <v>1.0</v>
      </c>
      <c r="M174" s="1"/>
      <c r="N174" s="1">
        <v>6.052783333333333</v>
      </c>
      <c r="O174" s="1" t="s">
        <v>42</v>
      </c>
      <c r="P174" s="1" t="s">
        <v>14607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16</v>
      </c>
      <c r="B175" s="1" t="s">
        <v>17</v>
      </c>
      <c r="C175" s="1">
        <v>264.0</v>
      </c>
      <c r="D175" s="1">
        <v>0.0</v>
      </c>
      <c r="E175" s="1" t="s">
        <v>18</v>
      </c>
      <c r="F175" s="1" t="s">
        <v>19</v>
      </c>
      <c r="G175" s="1" t="s">
        <v>20</v>
      </c>
      <c r="H175" s="1" t="s">
        <v>14608</v>
      </c>
      <c r="I175" s="1" t="s">
        <v>14609</v>
      </c>
      <c r="J175" s="1" t="s">
        <v>14609</v>
      </c>
      <c r="K175" s="2"/>
      <c r="L175" s="1">
        <v>-7.0</v>
      </c>
      <c r="M175" s="1"/>
      <c r="N175" s="1">
        <v>9.32175</v>
      </c>
      <c r="O175" s="1" t="s">
        <v>14050</v>
      </c>
      <c r="P175" s="1" t="s">
        <v>14610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76"/>
      <c r="AE175" s="2"/>
      <c r="AF175" s="2"/>
    </row>
    <row r="176">
      <c r="A176" s="1" t="s">
        <v>37</v>
      </c>
      <c r="B176" s="1" t="s">
        <v>17</v>
      </c>
      <c r="C176" s="1">
        <v>349.0</v>
      </c>
      <c r="D176" s="1">
        <v>0.0</v>
      </c>
      <c r="E176" s="2"/>
      <c r="F176" s="1" t="s">
        <v>38</v>
      </c>
      <c r="G176" s="1" t="s">
        <v>39</v>
      </c>
      <c r="H176" s="1" t="s">
        <v>14611</v>
      </c>
      <c r="I176" s="1" t="s">
        <v>14612</v>
      </c>
      <c r="J176" s="1" t="s">
        <v>14612</v>
      </c>
      <c r="K176" s="2"/>
      <c r="L176" s="1">
        <v>1.0</v>
      </c>
      <c r="M176" s="1"/>
      <c r="N176" s="1">
        <v>6.541016666666667</v>
      </c>
      <c r="O176" s="1" t="s">
        <v>42</v>
      </c>
      <c r="P176" s="1" t="s">
        <v>14613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25</v>
      </c>
      <c r="B177" s="1" t="s">
        <v>17</v>
      </c>
      <c r="C177" s="1">
        <v>528.0</v>
      </c>
      <c r="D177" s="1">
        <v>0.0</v>
      </c>
      <c r="E177" s="2"/>
      <c r="F177" s="1" t="s">
        <v>19</v>
      </c>
      <c r="G177" s="1" t="s">
        <v>20</v>
      </c>
      <c r="H177" s="1" t="s">
        <v>14614</v>
      </c>
      <c r="I177" s="1" t="s">
        <v>14615</v>
      </c>
      <c r="J177" s="1" t="s">
        <v>14615</v>
      </c>
      <c r="K177" s="2"/>
      <c r="L177" s="1">
        <v>-4.0</v>
      </c>
      <c r="M177" s="1"/>
      <c r="N177" s="1">
        <v>15.406733333333333</v>
      </c>
      <c r="O177" s="1" t="s">
        <v>14050</v>
      </c>
      <c r="P177" s="1" t="s">
        <v>14616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29</v>
      </c>
      <c r="B178" s="1" t="s">
        <v>17</v>
      </c>
      <c r="C178" s="1">
        <v>453.0</v>
      </c>
      <c r="D178" s="1">
        <v>0.0</v>
      </c>
      <c r="E178" s="1" t="s">
        <v>13023</v>
      </c>
      <c r="F178" s="1" t="s">
        <v>19</v>
      </c>
      <c r="G178" s="1" t="s">
        <v>20</v>
      </c>
      <c r="H178" s="1" t="s">
        <v>14617</v>
      </c>
      <c r="I178" s="1" t="s">
        <v>14618</v>
      </c>
      <c r="J178" s="1" t="s">
        <v>14618</v>
      </c>
      <c r="K178" s="2"/>
      <c r="L178" s="1">
        <v>1.0</v>
      </c>
      <c r="M178" s="1"/>
      <c r="N178" s="1">
        <v>16.37695</v>
      </c>
      <c r="O178" s="1" t="s">
        <v>14050</v>
      </c>
      <c r="P178" s="1" t="s">
        <v>14619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16</v>
      </c>
      <c r="B179" s="1" t="s">
        <v>17</v>
      </c>
      <c r="C179" s="3">
        <v>264.0</v>
      </c>
      <c r="D179" s="1">
        <v>0.0</v>
      </c>
      <c r="E179" s="1" t="s">
        <v>18</v>
      </c>
      <c r="F179" s="1" t="s">
        <v>19</v>
      </c>
      <c r="G179" s="1" t="s">
        <v>20</v>
      </c>
      <c r="H179" s="1" t="s">
        <v>14620</v>
      </c>
      <c r="I179" s="1" t="s">
        <v>14621</v>
      </c>
      <c r="J179" s="1" t="s">
        <v>14621</v>
      </c>
      <c r="K179" s="2"/>
      <c r="L179" s="1">
        <v>-7.0</v>
      </c>
      <c r="M179" s="1"/>
      <c r="N179" s="1">
        <v>8.263933333333334</v>
      </c>
      <c r="O179" s="1" t="s">
        <v>14050</v>
      </c>
      <c r="P179" s="1" t="s">
        <v>14622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25</v>
      </c>
      <c r="B180" s="1" t="s">
        <v>17</v>
      </c>
      <c r="C180" s="1">
        <v>717.0</v>
      </c>
      <c r="D180" s="1">
        <v>0.0</v>
      </c>
      <c r="E180" s="2"/>
      <c r="F180" s="1" t="s">
        <v>19</v>
      </c>
      <c r="G180" s="1" t="s">
        <v>20</v>
      </c>
      <c r="H180" s="1" t="s">
        <v>14623</v>
      </c>
      <c r="I180" s="1" t="s">
        <v>14624</v>
      </c>
      <c r="J180" s="1" t="s">
        <v>14624</v>
      </c>
      <c r="K180" s="2"/>
      <c r="L180" s="1">
        <v>-11.0</v>
      </c>
      <c r="M180" s="1"/>
      <c r="N180" s="1">
        <v>8.3906</v>
      </c>
      <c r="O180" s="1" t="s">
        <v>14050</v>
      </c>
      <c r="P180" s="1" t="s">
        <v>14625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37</v>
      </c>
      <c r="B181" s="1" t="s">
        <v>17</v>
      </c>
      <c r="C181" s="3">
        <v>249.0</v>
      </c>
      <c r="D181" s="1">
        <v>0.0</v>
      </c>
      <c r="E181" s="2"/>
      <c r="F181" s="1" t="s">
        <v>38</v>
      </c>
      <c r="G181" s="1" t="s">
        <v>39</v>
      </c>
      <c r="H181" s="1" t="s">
        <v>14626</v>
      </c>
      <c r="I181" s="1" t="s">
        <v>14627</v>
      </c>
      <c r="J181" s="1" t="s">
        <v>14627</v>
      </c>
      <c r="K181" s="2"/>
      <c r="L181" s="1">
        <v>1.0</v>
      </c>
      <c r="M181" s="1"/>
      <c r="N181" s="1">
        <v>6.17185</v>
      </c>
      <c r="O181" s="1" t="s">
        <v>42</v>
      </c>
      <c r="P181" s="1" t="s">
        <v>14628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37</v>
      </c>
      <c r="B182" s="1" t="s">
        <v>17</v>
      </c>
      <c r="C182" s="3">
        <v>249.0</v>
      </c>
      <c r="D182" s="1">
        <v>0.0</v>
      </c>
      <c r="E182" s="2"/>
      <c r="F182" s="1" t="s">
        <v>38</v>
      </c>
      <c r="G182" s="1" t="s">
        <v>39</v>
      </c>
      <c r="H182" s="1" t="s">
        <v>14629</v>
      </c>
      <c r="I182" s="1" t="s">
        <v>14630</v>
      </c>
      <c r="J182" s="1" t="s">
        <v>14630</v>
      </c>
      <c r="K182" s="2"/>
      <c r="L182" s="1">
        <v>0.0</v>
      </c>
      <c r="M182" s="1"/>
      <c r="N182" s="1">
        <v>5.779283333333334</v>
      </c>
      <c r="O182" s="1" t="s">
        <v>42</v>
      </c>
      <c r="P182" s="1" t="s">
        <v>14631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16</v>
      </c>
      <c r="B183" s="1" t="s">
        <v>17</v>
      </c>
      <c r="C183" s="1">
        <v>230.3</v>
      </c>
      <c r="D183" s="1">
        <v>98.7</v>
      </c>
      <c r="E183" s="1" t="s">
        <v>18</v>
      </c>
      <c r="F183" s="1" t="s">
        <v>19</v>
      </c>
      <c r="G183" s="1" t="s">
        <v>20</v>
      </c>
      <c r="H183" s="1" t="s">
        <v>14632</v>
      </c>
      <c r="I183" s="1" t="s">
        <v>14633</v>
      </c>
      <c r="J183" s="1" t="s">
        <v>14633</v>
      </c>
      <c r="K183" s="2"/>
      <c r="L183" s="1">
        <v>-7.0</v>
      </c>
      <c r="M183" s="1"/>
      <c r="N183" s="1">
        <v>7.560883333333333</v>
      </c>
      <c r="O183" s="1" t="s">
        <v>14050</v>
      </c>
      <c r="P183" s="1" t="s">
        <v>14634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37</v>
      </c>
      <c r="B184" s="1" t="s">
        <v>17</v>
      </c>
      <c r="C184" s="1">
        <v>278.0</v>
      </c>
      <c r="D184" s="1">
        <v>0.0</v>
      </c>
      <c r="E184" s="2"/>
      <c r="F184" s="1" t="s">
        <v>38</v>
      </c>
      <c r="G184" s="1" t="s">
        <v>39</v>
      </c>
      <c r="H184" s="1" t="s">
        <v>14635</v>
      </c>
      <c r="I184" s="1" t="s">
        <v>14636</v>
      </c>
      <c r="J184" s="1" t="s">
        <v>14636</v>
      </c>
      <c r="K184" s="2"/>
      <c r="L184" s="1">
        <v>0.0</v>
      </c>
      <c r="M184" s="1"/>
      <c r="N184" s="1">
        <v>5.544466666666667</v>
      </c>
      <c r="O184" s="1" t="s">
        <v>42</v>
      </c>
      <c r="P184" s="1" t="s">
        <v>14637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29</v>
      </c>
      <c r="B185" s="1" t="s">
        <v>17</v>
      </c>
      <c r="C185" s="1">
        <v>329.0</v>
      </c>
      <c r="D185" s="1">
        <v>0.0</v>
      </c>
      <c r="E185" s="1" t="s">
        <v>11993</v>
      </c>
      <c r="F185" s="1" t="s">
        <v>19</v>
      </c>
      <c r="G185" s="1" t="s">
        <v>20</v>
      </c>
      <c r="H185" s="1" t="s">
        <v>14638</v>
      </c>
      <c r="I185" s="1" t="s">
        <v>14639</v>
      </c>
      <c r="J185" s="1" t="s">
        <v>14639</v>
      </c>
      <c r="K185" s="2"/>
      <c r="L185" s="1">
        <v>-3.0</v>
      </c>
      <c r="M185" s="1"/>
      <c r="N185" s="1">
        <v>11.088083333333334</v>
      </c>
      <c r="O185" s="1" t="s">
        <v>14050</v>
      </c>
      <c r="P185" s="1" t="s">
        <v>8704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29</v>
      </c>
      <c r="B186" s="1" t="s">
        <v>17</v>
      </c>
      <c r="C186" s="3">
        <v>329.0</v>
      </c>
      <c r="D186" s="1">
        <v>0.0</v>
      </c>
      <c r="E186" s="1" t="s">
        <v>13722</v>
      </c>
      <c r="F186" s="1" t="s">
        <v>19</v>
      </c>
      <c r="G186" s="1" t="s">
        <v>20</v>
      </c>
      <c r="H186" s="1" t="s">
        <v>14640</v>
      </c>
      <c r="I186" s="1" t="s">
        <v>14641</v>
      </c>
      <c r="J186" s="1" t="s">
        <v>14641</v>
      </c>
      <c r="K186" s="2"/>
      <c r="L186" s="1">
        <v>-3.0</v>
      </c>
      <c r="M186" s="1"/>
      <c r="N186" s="1">
        <v>11.461533333333334</v>
      </c>
      <c r="O186" s="1" t="s">
        <v>14050</v>
      </c>
      <c r="P186" s="1" t="s">
        <v>1415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80</v>
      </c>
      <c r="B187" s="1" t="s">
        <v>17</v>
      </c>
      <c r="C187" s="1">
        <v>577.0</v>
      </c>
      <c r="D187" s="1">
        <v>0.0</v>
      </c>
      <c r="E187" s="1" t="s">
        <v>18</v>
      </c>
      <c r="F187" s="1" t="s">
        <v>81</v>
      </c>
      <c r="G187" s="1" t="s">
        <v>20</v>
      </c>
      <c r="H187" s="1" t="s">
        <v>14642</v>
      </c>
      <c r="I187" s="1" t="s">
        <v>14643</v>
      </c>
      <c r="J187" s="1" t="s">
        <v>14644</v>
      </c>
      <c r="K187" s="1" t="s">
        <v>14645</v>
      </c>
      <c r="L187" s="1">
        <v>-12.0</v>
      </c>
      <c r="M187" s="1">
        <v>0.382</v>
      </c>
      <c r="N187" s="1">
        <v>19.33595</v>
      </c>
      <c r="O187" s="1" t="s">
        <v>5100</v>
      </c>
      <c r="P187" s="1" t="s">
        <v>14646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29</v>
      </c>
      <c r="B188" s="1" t="s">
        <v>17</v>
      </c>
      <c r="C188" s="1">
        <v>528.0</v>
      </c>
      <c r="D188" s="1">
        <v>0.0</v>
      </c>
      <c r="E188" s="1" t="s">
        <v>14647</v>
      </c>
      <c r="F188" s="1" t="s">
        <v>19</v>
      </c>
      <c r="G188" s="1" t="s">
        <v>20</v>
      </c>
      <c r="H188" s="1" t="s">
        <v>14648</v>
      </c>
      <c r="I188" s="1" t="s">
        <v>14649</v>
      </c>
      <c r="J188" s="1" t="s">
        <v>14649</v>
      </c>
      <c r="K188" s="2"/>
      <c r="L188" s="1">
        <v>-1.0</v>
      </c>
      <c r="M188" s="1"/>
      <c r="N188" s="1">
        <v>18.343683333333335</v>
      </c>
      <c r="O188" s="1" t="s">
        <v>14050</v>
      </c>
      <c r="P188" s="1" t="s">
        <v>6637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80</v>
      </c>
      <c r="B189" s="1" t="s">
        <v>17</v>
      </c>
      <c r="C189" s="1">
        <v>309.0</v>
      </c>
      <c r="D189" s="1">
        <v>0.0</v>
      </c>
      <c r="E189" s="1" t="s">
        <v>18</v>
      </c>
      <c r="F189" s="1" t="s">
        <v>81</v>
      </c>
      <c r="G189" s="1" t="s">
        <v>20</v>
      </c>
      <c r="H189" s="1" t="s">
        <v>14650</v>
      </c>
      <c r="I189" s="1" t="s">
        <v>14651</v>
      </c>
      <c r="J189" s="1" t="s">
        <v>14652</v>
      </c>
      <c r="K189" s="1" t="s">
        <v>14653</v>
      </c>
      <c r="L189" s="1">
        <v>0.0</v>
      </c>
      <c r="M189" s="1">
        <v>0.5421</v>
      </c>
      <c r="N189" s="1">
        <v>7.270383333333333</v>
      </c>
      <c r="O189" s="1" t="s">
        <v>5100</v>
      </c>
      <c r="P189" s="1" t="s">
        <v>8448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80</v>
      </c>
      <c r="B190" s="1" t="s">
        <v>17</v>
      </c>
      <c r="C190" s="3">
        <v>794.0</v>
      </c>
      <c r="D190" s="1">
        <v>30.0</v>
      </c>
      <c r="E190" s="1" t="s">
        <v>18</v>
      </c>
      <c r="F190" s="1" t="s">
        <v>81</v>
      </c>
      <c r="G190" s="1" t="s">
        <v>39</v>
      </c>
      <c r="H190" s="1" t="s">
        <v>14654</v>
      </c>
      <c r="I190" s="1" t="s">
        <v>14655</v>
      </c>
      <c r="J190" s="1" t="s">
        <v>14656</v>
      </c>
      <c r="K190" s="1" t="s">
        <v>14657</v>
      </c>
      <c r="L190" s="1">
        <v>-1.0</v>
      </c>
      <c r="M190" s="1">
        <v>0.5261333333333333</v>
      </c>
      <c r="N190" s="1">
        <v>14.437883333333334</v>
      </c>
      <c r="O190" s="1" t="s">
        <v>5100</v>
      </c>
      <c r="P190" s="1" t="s">
        <v>14658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80</v>
      </c>
      <c r="B191" s="1" t="s">
        <v>17</v>
      </c>
      <c r="C191" s="3">
        <v>781.0</v>
      </c>
      <c r="D191" s="1">
        <v>0.0</v>
      </c>
      <c r="E191" s="1" t="s">
        <v>18</v>
      </c>
      <c r="F191" s="1" t="s">
        <v>81</v>
      </c>
      <c r="G191" s="1" t="s">
        <v>20</v>
      </c>
      <c r="H191" s="1" t="s">
        <v>14659</v>
      </c>
      <c r="I191" s="1" t="s">
        <v>14660</v>
      </c>
      <c r="J191" s="1" t="s">
        <v>14661</v>
      </c>
      <c r="K191" s="1" t="s">
        <v>14662</v>
      </c>
      <c r="L191" s="1">
        <v>-18.0</v>
      </c>
      <c r="M191" s="1">
        <v>2.2601833333333334</v>
      </c>
      <c r="N191" s="1">
        <v>13.126233333333333</v>
      </c>
      <c r="O191" s="1" t="s">
        <v>5100</v>
      </c>
      <c r="P191" s="1" t="s">
        <v>14663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16</v>
      </c>
      <c r="B192" s="1" t="s">
        <v>17</v>
      </c>
      <c r="C192" s="3">
        <v>265.3</v>
      </c>
      <c r="D192" s="1">
        <v>113.7</v>
      </c>
      <c r="E192" s="1" t="s">
        <v>18</v>
      </c>
      <c r="F192" s="1" t="s">
        <v>19</v>
      </c>
      <c r="G192" s="1" t="s">
        <v>20</v>
      </c>
      <c r="H192" s="1" t="s">
        <v>14664</v>
      </c>
      <c r="I192" s="1" t="s">
        <v>14665</v>
      </c>
      <c r="J192" s="1" t="s">
        <v>14665</v>
      </c>
      <c r="K192" s="2"/>
      <c r="L192" s="1">
        <v>-9.0</v>
      </c>
      <c r="M192" s="1"/>
      <c r="N192" s="1">
        <v>5.918566666666667</v>
      </c>
      <c r="O192" s="1" t="s">
        <v>14050</v>
      </c>
      <c r="P192" s="1" t="s">
        <v>14666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16</v>
      </c>
      <c r="B193" s="1" t="s">
        <v>17</v>
      </c>
      <c r="C193" s="1">
        <v>329.0</v>
      </c>
      <c r="D193" s="1">
        <v>0.0</v>
      </c>
      <c r="E193" s="1" t="s">
        <v>18</v>
      </c>
      <c r="F193" s="1" t="s">
        <v>19</v>
      </c>
      <c r="G193" s="1" t="s">
        <v>20</v>
      </c>
      <c r="H193" s="1" t="s">
        <v>14667</v>
      </c>
      <c r="I193" s="1" t="s">
        <v>14668</v>
      </c>
      <c r="J193" s="1" t="s">
        <v>14668</v>
      </c>
      <c r="K193" s="2"/>
      <c r="L193" s="1">
        <v>-9.0</v>
      </c>
      <c r="M193" s="1"/>
      <c r="N193" s="1">
        <v>5.54095</v>
      </c>
      <c r="O193" s="1" t="s">
        <v>14050</v>
      </c>
      <c r="P193" s="1" t="s">
        <v>14155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17</v>
      </c>
      <c r="C194" s="1">
        <v>184.8</v>
      </c>
      <c r="D194" s="1">
        <v>79.2</v>
      </c>
      <c r="E194" s="1" t="s">
        <v>18</v>
      </c>
      <c r="F194" s="1" t="s">
        <v>19</v>
      </c>
      <c r="G194" s="1" t="s">
        <v>20</v>
      </c>
      <c r="H194" s="1" t="s">
        <v>14669</v>
      </c>
      <c r="I194" s="1" t="s">
        <v>14670</v>
      </c>
      <c r="J194" s="1" t="s">
        <v>14670</v>
      </c>
      <c r="K194" s="2"/>
      <c r="L194" s="1">
        <v>-7.0</v>
      </c>
      <c r="M194" s="1"/>
      <c r="N194" s="1">
        <v>7.551083333333334</v>
      </c>
      <c r="O194" s="1" t="s">
        <v>14050</v>
      </c>
      <c r="P194" s="1" t="s">
        <v>14671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16</v>
      </c>
      <c r="B195" s="1" t="s">
        <v>471</v>
      </c>
      <c r="C195" s="3">
        <v>264.0</v>
      </c>
      <c r="D195" s="1">
        <v>0.0</v>
      </c>
      <c r="E195" s="1" t="s">
        <v>18</v>
      </c>
      <c r="F195" s="1" t="s">
        <v>19</v>
      </c>
      <c r="G195" s="1" t="s">
        <v>20</v>
      </c>
      <c r="H195" s="1" t="s">
        <v>14672</v>
      </c>
      <c r="I195" s="2"/>
      <c r="J195" s="2"/>
      <c r="K195" s="2"/>
      <c r="L195" s="1">
        <v>0.0</v>
      </c>
      <c r="M195" s="1"/>
      <c r="N195" s="2"/>
      <c r="O195" s="1" t="s">
        <v>14050</v>
      </c>
      <c r="P195" s="1" t="s">
        <v>14673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471</v>
      </c>
      <c r="C196" s="1">
        <v>368.0</v>
      </c>
      <c r="D196" s="1">
        <v>0.0</v>
      </c>
      <c r="E196" s="1" t="s">
        <v>18</v>
      </c>
      <c r="F196" s="1" t="s">
        <v>19</v>
      </c>
      <c r="G196" s="1" t="s">
        <v>20</v>
      </c>
      <c r="H196" s="1" t="s">
        <v>14674</v>
      </c>
      <c r="I196" s="2"/>
      <c r="J196" s="2"/>
      <c r="K196" s="2"/>
      <c r="L196" s="1">
        <v>0.0</v>
      </c>
      <c r="M196" s="1"/>
      <c r="N196" s="2"/>
      <c r="O196" s="1" t="s">
        <v>14050</v>
      </c>
      <c r="P196" s="1" t="s">
        <v>14675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1">
        <v>329.0</v>
      </c>
      <c r="D197" s="1">
        <v>0.0</v>
      </c>
      <c r="E197" s="1" t="s">
        <v>18</v>
      </c>
      <c r="F197" s="1" t="s">
        <v>19</v>
      </c>
      <c r="G197" s="1" t="s">
        <v>20</v>
      </c>
      <c r="H197" s="1" t="s">
        <v>14676</v>
      </c>
      <c r="I197" s="2"/>
      <c r="J197" s="1" t="s">
        <v>14677</v>
      </c>
      <c r="K197" s="2"/>
      <c r="L197" s="1">
        <v>14.0</v>
      </c>
      <c r="M197" s="1"/>
      <c r="N197" s="2"/>
      <c r="O197" s="1" t="s">
        <v>14050</v>
      </c>
      <c r="P197" s="1" t="s">
        <v>14678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25</v>
      </c>
      <c r="B198" s="1" t="s">
        <v>17</v>
      </c>
      <c r="C198" s="3">
        <v>646.0</v>
      </c>
      <c r="D198" s="1">
        <v>0.0</v>
      </c>
      <c r="E198" s="2"/>
      <c r="F198" s="1" t="s">
        <v>19</v>
      </c>
      <c r="G198" s="1" t="s">
        <v>20</v>
      </c>
      <c r="H198" s="1" t="s">
        <v>14679</v>
      </c>
      <c r="I198" s="1" t="s">
        <v>14680</v>
      </c>
      <c r="J198" s="1" t="s">
        <v>14680</v>
      </c>
      <c r="K198" s="2"/>
      <c r="L198" s="1">
        <v>-13.0</v>
      </c>
      <c r="M198" s="1"/>
      <c r="N198" s="1">
        <v>6.7164</v>
      </c>
      <c r="O198" s="1" t="s">
        <v>14050</v>
      </c>
      <c r="P198" s="1" t="s">
        <v>14681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16</v>
      </c>
      <c r="B199" s="1" t="s">
        <v>17</v>
      </c>
      <c r="C199" s="3">
        <v>264.0</v>
      </c>
      <c r="D199" s="1">
        <v>0.0</v>
      </c>
      <c r="E199" s="1" t="s">
        <v>18</v>
      </c>
      <c r="F199" s="1" t="s">
        <v>19</v>
      </c>
      <c r="G199" s="1" t="s">
        <v>20</v>
      </c>
      <c r="H199" s="1" t="s">
        <v>14682</v>
      </c>
      <c r="I199" s="1" t="s">
        <v>14683</v>
      </c>
      <c r="J199" s="1" t="s">
        <v>14683</v>
      </c>
      <c r="K199" s="2"/>
      <c r="L199" s="1">
        <v>-7.0</v>
      </c>
      <c r="M199" s="1"/>
      <c r="N199" s="1">
        <v>7.221266666666667</v>
      </c>
      <c r="O199" s="1" t="s">
        <v>14050</v>
      </c>
      <c r="P199" s="1" t="s">
        <v>14673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25</v>
      </c>
      <c r="B200" s="1" t="s">
        <v>17</v>
      </c>
      <c r="C200" s="1">
        <v>603.0</v>
      </c>
      <c r="D200" s="1">
        <v>0.0</v>
      </c>
      <c r="E200" s="2"/>
      <c r="F200" s="1" t="s">
        <v>19</v>
      </c>
      <c r="G200" s="1" t="s">
        <v>20</v>
      </c>
      <c r="H200" s="1" t="s">
        <v>14684</v>
      </c>
      <c r="I200" s="1" t="s">
        <v>14685</v>
      </c>
      <c r="J200" s="1" t="s">
        <v>14685</v>
      </c>
      <c r="K200" s="2"/>
      <c r="L200" s="1">
        <v>-8.0</v>
      </c>
      <c r="M200" s="1"/>
      <c r="N200" s="1">
        <v>11.3927</v>
      </c>
      <c r="O200" s="1" t="s">
        <v>14050</v>
      </c>
      <c r="P200" s="1" t="s">
        <v>14686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16</v>
      </c>
      <c r="B201" s="1" t="s">
        <v>17</v>
      </c>
      <c r="C201" s="1">
        <v>329.0</v>
      </c>
      <c r="D201" s="1">
        <v>0.0</v>
      </c>
      <c r="E201" s="1" t="s">
        <v>18</v>
      </c>
      <c r="F201" s="1" t="s">
        <v>19</v>
      </c>
      <c r="G201" s="1" t="s">
        <v>20</v>
      </c>
      <c r="H201" s="1" t="s">
        <v>14687</v>
      </c>
      <c r="I201" s="1" t="s">
        <v>14688</v>
      </c>
      <c r="J201" s="1" t="s">
        <v>14688</v>
      </c>
      <c r="K201" s="2"/>
      <c r="L201" s="1">
        <v>-7.0</v>
      </c>
      <c r="M201" s="1"/>
      <c r="N201" s="1">
        <v>7.9685</v>
      </c>
      <c r="O201" s="1" t="s">
        <v>14050</v>
      </c>
      <c r="P201" s="1" t="s">
        <v>14689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17</v>
      </c>
      <c r="C202" s="3">
        <v>264.0</v>
      </c>
      <c r="D202" s="1">
        <v>0.0</v>
      </c>
      <c r="E202" s="1" t="s">
        <v>18</v>
      </c>
      <c r="F202" s="1" t="s">
        <v>19</v>
      </c>
      <c r="G202" s="1" t="s">
        <v>20</v>
      </c>
      <c r="H202" s="1" t="s">
        <v>14690</v>
      </c>
      <c r="I202" s="1" t="s">
        <v>14691</v>
      </c>
      <c r="J202" s="1" t="s">
        <v>14691</v>
      </c>
      <c r="K202" s="2"/>
      <c r="L202" s="1">
        <v>-7.0</v>
      </c>
      <c r="M202" s="1"/>
      <c r="N202" s="1">
        <v>7.1018</v>
      </c>
      <c r="O202" s="1" t="s">
        <v>14050</v>
      </c>
      <c r="P202" s="1" t="s">
        <v>14692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25</v>
      </c>
      <c r="B203" s="1" t="s">
        <v>17</v>
      </c>
      <c r="C203" s="1">
        <v>264.0</v>
      </c>
      <c r="D203" s="1">
        <v>0.0</v>
      </c>
      <c r="E203" s="2"/>
      <c r="F203" s="1" t="s">
        <v>19</v>
      </c>
      <c r="G203" s="1" t="s">
        <v>20</v>
      </c>
      <c r="H203" s="1" t="s">
        <v>14693</v>
      </c>
      <c r="I203" s="1" t="s">
        <v>14694</v>
      </c>
      <c r="J203" s="1" t="s">
        <v>14694</v>
      </c>
      <c r="K203" s="2"/>
      <c r="L203" s="1">
        <v>-6.0</v>
      </c>
      <c r="M203" s="1"/>
      <c r="N203" s="1">
        <v>8.34635</v>
      </c>
      <c r="O203" s="1" t="s">
        <v>14050</v>
      </c>
      <c r="P203" s="1" t="s">
        <v>14695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80</v>
      </c>
      <c r="B204" s="1" t="s">
        <v>17</v>
      </c>
      <c r="C204" s="1">
        <v>324.0</v>
      </c>
      <c r="D204" s="1">
        <v>0.0</v>
      </c>
      <c r="E204" s="1" t="s">
        <v>18</v>
      </c>
      <c r="F204" s="1" t="s">
        <v>81</v>
      </c>
      <c r="G204" s="1" t="s">
        <v>20</v>
      </c>
      <c r="H204" s="1" t="s">
        <v>14696</v>
      </c>
      <c r="I204" s="1" t="s">
        <v>14697</v>
      </c>
      <c r="J204" s="1" t="s">
        <v>14698</v>
      </c>
      <c r="K204" s="1" t="s">
        <v>14699</v>
      </c>
      <c r="L204" s="1">
        <v>2.0</v>
      </c>
      <c r="M204" s="1">
        <v>3.6655166666666665</v>
      </c>
      <c r="N204" s="1">
        <v>3.746966666666667</v>
      </c>
      <c r="O204" s="1" t="s">
        <v>5100</v>
      </c>
      <c r="P204" s="1" t="s">
        <v>14700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16</v>
      </c>
      <c r="B205" s="1" t="s">
        <v>17</v>
      </c>
      <c r="C205" s="1">
        <v>433.0</v>
      </c>
      <c r="D205" s="1">
        <v>0.0</v>
      </c>
      <c r="E205" s="1" t="s">
        <v>18</v>
      </c>
      <c r="F205" s="1" t="s">
        <v>19</v>
      </c>
      <c r="G205" s="1" t="s">
        <v>20</v>
      </c>
      <c r="H205" s="1" t="s">
        <v>14701</v>
      </c>
      <c r="I205" s="1" t="s">
        <v>14702</v>
      </c>
      <c r="J205" s="1" t="s">
        <v>14702</v>
      </c>
      <c r="K205" s="2"/>
      <c r="L205" s="1">
        <v>-5.0</v>
      </c>
      <c r="M205" s="1"/>
      <c r="N205" s="1">
        <v>9.1274</v>
      </c>
      <c r="O205" s="1" t="s">
        <v>14050</v>
      </c>
      <c r="P205" s="1" t="s">
        <v>14703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329.0</v>
      </c>
      <c r="D206" s="1">
        <v>0.0</v>
      </c>
      <c r="E206" s="1" t="s">
        <v>18</v>
      </c>
      <c r="F206" s="1" t="s">
        <v>19</v>
      </c>
      <c r="G206" s="1" t="s">
        <v>20</v>
      </c>
      <c r="H206" s="1" t="s">
        <v>14704</v>
      </c>
      <c r="I206" s="1" t="s">
        <v>14705</v>
      </c>
      <c r="J206" s="1" t="s">
        <v>14705</v>
      </c>
      <c r="K206" s="2"/>
      <c r="L206" s="1">
        <v>0.0</v>
      </c>
      <c r="M206" s="1"/>
      <c r="N206" s="1">
        <v>14.260866666666667</v>
      </c>
      <c r="O206" s="1" t="s">
        <v>14050</v>
      </c>
      <c r="P206" s="1" t="s">
        <v>14706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29</v>
      </c>
      <c r="B207" s="1" t="s">
        <v>17</v>
      </c>
      <c r="C207" s="1">
        <v>498.0</v>
      </c>
      <c r="D207" s="1">
        <v>0.0</v>
      </c>
      <c r="E207" s="1" t="s">
        <v>7285</v>
      </c>
      <c r="F207" s="1" t="s">
        <v>19</v>
      </c>
      <c r="G207" s="1" t="s">
        <v>20</v>
      </c>
      <c r="H207" s="1" t="s">
        <v>14707</v>
      </c>
      <c r="I207" s="1" t="s">
        <v>14708</v>
      </c>
      <c r="J207" s="1" t="s">
        <v>14708</v>
      </c>
      <c r="K207" s="2"/>
      <c r="L207" s="1">
        <v>-1.0</v>
      </c>
      <c r="M207" s="1"/>
      <c r="N207" s="1">
        <v>13.043</v>
      </c>
      <c r="O207" s="1" t="s">
        <v>14050</v>
      </c>
      <c r="P207" s="1" t="s">
        <v>14709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1">
        <v>264.0</v>
      </c>
      <c r="D208" s="1">
        <v>0.0</v>
      </c>
      <c r="E208" s="1" t="s">
        <v>18</v>
      </c>
      <c r="F208" s="1" t="s">
        <v>19</v>
      </c>
      <c r="G208" s="1" t="s">
        <v>20</v>
      </c>
      <c r="H208" s="1" t="s">
        <v>14710</v>
      </c>
      <c r="I208" s="1" t="s">
        <v>14711</v>
      </c>
      <c r="J208" s="1" t="s">
        <v>14711</v>
      </c>
      <c r="K208" s="2"/>
      <c r="L208" s="1">
        <v>-7.0</v>
      </c>
      <c r="M208" s="1"/>
      <c r="N208" s="1">
        <v>7.588783333333334</v>
      </c>
      <c r="O208" s="1" t="s">
        <v>14050</v>
      </c>
      <c r="P208" s="1" t="s">
        <v>14673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25</v>
      </c>
      <c r="B209" s="1" t="s">
        <v>17</v>
      </c>
      <c r="C209" s="1">
        <v>658.0</v>
      </c>
      <c r="D209" s="1">
        <v>0.0</v>
      </c>
      <c r="E209" s="2"/>
      <c r="F209" s="1" t="s">
        <v>19</v>
      </c>
      <c r="G209" s="1" t="s">
        <v>20</v>
      </c>
      <c r="H209" s="1" t="s">
        <v>14712</v>
      </c>
      <c r="I209" s="1" t="s">
        <v>14713</v>
      </c>
      <c r="J209" s="1" t="s">
        <v>14713</v>
      </c>
      <c r="K209" s="2"/>
      <c r="L209" s="1">
        <v>-8.0</v>
      </c>
      <c r="M209" s="1"/>
      <c r="N209" s="1">
        <v>11.726133333333333</v>
      </c>
      <c r="O209" s="1" t="s">
        <v>14050</v>
      </c>
      <c r="P209" s="1" t="s">
        <v>14714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29</v>
      </c>
      <c r="B210" s="1" t="s">
        <v>17</v>
      </c>
      <c r="C210" s="1">
        <v>488.0</v>
      </c>
      <c r="D210" s="1">
        <v>0.0</v>
      </c>
      <c r="E210" s="1" t="s">
        <v>12759</v>
      </c>
      <c r="F210" s="1" t="s">
        <v>19</v>
      </c>
      <c r="G210" s="1" t="s">
        <v>20</v>
      </c>
      <c r="H210" s="1" t="s">
        <v>14715</v>
      </c>
      <c r="I210" s="1" t="s">
        <v>14716</v>
      </c>
      <c r="J210" s="1" t="s">
        <v>14716</v>
      </c>
      <c r="K210" s="2"/>
      <c r="L210" s="1">
        <v>-4.0</v>
      </c>
      <c r="M210" s="1"/>
      <c r="N210" s="1">
        <v>10.098033333333333</v>
      </c>
      <c r="O210" s="1" t="s">
        <v>14050</v>
      </c>
      <c r="P210" s="1" t="s">
        <v>14717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16</v>
      </c>
      <c r="B211" s="1" t="s">
        <v>17</v>
      </c>
      <c r="C211" s="1">
        <v>429.0</v>
      </c>
      <c r="D211" s="1">
        <v>0.0</v>
      </c>
      <c r="E211" s="1" t="s">
        <v>18</v>
      </c>
      <c r="F211" s="1" t="s">
        <v>19</v>
      </c>
      <c r="G211" s="1" t="s">
        <v>20</v>
      </c>
      <c r="H211" s="1" t="s">
        <v>14718</v>
      </c>
      <c r="I211" s="1" t="s">
        <v>14719</v>
      </c>
      <c r="J211" s="1" t="s">
        <v>14719</v>
      </c>
      <c r="K211" s="2"/>
      <c r="L211" s="1">
        <v>-1.0</v>
      </c>
      <c r="M211" s="1"/>
      <c r="N211" s="1">
        <v>13.210483333333332</v>
      </c>
      <c r="O211" s="1" t="s">
        <v>14050</v>
      </c>
      <c r="P211" s="1" t="s">
        <v>14720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80</v>
      </c>
      <c r="B212" s="1" t="s">
        <v>17</v>
      </c>
      <c r="C212" s="1">
        <v>199.0</v>
      </c>
      <c r="D212" s="1">
        <v>50.0</v>
      </c>
      <c r="E212" s="2"/>
      <c r="F212" s="1" t="s">
        <v>38</v>
      </c>
      <c r="G212" s="1" t="s">
        <v>39</v>
      </c>
      <c r="H212" s="1" t="s">
        <v>14721</v>
      </c>
      <c r="I212" s="1" t="s">
        <v>14722</v>
      </c>
      <c r="J212" s="1" t="s">
        <v>14722</v>
      </c>
      <c r="K212" s="2"/>
      <c r="L212" s="1">
        <v>8.0</v>
      </c>
      <c r="M212" s="1"/>
      <c r="N212" s="1">
        <v>28.105166666666666</v>
      </c>
      <c r="O212" s="1" t="s">
        <v>5100</v>
      </c>
      <c r="P212" s="1" t="s">
        <v>6398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16</v>
      </c>
      <c r="B213" s="1" t="s">
        <v>17</v>
      </c>
      <c r="C213" s="1">
        <v>528.0</v>
      </c>
      <c r="D213" s="1">
        <v>0.0</v>
      </c>
      <c r="E213" s="1" t="s">
        <v>18</v>
      </c>
      <c r="F213" s="1" t="s">
        <v>19</v>
      </c>
      <c r="G213" s="1" t="s">
        <v>20</v>
      </c>
      <c r="H213" s="1" t="s">
        <v>14723</v>
      </c>
      <c r="I213" s="1" t="s">
        <v>14724</v>
      </c>
      <c r="J213" s="1" t="s">
        <v>14724</v>
      </c>
      <c r="K213" s="2"/>
      <c r="L213" s="1">
        <v>-1.0</v>
      </c>
      <c r="M213" s="1"/>
      <c r="N213" s="1">
        <v>18.884233333333334</v>
      </c>
      <c r="O213" s="1" t="s">
        <v>14050</v>
      </c>
      <c r="P213" s="1" t="s">
        <v>14725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16</v>
      </c>
      <c r="B214" s="1" t="s">
        <v>17</v>
      </c>
      <c r="C214" s="1">
        <v>329.0</v>
      </c>
      <c r="D214" s="1">
        <v>0.0</v>
      </c>
      <c r="E214" s="1" t="s">
        <v>18</v>
      </c>
      <c r="F214" s="1" t="s">
        <v>19</v>
      </c>
      <c r="G214" s="1" t="s">
        <v>20</v>
      </c>
      <c r="H214" s="1" t="s">
        <v>14726</v>
      </c>
      <c r="I214" s="1" t="s">
        <v>14727</v>
      </c>
      <c r="J214" s="1" t="s">
        <v>14727</v>
      </c>
      <c r="K214" s="2"/>
      <c r="L214" s="1">
        <v>0.0</v>
      </c>
      <c r="M214" s="1"/>
      <c r="N214" s="1">
        <v>14.5142</v>
      </c>
      <c r="O214" s="1" t="s">
        <v>14050</v>
      </c>
      <c r="P214" s="1" t="s">
        <v>14200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29</v>
      </c>
      <c r="B215" s="1" t="s">
        <v>17</v>
      </c>
      <c r="C215" s="3">
        <v>598.0</v>
      </c>
      <c r="D215" s="1">
        <v>0.0</v>
      </c>
      <c r="E215" s="1" t="s">
        <v>14728</v>
      </c>
      <c r="F215" s="1" t="s">
        <v>19</v>
      </c>
      <c r="G215" s="1" t="s">
        <v>20</v>
      </c>
      <c r="H215" s="1" t="s">
        <v>14729</v>
      </c>
      <c r="I215" s="1" t="s">
        <v>14730</v>
      </c>
      <c r="J215" s="1" t="s">
        <v>14730</v>
      </c>
      <c r="K215" s="2"/>
      <c r="L215" s="1">
        <v>0.0</v>
      </c>
      <c r="M215" s="1"/>
      <c r="N215" s="1">
        <v>20.931183333333333</v>
      </c>
      <c r="O215" s="1" t="s">
        <v>14050</v>
      </c>
      <c r="P215" s="1" t="s">
        <v>14731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16</v>
      </c>
      <c r="B216" s="1" t="s">
        <v>17</v>
      </c>
      <c r="C216" s="3">
        <v>329.0</v>
      </c>
      <c r="D216" s="1">
        <v>0.0</v>
      </c>
      <c r="E216" s="1" t="s">
        <v>18</v>
      </c>
      <c r="F216" s="1" t="s">
        <v>19</v>
      </c>
      <c r="G216" s="1" t="s">
        <v>20</v>
      </c>
      <c r="H216" s="1" t="s">
        <v>14732</v>
      </c>
      <c r="I216" s="1" t="s">
        <v>14733</v>
      </c>
      <c r="J216" s="1" t="s">
        <v>14733</v>
      </c>
      <c r="K216" s="2"/>
      <c r="L216" s="1">
        <v>4.0</v>
      </c>
      <c r="M216" s="1"/>
      <c r="N216" s="1">
        <v>19.690266666666666</v>
      </c>
      <c r="O216" s="1" t="s">
        <v>14050</v>
      </c>
      <c r="P216" s="1" t="s">
        <v>14734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16</v>
      </c>
      <c r="B217" s="1" t="s">
        <v>17</v>
      </c>
      <c r="C217" s="3">
        <v>329.0</v>
      </c>
      <c r="D217" s="1">
        <v>0.0</v>
      </c>
      <c r="E217" s="1" t="s">
        <v>18</v>
      </c>
      <c r="F217" s="1" t="s">
        <v>19</v>
      </c>
      <c r="G217" s="1" t="s">
        <v>20</v>
      </c>
      <c r="H217" s="1" t="s">
        <v>14735</v>
      </c>
      <c r="I217" s="1" t="s">
        <v>14736</v>
      </c>
      <c r="J217" s="1" t="s">
        <v>14736</v>
      </c>
      <c r="K217" s="2"/>
      <c r="L217" s="1">
        <v>3.0</v>
      </c>
      <c r="M217" s="1"/>
      <c r="N217" s="1">
        <v>18.45916666666667</v>
      </c>
      <c r="O217" s="1" t="s">
        <v>14050</v>
      </c>
      <c r="P217" s="1" t="s">
        <v>14155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37</v>
      </c>
      <c r="B218" s="1" t="s">
        <v>17</v>
      </c>
      <c r="C218" s="1">
        <v>309.0</v>
      </c>
      <c r="D218" s="1">
        <v>0.0</v>
      </c>
      <c r="E218" s="2"/>
      <c r="F218" s="1" t="s">
        <v>38</v>
      </c>
      <c r="G218" s="1" t="s">
        <v>39</v>
      </c>
      <c r="H218" s="1" t="s">
        <v>14737</v>
      </c>
      <c r="I218" s="1" t="s">
        <v>14738</v>
      </c>
      <c r="J218" s="1" t="s">
        <v>14738</v>
      </c>
      <c r="K218" s="2"/>
      <c r="L218" s="1">
        <v>-4.0</v>
      </c>
      <c r="M218" s="1"/>
      <c r="N218" s="1">
        <v>0.5310333333333334</v>
      </c>
      <c r="O218" s="1" t="s">
        <v>42</v>
      </c>
      <c r="P218" s="1" t="s">
        <v>14739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80</v>
      </c>
      <c r="B219" s="1" t="s">
        <v>471</v>
      </c>
      <c r="C219" s="1">
        <v>1352.0</v>
      </c>
      <c r="D219" s="1">
        <v>0.0</v>
      </c>
      <c r="E219" s="1" t="s">
        <v>14740</v>
      </c>
      <c r="F219" s="1" t="s">
        <v>81</v>
      </c>
      <c r="G219" s="1" t="s">
        <v>39</v>
      </c>
      <c r="H219" s="1" t="s">
        <v>14741</v>
      </c>
      <c r="I219" s="1" t="s">
        <v>14742</v>
      </c>
      <c r="J219" s="2"/>
      <c r="K219" s="1" t="s">
        <v>14743</v>
      </c>
      <c r="L219" s="1">
        <v>0.0</v>
      </c>
      <c r="M219" s="1">
        <v>0.011483333333333333</v>
      </c>
      <c r="N219" s="1">
        <v>22.898116666666667</v>
      </c>
      <c r="O219" s="1" t="s">
        <v>5100</v>
      </c>
      <c r="P219" s="1" t="s">
        <v>14744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16</v>
      </c>
      <c r="B220" s="1" t="s">
        <v>471</v>
      </c>
      <c r="C220" s="1">
        <v>528.0</v>
      </c>
      <c r="D220" s="1">
        <v>0.0</v>
      </c>
      <c r="E220" s="1" t="s">
        <v>18</v>
      </c>
      <c r="F220" s="1" t="s">
        <v>19</v>
      </c>
      <c r="G220" s="1" t="s">
        <v>20</v>
      </c>
      <c r="H220" s="1" t="s">
        <v>14745</v>
      </c>
      <c r="I220" s="1" t="s">
        <v>14746</v>
      </c>
      <c r="J220" s="1" t="s">
        <v>14746</v>
      </c>
      <c r="K220" s="2"/>
      <c r="L220" s="1">
        <v>-1.0</v>
      </c>
      <c r="M220" s="1"/>
      <c r="N220" s="1">
        <v>18.68075</v>
      </c>
      <c r="O220" s="1" t="s">
        <v>14050</v>
      </c>
      <c r="P220" s="1" t="s">
        <v>14725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25</v>
      </c>
      <c r="B221" s="1" t="s">
        <v>17</v>
      </c>
      <c r="C221" s="1">
        <v>329.0</v>
      </c>
      <c r="D221" s="1">
        <v>0.0</v>
      </c>
      <c r="E221" s="2"/>
      <c r="F221" s="1" t="s">
        <v>19</v>
      </c>
      <c r="G221" s="1" t="s">
        <v>20</v>
      </c>
      <c r="H221" s="1" t="s">
        <v>14747</v>
      </c>
      <c r="I221" s="1" t="s">
        <v>14748</v>
      </c>
      <c r="J221" s="1" t="s">
        <v>14748</v>
      </c>
      <c r="K221" s="2"/>
      <c r="L221" s="1">
        <v>2.0</v>
      </c>
      <c r="M221" s="1"/>
      <c r="N221" s="1">
        <v>17.77845</v>
      </c>
      <c r="O221" s="1" t="s">
        <v>14050</v>
      </c>
      <c r="P221" s="1" t="s">
        <v>14749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3">
        <v>645.0</v>
      </c>
      <c r="D222" s="1">
        <v>0.0</v>
      </c>
      <c r="E222" s="1" t="s">
        <v>18</v>
      </c>
      <c r="F222" s="1" t="s">
        <v>19</v>
      </c>
      <c r="G222" s="1" t="s">
        <v>20</v>
      </c>
      <c r="H222" s="1" t="s">
        <v>14750</v>
      </c>
      <c r="I222" s="1" t="s">
        <v>14751</v>
      </c>
      <c r="J222" s="1" t="s">
        <v>14751</v>
      </c>
      <c r="K222" s="2"/>
      <c r="L222" s="1">
        <v>-19.0</v>
      </c>
      <c r="M222" s="1"/>
      <c r="N222" s="1">
        <v>1.0058333333333334</v>
      </c>
      <c r="O222" s="1" t="s">
        <v>14050</v>
      </c>
      <c r="P222" s="1" t="s">
        <v>14752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16</v>
      </c>
      <c r="B223" s="1" t="s">
        <v>17</v>
      </c>
      <c r="C223" s="3">
        <v>529.0</v>
      </c>
      <c r="D223" s="1">
        <v>0.0</v>
      </c>
      <c r="E223" s="1" t="s">
        <v>18</v>
      </c>
      <c r="F223" s="1" t="s">
        <v>19</v>
      </c>
      <c r="G223" s="1" t="s">
        <v>20</v>
      </c>
      <c r="H223" s="1" t="s">
        <v>14753</v>
      </c>
      <c r="I223" s="1" t="s">
        <v>14754</v>
      </c>
      <c r="J223" s="1" t="s">
        <v>14754</v>
      </c>
      <c r="K223" s="2"/>
      <c r="L223" s="1">
        <v>0.0</v>
      </c>
      <c r="M223" s="1"/>
      <c r="N223" s="1">
        <v>20.513983333333332</v>
      </c>
      <c r="O223" s="1" t="s">
        <v>14050</v>
      </c>
      <c r="P223" s="1" t="s">
        <v>14525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25</v>
      </c>
      <c r="B224" s="1" t="s">
        <v>17</v>
      </c>
      <c r="C224" s="1">
        <v>338.0</v>
      </c>
      <c r="D224" s="1">
        <v>0.0</v>
      </c>
      <c r="E224" s="2"/>
      <c r="F224" s="1" t="s">
        <v>19</v>
      </c>
      <c r="G224" s="1" t="s">
        <v>20</v>
      </c>
      <c r="H224" s="1" t="s">
        <v>14755</v>
      </c>
      <c r="I224" s="1" t="s">
        <v>14756</v>
      </c>
      <c r="J224" s="1" t="s">
        <v>14756</v>
      </c>
      <c r="K224" s="2"/>
      <c r="L224" s="1">
        <v>-3.0</v>
      </c>
      <c r="M224" s="1"/>
      <c r="N224" s="1">
        <v>11.7762</v>
      </c>
      <c r="O224" s="1" t="s">
        <v>14050</v>
      </c>
      <c r="P224" s="1" t="s">
        <v>14757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25</v>
      </c>
      <c r="B225" s="1" t="s">
        <v>17</v>
      </c>
      <c r="C225" s="1">
        <v>433.0</v>
      </c>
      <c r="D225" s="1">
        <v>0.0</v>
      </c>
      <c r="E225" s="2"/>
      <c r="F225" s="1" t="s">
        <v>19</v>
      </c>
      <c r="G225" s="1" t="s">
        <v>20</v>
      </c>
      <c r="H225" s="1" t="s">
        <v>14758</v>
      </c>
      <c r="I225" s="1" t="s">
        <v>14759</v>
      </c>
      <c r="J225" s="1" t="s">
        <v>14759</v>
      </c>
      <c r="K225" s="2"/>
      <c r="L225" s="1">
        <v>-4.0</v>
      </c>
      <c r="M225" s="1"/>
      <c r="N225" s="1">
        <v>10.137466666666667</v>
      </c>
      <c r="O225" s="1" t="s">
        <v>14050</v>
      </c>
      <c r="P225" s="1" t="s">
        <v>14760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16</v>
      </c>
      <c r="B226" s="1" t="s">
        <v>17</v>
      </c>
      <c r="C226" s="3">
        <v>264.0</v>
      </c>
      <c r="D226" s="1">
        <v>0.0</v>
      </c>
      <c r="E226" s="1" t="s">
        <v>18</v>
      </c>
      <c r="F226" s="1" t="s">
        <v>19</v>
      </c>
      <c r="G226" s="1" t="s">
        <v>20</v>
      </c>
      <c r="H226" s="1" t="s">
        <v>14761</v>
      </c>
      <c r="I226" s="1" t="s">
        <v>14762</v>
      </c>
      <c r="J226" s="1" t="s">
        <v>14762</v>
      </c>
      <c r="K226" s="2"/>
      <c r="L226" s="1">
        <v>-1.0</v>
      </c>
      <c r="M226" s="1"/>
      <c r="N226" s="1">
        <v>13.895816666666667</v>
      </c>
      <c r="O226" s="1" t="s">
        <v>14050</v>
      </c>
      <c r="P226" s="1" t="s">
        <v>14763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1">
        <v>331.0</v>
      </c>
      <c r="D227" s="1">
        <v>0.0</v>
      </c>
      <c r="E227" s="1" t="s">
        <v>18</v>
      </c>
      <c r="F227" s="1" t="s">
        <v>19</v>
      </c>
      <c r="G227" s="1" t="s">
        <v>20</v>
      </c>
      <c r="H227" s="1" t="s">
        <v>14764</v>
      </c>
      <c r="I227" s="1" t="s">
        <v>14765</v>
      </c>
      <c r="J227" s="1" t="s">
        <v>14765</v>
      </c>
      <c r="K227" s="2"/>
      <c r="L227" s="1">
        <v>-2.0</v>
      </c>
      <c r="M227" s="1"/>
      <c r="N227" s="1">
        <v>12.503266666666667</v>
      </c>
      <c r="O227" s="1" t="s">
        <v>14050</v>
      </c>
      <c r="P227" s="1" t="s">
        <v>14766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16</v>
      </c>
      <c r="B228" s="1" t="s">
        <v>17</v>
      </c>
      <c r="C228" s="1">
        <v>364.0</v>
      </c>
      <c r="D228" s="1">
        <v>0.0</v>
      </c>
      <c r="E228" s="1" t="s">
        <v>18</v>
      </c>
      <c r="F228" s="1" t="s">
        <v>19</v>
      </c>
      <c r="G228" s="1" t="s">
        <v>20</v>
      </c>
      <c r="H228" s="1" t="s">
        <v>14767</v>
      </c>
      <c r="I228" s="1" t="s">
        <v>14768</v>
      </c>
      <c r="J228" s="1" t="s">
        <v>14768</v>
      </c>
      <c r="K228" s="2"/>
      <c r="L228" s="1">
        <v>0.0</v>
      </c>
      <c r="M228" s="1"/>
      <c r="N228" s="1">
        <v>15.8969</v>
      </c>
      <c r="O228" s="1" t="s">
        <v>14050</v>
      </c>
      <c r="P228" s="1" t="s">
        <v>14769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16</v>
      </c>
      <c r="B229" s="1" t="s">
        <v>17</v>
      </c>
      <c r="C229" s="1">
        <v>331.0</v>
      </c>
      <c r="D229" s="1">
        <v>0.0</v>
      </c>
      <c r="E229" s="1" t="s">
        <v>18</v>
      </c>
      <c r="F229" s="1" t="s">
        <v>19</v>
      </c>
      <c r="G229" s="1" t="s">
        <v>20</v>
      </c>
      <c r="H229" s="1" t="s">
        <v>14770</v>
      </c>
      <c r="I229" s="1" t="s">
        <v>14771</v>
      </c>
      <c r="J229" s="1" t="s">
        <v>14771</v>
      </c>
      <c r="K229" s="2"/>
      <c r="L229" s="1">
        <v>7.0</v>
      </c>
      <c r="M229" s="1"/>
      <c r="N229" s="1">
        <v>23.2012</v>
      </c>
      <c r="O229" s="1" t="s">
        <v>14050</v>
      </c>
      <c r="P229" s="1" t="s">
        <v>14772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16</v>
      </c>
      <c r="B230" s="1" t="s">
        <v>17</v>
      </c>
      <c r="C230" s="1">
        <v>299.0</v>
      </c>
      <c r="D230" s="1">
        <v>0.0</v>
      </c>
      <c r="E230" s="1" t="s">
        <v>18</v>
      </c>
      <c r="F230" s="1" t="s">
        <v>19</v>
      </c>
      <c r="G230" s="1" t="s">
        <v>20</v>
      </c>
      <c r="H230" s="1" t="s">
        <v>14773</v>
      </c>
      <c r="I230" s="1" t="s">
        <v>14774</v>
      </c>
      <c r="J230" s="1" t="s">
        <v>14774</v>
      </c>
      <c r="K230" s="2"/>
      <c r="L230" s="1">
        <v>9.0</v>
      </c>
      <c r="M230" s="1"/>
      <c r="N230" s="1">
        <v>24.8117</v>
      </c>
      <c r="O230" s="1" t="s">
        <v>14050</v>
      </c>
      <c r="P230" s="1" t="s">
        <v>14775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80</v>
      </c>
      <c r="B231" s="1" t="s">
        <v>17</v>
      </c>
      <c r="C231" s="3">
        <v>490.0</v>
      </c>
      <c r="D231" s="1">
        <v>122.0</v>
      </c>
      <c r="E231" s="2"/>
      <c r="F231" s="1" t="s">
        <v>38</v>
      </c>
      <c r="G231" s="1" t="s">
        <v>20</v>
      </c>
      <c r="H231" s="1" t="s">
        <v>14776</v>
      </c>
      <c r="I231" s="1" t="s">
        <v>14777</v>
      </c>
      <c r="J231" s="1" t="s">
        <v>14777</v>
      </c>
      <c r="K231" s="2"/>
      <c r="L231" s="1">
        <v>12.0</v>
      </c>
      <c r="M231" s="1"/>
      <c r="N231" s="1">
        <v>36.30636666666667</v>
      </c>
      <c r="O231" s="1" t="s">
        <v>5100</v>
      </c>
      <c r="P231" s="1" t="s">
        <v>14778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29</v>
      </c>
      <c r="B232" s="1" t="s">
        <v>17</v>
      </c>
      <c r="C232" s="1">
        <v>464.0</v>
      </c>
      <c r="D232" s="1">
        <v>0.0</v>
      </c>
      <c r="E232" s="1" t="s">
        <v>14779</v>
      </c>
      <c r="F232" s="1" t="s">
        <v>19</v>
      </c>
      <c r="G232" s="1" t="s">
        <v>20</v>
      </c>
      <c r="H232" s="1" t="s">
        <v>14780</v>
      </c>
      <c r="I232" s="1" t="s">
        <v>14781</v>
      </c>
      <c r="J232" s="1" t="s">
        <v>14781</v>
      </c>
      <c r="K232" s="2"/>
      <c r="L232" s="1">
        <v>15.0</v>
      </c>
      <c r="M232" s="1"/>
      <c r="N232" s="1">
        <v>30.893183333333333</v>
      </c>
      <c r="O232" s="1" t="s">
        <v>14050</v>
      </c>
      <c r="P232" s="1" t="s">
        <v>14782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16</v>
      </c>
      <c r="B233" s="1" t="s">
        <v>17</v>
      </c>
      <c r="C233" s="1">
        <v>329.0</v>
      </c>
      <c r="D233" s="1">
        <v>0.0</v>
      </c>
      <c r="E233" s="1" t="s">
        <v>18</v>
      </c>
      <c r="F233" s="1" t="s">
        <v>19</v>
      </c>
      <c r="G233" s="1" t="s">
        <v>20</v>
      </c>
      <c r="H233" s="1" t="s">
        <v>14783</v>
      </c>
      <c r="I233" s="1" t="s">
        <v>14784</v>
      </c>
      <c r="J233" s="1" t="s">
        <v>14784</v>
      </c>
      <c r="K233" s="2"/>
      <c r="L233" s="1">
        <v>6.0</v>
      </c>
      <c r="M233" s="1"/>
      <c r="N233" s="1">
        <v>21.20265</v>
      </c>
      <c r="O233" s="1" t="s">
        <v>14050</v>
      </c>
      <c r="P233" s="1" t="s">
        <v>14785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16</v>
      </c>
      <c r="B234" s="1" t="s">
        <v>17</v>
      </c>
      <c r="C234" s="1">
        <v>433.0</v>
      </c>
      <c r="D234" s="1">
        <v>0.0</v>
      </c>
      <c r="E234" s="1" t="s">
        <v>18</v>
      </c>
      <c r="F234" s="1" t="s">
        <v>19</v>
      </c>
      <c r="G234" s="1" t="s">
        <v>20</v>
      </c>
      <c r="H234" s="1" t="s">
        <v>14786</v>
      </c>
      <c r="I234" s="1" t="s">
        <v>14787</v>
      </c>
      <c r="J234" s="1" t="s">
        <v>14787</v>
      </c>
      <c r="K234" s="2"/>
      <c r="L234" s="1">
        <v>23.0</v>
      </c>
      <c r="M234" s="1"/>
      <c r="N234" s="1">
        <v>38.54761666666667</v>
      </c>
      <c r="O234" s="1" t="s">
        <v>14050</v>
      </c>
      <c r="P234" s="1" t="s">
        <v>14788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25</v>
      </c>
      <c r="B235" s="1" t="s">
        <v>471</v>
      </c>
      <c r="C235" s="1">
        <v>967.0</v>
      </c>
      <c r="D235" s="1">
        <v>0.0</v>
      </c>
      <c r="E235" s="2"/>
      <c r="F235" s="1" t="s">
        <v>19</v>
      </c>
      <c r="G235" s="1" t="s">
        <v>20</v>
      </c>
      <c r="H235" s="1" t="s">
        <v>14789</v>
      </c>
      <c r="I235" s="1" t="s">
        <v>14790</v>
      </c>
      <c r="J235" s="1" t="s">
        <v>14790</v>
      </c>
      <c r="K235" s="2"/>
      <c r="L235" s="1">
        <v>24.0</v>
      </c>
      <c r="M235" s="1"/>
      <c r="N235" s="1">
        <v>44.31261666666666</v>
      </c>
      <c r="O235" s="1" t="s">
        <v>14050</v>
      </c>
      <c r="P235" s="1" t="s">
        <v>14791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29</v>
      </c>
      <c r="B236" s="1" t="s">
        <v>17</v>
      </c>
      <c r="C236" s="1">
        <v>492.0</v>
      </c>
      <c r="D236" s="1">
        <v>0.0</v>
      </c>
      <c r="E236" s="1" t="s">
        <v>14792</v>
      </c>
      <c r="F236" s="1" t="s">
        <v>19</v>
      </c>
      <c r="G236" s="1" t="s">
        <v>20</v>
      </c>
      <c r="H236" s="1" t="s">
        <v>14793</v>
      </c>
      <c r="I236" s="1" t="s">
        <v>14794</v>
      </c>
      <c r="J236" s="1" t="s">
        <v>14794</v>
      </c>
      <c r="K236" s="2"/>
      <c r="L236" s="1">
        <v>5.0</v>
      </c>
      <c r="M236" s="1"/>
      <c r="N236" s="1">
        <v>20.405566666666665</v>
      </c>
      <c r="O236" s="1" t="s">
        <v>14050</v>
      </c>
      <c r="P236" s="1" t="s">
        <v>14795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16</v>
      </c>
      <c r="B237" s="1" t="s">
        <v>17</v>
      </c>
      <c r="C237" s="1">
        <v>740.0</v>
      </c>
      <c r="D237" s="1">
        <v>0.0</v>
      </c>
      <c r="E237" s="1" t="s">
        <v>18</v>
      </c>
      <c r="F237" s="1" t="s">
        <v>19</v>
      </c>
      <c r="G237" s="1" t="s">
        <v>20</v>
      </c>
      <c r="H237" s="1" t="s">
        <v>14796</v>
      </c>
      <c r="I237" s="1" t="s">
        <v>14797</v>
      </c>
      <c r="J237" s="1" t="s">
        <v>14797</v>
      </c>
      <c r="K237" s="2"/>
      <c r="L237" s="1">
        <v>27.0</v>
      </c>
      <c r="M237" s="1"/>
      <c r="N237" s="1">
        <v>47.188716666666664</v>
      </c>
      <c r="O237" s="1" t="s">
        <v>14050</v>
      </c>
      <c r="P237" s="1" t="s">
        <v>14798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16</v>
      </c>
      <c r="B238" s="1" t="s">
        <v>17</v>
      </c>
      <c r="C238" s="1">
        <v>1025.0</v>
      </c>
      <c r="D238" s="1">
        <v>0.0</v>
      </c>
      <c r="E238" s="1" t="s">
        <v>18</v>
      </c>
      <c r="F238" s="1" t="s">
        <v>19</v>
      </c>
      <c r="G238" s="1" t="s">
        <v>20</v>
      </c>
      <c r="H238" s="1" t="s">
        <v>14799</v>
      </c>
      <c r="I238" s="1" t="s">
        <v>14800</v>
      </c>
      <c r="J238" s="1" t="s">
        <v>14800</v>
      </c>
      <c r="K238" s="2"/>
      <c r="L238" s="1">
        <v>10.0</v>
      </c>
      <c r="M238" s="1"/>
      <c r="N238" s="1">
        <v>30.463733333333334</v>
      </c>
      <c r="O238" s="1" t="s">
        <v>14050</v>
      </c>
      <c r="P238" s="1" t="s">
        <v>14801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37</v>
      </c>
      <c r="B239" s="1" t="s">
        <v>17</v>
      </c>
      <c r="C239" s="1">
        <v>309.0</v>
      </c>
      <c r="D239" s="1">
        <v>0.0</v>
      </c>
      <c r="E239" s="2"/>
      <c r="F239" s="1" t="s">
        <v>38</v>
      </c>
      <c r="G239" s="1" t="s">
        <v>39</v>
      </c>
      <c r="H239" s="1" t="s">
        <v>14802</v>
      </c>
      <c r="I239" s="1" t="s">
        <v>14803</v>
      </c>
      <c r="J239" s="1" t="s">
        <v>14803</v>
      </c>
      <c r="K239" s="2"/>
      <c r="L239" s="1">
        <v>15.0</v>
      </c>
      <c r="M239" s="1"/>
      <c r="N239" s="1">
        <v>20.260583333333333</v>
      </c>
      <c r="O239" s="1" t="s">
        <v>42</v>
      </c>
      <c r="P239" s="1" t="s">
        <v>14804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16</v>
      </c>
      <c r="B240" s="1" t="s">
        <v>17</v>
      </c>
      <c r="C240" s="1">
        <v>329.0</v>
      </c>
      <c r="D240" s="1">
        <v>0.0</v>
      </c>
      <c r="E240" s="1" t="s">
        <v>18</v>
      </c>
      <c r="F240" s="1" t="s">
        <v>19</v>
      </c>
      <c r="G240" s="1" t="s">
        <v>20</v>
      </c>
      <c r="H240" s="1" t="s">
        <v>14805</v>
      </c>
      <c r="I240" s="1" t="s">
        <v>14806</v>
      </c>
      <c r="J240" s="1" t="s">
        <v>14806</v>
      </c>
      <c r="K240" s="2"/>
      <c r="L240" s="1">
        <v>14.0</v>
      </c>
      <c r="M240" s="1"/>
      <c r="N240" s="1">
        <v>29.5985</v>
      </c>
      <c r="O240" s="1" t="s">
        <v>14050</v>
      </c>
      <c r="P240" s="1" t="s">
        <v>14807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37</v>
      </c>
      <c r="B241" s="3" t="s">
        <v>17</v>
      </c>
      <c r="C241" s="1">
        <v>124.5</v>
      </c>
      <c r="D241" s="1">
        <v>124.5</v>
      </c>
      <c r="E241" s="2"/>
      <c r="F241" s="1" t="s">
        <v>38</v>
      </c>
      <c r="G241" s="1" t="s">
        <v>39</v>
      </c>
      <c r="H241" s="1" t="s">
        <v>14808</v>
      </c>
      <c r="I241" s="1" t="s">
        <v>14809</v>
      </c>
      <c r="J241" s="1" t="s">
        <v>14809</v>
      </c>
      <c r="K241" s="2"/>
      <c r="L241" s="1">
        <v>3.0</v>
      </c>
      <c r="M241" s="1"/>
      <c r="N241" s="1">
        <v>8.956683333333334</v>
      </c>
      <c r="O241" s="1" t="s">
        <v>42</v>
      </c>
      <c r="P241" s="1" t="s">
        <v>14810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29</v>
      </c>
      <c r="B242" s="1" t="s">
        <v>17</v>
      </c>
      <c r="C242" s="3">
        <v>274.0</v>
      </c>
      <c r="D242" s="1">
        <v>0.0</v>
      </c>
      <c r="E242" s="1" t="s">
        <v>14811</v>
      </c>
      <c r="F242" s="1" t="s">
        <v>19</v>
      </c>
      <c r="G242" s="1" t="s">
        <v>20</v>
      </c>
      <c r="H242" s="1" t="s">
        <v>14812</v>
      </c>
      <c r="I242" s="1" t="s">
        <v>14813</v>
      </c>
      <c r="J242" s="1" t="s">
        <v>14813</v>
      </c>
      <c r="K242" s="2"/>
      <c r="L242" s="1">
        <v>16.0</v>
      </c>
      <c r="M242" s="1"/>
      <c r="N242" s="1">
        <v>31.41375</v>
      </c>
      <c r="O242" s="1" t="s">
        <v>14050</v>
      </c>
      <c r="P242" s="1" t="s">
        <v>14814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16</v>
      </c>
      <c r="B243" s="1" t="s">
        <v>17</v>
      </c>
      <c r="C243" s="1">
        <v>331.0</v>
      </c>
      <c r="D243" s="1">
        <v>0.0</v>
      </c>
      <c r="E243" s="1" t="s">
        <v>18</v>
      </c>
      <c r="F243" s="1" t="s">
        <v>19</v>
      </c>
      <c r="G243" s="1" t="s">
        <v>20</v>
      </c>
      <c r="H243" s="1" t="s">
        <v>14815</v>
      </c>
      <c r="I243" s="1" t="s">
        <v>14816</v>
      </c>
      <c r="J243" s="1" t="s">
        <v>14816</v>
      </c>
      <c r="K243" s="2"/>
      <c r="L243" s="1">
        <v>14.0</v>
      </c>
      <c r="M243" s="1"/>
      <c r="N243" s="1">
        <v>29.842966666666666</v>
      </c>
      <c r="O243" s="1" t="s">
        <v>14050</v>
      </c>
      <c r="P243" s="1" t="s">
        <v>14817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25</v>
      </c>
      <c r="B244" s="1" t="s">
        <v>17</v>
      </c>
      <c r="C244" s="1">
        <v>329.0</v>
      </c>
      <c r="D244" s="1">
        <v>0.0</v>
      </c>
      <c r="E244" s="2"/>
      <c r="F244" s="1" t="s">
        <v>19</v>
      </c>
      <c r="G244" s="1" t="s">
        <v>20</v>
      </c>
      <c r="H244" s="1" t="s">
        <v>14818</v>
      </c>
      <c r="I244" s="1" t="s">
        <v>14819</v>
      </c>
      <c r="J244" s="1" t="s">
        <v>14819</v>
      </c>
      <c r="K244" s="2"/>
      <c r="L244" s="1">
        <v>2.0</v>
      </c>
      <c r="M244" s="1"/>
      <c r="N244" s="1">
        <v>17.84005</v>
      </c>
      <c r="O244" s="1" t="s">
        <v>14050</v>
      </c>
      <c r="P244" s="1" t="s">
        <v>14820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16</v>
      </c>
      <c r="B245" s="1" t="s">
        <v>17</v>
      </c>
      <c r="C245" s="1">
        <v>863.0</v>
      </c>
      <c r="D245" s="1">
        <v>0.0</v>
      </c>
      <c r="E245" s="1" t="s">
        <v>18</v>
      </c>
      <c r="F245" s="1" t="s">
        <v>19</v>
      </c>
      <c r="G245" s="1" t="s">
        <v>20</v>
      </c>
      <c r="H245" s="1" t="s">
        <v>14821</v>
      </c>
      <c r="I245" s="1" t="s">
        <v>14822</v>
      </c>
      <c r="J245" s="1" t="s">
        <v>14822</v>
      </c>
      <c r="K245" s="2"/>
      <c r="L245" s="1">
        <v>16.0</v>
      </c>
      <c r="M245" s="1"/>
      <c r="N245" s="1">
        <v>36.152833333333334</v>
      </c>
      <c r="O245" s="1" t="s">
        <v>14050</v>
      </c>
      <c r="P245" s="1" t="s">
        <v>14823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25</v>
      </c>
      <c r="B246" s="1" t="s">
        <v>17</v>
      </c>
      <c r="C246" s="1">
        <v>747.0</v>
      </c>
      <c r="D246" s="1">
        <v>0.0</v>
      </c>
      <c r="E246" s="2"/>
      <c r="F246" s="1" t="s">
        <v>19</v>
      </c>
      <c r="G246" s="1" t="s">
        <v>20</v>
      </c>
      <c r="H246" s="1" t="s">
        <v>14824</v>
      </c>
      <c r="I246" s="1" t="s">
        <v>14825</v>
      </c>
      <c r="J246" s="1" t="s">
        <v>14825</v>
      </c>
      <c r="K246" s="2"/>
      <c r="L246" s="1">
        <v>7.0</v>
      </c>
      <c r="M246" s="1"/>
      <c r="N246" s="1">
        <v>27.611216666666667</v>
      </c>
      <c r="O246" s="1" t="s">
        <v>14050</v>
      </c>
      <c r="P246" s="1" t="s">
        <v>14826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16</v>
      </c>
      <c r="B247" s="1" t="s">
        <v>17</v>
      </c>
      <c r="C247" s="1">
        <v>1103.0</v>
      </c>
      <c r="D247" s="1">
        <v>0.0</v>
      </c>
      <c r="E247" s="1" t="s">
        <v>18</v>
      </c>
      <c r="F247" s="1" t="s">
        <v>19</v>
      </c>
      <c r="G247" s="1" t="s">
        <v>20</v>
      </c>
      <c r="H247" s="1" t="s">
        <v>14827</v>
      </c>
      <c r="I247" s="1" t="s">
        <v>14828</v>
      </c>
      <c r="J247" s="1" t="s">
        <v>14828</v>
      </c>
      <c r="K247" s="2"/>
      <c r="L247" s="1">
        <v>4.0</v>
      </c>
      <c r="M247" s="1"/>
      <c r="N247" s="1">
        <v>24.781866666666666</v>
      </c>
      <c r="O247" s="1" t="s">
        <v>14050</v>
      </c>
      <c r="P247" s="1" t="s">
        <v>14829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25</v>
      </c>
      <c r="B248" s="1" t="s">
        <v>17</v>
      </c>
      <c r="C248" s="1">
        <v>321.0</v>
      </c>
      <c r="D248" s="1">
        <v>0.0</v>
      </c>
      <c r="E248" s="2"/>
      <c r="F248" s="1" t="s">
        <v>19</v>
      </c>
      <c r="G248" s="1" t="s">
        <v>20</v>
      </c>
      <c r="H248" s="1" t="s">
        <v>14830</v>
      </c>
      <c r="I248" s="1" t="s">
        <v>14831</v>
      </c>
      <c r="J248" s="1" t="s">
        <v>14831</v>
      </c>
      <c r="K248" s="2"/>
      <c r="L248" s="1">
        <v>0.0</v>
      </c>
      <c r="M248" s="1"/>
      <c r="N248" s="1">
        <v>14.722283333333333</v>
      </c>
      <c r="O248" s="1" t="s">
        <v>14050</v>
      </c>
      <c r="P248" s="1" t="s">
        <v>14832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16</v>
      </c>
      <c r="B249" s="1" t="s">
        <v>17</v>
      </c>
      <c r="C249" s="1">
        <v>323.0</v>
      </c>
      <c r="D249" s="1">
        <v>0.0</v>
      </c>
      <c r="E249" s="1" t="s">
        <v>18</v>
      </c>
      <c r="F249" s="1" t="s">
        <v>19</v>
      </c>
      <c r="G249" s="1" t="s">
        <v>20</v>
      </c>
      <c r="H249" s="1" t="s">
        <v>14833</v>
      </c>
      <c r="I249" s="1" t="s">
        <v>14834</v>
      </c>
      <c r="J249" s="1" t="s">
        <v>14834</v>
      </c>
      <c r="K249" s="2"/>
      <c r="L249" s="1">
        <v>-4.0</v>
      </c>
      <c r="M249" s="1"/>
      <c r="N249" s="1">
        <v>10.735983333333333</v>
      </c>
      <c r="O249" s="1" t="s">
        <v>14050</v>
      </c>
      <c r="P249" s="1" t="s">
        <v>14835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25</v>
      </c>
      <c r="B250" s="1" t="s">
        <v>88</v>
      </c>
      <c r="C250" s="1">
        <v>313.0</v>
      </c>
      <c r="D250" s="1">
        <v>0.0</v>
      </c>
      <c r="E250" s="2"/>
      <c r="F250" s="1" t="s">
        <v>19</v>
      </c>
      <c r="G250" s="1" t="s">
        <v>20</v>
      </c>
      <c r="H250" s="1" t="s">
        <v>14836</v>
      </c>
      <c r="I250" s="1" t="s">
        <v>14837</v>
      </c>
      <c r="J250" s="1" t="s">
        <v>14837</v>
      </c>
      <c r="K250" s="2"/>
      <c r="L250" s="1">
        <v>-6.0</v>
      </c>
      <c r="M250" s="1"/>
      <c r="N250" s="1">
        <v>8.1853</v>
      </c>
      <c r="O250" s="1" t="s">
        <v>14050</v>
      </c>
      <c r="P250" s="1" t="s">
        <v>14838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29</v>
      </c>
      <c r="B251" s="1" t="s">
        <v>88</v>
      </c>
      <c r="C251" s="3">
        <v>329.0</v>
      </c>
      <c r="D251" s="1">
        <v>0.0</v>
      </c>
      <c r="E251" s="1" t="s">
        <v>1374</v>
      </c>
      <c r="F251" s="1" t="s">
        <v>19</v>
      </c>
      <c r="G251" s="1" t="s">
        <v>20</v>
      </c>
      <c r="H251" s="1" t="s">
        <v>14839</v>
      </c>
      <c r="I251" s="1" t="s">
        <v>14840</v>
      </c>
      <c r="J251" s="1" t="s">
        <v>14840</v>
      </c>
      <c r="K251" s="2"/>
      <c r="L251" s="1">
        <v>-6.0</v>
      </c>
      <c r="M251" s="1"/>
      <c r="N251" s="1">
        <v>8.37025</v>
      </c>
      <c r="O251" s="1" t="s">
        <v>14050</v>
      </c>
      <c r="P251" s="1" t="s">
        <v>14841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16</v>
      </c>
      <c r="B252" s="1" t="s">
        <v>17</v>
      </c>
      <c r="C252" s="3">
        <v>528.0</v>
      </c>
      <c r="D252" s="1">
        <v>0.0</v>
      </c>
      <c r="E252" s="1" t="s">
        <v>18</v>
      </c>
      <c r="F252" s="1" t="s">
        <v>19</v>
      </c>
      <c r="G252" s="1" t="s">
        <v>20</v>
      </c>
      <c r="H252" s="1" t="s">
        <v>14842</v>
      </c>
      <c r="I252" s="1" t="s">
        <v>14843</v>
      </c>
      <c r="J252" s="1" t="s">
        <v>14843</v>
      </c>
      <c r="K252" s="2"/>
      <c r="L252" s="1">
        <v>-9.0</v>
      </c>
      <c r="M252" s="1"/>
      <c r="N252" s="1">
        <v>10.298633333333333</v>
      </c>
      <c r="O252" s="1" t="s">
        <v>14050</v>
      </c>
      <c r="P252" s="1" t="s">
        <v>14844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17</v>
      </c>
      <c r="C253" s="3">
        <v>264.0</v>
      </c>
      <c r="D253" s="1">
        <v>0.0</v>
      </c>
      <c r="E253" s="1" t="s">
        <v>18</v>
      </c>
      <c r="F253" s="1" t="s">
        <v>19</v>
      </c>
      <c r="G253" s="1" t="s">
        <v>20</v>
      </c>
      <c r="H253" s="1" t="s">
        <v>14845</v>
      </c>
      <c r="I253" s="1" t="s">
        <v>14846</v>
      </c>
      <c r="J253" s="1" t="s">
        <v>14846</v>
      </c>
      <c r="K253" s="2"/>
      <c r="L253" s="1">
        <v>-8.0</v>
      </c>
      <c r="M253" s="1"/>
      <c r="N253" s="1">
        <v>6.7267166666666665</v>
      </c>
      <c r="O253" s="1" t="s">
        <v>14050</v>
      </c>
      <c r="P253" s="1" t="s">
        <v>14673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16</v>
      </c>
      <c r="B254" s="1" t="s">
        <v>17</v>
      </c>
      <c r="C254" s="1">
        <v>383.0</v>
      </c>
      <c r="D254" s="1">
        <v>0.0</v>
      </c>
      <c r="E254" s="1" t="s">
        <v>18</v>
      </c>
      <c r="F254" s="1" t="s">
        <v>19</v>
      </c>
      <c r="G254" s="1" t="s">
        <v>20</v>
      </c>
      <c r="H254" s="1" t="s">
        <v>14847</v>
      </c>
      <c r="I254" s="1" t="s">
        <v>14848</v>
      </c>
      <c r="J254" s="1" t="s">
        <v>14848</v>
      </c>
      <c r="K254" s="2"/>
      <c r="L254" s="1">
        <v>-6.0</v>
      </c>
      <c r="M254" s="1"/>
      <c r="N254" s="1">
        <v>8.634533333333334</v>
      </c>
      <c r="O254" s="1" t="s">
        <v>14050</v>
      </c>
      <c r="P254" s="1" t="s">
        <v>14849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80</v>
      </c>
      <c r="B255" s="1" t="s">
        <v>17</v>
      </c>
      <c r="C255" s="1">
        <v>199.0</v>
      </c>
      <c r="D255" s="1">
        <v>50.0</v>
      </c>
      <c r="E255" s="2"/>
      <c r="F255" s="1" t="s">
        <v>38</v>
      </c>
      <c r="G255" s="1" t="s">
        <v>162</v>
      </c>
      <c r="H255" s="1" t="s">
        <v>14850</v>
      </c>
      <c r="I255" s="1" t="s">
        <v>14851</v>
      </c>
      <c r="J255" s="1" t="s">
        <v>14851</v>
      </c>
      <c r="K255" s="2"/>
      <c r="L255" s="1">
        <v>-4.0</v>
      </c>
      <c r="M255" s="1"/>
      <c r="N255" s="1">
        <v>15.057833333333333</v>
      </c>
      <c r="O255" s="1" t="s">
        <v>5100</v>
      </c>
      <c r="P255" s="1" t="s">
        <v>7894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17</v>
      </c>
      <c r="C256" s="1">
        <v>832.0</v>
      </c>
      <c r="D256" s="1">
        <v>0.0</v>
      </c>
      <c r="E256" s="1" t="s">
        <v>18</v>
      </c>
      <c r="F256" s="1" t="s">
        <v>19</v>
      </c>
      <c r="G256" s="1" t="s">
        <v>20</v>
      </c>
      <c r="H256" s="1" t="s">
        <v>14852</v>
      </c>
      <c r="I256" s="1" t="s">
        <v>14853</v>
      </c>
      <c r="J256" s="1" t="s">
        <v>14853</v>
      </c>
      <c r="K256" s="2"/>
      <c r="L256" s="1">
        <v>-4.0</v>
      </c>
      <c r="M256" s="1"/>
      <c r="N256" s="1">
        <v>15.380966666666666</v>
      </c>
      <c r="O256" s="1" t="s">
        <v>14050</v>
      </c>
      <c r="P256" s="1" t="s">
        <v>14854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29</v>
      </c>
      <c r="B257" s="1" t="s">
        <v>17</v>
      </c>
      <c r="C257" s="1">
        <v>775.0</v>
      </c>
      <c r="D257" s="1">
        <v>0.0</v>
      </c>
      <c r="E257" s="1" t="s">
        <v>14167</v>
      </c>
      <c r="F257" s="1" t="s">
        <v>19</v>
      </c>
      <c r="G257" s="1" t="s">
        <v>20</v>
      </c>
      <c r="H257" s="1" t="s">
        <v>14855</v>
      </c>
      <c r="I257" s="1" t="s">
        <v>14856</v>
      </c>
      <c r="J257" s="1" t="s">
        <v>14856</v>
      </c>
      <c r="K257" s="2"/>
      <c r="L257" s="1">
        <v>-8.0</v>
      </c>
      <c r="M257" s="1"/>
      <c r="N257" s="1">
        <v>11.409416666666667</v>
      </c>
      <c r="O257" s="1" t="s">
        <v>14050</v>
      </c>
      <c r="P257" s="1" t="s">
        <v>14857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29</v>
      </c>
      <c r="B258" s="1" t="s">
        <v>17</v>
      </c>
      <c r="C258" s="1">
        <v>528.0</v>
      </c>
      <c r="D258" s="1">
        <v>0.0</v>
      </c>
      <c r="E258" s="1" t="s">
        <v>13722</v>
      </c>
      <c r="F258" s="1" t="s">
        <v>19</v>
      </c>
      <c r="G258" s="1" t="s">
        <v>20</v>
      </c>
      <c r="H258" s="1" t="s">
        <v>14858</v>
      </c>
      <c r="I258" s="1" t="s">
        <v>14859</v>
      </c>
      <c r="J258" s="1" t="s">
        <v>14859</v>
      </c>
      <c r="K258" s="2"/>
      <c r="L258" s="1">
        <v>-11.0</v>
      </c>
      <c r="M258" s="1"/>
      <c r="N258" s="1">
        <v>8.392416666666668</v>
      </c>
      <c r="O258" s="1" t="s">
        <v>14050</v>
      </c>
      <c r="P258" s="1" t="s">
        <v>14860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16</v>
      </c>
      <c r="B259" s="1" t="s">
        <v>17</v>
      </c>
      <c r="C259" s="1">
        <v>394.0</v>
      </c>
      <c r="D259" s="1">
        <v>0.0</v>
      </c>
      <c r="E259" s="1" t="s">
        <v>18</v>
      </c>
      <c r="F259" s="1" t="s">
        <v>19</v>
      </c>
      <c r="G259" s="1" t="s">
        <v>20</v>
      </c>
      <c r="H259" s="1" t="s">
        <v>14861</v>
      </c>
      <c r="I259" s="1" t="s">
        <v>14862</v>
      </c>
      <c r="J259" s="1" t="s">
        <v>14862</v>
      </c>
      <c r="K259" s="2"/>
      <c r="L259" s="1">
        <v>-4.0</v>
      </c>
      <c r="M259" s="1"/>
      <c r="N259" s="1">
        <v>10.139216666666666</v>
      </c>
      <c r="O259" s="1" t="s">
        <v>14050</v>
      </c>
      <c r="P259" s="1" t="s">
        <v>14863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16</v>
      </c>
      <c r="B260" s="1" t="s">
        <v>17</v>
      </c>
      <c r="C260" s="1">
        <v>264.0</v>
      </c>
      <c r="D260" s="1">
        <v>0.0</v>
      </c>
      <c r="E260" s="1" t="s">
        <v>18</v>
      </c>
      <c r="F260" s="1" t="s">
        <v>19</v>
      </c>
      <c r="G260" s="1" t="s">
        <v>20</v>
      </c>
      <c r="H260" s="1" t="s">
        <v>14864</v>
      </c>
      <c r="I260" s="1" t="s">
        <v>14865</v>
      </c>
      <c r="J260" s="1" t="s">
        <v>14865</v>
      </c>
      <c r="K260" s="2"/>
      <c r="L260" s="1">
        <v>-9.0</v>
      </c>
      <c r="M260" s="1"/>
      <c r="N260" s="1">
        <v>5.706366666666667</v>
      </c>
      <c r="O260" s="1" t="s">
        <v>14050</v>
      </c>
      <c r="P260" s="1" t="s">
        <v>14622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16</v>
      </c>
      <c r="B261" s="1" t="s">
        <v>17</v>
      </c>
      <c r="C261" s="1">
        <v>628.0</v>
      </c>
      <c r="D261" s="1">
        <v>0.0</v>
      </c>
      <c r="E261" s="1" t="s">
        <v>18</v>
      </c>
      <c r="F261" s="1" t="s">
        <v>19</v>
      </c>
      <c r="G261" s="1" t="s">
        <v>20</v>
      </c>
      <c r="H261" s="1" t="s">
        <v>14866</v>
      </c>
      <c r="I261" s="1" t="s">
        <v>14867</v>
      </c>
      <c r="J261" s="1" t="s">
        <v>14867</v>
      </c>
      <c r="K261" s="2"/>
      <c r="L261" s="1">
        <v>-5.0</v>
      </c>
      <c r="M261" s="1"/>
      <c r="N261" s="1">
        <v>14.710066666666666</v>
      </c>
      <c r="O261" s="1" t="s">
        <v>14050</v>
      </c>
      <c r="P261" s="1" t="s">
        <v>14868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29</v>
      </c>
      <c r="B262" s="1" t="s">
        <v>17</v>
      </c>
      <c r="C262" s="1">
        <v>540.0</v>
      </c>
      <c r="D262" s="1">
        <v>0.0</v>
      </c>
      <c r="E262" s="1" t="s">
        <v>14869</v>
      </c>
      <c r="F262" s="1" t="s">
        <v>19</v>
      </c>
      <c r="G262" s="1" t="s">
        <v>20</v>
      </c>
      <c r="H262" s="1" t="s">
        <v>14870</v>
      </c>
      <c r="I262" s="1" t="s">
        <v>14871</v>
      </c>
      <c r="J262" s="1" t="s">
        <v>14871</v>
      </c>
      <c r="K262" s="2"/>
      <c r="L262" s="1">
        <v>-5.0</v>
      </c>
      <c r="M262" s="1"/>
      <c r="N262" s="1">
        <v>14.525333333333334</v>
      </c>
      <c r="O262" s="1" t="s">
        <v>14050</v>
      </c>
      <c r="P262" s="1" t="s">
        <v>14872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37</v>
      </c>
      <c r="B263" s="1" t="s">
        <v>17</v>
      </c>
      <c r="C263" s="3">
        <v>249.0</v>
      </c>
      <c r="D263" s="1">
        <v>0.0</v>
      </c>
      <c r="E263" s="2"/>
      <c r="F263" s="1" t="s">
        <v>38</v>
      </c>
      <c r="G263" s="1" t="s">
        <v>39</v>
      </c>
      <c r="H263" s="1" t="s">
        <v>14873</v>
      </c>
      <c r="I263" s="1" t="s">
        <v>14874</v>
      </c>
      <c r="J263" s="1" t="s">
        <v>14874</v>
      </c>
      <c r="K263" s="2"/>
      <c r="L263" s="1">
        <v>9.0</v>
      </c>
      <c r="M263" s="1"/>
      <c r="N263" s="1">
        <v>14.582083333333333</v>
      </c>
      <c r="O263" s="1" t="s">
        <v>42</v>
      </c>
      <c r="P263" s="1" t="s">
        <v>14875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37</v>
      </c>
      <c r="B264" s="1" t="s">
        <v>17</v>
      </c>
      <c r="C264" s="1">
        <v>498.0</v>
      </c>
      <c r="D264" s="1">
        <v>0.0</v>
      </c>
      <c r="E264" s="2"/>
      <c r="F264" s="1" t="s">
        <v>38</v>
      </c>
      <c r="G264" s="1" t="s">
        <v>39</v>
      </c>
      <c r="H264" s="1" t="s">
        <v>14876</v>
      </c>
      <c r="I264" s="1" t="s">
        <v>14877</v>
      </c>
      <c r="J264" s="1" t="s">
        <v>14877</v>
      </c>
      <c r="K264" s="2"/>
      <c r="L264" s="1">
        <v>4.0</v>
      </c>
      <c r="M264" s="1"/>
      <c r="N264" s="1">
        <v>9.98045</v>
      </c>
      <c r="O264" s="1" t="s">
        <v>42</v>
      </c>
      <c r="P264" s="1" t="s">
        <v>14878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80</v>
      </c>
      <c r="B265" s="1" t="s">
        <v>17</v>
      </c>
      <c r="C265" s="1">
        <v>872.0</v>
      </c>
      <c r="D265" s="1">
        <v>0.0</v>
      </c>
      <c r="E265" s="1" t="s">
        <v>14740</v>
      </c>
      <c r="F265" s="1" t="s">
        <v>81</v>
      </c>
      <c r="G265" s="1" t="s">
        <v>20</v>
      </c>
      <c r="H265" s="1" t="s">
        <v>14879</v>
      </c>
      <c r="I265" s="1" t="s">
        <v>14880</v>
      </c>
      <c r="J265" s="1" t="s">
        <v>14881</v>
      </c>
      <c r="K265" s="1" t="s">
        <v>14882</v>
      </c>
      <c r="L265" s="1">
        <v>-19.0</v>
      </c>
      <c r="M265" s="1">
        <v>0.01855</v>
      </c>
      <c r="N265" s="1">
        <v>11.925516666666667</v>
      </c>
      <c r="O265" s="1" t="s">
        <v>5100</v>
      </c>
      <c r="P265" s="1" t="s">
        <v>14883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16</v>
      </c>
      <c r="B266" s="1" t="s">
        <v>17</v>
      </c>
      <c r="C266" s="3">
        <v>643.0</v>
      </c>
      <c r="D266" s="1">
        <v>0.0</v>
      </c>
      <c r="E266" s="1" t="s">
        <v>18</v>
      </c>
      <c r="F266" s="1" t="s">
        <v>19</v>
      </c>
      <c r="G266" s="1" t="s">
        <v>20</v>
      </c>
      <c r="H266" s="1" t="s">
        <v>14884</v>
      </c>
      <c r="I266" s="1" t="s">
        <v>14885</v>
      </c>
      <c r="J266" s="1" t="s">
        <v>14885</v>
      </c>
      <c r="K266" s="2"/>
      <c r="L266" s="1">
        <v>-8.0</v>
      </c>
      <c r="M266" s="1"/>
      <c r="N266" s="1">
        <v>11.362516666666666</v>
      </c>
      <c r="O266" s="1" t="s">
        <v>14050</v>
      </c>
      <c r="P266" s="1" t="s">
        <v>14886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80</v>
      </c>
      <c r="B267" s="1" t="s">
        <v>17</v>
      </c>
      <c r="C267" s="3">
        <v>199.0</v>
      </c>
      <c r="D267" s="1">
        <v>50.0</v>
      </c>
      <c r="E267" s="2"/>
      <c r="F267" s="1" t="s">
        <v>38</v>
      </c>
      <c r="G267" s="1" t="s">
        <v>39</v>
      </c>
      <c r="H267" s="1" t="s">
        <v>14887</v>
      </c>
      <c r="I267" s="1" t="s">
        <v>14888</v>
      </c>
      <c r="J267" s="1" t="s">
        <v>14888</v>
      </c>
      <c r="K267" s="2"/>
      <c r="L267" s="1">
        <v>-14.0</v>
      </c>
      <c r="M267" s="1"/>
      <c r="N267" s="1">
        <v>5.009083333333334</v>
      </c>
      <c r="O267" s="1" t="s">
        <v>5100</v>
      </c>
      <c r="P267" s="1" t="s">
        <v>5733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16</v>
      </c>
      <c r="B268" s="1" t="s">
        <v>17</v>
      </c>
      <c r="C268" s="3">
        <v>468.0</v>
      </c>
      <c r="D268" s="1">
        <v>0.0</v>
      </c>
      <c r="E268" s="1" t="s">
        <v>18</v>
      </c>
      <c r="F268" s="1" t="s">
        <v>19</v>
      </c>
      <c r="G268" s="1" t="s">
        <v>20</v>
      </c>
      <c r="H268" s="1" t="s">
        <v>14889</v>
      </c>
      <c r="I268" s="1" t="s">
        <v>14890</v>
      </c>
      <c r="J268" s="1" t="s">
        <v>14890</v>
      </c>
      <c r="K268" s="2"/>
      <c r="L268" s="1">
        <v>-3.0</v>
      </c>
      <c r="M268" s="1"/>
      <c r="N268" s="1">
        <v>11.515083333333333</v>
      </c>
      <c r="O268" s="1" t="s">
        <v>14050</v>
      </c>
      <c r="P268" s="1" t="s">
        <v>14891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80</v>
      </c>
      <c r="B269" s="1" t="s">
        <v>17</v>
      </c>
      <c r="C269" s="3">
        <v>814.0</v>
      </c>
      <c r="D269" s="1">
        <v>0.0</v>
      </c>
      <c r="E269" s="1" t="s">
        <v>14740</v>
      </c>
      <c r="F269" s="1" t="s">
        <v>81</v>
      </c>
      <c r="G269" s="1" t="s">
        <v>20</v>
      </c>
      <c r="H269" s="1" t="s">
        <v>14892</v>
      </c>
      <c r="I269" s="1" t="s">
        <v>14893</v>
      </c>
      <c r="J269" s="1" t="s">
        <v>14894</v>
      </c>
      <c r="K269" s="1" t="s">
        <v>14895</v>
      </c>
      <c r="L269" s="1">
        <v>-7.0</v>
      </c>
      <c r="M269" s="1">
        <v>0.0134</v>
      </c>
      <c r="N269" s="1">
        <v>15.842483333333334</v>
      </c>
      <c r="O269" s="1" t="s">
        <v>5100</v>
      </c>
      <c r="P269" s="1" t="s">
        <v>14896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37</v>
      </c>
      <c r="B270" s="1" t="s">
        <v>17</v>
      </c>
      <c r="C270" s="1">
        <v>119.0</v>
      </c>
      <c r="D270" s="1">
        <v>0.0</v>
      </c>
      <c r="E270" s="2"/>
      <c r="F270" s="1" t="s">
        <v>38</v>
      </c>
      <c r="G270" s="1" t="s">
        <v>39</v>
      </c>
      <c r="H270" s="1" t="s">
        <v>14897</v>
      </c>
      <c r="I270" s="1" t="s">
        <v>14898</v>
      </c>
      <c r="J270" s="1" t="s">
        <v>14898</v>
      </c>
      <c r="K270" s="2"/>
      <c r="L270" s="1">
        <v>10.0</v>
      </c>
      <c r="M270" s="1"/>
      <c r="N270" s="1">
        <v>15.095566666666667</v>
      </c>
      <c r="O270" s="1" t="s">
        <v>42</v>
      </c>
      <c r="P270" s="1" t="s">
        <v>14899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29</v>
      </c>
      <c r="B271" s="1" t="s">
        <v>17</v>
      </c>
      <c r="C271" s="1">
        <v>618.0</v>
      </c>
      <c r="D271" s="1">
        <v>0.0</v>
      </c>
      <c r="E271" s="1" t="s">
        <v>14900</v>
      </c>
      <c r="F271" s="1" t="s">
        <v>19</v>
      </c>
      <c r="G271" s="1" t="s">
        <v>20</v>
      </c>
      <c r="H271" s="1" t="s">
        <v>14901</v>
      </c>
      <c r="I271" s="1" t="s">
        <v>14902</v>
      </c>
      <c r="J271" s="1" t="s">
        <v>14902</v>
      </c>
      <c r="K271" s="2"/>
      <c r="L271" s="1">
        <v>-8.0</v>
      </c>
      <c r="M271" s="1"/>
      <c r="N271" s="1">
        <v>11.410983333333334</v>
      </c>
      <c r="O271" s="1" t="s">
        <v>14050</v>
      </c>
      <c r="P271" s="1" t="s">
        <v>14903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16</v>
      </c>
      <c r="B272" s="1" t="s">
        <v>17</v>
      </c>
      <c r="C272" s="3">
        <v>364.0</v>
      </c>
      <c r="D272" s="1">
        <v>0.0</v>
      </c>
      <c r="E272" s="1" t="s">
        <v>18</v>
      </c>
      <c r="F272" s="1" t="s">
        <v>19</v>
      </c>
      <c r="G272" s="1" t="s">
        <v>20</v>
      </c>
      <c r="H272" s="1" t="s">
        <v>14904</v>
      </c>
      <c r="I272" s="1" t="s">
        <v>14905</v>
      </c>
      <c r="J272" s="1" t="s">
        <v>14905</v>
      </c>
      <c r="K272" s="2"/>
      <c r="L272" s="1">
        <v>-20.0</v>
      </c>
      <c r="M272" s="1"/>
      <c r="N272" s="1">
        <v>6.3052</v>
      </c>
      <c r="O272" s="1" t="s">
        <v>14050</v>
      </c>
      <c r="P272" s="1" t="s">
        <v>14906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37</v>
      </c>
      <c r="B273" s="1" t="s">
        <v>17</v>
      </c>
      <c r="C273" s="1">
        <v>119.0</v>
      </c>
      <c r="D273" s="1">
        <v>0.0</v>
      </c>
      <c r="E273" s="2"/>
      <c r="F273" s="1" t="s">
        <v>38</v>
      </c>
      <c r="G273" s="1" t="s">
        <v>39</v>
      </c>
      <c r="H273" s="1" t="s">
        <v>14907</v>
      </c>
      <c r="I273" s="1" t="s">
        <v>14908</v>
      </c>
      <c r="J273" s="1" t="s">
        <v>14908</v>
      </c>
      <c r="K273" s="2"/>
      <c r="L273" s="1">
        <v>2.0</v>
      </c>
      <c r="M273" s="1"/>
      <c r="N273" s="1">
        <v>7.5929166666666665</v>
      </c>
      <c r="O273" s="1" t="s">
        <v>42</v>
      </c>
      <c r="P273" s="1" t="s">
        <v>14909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25</v>
      </c>
      <c r="B274" s="1" t="s">
        <v>17</v>
      </c>
      <c r="C274" s="3">
        <v>394.0</v>
      </c>
      <c r="D274" s="1">
        <v>0.0</v>
      </c>
      <c r="E274" s="2"/>
      <c r="F274" s="1" t="s">
        <v>19</v>
      </c>
      <c r="G274" s="1" t="s">
        <v>20</v>
      </c>
      <c r="H274" s="1" t="s">
        <v>14910</v>
      </c>
      <c r="I274" s="1" t="s">
        <v>14911</v>
      </c>
      <c r="J274" s="1" t="s">
        <v>14911</v>
      </c>
      <c r="K274" s="2"/>
      <c r="L274" s="1">
        <v>-4.0</v>
      </c>
      <c r="M274" s="1"/>
      <c r="N274" s="1">
        <v>10.433333333333334</v>
      </c>
      <c r="O274" s="1" t="s">
        <v>14050</v>
      </c>
      <c r="P274" s="1" t="s">
        <v>14912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25</v>
      </c>
      <c r="B275" s="1" t="s">
        <v>17</v>
      </c>
      <c r="C275" s="1">
        <v>368.0</v>
      </c>
      <c r="D275" s="1">
        <v>0.0</v>
      </c>
      <c r="E275" s="2"/>
      <c r="F275" s="1" t="s">
        <v>19</v>
      </c>
      <c r="G275" s="1" t="s">
        <v>20</v>
      </c>
      <c r="H275" s="1" t="s">
        <v>14913</v>
      </c>
      <c r="I275" s="1" t="s">
        <v>14914</v>
      </c>
      <c r="J275" s="1" t="s">
        <v>14914</v>
      </c>
      <c r="K275" s="2"/>
      <c r="L275" s="1">
        <v>-6.0</v>
      </c>
      <c r="M275" s="1"/>
      <c r="N275" s="1">
        <v>8.386433333333333</v>
      </c>
      <c r="O275" s="1" t="s">
        <v>14050</v>
      </c>
      <c r="P275" s="1" t="s">
        <v>14915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16</v>
      </c>
      <c r="B276" s="1" t="s">
        <v>17</v>
      </c>
      <c r="C276" s="1">
        <v>598.0</v>
      </c>
      <c r="D276" s="1">
        <v>0.0</v>
      </c>
      <c r="E276" s="1" t="s">
        <v>18</v>
      </c>
      <c r="F276" s="1" t="s">
        <v>19</v>
      </c>
      <c r="G276" s="1" t="s">
        <v>20</v>
      </c>
      <c r="H276" s="1" t="s">
        <v>14916</v>
      </c>
      <c r="I276" s="1" t="s">
        <v>14917</v>
      </c>
      <c r="J276" s="1" t="s">
        <v>14917</v>
      </c>
      <c r="K276" s="2"/>
      <c r="L276" s="1">
        <v>-10.0</v>
      </c>
      <c r="M276" s="1"/>
      <c r="N276" s="1">
        <v>9.750716666666667</v>
      </c>
      <c r="O276" s="1" t="s">
        <v>14050</v>
      </c>
      <c r="P276" s="1" t="s">
        <v>14918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25</v>
      </c>
      <c r="B277" s="1" t="s">
        <v>17</v>
      </c>
      <c r="C277" s="3">
        <v>404.0</v>
      </c>
      <c r="D277" s="1">
        <v>0.0</v>
      </c>
      <c r="E277" s="2"/>
      <c r="F277" s="1" t="s">
        <v>19</v>
      </c>
      <c r="G277" s="1" t="s">
        <v>20</v>
      </c>
      <c r="H277" s="1" t="s">
        <v>14919</v>
      </c>
      <c r="I277" s="1" t="s">
        <v>14920</v>
      </c>
      <c r="J277" s="1" t="s">
        <v>14920</v>
      </c>
      <c r="K277" s="2"/>
      <c r="L277" s="1">
        <v>-8.0</v>
      </c>
      <c r="M277" s="1"/>
      <c r="N277" s="1">
        <v>6.58825</v>
      </c>
      <c r="O277" s="1" t="s">
        <v>14050</v>
      </c>
      <c r="P277" s="1" t="s">
        <v>14921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37</v>
      </c>
      <c r="B278" s="1" t="s">
        <v>17</v>
      </c>
      <c r="C278" s="1">
        <v>309.0</v>
      </c>
      <c r="D278" s="1">
        <v>0.0</v>
      </c>
      <c r="E278" s="2"/>
      <c r="F278" s="1" t="s">
        <v>38</v>
      </c>
      <c r="G278" s="1" t="s">
        <v>39</v>
      </c>
      <c r="H278" s="1" t="s">
        <v>14922</v>
      </c>
      <c r="I278" s="1" t="s">
        <v>14923</v>
      </c>
      <c r="J278" s="1" t="s">
        <v>14923</v>
      </c>
      <c r="K278" s="2"/>
      <c r="L278" s="1">
        <v>0.0</v>
      </c>
      <c r="M278" s="1"/>
      <c r="N278" s="1">
        <v>5.537583333333333</v>
      </c>
      <c r="O278" s="1" t="s">
        <v>42</v>
      </c>
      <c r="P278" s="1" t="s">
        <v>14924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37</v>
      </c>
      <c r="B279" s="1" t="s">
        <v>17</v>
      </c>
      <c r="C279" s="1">
        <v>349.0</v>
      </c>
      <c r="D279" s="1">
        <v>0.0</v>
      </c>
      <c r="E279" s="2"/>
      <c r="F279" s="1" t="s">
        <v>38</v>
      </c>
      <c r="G279" s="1" t="s">
        <v>39</v>
      </c>
      <c r="H279" s="1" t="s">
        <v>14925</v>
      </c>
      <c r="I279" s="1" t="s">
        <v>14926</v>
      </c>
      <c r="J279" s="1" t="s">
        <v>14926</v>
      </c>
      <c r="K279" s="2"/>
      <c r="L279" s="1">
        <v>2.0</v>
      </c>
      <c r="M279" s="1"/>
      <c r="N279" s="1">
        <v>7.124</v>
      </c>
      <c r="O279" s="1" t="s">
        <v>42</v>
      </c>
      <c r="P279" s="1" t="s">
        <v>14927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80</v>
      </c>
      <c r="B280" s="1" t="s">
        <v>17</v>
      </c>
      <c r="C280" s="1">
        <v>369.0</v>
      </c>
      <c r="D280" s="1">
        <v>144.0</v>
      </c>
      <c r="E280" s="2"/>
      <c r="F280" s="1" t="s">
        <v>38</v>
      </c>
      <c r="G280" s="1" t="s">
        <v>162</v>
      </c>
      <c r="H280" s="1" t="s">
        <v>14928</v>
      </c>
      <c r="I280" s="1" t="s">
        <v>14929</v>
      </c>
      <c r="J280" s="1" t="s">
        <v>14929</v>
      </c>
      <c r="K280" s="2"/>
      <c r="L280" s="1">
        <v>-10.0</v>
      </c>
      <c r="M280" s="1"/>
      <c r="N280" s="1">
        <v>9.25335</v>
      </c>
      <c r="O280" s="1" t="s">
        <v>5100</v>
      </c>
      <c r="P280" s="1" t="s">
        <v>14930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37</v>
      </c>
      <c r="B281" s="1" t="s">
        <v>17</v>
      </c>
      <c r="C281" s="1">
        <v>49.0</v>
      </c>
      <c r="D281" s="1">
        <v>0.0</v>
      </c>
      <c r="E281" s="2"/>
      <c r="F281" s="1" t="s">
        <v>38</v>
      </c>
      <c r="G281" s="1" t="s">
        <v>39</v>
      </c>
      <c r="H281" s="1" t="s">
        <v>14931</v>
      </c>
      <c r="I281" s="1" t="s">
        <v>14932</v>
      </c>
      <c r="J281" s="1" t="s">
        <v>14932</v>
      </c>
      <c r="K281" s="2"/>
      <c r="L281" s="1">
        <v>-3.0</v>
      </c>
      <c r="M281" s="1"/>
      <c r="N281" s="1">
        <v>1.2405166666666667</v>
      </c>
      <c r="O281" s="1" t="s">
        <v>42</v>
      </c>
      <c r="P281" s="1" t="s">
        <v>14933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37</v>
      </c>
      <c r="B282" s="1" t="s">
        <v>17</v>
      </c>
      <c r="C282" s="1">
        <v>178.0</v>
      </c>
      <c r="D282" s="1">
        <v>0.0</v>
      </c>
      <c r="E282" s="2"/>
      <c r="F282" s="1" t="s">
        <v>38</v>
      </c>
      <c r="G282" s="1" t="s">
        <v>39</v>
      </c>
      <c r="H282" s="1" t="s">
        <v>14934</v>
      </c>
      <c r="I282" s="1" t="s">
        <v>14935</v>
      </c>
      <c r="J282" s="1" t="s">
        <v>14935</v>
      </c>
      <c r="K282" s="2"/>
      <c r="L282" s="1">
        <v>0.0</v>
      </c>
      <c r="M282" s="1"/>
      <c r="N282" s="1">
        <v>4.509616666666667</v>
      </c>
      <c r="O282" s="1" t="s">
        <v>42</v>
      </c>
      <c r="P282" s="1" t="s">
        <v>14936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16</v>
      </c>
      <c r="B283" s="1" t="s">
        <v>17</v>
      </c>
      <c r="C283" s="1">
        <v>329.0</v>
      </c>
      <c r="D283" s="1">
        <v>0.0</v>
      </c>
      <c r="E283" s="1" t="s">
        <v>18</v>
      </c>
      <c r="F283" s="1" t="s">
        <v>19</v>
      </c>
      <c r="G283" s="1" t="s">
        <v>20</v>
      </c>
      <c r="H283" s="1" t="s">
        <v>14937</v>
      </c>
      <c r="I283" s="1" t="s">
        <v>14938</v>
      </c>
      <c r="J283" s="1" t="s">
        <v>14938</v>
      </c>
      <c r="K283" s="2"/>
      <c r="L283" s="1">
        <v>-10.0</v>
      </c>
      <c r="M283" s="1"/>
      <c r="N283" s="1">
        <v>10.333766666666667</v>
      </c>
      <c r="O283" s="1" t="s">
        <v>14050</v>
      </c>
      <c r="P283" s="1" t="s">
        <v>14939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29</v>
      </c>
      <c r="B284" s="1" t="s">
        <v>17</v>
      </c>
      <c r="C284" s="1">
        <v>394.0</v>
      </c>
      <c r="D284" s="1">
        <v>0.0</v>
      </c>
      <c r="E284" s="1" t="s">
        <v>13722</v>
      </c>
      <c r="F284" s="1" t="s">
        <v>19</v>
      </c>
      <c r="G284" s="1" t="s">
        <v>20</v>
      </c>
      <c r="H284" s="1" t="s">
        <v>14940</v>
      </c>
      <c r="I284" s="1" t="s">
        <v>14941</v>
      </c>
      <c r="J284" s="1" t="s">
        <v>14941</v>
      </c>
      <c r="K284" s="2"/>
      <c r="L284" s="1">
        <v>-2.0</v>
      </c>
      <c r="M284" s="1"/>
      <c r="N284" s="1">
        <v>12.829916666666668</v>
      </c>
      <c r="O284" s="1" t="s">
        <v>14050</v>
      </c>
      <c r="P284" s="1" t="s">
        <v>3030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16</v>
      </c>
      <c r="B285" s="1" t="s">
        <v>17</v>
      </c>
      <c r="C285" s="1">
        <v>321.0</v>
      </c>
      <c r="D285" s="1">
        <v>0.0</v>
      </c>
      <c r="E285" s="1" t="s">
        <v>18</v>
      </c>
      <c r="F285" s="1" t="s">
        <v>19</v>
      </c>
      <c r="G285" s="1" t="s">
        <v>20</v>
      </c>
      <c r="H285" s="1" t="s">
        <v>14942</v>
      </c>
      <c r="I285" s="1" t="s">
        <v>14943</v>
      </c>
      <c r="J285" s="1" t="s">
        <v>14943</v>
      </c>
      <c r="K285" s="2"/>
      <c r="L285" s="1">
        <v>-7.0</v>
      </c>
      <c r="M285" s="1"/>
      <c r="N285" s="1">
        <v>7.867566666666667</v>
      </c>
      <c r="O285" s="1" t="s">
        <v>14050</v>
      </c>
      <c r="P285" s="1" t="s">
        <v>14944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16</v>
      </c>
      <c r="B286" s="1" t="s">
        <v>17</v>
      </c>
      <c r="C286" s="3">
        <v>289.0</v>
      </c>
      <c r="D286" s="1">
        <v>0.0</v>
      </c>
      <c r="E286" s="1" t="s">
        <v>18</v>
      </c>
      <c r="F286" s="1" t="s">
        <v>19</v>
      </c>
      <c r="G286" s="1" t="s">
        <v>20</v>
      </c>
      <c r="H286" s="1" t="s">
        <v>14945</v>
      </c>
      <c r="I286" s="1" t="s">
        <v>14946</v>
      </c>
      <c r="J286" s="1" t="s">
        <v>14946</v>
      </c>
      <c r="K286" s="2"/>
      <c r="L286" s="1">
        <v>-8.0</v>
      </c>
      <c r="M286" s="1"/>
      <c r="N286" s="1">
        <v>6.46125</v>
      </c>
      <c r="O286" s="1" t="s">
        <v>14050</v>
      </c>
      <c r="P286" s="1" t="s">
        <v>14947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16</v>
      </c>
      <c r="B287" s="1" t="s">
        <v>17</v>
      </c>
      <c r="C287" s="1">
        <v>264.0</v>
      </c>
      <c r="D287" s="1">
        <v>0.0</v>
      </c>
      <c r="E287" s="1" t="s">
        <v>18</v>
      </c>
      <c r="F287" s="1" t="s">
        <v>19</v>
      </c>
      <c r="G287" s="1" t="s">
        <v>20</v>
      </c>
      <c r="H287" s="1" t="s">
        <v>14948</v>
      </c>
      <c r="I287" s="1" t="s">
        <v>14949</v>
      </c>
      <c r="J287" s="1" t="s">
        <v>14949</v>
      </c>
      <c r="K287" s="2"/>
      <c r="L287" s="1">
        <v>-6.0</v>
      </c>
      <c r="M287" s="1"/>
      <c r="N287" s="1">
        <v>8.81125</v>
      </c>
      <c r="O287" s="1" t="s">
        <v>14050</v>
      </c>
      <c r="P287" s="1" t="s">
        <v>14950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16</v>
      </c>
      <c r="B288" s="1" t="s">
        <v>17</v>
      </c>
      <c r="C288" s="1">
        <v>593.0</v>
      </c>
      <c r="D288" s="1">
        <v>0.0</v>
      </c>
      <c r="E288" s="1" t="s">
        <v>18</v>
      </c>
      <c r="F288" s="1" t="s">
        <v>19</v>
      </c>
      <c r="G288" s="1" t="s">
        <v>20</v>
      </c>
      <c r="H288" s="1" t="s">
        <v>14951</v>
      </c>
      <c r="I288" s="1" t="s">
        <v>14952</v>
      </c>
      <c r="J288" s="1" t="s">
        <v>14952</v>
      </c>
      <c r="K288" s="2"/>
      <c r="L288" s="1">
        <v>-9.0</v>
      </c>
      <c r="M288" s="1"/>
      <c r="N288" s="1">
        <v>10.355266666666667</v>
      </c>
      <c r="O288" s="1" t="s">
        <v>14050</v>
      </c>
      <c r="P288" s="1" t="s">
        <v>14953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25</v>
      </c>
      <c r="B289" s="1" t="s">
        <v>17</v>
      </c>
      <c r="C289" s="1">
        <v>321.0</v>
      </c>
      <c r="D289" s="1">
        <v>0.0</v>
      </c>
      <c r="E289" s="2"/>
      <c r="F289" s="1" t="s">
        <v>19</v>
      </c>
      <c r="G289" s="1" t="s">
        <v>20</v>
      </c>
      <c r="H289" s="1" t="s">
        <v>14954</v>
      </c>
      <c r="I289" s="1" t="s">
        <v>14955</v>
      </c>
      <c r="J289" s="1" t="s">
        <v>14955</v>
      </c>
      <c r="K289" s="2"/>
      <c r="L289" s="1">
        <v>-6.0</v>
      </c>
      <c r="M289" s="1"/>
      <c r="N289" s="1">
        <v>8.301483333333334</v>
      </c>
      <c r="O289" s="1" t="s">
        <v>14050</v>
      </c>
      <c r="P289" s="1" t="s">
        <v>14956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17</v>
      </c>
      <c r="C290" s="1">
        <v>329.0</v>
      </c>
      <c r="D290" s="1">
        <v>0.0</v>
      </c>
      <c r="E290" s="1" t="s">
        <v>18</v>
      </c>
      <c r="F290" s="1" t="s">
        <v>19</v>
      </c>
      <c r="G290" s="1" t="s">
        <v>20</v>
      </c>
      <c r="H290" s="1" t="s">
        <v>14957</v>
      </c>
      <c r="I290" s="1" t="s">
        <v>14958</v>
      </c>
      <c r="J290" s="1" t="s">
        <v>14958</v>
      </c>
      <c r="K290" s="2"/>
      <c r="L290" s="1">
        <v>-8.0</v>
      </c>
      <c r="M290" s="1"/>
      <c r="N290" s="1">
        <v>6.9496166666666666</v>
      </c>
      <c r="O290" s="1" t="s">
        <v>14050</v>
      </c>
      <c r="P290" s="1" t="s">
        <v>14155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37</v>
      </c>
      <c r="B291" s="1" t="s">
        <v>17</v>
      </c>
      <c r="C291" s="3">
        <v>498.0</v>
      </c>
      <c r="D291" s="1">
        <v>0.0</v>
      </c>
      <c r="E291" s="2"/>
      <c r="F291" s="1" t="s">
        <v>38</v>
      </c>
      <c r="G291" s="1" t="s">
        <v>39</v>
      </c>
      <c r="H291" s="1" t="s">
        <v>14959</v>
      </c>
      <c r="I291" s="1" t="s">
        <v>14960</v>
      </c>
      <c r="J291" s="1" t="s">
        <v>14960</v>
      </c>
      <c r="K291" s="2"/>
      <c r="L291" s="1">
        <v>1.0</v>
      </c>
      <c r="M291" s="1"/>
      <c r="N291" s="1">
        <v>6.8482</v>
      </c>
      <c r="O291" s="1" t="s">
        <v>42</v>
      </c>
      <c r="P291" s="1" t="s">
        <v>14961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37</v>
      </c>
      <c r="B292" s="1" t="s">
        <v>17</v>
      </c>
      <c r="C292" s="1">
        <v>119.0</v>
      </c>
      <c r="D292" s="1">
        <v>0.0</v>
      </c>
      <c r="E292" s="2"/>
      <c r="F292" s="1" t="s">
        <v>38</v>
      </c>
      <c r="G292" s="1" t="s">
        <v>39</v>
      </c>
      <c r="H292" s="1" t="s">
        <v>14962</v>
      </c>
      <c r="I292" s="1" t="s">
        <v>14963</v>
      </c>
      <c r="J292" s="1" t="s">
        <v>14963</v>
      </c>
      <c r="K292" s="2"/>
      <c r="L292" s="1">
        <v>0.0</v>
      </c>
      <c r="M292" s="1"/>
      <c r="N292" s="1">
        <v>5.091316666666667</v>
      </c>
      <c r="O292" s="1" t="s">
        <v>42</v>
      </c>
      <c r="P292" s="1" t="s">
        <v>14964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25</v>
      </c>
      <c r="B293" s="1" t="s">
        <v>17</v>
      </c>
      <c r="C293" s="1">
        <v>329.0</v>
      </c>
      <c r="D293" s="1">
        <v>0.0</v>
      </c>
      <c r="E293" s="2"/>
      <c r="F293" s="1" t="s">
        <v>19</v>
      </c>
      <c r="G293" s="1" t="s">
        <v>20</v>
      </c>
      <c r="H293" s="1" t="s">
        <v>14965</v>
      </c>
      <c r="I293" s="1" t="s">
        <v>14966</v>
      </c>
      <c r="J293" s="1" t="s">
        <v>14966</v>
      </c>
      <c r="K293" s="2"/>
      <c r="L293" s="1">
        <v>-5.0</v>
      </c>
      <c r="M293" s="1"/>
      <c r="N293" s="1">
        <v>9.195166666666667</v>
      </c>
      <c r="O293" s="1" t="s">
        <v>14050</v>
      </c>
      <c r="P293" s="1" t="s">
        <v>14967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16</v>
      </c>
      <c r="B294" s="1" t="s">
        <v>17</v>
      </c>
      <c r="C294" s="3">
        <v>356.0</v>
      </c>
      <c r="D294" s="1">
        <v>0.0</v>
      </c>
      <c r="E294" s="1" t="s">
        <v>18</v>
      </c>
      <c r="F294" s="1" t="s">
        <v>19</v>
      </c>
      <c r="G294" s="1" t="s">
        <v>20</v>
      </c>
      <c r="H294" s="1" t="s">
        <v>14968</v>
      </c>
      <c r="I294" s="1" t="s">
        <v>14969</v>
      </c>
      <c r="J294" s="1" t="s">
        <v>14969</v>
      </c>
      <c r="K294" s="2"/>
      <c r="L294" s="1">
        <v>-5.0</v>
      </c>
      <c r="M294" s="1"/>
      <c r="N294" s="1">
        <v>9.464666666666666</v>
      </c>
      <c r="O294" s="1" t="s">
        <v>14050</v>
      </c>
      <c r="P294" s="1" t="s">
        <v>14970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16</v>
      </c>
      <c r="B295" s="1" t="s">
        <v>17</v>
      </c>
      <c r="C295" s="1">
        <v>368.0</v>
      </c>
      <c r="D295" s="1">
        <v>0.0</v>
      </c>
      <c r="E295" s="1" t="s">
        <v>18</v>
      </c>
      <c r="F295" s="1" t="s">
        <v>19</v>
      </c>
      <c r="G295" s="1" t="s">
        <v>20</v>
      </c>
      <c r="H295" s="1" t="s">
        <v>14971</v>
      </c>
      <c r="I295" s="1" t="s">
        <v>14972</v>
      </c>
      <c r="J295" s="1" t="s">
        <v>14972</v>
      </c>
      <c r="K295" s="2"/>
      <c r="L295" s="1">
        <v>-4.0</v>
      </c>
      <c r="M295" s="1"/>
      <c r="N295" s="1">
        <v>10.141533333333333</v>
      </c>
      <c r="O295" s="1" t="s">
        <v>14050</v>
      </c>
      <c r="P295" s="1" t="s">
        <v>14973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16</v>
      </c>
      <c r="B296" s="1" t="s">
        <v>17</v>
      </c>
      <c r="C296" s="1">
        <v>425.0</v>
      </c>
      <c r="D296" s="1">
        <v>0.0</v>
      </c>
      <c r="E296" s="1" t="s">
        <v>18</v>
      </c>
      <c r="F296" s="1" t="s">
        <v>19</v>
      </c>
      <c r="G296" s="1" t="s">
        <v>20</v>
      </c>
      <c r="H296" s="1" t="s">
        <v>14974</v>
      </c>
      <c r="I296" s="1" t="s">
        <v>14975</v>
      </c>
      <c r="J296" s="1" t="s">
        <v>14975</v>
      </c>
      <c r="K296" s="2"/>
      <c r="L296" s="1">
        <v>-6.0</v>
      </c>
      <c r="M296" s="1"/>
      <c r="N296" s="1">
        <v>8.187066666666666</v>
      </c>
      <c r="O296" s="1" t="s">
        <v>14050</v>
      </c>
      <c r="P296" s="1" t="s">
        <v>14976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16</v>
      </c>
      <c r="B297" s="1" t="s">
        <v>17</v>
      </c>
      <c r="C297" s="1">
        <v>321.0</v>
      </c>
      <c r="D297" s="1">
        <v>0.0</v>
      </c>
      <c r="E297" s="1" t="s">
        <v>18</v>
      </c>
      <c r="F297" s="1" t="s">
        <v>19</v>
      </c>
      <c r="G297" s="1" t="s">
        <v>20</v>
      </c>
      <c r="H297" s="1" t="s">
        <v>14977</v>
      </c>
      <c r="I297" s="1" t="s">
        <v>14978</v>
      </c>
      <c r="J297" s="1" t="s">
        <v>14978</v>
      </c>
      <c r="K297" s="2"/>
      <c r="L297" s="1">
        <v>-8.0</v>
      </c>
      <c r="M297" s="1"/>
      <c r="N297" s="1">
        <v>6.560616666666666</v>
      </c>
      <c r="O297" s="1" t="s">
        <v>14050</v>
      </c>
      <c r="P297" s="1" t="s">
        <v>14979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80</v>
      </c>
      <c r="B298" s="1" t="s">
        <v>17</v>
      </c>
      <c r="C298" s="1">
        <v>409.0</v>
      </c>
      <c r="D298" s="1">
        <v>19.0</v>
      </c>
      <c r="E298" s="1" t="s">
        <v>14740</v>
      </c>
      <c r="F298" s="1" t="s">
        <v>81</v>
      </c>
      <c r="G298" s="1" t="s">
        <v>20</v>
      </c>
      <c r="H298" s="1" t="s">
        <v>14980</v>
      </c>
      <c r="I298" s="1" t="s">
        <v>14981</v>
      </c>
      <c r="J298" s="1" t="s">
        <v>14982</v>
      </c>
      <c r="K298" s="1" t="s">
        <v>14983</v>
      </c>
      <c r="L298" s="1">
        <v>0.0</v>
      </c>
      <c r="M298" s="1">
        <v>0.011166666666666667</v>
      </c>
      <c r="N298" s="1">
        <v>9.11735</v>
      </c>
      <c r="O298" s="1" t="s">
        <v>5100</v>
      </c>
      <c r="P298" s="1" t="s">
        <v>14984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37</v>
      </c>
      <c r="B299" s="1" t="s">
        <v>17</v>
      </c>
      <c r="C299" s="3">
        <v>309.0</v>
      </c>
      <c r="D299" s="1">
        <v>0.0</v>
      </c>
      <c r="E299" s="2"/>
      <c r="F299" s="1" t="s">
        <v>38</v>
      </c>
      <c r="G299" s="1" t="s">
        <v>39</v>
      </c>
      <c r="H299" s="1" t="s">
        <v>14985</v>
      </c>
      <c r="I299" s="1" t="s">
        <v>14986</v>
      </c>
      <c r="J299" s="1" t="s">
        <v>14986</v>
      </c>
      <c r="K299" s="2"/>
      <c r="L299" s="1">
        <v>4.0</v>
      </c>
      <c r="M299" s="1"/>
      <c r="N299" s="1">
        <v>9.945983333333333</v>
      </c>
      <c r="O299" s="1" t="s">
        <v>42</v>
      </c>
      <c r="P299" s="1" t="s">
        <v>14987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341.6</v>
      </c>
      <c r="D300" s="1">
        <v>146.4</v>
      </c>
      <c r="E300" s="1" t="s">
        <v>18</v>
      </c>
      <c r="F300" s="1" t="s">
        <v>19</v>
      </c>
      <c r="G300" s="1" t="s">
        <v>20</v>
      </c>
      <c r="H300" s="1" t="s">
        <v>14988</v>
      </c>
      <c r="I300" s="1" t="s">
        <v>14989</v>
      </c>
      <c r="J300" s="1" t="s">
        <v>14989</v>
      </c>
      <c r="K300" s="2"/>
      <c r="L300" s="1">
        <v>-5.0</v>
      </c>
      <c r="M300" s="1"/>
      <c r="N300" s="1">
        <v>9.348483333333334</v>
      </c>
      <c r="O300" s="1" t="s">
        <v>14050</v>
      </c>
      <c r="P300" s="1" t="s">
        <v>14990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16</v>
      </c>
      <c r="B301" s="1" t="s">
        <v>17</v>
      </c>
      <c r="C301" s="3">
        <v>423.0</v>
      </c>
      <c r="D301" s="1">
        <v>0.0</v>
      </c>
      <c r="E301" s="1" t="s">
        <v>18</v>
      </c>
      <c r="F301" s="1" t="s">
        <v>19</v>
      </c>
      <c r="G301" s="1" t="s">
        <v>20</v>
      </c>
      <c r="H301" s="1" t="s">
        <v>14991</v>
      </c>
      <c r="I301" s="1" t="s">
        <v>14992</v>
      </c>
      <c r="J301" s="1" t="s">
        <v>14992</v>
      </c>
      <c r="K301" s="2"/>
      <c r="L301" s="1">
        <v>-2.0</v>
      </c>
      <c r="M301" s="1"/>
      <c r="N301" s="1">
        <v>12.31485</v>
      </c>
      <c r="O301" s="1" t="s">
        <v>14050</v>
      </c>
      <c r="P301" s="1" t="s">
        <v>14993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16</v>
      </c>
      <c r="B302" s="1" t="s">
        <v>17</v>
      </c>
      <c r="C302" s="3">
        <v>351.0</v>
      </c>
      <c r="D302" s="1">
        <v>0.0</v>
      </c>
      <c r="E302" s="1" t="s">
        <v>18</v>
      </c>
      <c r="F302" s="1" t="s">
        <v>19</v>
      </c>
      <c r="G302" s="1" t="s">
        <v>20</v>
      </c>
      <c r="H302" s="1" t="s">
        <v>14994</v>
      </c>
      <c r="I302" s="1" t="s">
        <v>14995</v>
      </c>
      <c r="J302" s="1" t="s">
        <v>14995</v>
      </c>
      <c r="K302" s="2"/>
      <c r="L302" s="1">
        <v>-2.0</v>
      </c>
      <c r="M302" s="1"/>
      <c r="N302" s="1">
        <v>12.4563</v>
      </c>
      <c r="O302" s="1" t="s">
        <v>14050</v>
      </c>
      <c r="P302" s="1" t="s">
        <v>14996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25</v>
      </c>
      <c r="B303" s="1" t="s">
        <v>17</v>
      </c>
      <c r="C303" s="1">
        <v>801.0</v>
      </c>
      <c r="D303" s="1">
        <v>0.0</v>
      </c>
      <c r="E303" s="2"/>
      <c r="F303" s="1" t="s">
        <v>19</v>
      </c>
      <c r="G303" s="1" t="s">
        <v>20</v>
      </c>
      <c r="H303" s="1" t="s">
        <v>14997</v>
      </c>
      <c r="I303" s="1" t="s">
        <v>14998</v>
      </c>
      <c r="J303" s="1" t="s">
        <v>14998</v>
      </c>
      <c r="K303" s="2"/>
      <c r="L303" s="1">
        <v>-8.0</v>
      </c>
      <c r="M303" s="1"/>
      <c r="N303" s="1">
        <v>11.579366666666667</v>
      </c>
      <c r="O303" s="1" t="s">
        <v>14050</v>
      </c>
      <c r="P303" s="1" t="s">
        <v>14999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29</v>
      </c>
      <c r="B304" s="1" t="s">
        <v>17</v>
      </c>
      <c r="C304" s="1">
        <v>364.0</v>
      </c>
      <c r="D304" s="1">
        <v>0.0</v>
      </c>
      <c r="E304" s="1" t="s">
        <v>11021</v>
      </c>
      <c r="F304" s="1" t="s">
        <v>19</v>
      </c>
      <c r="G304" s="1" t="s">
        <v>20</v>
      </c>
      <c r="H304" s="1" t="s">
        <v>15000</v>
      </c>
      <c r="I304" s="1" t="s">
        <v>15001</v>
      </c>
      <c r="J304" s="1" t="s">
        <v>15001</v>
      </c>
      <c r="K304" s="2"/>
      <c r="L304" s="1">
        <v>0.0</v>
      </c>
      <c r="M304" s="1"/>
      <c r="N304" s="1">
        <v>15.837516666666666</v>
      </c>
      <c r="O304" s="1" t="s">
        <v>14050</v>
      </c>
      <c r="P304" s="1" t="s">
        <v>15002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16</v>
      </c>
      <c r="B305" s="1" t="s">
        <v>17</v>
      </c>
      <c r="C305" s="3">
        <v>467.0</v>
      </c>
      <c r="D305" s="1">
        <v>0.0</v>
      </c>
      <c r="E305" s="1" t="s">
        <v>18</v>
      </c>
      <c r="F305" s="1" t="s">
        <v>19</v>
      </c>
      <c r="G305" s="1" t="s">
        <v>20</v>
      </c>
      <c r="H305" s="1" t="s">
        <v>15003</v>
      </c>
      <c r="I305" s="1" t="s">
        <v>15004</v>
      </c>
      <c r="J305" s="1" t="s">
        <v>15004</v>
      </c>
      <c r="K305" s="2"/>
      <c r="L305" s="1">
        <v>-2.0</v>
      </c>
      <c r="M305" s="1"/>
      <c r="N305" s="1">
        <v>12.406533333333334</v>
      </c>
      <c r="O305" s="1" t="s">
        <v>14050</v>
      </c>
      <c r="P305" s="1" t="s">
        <v>15005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29</v>
      </c>
      <c r="B306" s="1" t="s">
        <v>17</v>
      </c>
      <c r="C306" s="3">
        <v>608.0</v>
      </c>
      <c r="D306" s="1">
        <v>0.0</v>
      </c>
      <c r="E306" s="1" t="s">
        <v>659</v>
      </c>
      <c r="F306" s="1" t="s">
        <v>19</v>
      </c>
      <c r="G306" s="1" t="s">
        <v>20</v>
      </c>
      <c r="H306" s="1" t="s">
        <v>15006</v>
      </c>
      <c r="I306" s="1" t="s">
        <v>15007</v>
      </c>
      <c r="J306" s="1" t="s">
        <v>15007</v>
      </c>
      <c r="K306" s="2"/>
      <c r="L306" s="1">
        <v>0.0</v>
      </c>
      <c r="M306" s="1"/>
      <c r="N306" s="1">
        <v>19.583266666666667</v>
      </c>
      <c r="O306" s="1" t="s">
        <v>14050</v>
      </c>
      <c r="P306" s="1" t="s">
        <v>15008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29</v>
      </c>
      <c r="B307" s="1" t="s">
        <v>17</v>
      </c>
      <c r="C307" s="1">
        <v>321.0</v>
      </c>
      <c r="D307" s="1">
        <v>0.0</v>
      </c>
      <c r="E307" s="1" t="s">
        <v>14728</v>
      </c>
      <c r="F307" s="1" t="s">
        <v>19</v>
      </c>
      <c r="G307" s="1" t="s">
        <v>20</v>
      </c>
      <c r="H307" s="1" t="s">
        <v>15009</v>
      </c>
      <c r="I307" s="1" t="s">
        <v>15010</v>
      </c>
      <c r="J307" s="1" t="s">
        <v>15010</v>
      </c>
      <c r="K307" s="2"/>
      <c r="L307" s="1">
        <v>-5.0</v>
      </c>
      <c r="M307" s="1"/>
      <c r="N307" s="1">
        <v>9.445666666666666</v>
      </c>
      <c r="O307" s="1" t="s">
        <v>14050</v>
      </c>
      <c r="P307" s="1" t="s">
        <v>11316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16</v>
      </c>
      <c r="B308" s="1" t="s">
        <v>17</v>
      </c>
      <c r="C308" s="1">
        <v>1146.0</v>
      </c>
      <c r="D308" s="1">
        <v>0.0</v>
      </c>
      <c r="E308" s="1" t="s">
        <v>18</v>
      </c>
      <c r="F308" s="1" t="s">
        <v>19</v>
      </c>
      <c r="G308" s="1" t="s">
        <v>20</v>
      </c>
      <c r="H308" s="1" t="s">
        <v>15011</v>
      </c>
      <c r="I308" s="1" t="s">
        <v>15012</v>
      </c>
      <c r="J308" s="1" t="s">
        <v>15012</v>
      </c>
      <c r="K308" s="2"/>
      <c r="L308" s="1">
        <v>-1.0</v>
      </c>
      <c r="M308" s="1"/>
      <c r="N308" s="1">
        <v>18.184966666666668</v>
      </c>
      <c r="O308" s="1" t="s">
        <v>14050</v>
      </c>
      <c r="P308" s="1" t="s">
        <v>15013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80</v>
      </c>
      <c r="B309" s="1" t="s">
        <v>17</v>
      </c>
      <c r="C309" s="1">
        <v>309.0</v>
      </c>
      <c r="D309" s="1">
        <v>0.0</v>
      </c>
      <c r="E309" s="1" t="s">
        <v>14740</v>
      </c>
      <c r="F309" s="1" t="s">
        <v>81</v>
      </c>
      <c r="G309" s="1" t="s">
        <v>20</v>
      </c>
      <c r="H309" s="1" t="s">
        <v>15014</v>
      </c>
      <c r="I309" s="1" t="s">
        <v>15015</v>
      </c>
      <c r="J309" s="1" t="s">
        <v>15016</v>
      </c>
      <c r="K309" s="1" t="s">
        <v>15017</v>
      </c>
      <c r="L309" s="1">
        <v>13.0</v>
      </c>
      <c r="M309" s="1">
        <v>0.011133333333333334</v>
      </c>
      <c r="N309" s="1">
        <v>17.78023333333333</v>
      </c>
      <c r="O309" s="1" t="s">
        <v>5100</v>
      </c>
      <c r="P309" s="1" t="s">
        <v>5264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37</v>
      </c>
      <c r="B310" s="1" t="s">
        <v>17</v>
      </c>
      <c r="C310" s="1">
        <v>433.0</v>
      </c>
      <c r="D310" s="1">
        <v>0.0</v>
      </c>
      <c r="E310" s="1" t="s">
        <v>14740</v>
      </c>
      <c r="F310" s="1" t="s">
        <v>81</v>
      </c>
      <c r="G310" s="1" t="s">
        <v>39</v>
      </c>
      <c r="H310" s="1" t="s">
        <v>15018</v>
      </c>
      <c r="I310" s="1" t="s">
        <v>15019</v>
      </c>
      <c r="J310" s="1" t="s">
        <v>15020</v>
      </c>
      <c r="K310" s="1" t="s">
        <v>15021</v>
      </c>
      <c r="L310" s="1">
        <v>5.0</v>
      </c>
      <c r="M310" s="1">
        <v>0.00885</v>
      </c>
      <c r="N310" s="1">
        <v>19.5601</v>
      </c>
      <c r="O310" s="1" t="s">
        <v>42</v>
      </c>
      <c r="P310" s="1" t="s">
        <v>15022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16</v>
      </c>
      <c r="B311" s="1" t="s">
        <v>17</v>
      </c>
      <c r="C311" s="3">
        <v>453.0</v>
      </c>
      <c r="D311" s="1">
        <v>0.0</v>
      </c>
      <c r="E311" s="1" t="s">
        <v>18</v>
      </c>
      <c r="F311" s="1" t="s">
        <v>19</v>
      </c>
      <c r="G311" s="1" t="s">
        <v>20</v>
      </c>
      <c r="H311" s="1" t="s">
        <v>15023</v>
      </c>
      <c r="I311" s="1" t="s">
        <v>15024</v>
      </c>
      <c r="J311" s="1" t="s">
        <v>15024</v>
      </c>
      <c r="K311" s="2"/>
      <c r="L311" s="1">
        <v>-1.0</v>
      </c>
      <c r="M311" s="1"/>
      <c r="N311" s="1">
        <v>13.453933333333334</v>
      </c>
      <c r="O311" s="1" t="s">
        <v>14050</v>
      </c>
      <c r="P311" s="1" t="s">
        <v>15025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80</v>
      </c>
      <c r="B312" s="1" t="s">
        <v>17</v>
      </c>
      <c r="C312" s="1">
        <v>494.0</v>
      </c>
      <c r="D312" s="1">
        <v>124.0</v>
      </c>
      <c r="E312" s="2"/>
      <c r="F312" s="1" t="s">
        <v>38</v>
      </c>
      <c r="G312" s="1" t="s">
        <v>162</v>
      </c>
      <c r="H312" s="1" t="s">
        <v>15026</v>
      </c>
      <c r="I312" s="1" t="s">
        <v>15027</v>
      </c>
      <c r="J312" s="1" t="s">
        <v>15027</v>
      </c>
      <c r="K312" s="2"/>
      <c r="L312" s="1">
        <v>-2.0</v>
      </c>
      <c r="M312" s="1"/>
      <c r="N312" s="1">
        <v>17.170783333333333</v>
      </c>
      <c r="O312" s="1" t="s">
        <v>5100</v>
      </c>
      <c r="P312" s="1" t="s">
        <v>15028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29</v>
      </c>
      <c r="B313" s="1" t="s">
        <v>17</v>
      </c>
      <c r="C313" s="1">
        <v>428.0</v>
      </c>
      <c r="D313" s="1">
        <v>0.0</v>
      </c>
      <c r="E313" s="1" t="s">
        <v>12509</v>
      </c>
      <c r="F313" s="1" t="s">
        <v>19</v>
      </c>
      <c r="G313" s="1" t="s">
        <v>20</v>
      </c>
      <c r="H313" s="1" t="s">
        <v>15029</v>
      </c>
      <c r="I313" s="1" t="s">
        <v>15030</v>
      </c>
      <c r="J313" s="1" t="s">
        <v>15030</v>
      </c>
      <c r="K313" s="2"/>
      <c r="L313" s="1">
        <v>-5.0</v>
      </c>
      <c r="M313" s="1"/>
      <c r="N313" s="1">
        <v>9.0342</v>
      </c>
      <c r="O313" s="1" t="s">
        <v>14050</v>
      </c>
      <c r="P313" s="1" t="s">
        <v>15031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29</v>
      </c>
      <c r="B314" s="1" t="s">
        <v>17</v>
      </c>
      <c r="C314" s="3">
        <v>254.0</v>
      </c>
      <c r="D314" s="1">
        <v>0.0</v>
      </c>
      <c r="E314" s="1" t="s">
        <v>15032</v>
      </c>
      <c r="F314" s="1" t="s">
        <v>19</v>
      </c>
      <c r="G314" s="1" t="s">
        <v>20</v>
      </c>
      <c r="H314" s="1" t="s">
        <v>15033</v>
      </c>
      <c r="I314" s="1" t="s">
        <v>15034</v>
      </c>
      <c r="J314" s="1" t="s">
        <v>15034</v>
      </c>
      <c r="K314" s="2"/>
      <c r="L314" s="1">
        <v>-7.0</v>
      </c>
      <c r="M314" s="1"/>
      <c r="N314" s="1">
        <v>7.293433333333334</v>
      </c>
      <c r="O314" s="1" t="s">
        <v>14050</v>
      </c>
      <c r="P314" s="1" t="s">
        <v>14313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16</v>
      </c>
      <c r="B315" s="1" t="s">
        <v>17</v>
      </c>
      <c r="C315" s="3">
        <v>364.0</v>
      </c>
      <c r="D315" s="1">
        <v>0.0</v>
      </c>
      <c r="E315" s="1" t="s">
        <v>18</v>
      </c>
      <c r="F315" s="1" t="s">
        <v>19</v>
      </c>
      <c r="G315" s="1" t="s">
        <v>20</v>
      </c>
      <c r="H315" s="1" t="s">
        <v>15035</v>
      </c>
      <c r="I315" s="1" t="s">
        <v>15036</v>
      </c>
      <c r="J315" s="1" t="s">
        <v>15036</v>
      </c>
      <c r="K315" s="2"/>
      <c r="L315" s="1">
        <v>-4.0</v>
      </c>
      <c r="M315" s="1"/>
      <c r="N315" s="1">
        <v>10.668766666666667</v>
      </c>
      <c r="O315" s="1" t="s">
        <v>14050</v>
      </c>
      <c r="P315" s="1" t="s">
        <v>14769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16</v>
      </c>
      <c r="B316" s="1" t="s">
        <v>17</v>
      </c>
      <c r="C316" s="1">
        <v>321.0</v>
      </c>
      <c r="D316" s="1">
        <v>0.0</v>
      </c>
      <c r="E316" s="1" t="s">
        <v>18</v>
      </c>
      <c r="F316" s="1" t="s">
        <v>19</v>
      </c>
      <c r="G316" s="1" t="s">
        <v>20</v>
      </c>
      <c r="H316" s="1" t="s">
        <v>15037</v>
      </c>
      <c r="I316" s="1" t="s">
        <v>15038</v>
      </c>
      <c r="J316" s="1" t="s">
        <v>15038</v>
      </c>
      <c r="K316" s="2"/>
      <c r="L316" s="1">
        <v>-2.0</v>
      </c>
      <c r="M316" s="1"/>
      <c r="N316" s="1">
        <v>12.067083333333333</v>
      </c>
      <c r="O316" s="1" t="s">
        <v>14050</v>
      </c>
      <c r="P316" s="1" t="s">
        <v>15039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80</v>
      </c>
      <c r="B317" s="1" t="s">
        <v>17</v>
      </c>
      <c r="C317" s="1">
        <v>298.0</v>
      </c>
      <c r="D317" s="1">
        <v>0.0</v>
      </c>
      <c r="E317" s="1" t="s">
        <v>14740</v>
      </c>
      <c r="F317" s="1" t="s">
        <v>81</v>
      </c>
      <c r="G317" s="1" t="s">
        <v>20</v>
      </c>
      <c r="H317" s="1" t="s">
        <v>15040</v>
      </c>
      <c r="I317" s="1" t="s">
        <v>15041</v>
      </c>
      <c r="J317" s="1" t="s">
        <v>15042</v>
      </c>
      <c r="K317" s="1" t="s">
        <v>15043</v>
      </c>
      <c r="L317" s="1">
        <v>5.0</v>
      </c>
      <c r="M317" s="1">
        <v>0.0082</v>
      </c>
      <c r="N317" s="1">
        <v>5.652533333333333</v>
      </c>
      <c r="O317" s="1" t="s">
        <v>5100</v>
      </c>
      <c r="P317" s="1" t="s">
        <v>15044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16</v>
      </c>
      <c r="B318" s="1" t="s">
        <v>17</v>
      </c>
      <c r="C318" s="1">
        <v>528.0</v>
      </c>
      <c r="D318" s="1">
        <v>0.0</v>
      </c>
      <c r="E318" s="1" t="s">
        <v>18</v>
      </c>
      <c r="F318" s="1" t="s">
        <v>19</v>
      </c>
      <c r="G318" s="1" t="s">
        <v>20</v>
      </c>
      <c r="H318" s="1" t="s">
        <v>15045</v>
      </c>
      <c r="I318" s="1" t="s">
        <v>15046</v>
      </c>
      <c r="J318" s="1" t="s">
        <v>15046</v>
      </c>
      <c r="K318" s="2"/>
      <c r="L318" s="1">
        <v>-2.0</v>
      </c>
      <c r="M318" s="1"/>
      <c r="N318" s="1">
        <v>17.473166666666668</v>
      </c>
      <c r="O318" s="1" t="s">
        <v>14050</v>
      </c>
      <c r="P318" s="1" t="s">
        <v>15047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25</v>
      </c>
      <c r="B319" s="1" t="s">
        <v>17</v>
      </c>
      <c r="C319" s="1">
        <v>289.0</v>
      </c>
      <c r="D319" s="1">
        <v>0.0</v>
      </c>
      <c r="E319" s="2"/>
      <c r="F319" s="1" t="s">
        <v>19</v>
      </c>
      <c r="G319" s="1" t="s">
        <v>20</v>
      </c>
      <c r="H319" s="1" t="s">
        <v>15048</v>
      </c>
      <c r="I319" s="1" t="s">
        <v>15049</v>
      </c>
      <c r="J319" s="1" t="s">
        <v>15049</v>
      </c>
      <c r="K319" s="2"/>
      <c r="L319" s="1">
        <v>0.0</v>
      </c>
      <c r="M319" s="1"/>
      <c r="N319" s="1">
        <v>14.165033333333334</v>
      </c>
      <c r="O319" s="1" t="s">
        <v>14050</v>
      </c>
      <c r="P319" s="1" t="s">
        <v>15050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16</v>
      </c>
      <c r="B320" s="3" t="s">
        <v>17</v>
      </c>
      <c r="C320" s="3">
        <v>563.0</v>
      </c>
      <c r="D320" s="1">
        <v>0.0</v>
      </c>
      <c r="E320" s="1" t="s">
        <v>18</v>
      </c>
      <c r="F320" s="1" t="s">
        <v>19</v>
      </c>
      <c r="G320" s="1" t="s">
        <v>20</v>
      </c>
      <c r="H320" s="1" t="s">
        <v>15051</v>
      </c>
      <c r="I320" s="1" t="s">
        <v>15052</v>
      </c>
      <c r="J320" s="1" t="s">
        <v>15052</v>
      </c>
      <c r="K320" s="2"/>
      <c r="L320" s="1">
        <v>-6.0</v>
      </c>
      <c r="M320" s="1"/>
      <c r="N320" s="1">
        <v>13.660516666666666</v>
      </c>
      <c r="O320" s="1" t="s">
        <v>14050</v>
      </c>
      <c r="P320" s="1" t="s">
        <v>15053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29</v>
      </c>
      <c r="B321" s="1" t="s">
        <v>17</v>
      </c>
      <c r="C321" s="1">
        <v>534.0</v>
      </c>
      <c r="D321" s="1">
        <v>0.0</v>
      </c>
      <c r="E321" s="1" t="s">
        <v>4513</v>
      </c>
      <c r="F321" s="1" t="s">
        <v>19</v>
      </c>
      <c r="G321" s="1" t="s">
        <v>20</v>
      </c>
      <c r="H321" s="1" t="s">
        <v>15054</v>
      </c>
      <c r="I321" s="1" t="s">
        <v>15055</v>
      </c>
      <c r="J321" s="1" t="s">
        <v>15055</v>
      </c>
      <c r="K321" s="2"/>
      <c r="L321" s="1">
        <v>-2.0</v>
      </c>
      <c r="M321" s="1"/>
      <c r="N321" s="1">
        <v>17.676116666666665</v>
      </c>
      <c r="O321" s="1" t="s">
        <v>14050</v>
      </c>
      <c r="P321" s="1" t="s">
        <v>15056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29</v>
      </c>
      <c r="B322" s="1" t="s">
        <v>17</v>
      </c>
      <c r="C322" s="1">
        <v>593.0</v>
      </c>
      <c r="D322" s="1">
        <v>0.0</v>
      </c>
      <c r="E322" s="1" t="s">
        <v>4513</v>
      </c>
      <c r="F322" s="1" t="s">
        <v>19</v>
      </c>
      <c r="G322" s="1" t="s">
        <v>20</v>
      </c>
      <c r="H322" s="1" t="s">
        <v>15057</v>
      </c>
      <c r="I322" s="1" t="s">
        <v>15058</v>
      </c>
      <c r="J322" s="1" t="s">
        <v>15058</v>
      </c>
      <c r="K322" s="2"/>
      <c r="L322" s="1">
        <v>-7.0</v>
      </c>
      <c r="M322" s="1"/>
      <c r="N322" s="1">
        <v>12.872</v>
      </c>
      <c r="O322" s="1" t="s">
        <v>14050</v>
      </c>
      <c r="P322" s="1" t="s">
        <v>15059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25</v>
      </c>
      <c r="B323" s="1" t="s">
        <v>17</v>
      </c>
      <c r="C323" s="1">
        <v>364.0</v>
      </c>
      <c r="D323" s="1">
        <v>0.0</v>
      </c>
      <c r="E323" s="2"/>
      <c r="F323" s="1" t="s">
        <v>19</v>
      </c>
      <c r="G323" s="1" t="s">
        <v>20</v>
      </c>
      <c r="H323" s="1" t="s">
        <v>15060</v>
      </c>
      <c r="I323" s="1" t="s">
        <v>15061</v>
      </c>
      <c r="J323" s="1" t="s">
        <v>15061</v>
      </c>
      <c r="K323" s="2"/>
      <c r="L323" s="1">
        <v>0.0</v>
      </c>
      <c r="M323" s="1"/>
      <c r="N323" s="1">
        <v>14.004666666666667</v>
      </c>
      <c r="O323" s="1" t="s">
        <v>14050</v>
      </c>
      <c r="P323" s="1" t="s">
        <v>15062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16</v>
      </c>
      <c r="B324" s="1" t="s">
        <v>17</v>
      </c>
      <c r="C324" s="1">
        <v>264.0</v>
      </c>
      <c r="D324" s="1">
        <v>0.0</v>
      </c>
      <c r="E324" s="1" t="s">
        <v>18</v>
      </c>
      <c r="F324" s="1" t="s">
        <v>19</v>
      </c>
      <c r="G324" s="1" t="s">
        <v>20</v>
      </c>
      <c r="H324" s="1" t="s">
        <v>15063</v>
      </c>
      <c r="I324" s="1" t="s">
        <v>15064</v>
      </c>
      <c r="J324" s="1" t="s">
        <v>15064</v>
      </c>
      <c r="K324" s="2"/>
      <c r="L324" s="1">
        <v>-2.0</v>
      </c>
      <c r="M324" s="1"/>
      <c r="N324" s="1">
        <v>12.417916666666667</v>
      </c>
      <c r="O324" s="1" t="s">
        <v>14050</v>
      </c>
      <c r="P324" s="1" t="s">
        <v>15065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25</v>
      </c>
      <c r="B325" s="1" t="s">
        <v>17</v>
      </c>
      <c r="C325" s="1">
        <v>321.0</v>
      </c>
      <c r="D325" s="1">
        <v>0.0</v>
      </c>
      <c r="E325" s="2"/>
      <c r="F325" s="1" t="s">
        <v>19</v>
      </c>
      <c r="G325" s="1" t="s">
        <v>20</v>
      </c>
      <c r="H325" s="1" t="s">
        <v>15066</v>
      </c>
      <c r="I325" s="1" t="s">
        <v>15067</v>
      </c>
      <c r="J325" s="1" t="s">
        <v>15067</v>
      </c>
      <c r="K325" s="2"/>
      <c r="L325" s="1">
        <v>-4.0</v>
      </c>
      <c r="M325" s="1"/>
      <c r="N325" s="1">
        <v>10.408783333333334</v>
      </c>
      <c r="O325" s="1" t="s">
        <v>14050</v>
      </c>
      <c r="P325" s="1" t="s">
        <v>15068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16</v>
      </c>
      <c r="B326" s="1" t="s">
        <v>17</v>
      </c>
      <c r="C326" s="1">
        <v>274.0</v>
      </c>
      <c r="D326" s="1">
        <v>0.0</v>
      </c>
      <c r="E326" s="1" t="s">
        <v>18</v>
      </c>
      <c r="F326" s="1" t="s">
        <v>19</v>
      </c>
      <c r="G326" s="1" t="s">
        <v>20</v>
      </c>
      <c r="H326" s="1" t="s">
        <v>15069</v>
      </c>
      <c r="I326" s="1" t="s">
        <v>15070</v>
      </c>
      <c r="J326" s="1" t="s">
        <v>15070</v>
      </c>
      <c r="K326" s="2"/>
      <c r="L326" s="1">
        <v>-5.0</v>
      </c>
      <c r="M326" s="1"/>
      <c r="N326" s="1">
        <v>14.529766666666667</v>
      </c>
      <c r="O326" s="1" t="s">
        <v>14050</v>
      </c>
      <c r="P326" s="1" t="s">
        <v>15071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80</v>
      </c>
      <c r="B327" s="1" t="s">
        <v>17</v>
      </c>
      <c r="C327" s="1">
        <v>353.0</v>
      </c>
      <c r="D327" s="1">
        <v>22.0</v>
      </c>
      <c r="E327" s="1" t="s">
        <v>14740</v>
      </c>
      <c r="F327" s="1" t="s">
        <v>81</v>
      </c>
      <c r="G327" s="1" t="s">
        <v>20</v>
      </c>
      <c r="H327" s="1" t="s">
        <v>15072</v>
      </c>
      <c r="I327" s="1" t="s">
        <v>15073</v>
      </c>
      <c r="J327" s="1" t="s">
        <v>15074</v>
      </c>
      <c r="K327" s="1" t="s">
        <v>15075</v>
      </c>
      <c r="L327" s="1">
        <v>2.0</v>
      </c>
      <c r="M327" s="1">
        <v>0.010266666666666667</v>
      </c>
      <c r="N327" s="1">
        <v>9.790166666666666</v>
      </c>
      <c r="O327" s="1" t="s">
        <v>5100</v>
      </c>
      <c r="P327" s="1" t="s">
        <v>15076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37</v>
      </c>
      <c r="B328" s="1" t="s">
        <v>17</v>
      </c>
      <c r="C328" s="3">
        <v>249.0</v>
      </c>
      <c r="D328" s="1">
        <v>0.0</v>
      </c>
      <c r="E328" s="2"/>
      <c r="F328" s="1" t="s">
        <v>38</v>
      </c>
      <c r="G328" s="1" t="s">
        <v>39</v>
      </c>
      <c r="H328" s="1" t="s">
        <v>15077</v>
      </c>
      <c r="I328" s="1" t="s">
        <v>15078</v>
      </c>
      <c r="J328" s="1" t="s">
        <v>15078</v>
      </c>
      <c r="K328" s="2"/>
      <c r="L328" s="1">
        <v>-4.0</v>
      </c>
      <c r="M328" s="1"/>
      <c r="N328" s="1">
        <v>0.6323833333333333</v>
      </c>
      <c r="O328" s="1" t="s">
        <v>42</v>
      </c>
      <c r="P328" s="1" t="s">
        <v>15079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25</v>
      </c>
      <c r="B329" s="1" t="s">
        <v>17</v>
      </c>
      <c r="C329" s="3">
        <v>329.0</v>
      </c>
      <c r="D329" s="1">
        <v>0.0</v>
      </c>
      <c r="E329" s="2"/>
      <c r="F329" s="1" t="s">
        <v>19</v>
      </c>
      <c r="G329" s="1" t="s">
        <v>20</v>
      </c>
      <c r="H329" s="1" t="s">
        <v>15080</v>
      </c>
      <c r="I329" s="1" t="s">
        <v>15081</v>
      </c>
      <c r="J329" s="1" t="s">
        <v>15081</v>
      </c>
      <c r="K329" s="2"/>
      <c r="L329" s="1">
        <v>-8.0</v>
      </c>
      <c r="M329" s="1"/>
      <c r="N329" s="1">
        <v>6.571266666666666</v>
      </c>
      <c r="O329" s="1" t="s">
        <v>14050</v>
      </c>
      <c r="P329" s="1" t="s">
        <v>15082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80</v>
      </c>
      <c r="B330" s="1" t="s">
        <v>17</v>
      </c>
      <c r="C330" s="1">
        <v>409.0</v>
      </c>
      <c r="D330" s="1">
        <v>0.0</v>
      </c>
      <c r="E330" s="1" t="s">
        <v>14740</v>
      </c>
      <c r="F330" s="1" t="s">
        <v>81</v>
      </c>
      <c r="G330" s="1" t="s">
        <v>20</v>
      </c>
      <c r="H330" s="1" t="s">
        <v>15083</v>
      </c>
      <c r="I330" s="1" t="s">
        <v>15084</v>
      </c>
      <c r="J330" s="1" t="s">
        <v>15085</v>
      </c>
      <c r="K330" s="1" t="s">
        <v>15086</v>
      </c>
      <c r="L330" s="1">
        <v>4.0</v>
      </c>
      <c r="M330" s="1">
        <v>0.010166666666666666</v>
      </c>
      <c r="N330" s="1">
        <v>14.495533333333332</v>
      </c>
      <c r="O330" s="1" t="s">
        <v>5100</v>
      </c>
      <c r="P330" s="1" t="s">
        <v>15087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37</v>
      </c>
      <c r="B331" s="1" t="s">
        <v>17</v>
      </c>
      <c r="C331" s="1">
        <v>249.0</v>
      </c>
      <c r="D331" s="1">
        <v>0.0</v>
      </c>
      <c r="E331" s="2"/>
      <c r="F331" s="1" t="s">
        <v>38</v>
      </c>
      <c r="G331" s="1" t="s">
        <v>39</v>
      </c>
      <c r="H331" s="1" t="s">
        <v>15088</v>
      </c>
      <c r="I331" s="1" t="s">
        <v>15089</v>
      </c>
      <c r="J331" s="1" t="s">
        <v>15089</v>
      </c>
      <c r="K331" s="2"/>
      <c r="L331" s="1">
        <v>-4.0</v>
      </c>
      <c r="M331" s="1"/>
      <c r="N331" s="1">
        <v>0.04395</v>
      </c>
      <c r="O331" s="1" t="s">
        <v>42</v>
      </c>
      <c r="P331" s="1" t="s">
        <v>15090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80</v>
      </c>
      <c r="B332" s="1" t="s">
        <v>17</v>
      </c>
      <c r="C332" s="1">
        <v>624.0</v>
      </c>
      <c r="D332" s="1">
        <v>0.0</v>
      </c>
      <c r="E332" s="1" t="s">
        <v>14740</v>
      </c>
      <c r="F332" s="1" t="s">
        <v>81</v>
      </c>
      <c r="G332" s="1" t="s">
        <v>20</v>
      </c>
      <c r="H332" s="1" t="s">
        <v>15091</v>
      </c>
      <c r="I332" s="1" t="s">
        <v>15092</v>
      </c>
      <c r="J332" s="1" t="s">
        <v>15093</v>
      </c>
      <c r="K332" s="1" t="s">
        <v>15094</v>
      </c>
      <c r="L332" s="1">
        <v>-15.0</v>
      </c>
      <c r="M332" s="1">
        <v>0.0076</v>
      </c>
      <c r="N332" s="1">
        <v>23.23145</v>
      </c>
      <c r="O332" s="1" t="s">
        <v>5100</v>
      </c>
      <c r="P332" s="1" t="s">
        <v>15095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29</v>
      </c>
      <c r="B333" s="1" t="s">
        <v>17</v>
      </c>
      <c r="C333" s="1">
        <v>740.0</v>
      </c>
      <c r="D333" s="1">
        <v>0.0</v>
      </c>
      <c r="E333" s="1" t="s">
        <v>10698</v>
      </c>
      <c r="F333" s="1" t="s">
        <v>19</v>
      </c>
      <c r="G333" s="1" t="s">
        <v>20</v>
      </c>
      <c r="H333" s="1" t="s">
        <v>15096</v>
      </c>
      <c r="I333" s="1" t="s">
        <v>15097</v>
      </c>
      <c r="J333" s="1" t="s">
        <v>15097</v>
      </c>
      <c r="K333" s="2"/>
      <c r="L333" s="1">
        <v>5.0</v>
      </c>
      <c r="M333" s="1"/>
      <c r="N333" s="1">
        <v>25.255516666666665</v>
      </c>
      <c r="O333" s="1" t="s">
        <v>14050</v>
      </c>
      <c r="P333" s="1" t="s">
        <v>15098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16</v>
      </c>
      <c r="B334" s="1" t="s">
        <v>17</v>
      </c>
      <c r="C334" s="1">
        <v>657.0</v>
      </c>
      <c r="D334" s="1">
        <v>0.0</v>
      </c>
      <c r="E334" s="1" t="s">
        <v>18</v>
      </c>
      <c r="F334" s="1" t="s">
        <v>19</v>
      </c>
      <c r="G334" s="1" t="s">
        <v>20</v>
      </c>
      <c r="H334" s="1" t="s">
        <v>15099</v>
      </c>
      <c r="I334" s="1" t="s">
        <v>15100</v>
      </c>
      <c r="J334" s="1" t="s">
        <v>15100</v>
      </c>
      <c r="K334" s="2"/>
      <c r="L334" s="1">
        <v>2.0</v>
      </c>
      <c r="M334" s="1"/>
      <c r="N334" s="1">
        <v>22.637</v>
      </c>
      <c r="O334" s="1" t="s">
        <v>14050</v>
      </c>
      <c r="P334" s="1" t="s">
        <v>15101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16</v>
      </c>
      <c r="B335" s="1" t="s">
        <v>17</v>
      </c>
      <c r="C335" s="3">
        <v>363.0</v>
      </c>
      <c r="D335" s="1">
        <v>0.0</v>
      </c>
      <c r="E335" s="1" t="s">
        <v>18</v>
      </c>
      <c r="F335" s="1" t="s">
        <v>19</v>
      </c>
      <c r="G335" s="1" t="s">
        <v>20</v>
      </c>
      <c r="H335" s="1" t="s">
        <v>15102</v>
      </c>
      <c r="I335" s="1" t="s">
        <v>15103</v>
      </c>
      <c r="J335" s="1" t="s">
        <v>15103</v>
      </c>
      <c r="K335" s="2"/>
      <c r="L335" s="1">
        <v>-4.0</v>
      </c>
      <c r="M335" s="1"/>
      <c r="N335" s="1">
        <v>10.02795</v>
      </c>
      <c r="O335" s="1" t="s">
        <v>14050</v>
      </c>
      <c r="P335" s="1" t="s">
        <v>15104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29</v>
      </c>
      <c r="B336" s="1" t="s">
        <v>17</v>
      </c>
      <c r="C336" s="1">
        <v>434.0</v>
      </c>
      <c r="D336" s="1">
        <v>0.0</v>
      </c>
      <c r="E336" s="1" t="s">
        <v>3569</v>
      </c>
      <c r="F336" s="1" t="s">
        <v>19</v>
      </c>
      <c r="G336" s="1" t="s">
        <v>20</v>
      </c>
      <c r="H336" s="1" t="s">
        <v>15105</v>
      </c>
      <c r="I336" s="1" t="s">
        <v>15106</v>
      </c>
      <c r="J336" s="1" t="s">
        <v>15106</v>
      </c>
      <c r="K336" s="2"/>
      <c r="L336" s="1">
        <v>-1.0</v>
      </c>
      <c r="M336" s="1"/>
      <c r="N336" s="1">
        <v>13.602083333333333</v>
      </c>
      <c r="O336" s="1" t="s">
        <v>14050</v>
      </c>
      <c r="P336" s="1" t="s">
        <v>15107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16</v>
      </c>
      <c r="B337" s="1" t="s">
        <v>17</v>
      </c>
      <c r="C337" s="1">
        <v>414.0</v>
      </c>
      <c r="D337" s="1">
        <v>0.0</v>
      </c>
      <c r="E337" s="1" t="s">
        <v>18</v>
      </c>
      <c r="F337" s="1" t="s">
        <v>19</v>
      </c>
      <c r="G337" s="1" t="s">
        <v>20</v>
      </c>
      <c r="H337" s="1" t="s">
        <v>15108</v>
      </c>
      <c r="I337" s="1" t="s">
        <v>15109</v>
      </c>
      <c r="J337" s="1" t="s">
        <v>15109</v>
      </c>
      <c r="K337" s="2"/>
      <c r="L337" s="1">
        <v>-8.0</v>
      </c>
      <c r="M337" s="1"/>
      <c r="N337" s="1">
        <v>9.60045</v>
      </c>
      <c r="O337" s="1" t="s">
        <v>14050</v>
      </c>
      <c r="P337" s="1" t="s">
        <v>15110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29</v>
      </c>
      <c r="B338" s="1" t="s">
        <v>17</v>
      </c>
      <c r="C338" s="1">
        <v>563.0</v>
      </c>
      <c r="D338" s="1">
        <v>0.0</v>
      </c>
      <c r="E338" s="1" t="s">
        <v>5308</v>
      </c>
      <c r="F338" s="1" t="s">
        <v>19</v>
      </c>
      <c r="G338" s="1" t="s">
        <v>20</v>
      </c>
      <c r="H338" s="1" t="s">
        <v>15111</v>
      </c>
      <c r="I338" s="1" t="s">
        <v>15112</v>
      </c>
      <c r="J338" s="1" t="s">
        <v>15112</v>
      </c>
      <c r="K338" s="2"/>
      <c r="L338" s="1">
        <v>-7.0</v>
      </c>
      <c r="M338" s="1"/>
      <c r="N338" s="1">
        <v>12.47975</v>
      </c>
      <c r="O338" s="1" t="s">
        <v>14050</v>
      </c>
      <c r="P338" s="1" t="s">
        <v>15113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80</v>
      </c>
      <c r="B339" s="1" t="s">
        <v>17</v>
      </c>
      <c r="C339" s="1">
        <v>527.0</v>
      </c>
      <c r="D339" s="1">
        <v>0.0</v>
      </c>
      <c r="E339" s="1" t="s">
        <v>14740</v>
      </c>
      <c r="F339" s="1" t="s">
        <v>81</v>
      </c>
      <c r="G339" s="1" t="s">
        <v>20</v>
      </c>
      <c r="H339" s="1" t="s">
        <v>15114</v>
      </c>
      <c r="I339" s="1" t="s">
        <v>15115</v>
      </c>
      <c r="J339" s="1" t="s">
        <v>15116</v>
      </c>
      <c r="K339" s="1" t="s">
        <v>15117</v>
      </c>
      <c r="L339" s="1">
        <v>0.0</v>
      </c>
      <c r="M339" s="1">
        <v>0.01035</v>
      </c>
      <c r="N339" s="1">
        <v>20.525066666666667</v>
      </c>
      <c r="O339" s="1" t="s">
        <v>5100</v>
      </c>
      <c r="P339" s="1" t="s">
        <v>15118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16</v>
      </c>
      <c r="B340" s="1" t="s">
        <v>17</v>
      </c>
      <c r="C340" s="1">
        <v>364.0</v>
      </c>
      <c r="D340" s="1">
        <v>0.0</v>
      </c>
      <c r="E340" s="1" t="s">
        <v>18</v>
      </c>
      <c r="F340" s="1" t="s">
        <v>19</v>
      </c>
      <c r="G340" s="1" t="s">
        <v>20</v>
      </c>
      <c r="H340" s="1" t="s">
        <v>15119</v>
      </c>
      <c r="I340" s="1" t="s">
        <v>15120</v>
      </c>
      <c r="J340" s="1" t="s">
        <v>15120</v>
      </c>
      <c r="K340" s="2"/>
      <c r="L340" s="1">
        <v>-7.0</v>
      </c>
      <c r="M340" s="1"/>
      <c r="N340" s="1">
        <v>7.882116666666667</v>
      </c>
      <c r="O340" s="1" t="s">
        <v>14050</v>
      </c>
      <c r="P340" s="1" t="s">
        <v>15121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16</v>
      </c>
      <c r="B341" s="1" t="s">
        <v>17</v>
      </c>
      <c r="C341" s="1">
        <v>289.0</v>
      </c>
      <c r="D341" s="1">
        <v>0.0</v>
      </c>
      <c r="E341" s="1" t="s">
        <v>18</v>
      </c>
      <c r="F341" s="1" t="s">
        <v>19</v>
      </c>
      <c r="G341" s="1" t="s">
        <v>20</v>
      </c>
      <c r="H341" s="1" t="s">
        <v>15122</v>
      </c>
      <c r="I341" s="1" t="s">
        <v>15123</v>
      </c>
      <c r="J341" s="1" t="s">
        <v>15123</v>
      </c>
      <c r="K341" s="2"/>
      <c r="L341" s="1">
        <v>-8.0</v>
      </c>
      <c r="M341" s="1"/>
      <c r="N341" s="1">
        <v>6.357833333333334</v>
      </c>
      <c r="O341" s="1" t="s">
        <v>14050</v>
      </c>
      <c r="P341" s="1" t="s">
        <v>15124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25</v>
      </c>
      <c r="B342" s="1" t="s">
        <v>17</v>
      </c>
      <c r="C342" s="1">
        <v>329.0</v>
      </c>
      <c r="D342" s="1">
        <v>0.0</v>
      </c>
      <c r="E342" s="2"/>
      <c r="F342" s="1" t="s">
        <v>19</v>
      </c>
      <c r="G342" s="1" t="s">
        <v>20</v>
      </c>
      <c r="H342" s="1" t="s">
        <v>15125</v>
      </c>
      <c r="I342" s="1" t="s">
        <v>15126</v>
      </c>
      <c r="J342" s="1" t="s">
        <v>15126</v>
      </c>
      <c r="K342" s="2"/>
      <c r="L342" s="1">
        <v>-6.0</v>
      </c>
      <c r="M342" s="1"/>
      <c r="N342" s="1">
        <v>8.336533333333334</v>
      </c>
      <c r="O342" s="1" t="s">
        <v>14050</v>
      </c>
      <c r="P342" s="1" t="s">
        <v>15127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16</v>
      </c>
      <c r="B343" s="1" t="s">
        <v>17</v>
      </c>
      <c r="C343" s="1">
        <v>329.0</v>
      </c>
      <c r="D343" s="1">
        <v>0.0</v>
      </c>
      <c r="E343" s="1" t="s">
        <v>18</v>
      </c>
      <c r="F343" s="1" t="s">
        <v>19</v>
      </c>
      <c r="G343" s="1" t="s">
        <v>20</v>
      </c>
      <c r="H343" s="1" t="s">
        <v>15128</v>
      </c>
      <c r="I343" s="1" t="s">
        <v>15129</v>
      </c>
      <c r="J343" s="1" t="s">
        <v>15129</v>
      </c>
      <c r="K343" s="2"/>
      <c r="L343" s="1">
        <v>-5.0</v>
      </c>
      <c r="M343" s="1"/>
      <c r="N343" s="1">
        <v>9.061</v>
      </c>
      <c r="O343" s="1" t="s">
        <v>14050</v>
      </c>
      <c r="P343" s="1" t="s">
        <v>14939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29</v>
      </c>
      <c r="B344" s="1" t="s">
        <v>17</v>
      </c>
      <c r="C344" s="1">
        <v>429.0</v>
      </c>
      <c r="D344" s="1">
        <v>0.0</v>
      </c>
      <c r="E344" s="1" t="s">
        <v>1681</v>
      </c>
      <c r="F344" s="1" t="s">
        <v>19</v>
      </c>
      <c r="G344" s="1" t="s">
        <v>20</v>
      </c>
      <c r="H344" s="1" t="s">
        <v>15130</v>
      </c>
      <c r="I344" s="1" t="s">
        <v>15131</v>
      </c>
      <c r="J344" s="1" t="s">
        <v>15131</v>
      </c>
      <c r="K344" s="2"/>
      <c r="L344" s="1">
        <v>-6.0</v>
      </c>
      <c r="M344" s="1"/>
      <c r="N344" s="1">
        <v>8.627583333333334</v>
      </c>
      <c r="O344" s="1" t="s">
        <v>14050</v>
      </c>
      <c r="P344" s="1" t="s">
        <v>15132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80</v>
      </c>
      <c r="B345" s="1" t="s">
        <v>17</v>
      </c>
      <c r="C345" s="1">
        <v>755.0</v>
      </c>
      <c r="D345" s="1">
        <v>0.0</v>
      </c>
      <c r="E345" s="1" t="s">
        <v>14740</v>
      </c>
      <c r="F345" s="1" t="s">
        <v>81</v>
      </c>
      <c r="G345" s="1" t="s">
        <v>20</v>
      </c>
      <c r="H345" s="1" t="s">
        <v>15133</v>
      </c>
      <c r="I345" s="1" t="s">
        <v>15134</v>
      </c>
      <c r="J345" s="1" t="s">
        <v>15135</v>
      </c>
      <c r="K345" s="1" t="s">
        <v>15136</v>
      </c>
      <c r="L345" s="1">
        <v>3.0</v>
      </c>
      <c r="M345" s="1">
        <v>0.0161</v>
      </c>
      <c r="N345" s="1">
        <v>4.827266666666667</v>
      </c>
      <c r="O345" s="1" t="s">
        <v>5100</v>
      </c>
      <c r="P345" s="1" t="s">
        <v>15137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37</v>
      </c>
      <c r="B346" s="1" t="s">
        <v>17</v>
      </c>
      <c r="C346" s="1">
        <v>249.0</v>
      </c>
      <c r="D346" s="1">
        <v>0.0</v>
      </c>
      <c r="E346" s="1" t="s">
        <v>14740</v>
      </c>
      <c r="F346" s="1" t="s">
        <v>81</v>
      </c>
      <c r="G346" s="1" t="s">
        <v>39</v>
      </c>
      <c r="H346" s="1" t="s">
        <v>15138</v>
      </c>
      <c r="I346" s="1" t="s">
        <v>15139</v>
      </c>
      <c r="J346" s="1" t="s">
        <v>15140</v>
      </c>
      <c r="K346" s="1" t="s">
        <v>15141</v>
      </c>
      <c r="L346" s="1">
        <v>0.0</v>
      </c>
      <c r="M346" s="1">
        <v>0.006333333333333333</v>
      </c>
      <c r="N346" s="1">
        <v>12.550416666666667</v>
      </c>
      <c r="O346" s="1" t="s">
        <v>42</v>
      </c>
      <c r="P346" s="1" t="s">
        <v>15142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16</v>
      </c>
      <c r="B347" s="1" t="s">
        <v>17</v>
      </c>
      <c r="C347" s="1">
        <v>518.0</v>
      </c>
      <c r="D347" s="1">
        <v>0.0</v>
      </c>
      <c r="E347" s="1" t="s">
        <v>18</v>
      </c>
      <c r="F347" s="1" t="s">
        <v>19</v>
      </c>
      <c r="G347" s="1" t="s">
        <v>20</v>
      </c>
      <c r="H347" s="1" t="s">
        <v>15143</v>
      </c>
      <c r="I347" s="1" t="s">
        <v>15144</v>
      </c>
      <c r="J347" s="1" t="s">
        <v>15144</v>
      </c>
      <c r="K347" s="2"/>
      <c r="L347" s="1">
        <v>-4.0</v>
      </c>
      <c r="M347" s="1"/>
      <c r="N347" s="1">
        <v>15.15965</v>
      </c>
      <c r="O347" s="1" t="s">
        <v>14050</v>
      </c>
      <c r="P347" s="1" t="s">
        <v>15145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80</v>
      </c>
      <c r="B348" s="1" t="s">
        <v>17</v>
      </c>
      <c r="C348" s="1">
        <v>338.0</v>
      </c>
      <c r="D348" s="1">
        <v>0.0</v>
      </c>
      <c r="E348" s="1" t="s">
        <v>14740</v>
      </c>
      <c r="F348" s="1" t="s">
        <v>81</v>
      </c>
      <c r="G348" s="1" t="s">
        <v>20</v>
      </c>
      <c r="H348" s="1" t="s">
        <v>15146</v>
      </c>
      <c r="I348" s="1" t="s">
        <v>15147</v>
      </c>
      <c r="J348" s="1" t="s">
        <v>15148</v>
      </c>
      <c r="K348" s="1" t="s">
        <v>15149</v>
      </c>
      <c r="L348" s="1">
        <v>-3.0</v>
      </c>
      <c r="M348" s="1">
        <v>0.013266666666666666</v>
      </c>
      <c r="N348" s="1">
        <v>31.4143</v>
      </c>
      <c r="O348" s="1" t="s">
        <v>5100</v>
      </c>
      <c r="P348" s="1" t="s">
        <v>5101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37</v>
      </c>
      <c r="B349" s="1" t="s">
        <v>17</v>
      </c>
      <c r="C349" s="1">
        <v>249.0</v>
      </c>
      <c r="D349" s="1">
        <v>0.0</v>
      </c>
      <c r="E349" s="2"/>
      <c r="F349" s="1" t="s">
        <v>38</v>
      </c>
      <c r="G349" s="1" t="s">
        <v>39</v>
      </c>
      <c r="H349" s="1" t="s">
        <v>15150</v>
      </c>
      <c r="I349" s="1" t="s">
        <v>15151</v>
      </c>
      <c r="J349" s="1" t="s">
        <v>15151</v>
      </c>
      <c r="K349" s="2"/>
      <c r="L349" s="1">
        <v>0.0</v>
      </c>
      <c r="M349" s="1"/>
      <c r="N349" s="1">
        <v>4.269983333333333</v>
      </c>
      <c r="O349" s="1" t="s">
        <v>42</v>
      </c>
      <c r="P349" s="1" t="s">
        <v>15152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25</v>
      </c>
      <c r="B350" s="1" t="s">
        <v>17</v>
      </c>
      <c r="C350" s="1">
        <v>329.0</v>
      </c>
      <c r="D350" s="1">
        <v>0.0</v>
      </c>
      <c r="E350" s="2"/>
      <c r="F350" s="1" t="s">
        <v>19</v>
      </c>
      <c r="G350" s="1" t="s">
        <v>20</v>
      </c>
      <c r="H350" s="1" t="s">
        <v>15153</v>
      </c>
      <c r="I350" s="1" t="s">
        <v>15154</v>
      </c>
      <c r="J350" s="1" t="s">
        <v>15154</v>
      </c>
      <c r="K350" s="2"/>
      <c r="L350" s="1">
        <v>-6.0</v>
      </c>
      <c r="M350" s="1"/>
      <c r="N350" s="1">
        <v>8.902116666666666</v>
      </c>
      <c r="O350" s="1" t="s">
        <v>14050</v>
      </c>
      <c r="P350" s="1" t="s">
        <v>15155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16</v>
      </c>
      <c r="B351" s="1" t="s">
        <v>17</v>
      </c>
      <c r="C351" s="1">
        <v>528.0</v>
      </c>
      <c r="D351" s="1">
        <v>0.0</v>
      </c>
      <c r="E351" s="1" t="s">
        <v>18</v>
      </c>
      <c r="F351" s="1" t="s">
        <v>19</v>
      </c>
      <c r="G351" s="1" t="s">
        <v>20</v>
      </c>
      <c r="H351" s="1" t="s">
        <v>15156</v>
      </c>
      <c r="I351" s="1" t="s">
        <v>15157</v>
      </c>
      <c r="J351" s="1" t="s">
        <v>15157</v>
      </c>
      <c r="K351" s="2"/>
      <c r="L351" s="1">
        <v>-12.0</v>
      </c>
      <c r="M351" s="1"/>
      <c r="N351" s="1">
        <v>9.65685</v>
      </c>
      <c r="O351" s="1" t="s">
        <v>14050</v>
      </c>
      <c r="P351" s="1" t="s">
        <v>15158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37</v>
      </c>
      <c r="B352" s="1" t="s">
        <v>17</v>
      </c>
      <c r="C352" s="1">
        <v>249.0</v>
      </c>
      <c r="D352" s="1">
        <v>0.0</v>
      </c>
      <c r="E352" s="2"/>
      <c r="F352" s="1" t="s">
        <v>38</v>
      </c>
      <c r="G352" s="1" t="s">
        <v>39</v>
      </c>
      <c r="H352" s="1" t="s">
        <v>15159</v>
      </c>
      <c r="I352" s="1" t="s">
        <v>15160</v>
      </c>
      <c r="J352" s="1" t="s">
        <v>15160</v>
      </c>
      <c r="K352" s="2"/>
      <c r="L352" s="1">
        <v>0.0</v>
      </c>
      <c r="M352" s="1"/>
      <c r="N352" s="1">
        <v>4.193366666666667</v>
      </c>
      <c r="O352" s="1" t="s">
        <v>42</v>
      </c>
      <c r="P352" s="1" t="s">
        <v>15161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16</v>
      </c>
      <c r="B353" s="1" t="s">
        <v>17</v>
      </c>
      <c r="C353" s="1">
        <v>677.0</v>
      </c>
      <c r="D353" s="1">
        <v>0.0</v>
      </c>
      <c r="E353" s="1" t="s">
        <v>18</v>
      </c>
      <c r="F353" s="1" t="s">
        <v>19</v>
      </c>
      <c r="G353" s="1" t="s">
        <v>20</v>
      </c>
      <c r="H353" s="1" t="s">
        <v>15162</v>
      </c>
      <c r="I353" s="1" t="s">
        <v>15163</v>
      </c>
      <c r="J353" s="1" t="s">
        <v>15163</v>
      </c>
      <c r="K353" s="2"/>
      <c r="L353" s="1">
        <v>-2.0</v>
      </c>
      <c r="M353" s="1"/>
      <c r="N353" s="1">
        <v>17.064183333333332</v>
      </c>
      <c r="O353" s="1" t="s">
        <v>14050</v>
      </c>
      <c r="P353" s="1" t="s">
        <v>15164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29</v>
      </c>
      <c r="B354" s="1" t="s">
        <v>17</v>
      </c>
      <c r="C354" s="1">
        <v>329.0</v>
      </c>
      <c r="D354" s="1">
        <v>0.0</v>
      </c>
      <c r="E354" s="1" t="s">
        <v>1208</v>
      </c>
      <c r="F354" s="1" t="s">
        <v>19</v>
      </c>
      <c r="G354" s="1" t="s">
        <v>20</v>
      </c>
      <c r="H354" s="1" t="s">
        <v>15165</v>
      </c>
      <c r="I354" s="1" t="s">
        <v>15166</v>
      </c>
      <c r="J354" s="1" t="s">
        <v>15166</v>
      </c>
      <c r="K354" s="2"/>
      <c r="L354" s="1">
        <v>-5.0</v>
      </c>
      <c r="M354" s="1"/>
      <c r="N354" s="1">
        <v>9.592266666666667</v>
      </c>
      <c r="O354" s="1" t="s">
        <v>14050</v>
      </c>
      <c r="P354" s="1" t="s">
        <v>15167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29</v>
      </c>
      <c r="B355" s="1" t="s">
        <v>17</v>
      </c>
      <c r="C355" s="1">
        <v>264.0</v>
      </c>
      <c r="D355" s="1">
        <v>0.0</v>
      </c>
      <c r="E355" s="1" t="s">
        <v>1208</v>
      </c>
      <c r="F355" s="1" t="s">
        <v>19</v>
      </c>
      <c r="G355" s="1" t="s">
        <v>20</v>
      </c>
      <c r="H355" s="1" t="s">
        <v>15168</v>
      </c>
      <c r="I355" s="1" t="s">
        <v>15169</v>
      </c>
      <c r="J355" s="1" t="s">
        <v>15169</v>
      </c>
      <c r="K355" s="2"/>
      <c r="L355" s="1">
        <v>0.0</v>
      </c>
      <c r="M355" s="1"/>
      <c r="N355" s="1">
        <v>14.608866666666666</v>
      </c>
      <c r="O355" s="1" t="s">
        <v>14050</v>
      </c>
      <c r="P355" s="1" t="s">
        <v>15170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16</v>
      </c>
      <c r="B356" s="3" t="s">
        <v>17</v>
      </c>
      <c r="C356" s="1">
        <v>264.0</v>
      </c>
      <c r="D356" s="1">
        <v>0.0</v>
      </c>
      <c r="E356" s="1" t="s">
        <v>18</v>
      </c>
      <c r="F356" s="1" t="s">
        <v>19</v>
      </c>
      <c r="G356" s="1" t="s">
        <v>20</v>
      </c>
      <c r="H356" s="1" t="s">
        <v>15171</v>
      </c>
      <c r="I356" s="1" t="s">
        <v>15172</v>
      </c>
      <c r="J356" s="1" t="s">
        <v>15172</v>
      </c>
      <c r="K356" s="2"/>
      <c r="L356" s="1">
        <v>-8.0</v>
      </c>
      <c r="M356" s="1"/>
      <c r="N356" s="1">
        <v>6.47195</v>
      </c>
      <c r="O356" s="1" t="s">
        <v>14050</v>
      </c>
      <c r="P356" s="1" t="s">
        <v>14260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37</v>
      </c>
      <c r="B357" s="1" t="s">
        <v>17</v>
      </c>
      <c r="C357" s="3">
        <v>249.0</v>
      </c>
      <c r="D357" s="1">
        <v>0.0</v>
      </c>
      <c r="E357" s="2"/>
      <c r="F357" s="1" t="s">
        <v>38</v>
      </c>
      <c r="G357" s="1" t="s">
        <v>39</v>
      </c>
      <c r="H357" s="1" t="s">
        <v>15173</v>
      </c>
      <c r="I357" s="1" t="s">
        <v>15174</v>
      </c>
      <c r="J357" s="1" t="s">
        <v>15174</v>
      </c>
      <c r="K357" s="2"/>
      <c r="L357" s="1">
        <v>-2.0</v>
      </c>
      <c r="M357" s="1"/>
      <c r="N357" s="1">
        <v>2.472166666666667</v>
      </c>
      <c r="O357" s="1" t="s">
        <v>42</v>
      </c>
      <c r="P357" s="1" t="s">
        <v>15175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16</v>
      </c>
      <c r="B358" s="1" t="s">
        <v>17</v>
      </c>
      <c r="C358" s="1">
        <v>264.0</v>
      </c>
      <c r="D358" s="1">
        <v>0.0</v>
      </c>
      <c r="E358" s="1" t="s">
        <v>18</v>
      </c>
      <c r="F358" s="1" t="s">
        <v>19</v>
      </c>
      <c r="G358" s="1" t="s">
        <v>20</v>
      </c>
      <c r="H358" s="1" t="s">
        <v>15176</v>
      </c>
      <c r="I358" s="1" t="s">
        <v>15177</v>
      </c>
      <c r="J358" s="1" t="s">
        <v>15177</v>
      </c>
      <c r="K358" s="2"/>
      <c r="L358" s="1">
        <v>-6.0</v>
      </c>
      <c r="M358" s="1"/>
      <c r="N358" s="1">
        <v>8.323483333333334</v>
      </c>
      <c r="O358" s="1" t="s">
        <v>14050</v>
      </c>
      <c r="P358" s="1" t="s">
        <v>15178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25</v>
      </c>
      <c r="B359" s="1" t="s">
        <v>17</v>
      </c>
      <c r="C359" s="1">
        <v>891.0</v>
      </c>
      <c r="D359" s="1">
        <v>0.0</v>
      </c>
      <c r="E359" s="2"/>
      <c r="F359" s="1" t="s">
        <v>19</v>
      </c>
      <c r="G359" s="1" t="s">
        <v>20</v>
      </c>
      <c r="H359" s="1" t="s">
        <v>15179</v>
      </c>
      <c r="I359" s="1" t="s">
        <v>15180</v>
      </c>
      <c r="J359" s="1" t="s">
        <v>15180</v>
      </c>
      <c r="K359" s="2"/>
      <c r="L359" s="1">
        <v>-6.0</v>
      </c>
      <c r="M359" s="1"/>
      <c r="N359" s="1">
        <v>13.560383333333334</v>
      </c>
      <c r="O359" s="1" t="s">
        <v>14050</v>
      </c>
      <c r="P359" s="1" t="s">
        <v>15181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37</v>
      </c>
      <c r="B360" s="1" t="s">
        <v>17</v>
      </c>
      <c r="C360" s="1">
        <v>339.0</v>
      </c>
      <c r="D360" s="1">
        <v>0.0</v>
      </c>
      <c r="E360" s="2"/>
      <c r="F360" s="1" t="s">
        <v>38</v>
      </c>
      <c r="G360" s="1" t="s">
        <v>39</v>
      </c>
      <c r="H360" s="1" t="s">
        <v>15182</v>
      </c>
      <c r="I360" s="1" t="s">
        <v>15183</v>
      </c>
      <c r="J360" s="1" t="s">
        <v>15183</v>
      </c>
      <c r="K360" s="2"/>
      <c r="L360" s="1">
        <v>1.0</v>
      </c>
      <c r="M360" s="1"/>
      <c r="N360" s="1">
        <v>6.956666666666667</v>
      </c>
      <c r="O360" s="1" t="s">
        <v>42</v>
      </c>
      <c r="P360" s="1" t="s">
        <v>15184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16</v>
      </c>
      <c r="B361" s="1" t="s">
        <v>17</v>
      </c>
      <c r="C361" s="1">
        <v>329.0</v>
      </c>
      <c r="D361" s="1">
        <v>0.0</v>
      </c>
      <c r="E361" s="1" t="s">
        <v>18</v>
      </c>
      <c r="F361" s="1" t="s">
        <v>19</v>
      </c>
      <c r="G361" s="1" t="s">
        <v>20</v>
      </c>
      <c r="H361" s="1" t="s">
        <v>15185</v>
      </c>
      <c r="I361" s="1" t="s">
        <v>15186</v>
      </c>
      <c r="J361" s="1" t="s">
        <v>15186</v>
      </c>
      <c r="K361" s="2"/>
      <c r="L361" s="1">
        <v>-1.0</v>
      </c>
      <c r="M361" s="1"/>
      <c r="N361" s="1">
        <v>13.184116666666666</v>
      </c>
      <c r="O361" s="1" t="s">
        <v>14050</v>
      </c>
      <c r="P361" s="1" t="s">
        <v>14121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25</v>
      </c>
      <c r="B362" s="1" t="s">
        <v>17</v>
      </c>
      <c r="C362" s="1">
        <v>557.0</v>
      </c>
      <c r="D362" s="1">
        <v>0.0</v>
      </c>
      <c r="E362" s="2"/>
      <c r="F362" s="1" t="s">
        <v>19</v>
      </c>
      <c r="G362" s="1" t="s">
        <v>20</v>
      </c>
      <c r="H362" s="1" t="s">
        <v>15187</v>
      </c>
      <c r="I362" s="1" t="s">
        <v>15188</v>
      </c>
      <c r="J362" s="1" t="s">
        <v>15188</v>
      </c>
      <c r="K362" s="2"/>
      <c r="L362" s="1">
        <v>-8.0</v>
      </c>
      <c r="M362" s="1"/>
      <c r="N362" s="1">
        <v>11.013866666666667</v>
      </c>
      <c r="O362" s="1" t="s">
        <v>14050</v>
      </c>
      <c r="P362" s="1" t="s">
        <v>15189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80</v>
      </c>
      <c r="B363" s="1" t="s">
        <v>17</v>
      </c>
      <c r="C363" s="1">
        <v>299.0</v>
      </c>
      <c r="D363" s="1">
        <v>75.0</v>
      </c>
      <c r="E363" s="2"/>
      <c r="F363" s="1" t="s">
        <v>38</v>
      </c>
      <c r="G363" s="1" t="s">
        <v>20</v>
      </c>
      <c r="H363" s="1" t="s">
        <v>15190</v>
      </c>
      <c r="I363" s="1" t="s">
        <v>15191</v>
      </c>
      <c r="J363" s="1" t="s">
        <v>15191</v>
      </c>
      <c r="K363" s="2"/>
      <c r="L363" s="1">
        <v>-13.0</v>
      </c>
      <c r="M363" s="1"/>
      <c r="N363" s="1">
        <v>5.1139833333333335</v>
      </c>
      <c r="O363" s="1" t="s">
        <v>5100</v>
      </c>
      <c r="P363" s="1" t="s">
        <v>15192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37</v>
      </c>
      <c r="B364" s="1" t="s">
        <v>17</v>
      </c>
      <c r="C364" s="1">
        <v>249.0</v>
      </c>
      <c r="D364" s="1">
        <v>0.0</v>
      </c>
      <c r="E364" s="2"/>
      <c r="F364" s="1" t="s">
        <v>38</v>
      </c>
      <c r="G364" s="1" t="s">
        <v>39</v>
      </c>
      <c r="H364" s="1" t="s">
        <v>15193</v>
      </c>
      <c r="I364" s="1" t="s">
        <v>15194</v>
      </c>
      <c r="J364" s="1" t="s">
        <v>15194</v>
      </c>
      <c r="K364" s="2"/>
      <c r="L364" s="1">
        <v>-4.0</v>
      </c>
      <c r="M364" s="1"/>
      <c r="N364" s="1">
        <v>0.15585</v>
      </c>
      <c r="O364" s="1" t="s">
        <v>42</v>
      </c>
      <c r="P364" s="1" t="s">
        <v>15195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37</v>
      </c>
      <c r="B365" s="1" t="s">
        <v>17</v>
      </c>
      <c r="C365" s="1">
        <v>119.0</v>
      </c>
      <c r="D365" s="1">
        <v>0.0</v>
      </c>
      <c r="E365" s="2"/>
      <c r="F365" s="1" t="s">
        <v>38</v>
      </c>
      <c r="G365" s="1" t="s">
        <v>39</v>
      </c>
      <c r="H365" s="1" t="s">
        <v>15196</v>
      </c>
      <c r="I365" s="1" t="s">
        <v>15197</v>
      </c>
      <c r="J365" s="1" t="s">
        <v>15197</v>
      </c>
      <c r="K365" s="2"/>
      <c r="L365" s="1">
        <v>2.0</v>
      </c>
      <c r="M365" s="1"/>
      <c r="N365" s="1">
        <v>7.892233333333333</v>
      </c>
      <c r="O365" s="1" t="s">
        <v>42</v>
      </c>
      <c r="P365" s="1" t="s">
        <v>15198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29</v>
      </c>
      <c r="B366" s="1" t="s">
        <v>17</v>
      </c>
      <c r="C366" s="1">
        <v>1046.0</v>
      </c>
      <c r="D366" s="1">
        <v>0.0</v>
      </c>
      <c r="E366" s="1" t="s">
        <v>15199</v>
      </c>
      <c r="F366" s="1" t="s">
        <v>19</v>
      </c>
      <c r="G366" s="1" t="s">
        <v>20</v>
      </c>
      <c r="H366" s="1" t="s">
        <v>15200</v>
      </c>
      <c r="I366" s="1" t="s">
        <v>15201</v>
      </c>
      <c r="J366" s="1" t="s">
        <v>15201</v>
      </c>
      <c r="K366" s="2"/>
      <c r="L366" s="1">
        <v>-4.0</v>
      </c>
      <c r="M366" s="1"/>
      <c r="N366" s="1">
        <v>15.493816666666667</v>
      </c>
      <c r="O366" s="1" t="s">
        <v>14050</v>
      </c>
      <c r="P366" s="1" t="s">
        <v>15202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37</v>
      </c>
      <c r="B367" s="1" t="s">
        <v>17</v>
      </c>
      <c r="C367" s="1">
        <v>309.0</v>
      </c>
      <c r="D367" s="1">
        <v>0.0</v>
      </c>
      <c r="E367" s="2"/>
      <c r="F367" s="1" t="s">
        <v>38</v>
      </c>
      <c r="G367" s="1" t="s">
        <v>39</v>
      </c>
      <c r="H367" s="1" t="s">
        <v>15203</v>
      </c>
      <c r="I367" s="1" t="s">
        <v>15204</v>
      </c>
      <c r="J367" s="1" t="s">
        <v>15204</v>
      </c>
      <c r="K367" s="2"/>
      <c r="L367" s="1">
        <v>-4.0</v>
      </c>
      <c r="M367" s="1"/>
      <c r="N367" s="1">
        <v>0.03075</v>
      </c>
      <c r="O367" s="1" t="s">
        <v>42</v>
      </c>
      <c r="P367" s="1" t="s">
        <v>15205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37</v>
      </c>
      <c r="B368" s="1" t="s">
        <v>17</v>
      </c>
      <c r="C368" s="1">
        <v>618.0</v>
      </c>
      <c r="D368" s="1">
        <v>0.0</v>
      </c>
      <c r="E368" s="2"/>
      <c r="F368" s="1" t="s">
        <v>38</v>
      </c>
      <c r="G368" s="1" t="s">
        <v>39</v>
      </c>
      <c r="H368" s="1" t="s">
        <v>15206</v>
      </c>
      <c r="I368" s="1" t="s">
        <v>15207</v>
      </c>
      <c r="J368" s="1" t="s">
        <v>15207</v>
      </c>
      <c r="K368" s="2"/>
      <c r="L368" s="1">
        <v>-3.0</v>
      </c>
      <c r="M368" s="1"/>
      <c r="N368" s="1">
        <v>6.249483333333333</v>
      </c>
      <c r="O368" s="1" t="s">
        <v>42</v>
      </c>
      <c r="P368" s="1" t="s">
        <v>15208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25</v>
      </c>
      <c r="B369" s="1" t="s">
        <v>17</v>
      </c>
      <c r="C369" s="1">
        <v>1177.0</v>
      </c>
      <c r="D369" s="1">
        <v>0.0</v>
      </c>
      <c r="E369" s="2"/>
      <c r="F369" s="1" t="s">
        <v>19</v>
      </c>
      <c r="G369" s="1" t="s">
        <v>20</v>
      </c>
      <c r="H369" s="1" t="s">
        <v>15209</v>
      </c>
      <c r="I369" s="1" t="s">
        <v>15210</v>
      </c>
      <c r="J369" s="1" t="s">
        <v>15210</v>
      </c>
      <c r="K369" s="2"/>
      <c r="L369" s="1">
        <v>-2.0</v>
      </c>
      <c r="M369" s="1"/>
      <c r="N369" s="1">
        <v>17.2787</v>
      </c>
      <c r="O369" s="1" t="s">
        <v>14050</v>
      </c>
      <c r="P369" s="1" t="s">
        <v>15211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25</v>
      </c>
      <c r="B370" s="1" t="s">
        <v>17</v>
      </c>
      <c r="C370" s="3">
        <v>329.0</v>
      </c>
      <c r="D370" s="1">
        <v>0.0</v>
      </c>
      <c r="E370" s="2"/>
      <c r="F370" s="1" t="s">
        <v>19</v>
      </c>
      <c r="G370" s="1" t="s">
        <v>20</v>
      </c>
      <c r="H370" s="1" t="s">
        <v>15212</v>
      </c>
      <c r="I370" s="1" t="s">
        <v>15213</v>
      </c>
      <c r="J370" s="1" t="s">
        <v>15213</v>
      </c>
      <c r="K370" s="2"/>
      <c r="L370" s="1">
        <v>-7.0</v>
      </c>
      <c r="M370" s="1"/>
      <c r="N370" s="1">
        <v>7.5854</v>
      </c>
      <c r="O370" s="1" t="s">
        <v>14050</v>
      </c>
      <c r="P370" s="1" t="s">
        <v>15155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29</v>
      </c>
      <c r="B371" s="1" t="s">
        <v>17</v>
      </c>
      <c r="C371" s="1">
        <v>419.0</v>
      </c>
      <c r="D371" s="1">
        <v>0.0</v>
      </c>
      <c r="E371" s="2"/>
      <c r="F371" s="1" t="s">
        <v>38</v>
      </c>
      <c r="G371" s="1" t="s">
        <v>20</v>
      </c>
      <c r="H371" s="1" t="s">
        <v>15214</v>
      </c>
      <c r="I371" s="1" t="s">
        <v>15215</v>
      </c>
      <c r="J371" s="1" t="s">
        <v>15215</v>
      </c>
      <c r="K371" s="2"/>
      <c r="L371" s="1">
        <v>-6.0</v>
      </c>
      <c r="M371" s="1"/>
      <c r="N371" s="1">
        <v>8.665983333333333</v>
      </c>
      <c r="O371" s="1" t="s">
        <v>14050</v>
      </c>
      <c r="P371" s="1" t="s">
        <v>15216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16</v>
      </c>
      <c r="B372" s="1" t="s">
        <v>17</v>
      </c>
      <c r="C372" s="1">
        <v>393.0</v>
      </c>
      <c r="D372" s="1">
        <v>0.0</v>
      </c>
      <c r="E372" s="1" t="s">
        <v>18</v>
      </c>
      <c r="F372" s="1" t="s">
        <v>19</v>
      </c>
      <c r="G372" s="1" t="s">
        <v>20</v>
      </c>
      <c r="H372" s="1" t="s">
        <v>15217</v>
      </c>
      <c r="I372" s="1" t="s">
        <v>15218</v>
      </c>
      <c r="J372" s="1" t="s">
        <v>15218</v>
      </c>
      <c r="K372" s="2"/>
      <c r="L372" s="1">
        <v>-7.0</v>
      </c>
      <c r="M372" s="1"/>
      <c r="N372" s="1">
        <v>7.471533333333333</v>
      </c>
      <c r="O372" s="1" t="s">
        <v>14050</v>
      </c>
      <c r="P372" s="1" t="s">
        <v>15219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16</v>
      </c>
      <c r="B373" s="1" t="s">
        <v>17</v>
      </c>
      <c r="C373" s="1">
        <v>264.0</v>
      </c>
      <c r="D373" s="1">
        <v>0.0</v>
      </c>
      <c r="E373" s="1" t="s">
        <v>18</v>
      </c>
      <c r="F373" s="1" t="s">
        <v>19</v>
      </c>
      <c r="G373" s="1" t="s">
        <v>20</v>
      </c>
      <c r="H373" s="1" t="s">
        <v>15220</v>
      </c>
      <c r="I373" s="1" t="s">
        <v>15221</v>
      </c>
      <c r="J373" s="1" t="s">
        <v>15221</v>
      </c>
      <c r="K373" s="2"/>
      <c r="L373" s="1">
        <v>-6.0</v>
      </c>
      <c r="M373" s="1"/>
      <c r="N373" s="1">
        <v>8.311766666666667</v>
      </c>
      <c r="O373" s="1" t="s">
        <v>14050</v>
      </c>
      <c r="P373" s="1" t="s">
        <v>14503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80</v>
      </c>
      <c r="B374" s="1" t="s">
        <v>17</v>
      </c>
      <c r="C374" s="1">
        <v>534.0</v>
      </c>
      <c r="D374" s="1">
        <v>124.0</v>
      </c>
      <c r="E374" s="2"/>
      <c r="F374" s="1" t="s">
        <v>38</v>
      </c>
      <c r="G374" s="1" t="s">
        <v>39</v>
      </c>
      <c r="H374" s="1" t="s">
        <v>15222</v>
      </c>
      <c r="I374" s="1" t="s">
        <v>15223</v>
      </c>
      <c r="J374" s="1" t="s">
        <v>15223</v>
      </c>
      <c r="K374" s="2"/>
      <c r="L374" s="1">
        <v>-13.0</v>
      </c>
      <c r="M374" s="1"/>
      <c r="N374" s="1">
        <v>10.52735</v>
      </c>
      <c r="O374" s="1" t="s">
        <v>5100</v>
      </c>
      <c r="P374" s="1" t="s">
        <v>15224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29</v>
      </c>
      <c r="B375" s="1" t="s">
        <v>17</v>
      </c>
      <c r="C375" s="1">
        <v>329.0</v>
      </c>
      <c r="D375" s="1">
        <v>0.0</v>
      </c>
      <c r="E375" s="1" t="s">
        <v>15225</v>
      </c>
      <c r="F375" s="1" t="s">
        <v>19</v>
      </c>
      <c r="G375" s="1" t="s">
        <v>20</v>
      </c>
      <c r="H375" s="1" t="s">
        <v>15226</v>
      </c>
      <c r="I375" s="1" t="s">
        <v>15227</v>
      </c>
      <c r="J375" s="1" t="s">
        <v>15227</v>
      </c>
      <c r="K375" s="2"/>
      <c r="L375" s="1">
        <v>-5.0</v>
      </c>
      <c r="M375" s="1"/>
      <c r="N375" s="1">
        <v>9.026966666666667</v>
      </c>
      <c r="O375" s="1" t="s">
        <v>14050</v>
      </c>
      <c r="P375" s="1" t="s">
        <v>15228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25</v>
      </c>
      <c r="B376" s="1" t="s">
        <v>17</v>
      </c>
      <c r="C376" s="3">
        <v>394.0</v>
      </c>
      <c r="D376" s="1">
        <v>0.0</v>
      </c>
      <c r="E376" s="2"/>
      <c r="F376" s="1" t="s">
        <v>19</v>
      </c>
      <c r="G376" s="1" t="s">
        <v>20</v>
      </c>
      <c r="H376" s="1" t="s">
        <v>15229</v>
      </c>
      <c r="I376" s="1" t="s">
        <v>15230</v>
      </c>
      <c r="J376" s="1" t="s">
        <v>15230</v>
      </c>
      <c r="K376" s="2"/>
      <c r="L376" s="1">
        <v>-7.0</v>
      </c>
      <c r="M376" s="1"/>
      <c r="N376" s="1">
        <v>7.843366666666666</v>
      </c>
      <c r="O376" s="1" t="s">
        <v>14050</v>
      </c>
      <c r="P376" s="1" t="s">
        <v>15231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16</v>
      </c>
      <c r="B377" s="1" t="s">
        <v>17</v>
      </c>
      <c r="C377" s="1">
        <v>329.0</v>
      </c>
      <c r="D377" s="1">
        <v>0.0</v>
      </c>
      <c r="E377" s="1" t="s">
        <v>18</v>
      </c>
      <c r="F377" s="1" t="s">
        <v>19</v>
      </c>
      <c r="G377" s="1" t="s">
        <v>20</v>
      </c>
      <c r="H377" s="1" t="s">
        <v>15232</v>
      </c>
      <c r="I377" s="1" t="s">
        <v>15233</v>
      </c>
      <c r="J377" s="1" t="s">
        <v>15233</v>
      </c>
      <c r="K377" s="2"/>
      <c r="L377" s="1">
        <v>-4.0</v>
      </c>
      <c r="M377" s="1"/>
      <c r="N377" s="1">
        <v>10.440233333333333</v>
      </c>
      <c r="O377" s="1" t="s">
        <v>14050</v>
      </c>
      <c r="P377" s="1" t="s">
        <v>14689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29</v>
      </c>
      <c r="B378" s="1" t="s">
        <v>17</v>
      </c>
      <c r="C378" s="3">
        <v>329.0</v>
      </c>
      <c r="D378" s="1">
        <v>0.0</v>
      </c>
      <c r="E378" s="1" t="s">
        <v>15234</v>
      </c>
      <c r="F378" s="1" t="s">
        <v>19</v>
      </c>
      <c r="G378" s="1" t="s">
        <v>20</v>
      </c>
      <c r="H378" s="1" t="s">
        <v>15235</v>
      </c>
      <c r="I378" s="1" t="s">
        <v>15236</v>
      </c>
      <c r="J378" s="1" t="s">
        <v>15236</v>
      </c>
      <c r="K378" s="2"/>
      <c r="L378" s="1">
        <v>-4.0</v>
      </c>
      <c r="M378" s="1"/>
      <c r="N378" s="1">
        <v>10.367916666666666</v>
      </c>
      <c r="O378" s="1" t="s">
        <v>14050</v>
      </c>
      <c r="P378" s="1" t="s">
        <v>15237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25</v>
      </c>
      <c r="B379" s="1" t="s">
        <v>17</v>
      </c>
      <c r="C379" s="1">
        <v>264.0</v>
      </c>
      <c r="D379" s="1">
        <v>0.0</v>
      </c>
      <c r="E379" s="2"/>
      <c r="F379" s="1" t="s">
        <v>19</v>
      </c>
      <c r="G379" s="1" t="s">
        <v>20</v>
      </c>
      <c r="H379" s="1" t="s">
        <v>15238</v>
      </c>
      <c r="I379" s="1" t="s">
        <v>15239</v>
      </c>
      <c r="J379" s="1" t="s">
        <v>15239</v>
      </c>
      <c r="K379" s="2"/>
      <c r="L379" s="1">
        <v>-7.0</v>
      </c>
      <c r="M379" s="1"/>
      <c r="N379" s="1">
        <v>7.683816666666667</v>
      </c>
      <c r="O379" s="1" t="s">
        <v>14050</v>
      </c>
      <c r="P379" s="1" t="s">
        <v>15240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29</v>
      </c>
      <c r="B380" s="1" t="s">
        <v>17</v>
      </c>
      <c r="C380" s="1">
        <v>464.0</v>
      </c>
      <c r="D380" s="1">
        <v>0.0</v>
      </c>
      <c r="E380" s="1" t="s">
        <v>14647</v>
      </c>
      <c r="F380" s="1" t="s">
        <v>19</v>
      </c>
      <c r="G380" s="1" t="s">
        <v>20</v>
      </c>
      <c r="H380" s="1" t="s">
        <v>15241</v>
      </c>
      <c r="I380" s="1" t="s">
        <v>15242</v>
      </c>
      <c r="J380" s="1" t="s">
        <v>15242</v>
      </c>
      <c r="K380" s="2"/>
      <c r="L380" s="1">
        <v>-5.0</v>
      </c>
      <c r="M380" s="1"/>
      <c r="N380" s="1">
        <v>9.554566666666666</v>
      </c>
      <c r="O380" s="1" t="s">
        <v>14050</v>
      </c>
      <c r="P380" s="1" t="s">
        <v>15243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25</v>
      </c>
      <c r="B381" s="1" t="s">
        <v>17</v>
      </c>
      <c r="C381" s="3">
        <v>329.0</v>
      </c>
      <c r="D381" s="1">
        <v>0.0</v>
      </c>
      <c r="E381" s="2"/>
      <c r="F381" s="1" t="s">
        <v>19</v>
      </c>
      <c r="G381" s="1" t="s">
        <v>20</v>
      </c>
      <c r="H381" s="1" t="s">
        <v>15244</v>
      </c>
      <c r="I381" s="1" t="s">
        <v>15245</v>
      </c>
      <c r="J381" s="1" t="s">
        <v>15245</v>
      </c>
      <c r="K381" s="2"/>
      <c r="L381" s="1">
        <v>-7.0</v>
      </c>
      <c r="M381" s="1"/>
      <c r="N381" s="1">
        <v>7.404866666666667</v>
      </c>
      <c r="O381" s="1" t="s">
        <v>14050</v>
      </c>
      <c r="P381" s="1" t="s">
        <v>15246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25</v>
      </c>
      <c r="B382" s="1" t="s">
        <v>17</v>
      </c>
      <c r="C382" s="3">
        <v>399.0</v>
      </c>
      <c r="D382" s="1">
        <v>0.0</v>
      </c>
      <c r="E382" s="2"/>
      <c r="F382" s="1" t="s">
        <v>19</v>
      </c>
      <c r="G382" s="1" t="s">
        <v>20</v>
      </c>
      <c r="H382" s="1" t="s">
        <v>15247</v>
      </c>
      <c r="I382" s="1" t="s">
        <v>15248</v>
      </c>
      <c r="J382" s="1" t="s">
        <v>15248</v>
      </c>
      <c r="K382" s="2"/>
      <c r="L382" s="1">
        <v>-4.0</v>
      </c>
      <c r="M382" s="1"/>
      <c r="N382" s="1">
        <v>10.5389</v>
      </c>
      <c r="O382" s="1" t="s">
        <v>14050</v>
      </c>
      <c r="P382" s="1" t="s">
        <v>15249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29</v>
      </c>
      <c r="B383" s="1" t="s">
        <v>17</v>
      </c>
      <c r="C383" s="3">
        <v>592.0</v>
      </c>
      <c r="D383" s="1">
        <v>0.0</v>
      </c>
      <c r="E383" s="1" t="s">
        <v>15250</v>
      </c>
      <c r="F383" s="1" t="s">
        <v>19</v>
      </c>
      <c r="G383" s="1" t="s">
        <v>20</v>
      </c>
      <c r="H383" s="1" t="s">
        <v>15251</v>
      </c>
      <c r="I383" s="1" t="s">
        <v>15252</v>
      </c>
      <c r="J383" s="1" t="s">
        <v>15252</v>
      </c>
      <c r="K383" s="2"/>
      <c r="L383" s="1">
        <v>-9.0</v>
      </c>
      <c r="M383" s="1"/>
      <c r="N383" s="1">
        <v>10.58465</v>
      </c>
      <c r="O383" s="1" t="s">
        <v>14050</v>
      </c>
      <c r="P383" s="1" t="s">
        <v>15253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37</v>
      </c>
      <c r="B384" s="1" t="s">
        <v>17</v>
      </c>
      <c r="C384" s="1">
        <v>119.0</v>
      </c>
      <c r="D384" s="1">
        <v>0.0</v>
      </c>
      <c r="E384" s="2"/>
      <c r="F384" s="1" t="s">
        <v>38</v>
      </c>
      <c r="G384" s="1" t="s">
        <v>39</v>
      </c>
      <c r="H384" s="1" t="s">
        <v>15254</v>
      </c>
      <c r="I384" s="1" t="s">
        <v>15255</v>
      </c>
      <c r="J384" s="1" t="s">
        <v>15255</v>
      </c>
      <c r="K384" s="2"/>
      <c r="L384" s="1">
        <v>0.0</v>
      </c>
      <c r="M384" s="1"/>
      <c r="N384" s="1">
        <v>4.905383333333333</v>
      </c>
      <c r="O384" s="1" t="s">
        <v>42</v>
      </c>
      <c r="P384" s="1" t="s">
        <v>15256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29</v>
      </c>
      <c r="B385" s="1" t="s">
        <v>17</v>
      </c>
      <c r="C385" s="3">
        <v>642.0</v>
      </c>
      <c r="D385" s="1">
        <v>0.0</v>
      </c>
      <c r="E385" s="1" t="s">
        <v>13419</v>
      </c>
      <c r="F385" s="1" t="s">
        <v>19</v>
      </c>
      <c r="G385" s="1" t="s">
        <v>20</v>
      </c>
      <c r="H385" s="1" t="s">
        <v>15257</v>
      </c>
      <c r="I385" s="1" t="s">
        <v>15258</v>
      </c>
      <c r="J385" s="1" t="s">
        <v>15258</v>
      </c>
      <c r="K385" s="2"/>
      <c r="L385" s="1">
        <v>-4.0</v>
      </c>
      <c r="M385" s="1"/>
      <c r="N385" s="1">
        <v>15.734183333333334</v>
      </c>
      <c r="O385" s="1" t="s">
        <v>14050</v>
      </c>
      <c r="P385" s="1" t="s">
        <v>15259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29</v>
      </c>
      <c r="B386" s="1" t="s">
        <v>17</v>
      </c>
      <c r="C386" s="1">
        <v>264.0</v>
      </c>
      <c r="D386" s="1">
        <v>0.0</v>
      </c>
      <c r="E386" s="1" t="s">
        <v>14647</v>
      </c>
      <c r="F386" s="1" t="s">
        <v>19</v>
      </c>
      <c r="G386" s="1" t="s">
        <v>20</v>
      </c>
      <c r="H386" s="1" t="s">
        <v>15260</v>
      </c>
      <c r="I386" s="1" t="s">
        <v>15261</v>
      </c>
      <c r="J386" s="1" t="s">
        <v>15261</v>
      </c>
      <c r="K386" s="2"/>
      <c r="L386" s="1">
        <v>-9.0</v>
      </c>
      <c r="M386" s="1"/>
      <c r="N386" s="1">
        <v>5.891883333333333</v>
      </c>
      <c r="O386" s="1" t="s">
        <v>14050</v>
      </c>
      <c r="P386" s="1" t="s">
        <v>13966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16</v>
      </c>
      <c r="B387" s="1" t="s">
        <v>17</v>
      </c>
      <c r="C387" s="1">
        <v>289.0</v>
      </c>
      <c r="D387" s="1">
        <v>0.0</v>
      </c>
      <c r="E387" s="1" t="s">
        <v>18</v>
      </c>
      <c r="F387" s="1" t="s">
        <v>19</v>
      </c>
      <c r="G387" s="1" t="s">
        <v>20</v>
      </c>
      <c r="H387" s="1" t="s">
        <v>15262</v>
      </c>
      <c r="I387" s="1" t="s">
        <v>15263</v>
      </c>
      <c r="J387" s="1" t="s">
        <v>15263</v>
      </c>
      <c r="K387" s="2"/>
      <c r="L387" s="1">
        <v>-6.0</v>
      </c>
      <c r="M387" s="1"/>
      <c r="N387" s="1">
        <v>8.332</v>
      </c>
      <c r="O387" s="1" t="s">
        <v>14050</v>
      </c>
      <c r="P387" s="1" t="s">
        <v>14947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37</v>
      </c>
      <c r="B388" s="1" t="s">
        <v>17</v>
      </c>
      <c r="C388" s="3">
        <v>384.0</v>
      </c>
      <c r="D388" s="1">
        <v>0.0</v>
      </c>
      <c r="E388" s="2"/>
      <c r="F388" s="1" t="s">
        <v>38</v>
      </c>
      <c r="G388" s="1" t="s">
        <v>39</v>
      </c>
      <c r="H388" s="1" t="s">
        <v>15264</v>
      </c>
      <c r="I388" s="1" t="s">
        <v>15265</v>
      </c>
      <c r="J388" s="1" t="s">
        <v>15265</v>
      </c>
      <c r="K388" s="2"/>
      <c r="L388" s="1">
        <v>1.0</v>
      </c>
      <c r="M388" s="1"/>
      <c r="N388" s="1">
        <v>6.711166666666666</v>
      </c>
      <c r="O388" s="1" t="s">
        <v>42</v>
      </c>
      <c r="P388" s="1" t="s">
        <v>15266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25</v>
      </c>
      <c r="B389" s="1" t="s">
        <v>17</v>
      </c>
      <c r="C389" s="3">
        <v>329.0</v>
      </c>
      <c r="D389" s="1">
        <v>0.0</v>
      </c>
      <c r="E389" s="2"/>
      <c r="F389" s="1" t="s">
        <v>19</v>
      </c>
      <c r="G389" s="1" t="s">
        <v>20</v>
      </c>
      <c r="H389" s="1" t="s">
        <v>15267</v>
      </c>
      <c r="I389" s="1" t="s">
        <v>15268</v>
      </c>
      <c r="J389" s="1" t="s">
        <v>15268</v>
      </c>
      <c r="K389" s="2"/>
      <c r="L389" s="1">
        <v>-6.0</v>
      </c>
      <c r="M389" s="1"/>
      <c r="N389" s="1">
        <v>8.06155</v>
      </c>
      <c r="O389" s="1" t="s">
        <v>14050</v>
      </c>
      <c r="P389" s="1" t="s">
        <v>15269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80</v>
      </c>
      <c r="B390" s="1" t="s">
        <v>17</v>
      </c>
      <c r="C390" s="1">
        <v>738.0</v>
      </c>
      <c r="D390" s="1">
        <v>0.0</v>
      </c>
      <c r="E390" s="1" t="s">
        <v>14740</v>
      </c>
      <c r="F390" s="1" t="s">
        <v>81</v>
      </c>
      <c r="G390" s="1" t="s">
        <v>39</v>
      </c>
      <c r="H390" s="1" t="s">
        <v>15270</v>
      </c>
      <c r="I390" s="1" t="s">
        <v>15271</v>
      </c>
      <c r="J390" s="1" t="s">
        <v>15272</v>
      </c>
      <c r="K390" s="1" t="s">
        <v>15273</v>
      </c>
      <c r="L390" s="1">
        <v>-19.0</v>
      </c>
      <c r="M390" s="1">
        <v>0.012966666666666666</v>
      </c>
      <c r="N390" s="1">
        <v>16.388033333333333</v>
      </c>
      <c r="O390" s="1" t="s">
        <v>5100</v>
      </c>
      <c r="P390" s="1" t="s">
        <v>15274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29</v>
      </c>
      <c r="B391" s="1" t="s">
        <v>17</v>
      </c>
      <c r="C391" s="1">
        <v>394.0</v>
      </c>
      <c r="D391" s="1">
        <v>0.0</v>
      </c>
      <c r="E391" s="1" t="s">
        <v>15032</v>
      </c>
      <c r="F391" s="1" t="s">
        <v>19</v>
      </c>
      <c r="G391" s="1" t="s">
        <v>20</v>
      </c>
      <c r="H391" s="1" t="s">
        <v>15275</v>
      </c>
      <c r="I391" s="1" t="s">
        <v>15276</v>
      </c>
      <c r="J391" s="1" t="s">
        <v>15276</v>
      </c>
      <c r="K391" s="2"/>
      <c r="L391" s="1">
        <v>-4.0</v>
      </c>
      <c r="M391" s="1"/>
      <c r="N391" s="1">
        <v>10.280433333333333</v>
      </c>
      <c r="O391" s="1" t="s">
        <v>14050</v>
      </c>
      <c r="P391" s="1" t="s">
        <v>12155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16</v>
      </c>
      <c r="B392" s="1" t="s">
        <v>17</v>
      </c>
      <c r="C392" s="1">
        <v>822.0</v>
      </c>
      <c r="D392" s="1">
        <v>0.0</v>
      </c>
      <c r="E392" s="1" t="s">
        <v>18</v>
      </c>
      <c r="F392" s="1" t="s">
        <v>19</v>
      </c>
      <c r="G392" s="1" t="s">
        <v>20</v>
      </c>
      <c r="H392" s="1" t="s">
        <v>15277</v>
      </c>
      <c r="I392" s="1" t="s">
        <v>15278</v>
      </c>
      <c r="J392" s="1" t="s">
        <v>15278</v>
      </c>
      <c r="K392" s="2"/>
      <c r="L392" s="1">
        <v>-3.0</v>
      </c>
      <c r="M392" s="1"/>
      <c r="N392" s="1">
        <v>16.1404</v>
      </c>
      <c r="O392" s="1" t="s">
        <v>14050</v>
      </c>
      <c r="P392" s="1" t="s">
        <v>15279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80</v>
      </c>
      <c r="B393" s="1" t="s">
        <v>17</v>
      </c>
      <c r="C393" s="1">
        <v>309.0</v>
      </c>
      <c r="D393" s="1">
        <v>0.0</v>
      </c>
      <c r="E393" s="1" t="s">
        <v>14740</v>
      </c>
      <c r="F393" s="1" t="s">
        <v>81</v>
      </c>
      <c r="G393" s="1" t="s">
        <v>20</v>
      </c>
      <c r="H393" s="1" t="s">
        <v>15280</v>
      </c>
      <c r="I393" s="1" t="s">
        <v>15281</v>
      </c>
      <c r="J393" s="1" t="s">
        <v>15282</v>
      </c>
      <c r="K393" s="1" t="s">
        <v>15283</v>
      </c>
      <c r="L393" s="1">
        <v>-10.0</v>
      </c>
      <c r="M393" s="1">
        <v>0.009433333333333334</v>
      </c>
      <c r="N393" s="1">
        <v>7.534283333333334</v>
      </c>
      <c r="O393" s="1" t="s">
        <v>5100</v>
      </c>
      <c r="P393" s="1" t="s">
        <v>7236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37</v>
      </c>
      <c r="B394" s="1" t="s">
        <v>17</v>
      </c>
      <c r="C394" s="1">
        <v>119.0</v>
      </c>
      <c r="D394" s="1">
        <v>0.0</v>
      </c>
      <c r="E394" s="2"/>
      <c r="F394" s="1" t="s">
        <v>38</v>
      </c>
      <c r="G394" s="1" t="s">
        <v>39</v>
      </c>
      <c r="H394" s="1" t="s">
        <v>15284</v>
      </c>
      <c r="I394" s="1" t="s">
        <v>15285</v>
      </c>
      <c r="J394" s="1" t="s">
        <v>15285</v>
      </c>
      <c r="K394" s="2"/>
      <c r="L394" s="1">
        <v>3.0</v>
      </c>
      <c r="M394" s="1"/>
      <c r="N394" s="1">
        <v>8.351666666666667</v>
      </c>
      <c r="O394" s="1" t="s">
        <v>42</v>
      </c>
      <c r="P394" s="1" t="s">
        <v>15286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25</v>
      </c>
      <c r="B395" s="1" t="s">
        <v>17</v>
      </c>
      <c r="C395" s="1">
        <v>388.0</v>
      </c>
      <c r="D395" s="1">
        <v>0.0</v>
      </c>
      <c r="E395" s="2"/>
      <c r="F395" s="1" t="s">
        <v>19</v>
      </c>
      <c r="G395" s="1" t="s">
        <v>20</v>
      </c>
      <c r="H395" s="1" t="s">
        <v>15287</v>
      </c>
      <c r="I395" s="1" t="s">
        <v>15288</v>
      </c>
      <c r="J395" s="1" t="s">
        <v>15288</v>
      </c>
      <c r="K395" s="2"/>
      <c r="L395" s="1">
        <v>-7.0</v>
      </c>
      <c r="M395" s="1"/>
      <c r="N395" s="1">
        <v>7.662183333333333</v>
      </c>
      <c r="O395" s="1" t="s">
        <v>14050</v>
      </c>
      <c r="P395" s="1" t="s">
        <v>15289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80</v>
      </c>
      <c r="B396" s="1" t="s">
        <v>17</v>
      </c>
      <c r="C396" s="1">
        <v>219.0</v>
      </c>
      <c r="D396" s="1">
        <v>50.0</v>
      </c>
      <c r="E396" s="2"/>
      <c r="F396" s="1" t="s">
        <v>38</v>
      </c>
      <c r="G396" s="1" t="s">
        <v>39</v>
      </c>
      <c r="H396" s="1" t="s">
        <v>15290</v>
      </c>
      <c r="I396" s="1" t="s">
        <v>15291</v>
      </c>
      <c r="J396" s="1" t="s">
        <v>15291</v>
      </c>
      <c r="K396" s="2"/>
      <c r="L396" s="1">
        <v>-14.0</v>
      </c>
      <c r="M396" s="1"/>
      <c r="N396" s="1">
        <v>5.221733333333333</v>
      </c>
      <c r="O396" s="1" t="s">
        <v>5100</v>
      </c>
      <c r="P396" s="1" t="s">
        <v>7669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80</v>
      </c>
      <c r="B397" s="1" t="s">
        <v>17</v>
      </c>
      <c r="C397" s="1">
        <v>144.0</v>
      </c>
      <c r="D397" s="1">
        <v>0.0</v>
      </c>
      <c r="E397" s="1" t="s">
        <v>18</v>
      </c>
      <c r="F397" s="1" t="s">
        <v>81</v>
      </c>
      <c r="G397" s="1" t="s">
        <v>20</v>
      </c>
      <c r="H397" s="1" t="s">
        <v>15292</v>
      </c>
      <c r="I397" s="1" t="s">
        <v>15293</v>
      </c>
      <c r="J397" s="1" t="s">
        <v>15294</v>
      </c>
      <c r="K397" s="1" t="s">
        <v>15295</v>
      </c>
      <c r="L397" s="1">
        <v>-2.0</v>
      </c>
      <c r="M397" s="1">
        <v>0.7002166666666667</v>
      </c>
      <c r="N397" s="1">
        <v>9.346616666666666</v>
      </c>
      <c r="O397" s="1" t="s">
        <v>5100</v>
      </c>
      <c r="P397" s="1" t="s">
        <v>15296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16</v>
      </c>
      <c r="B398" s="1" t="s">
        <v>17</v>
      </c>
      <c r="C398" s="1">
        <v>329.0</v>
      </c>
      <c r="D398" s="1">
        <v>0.0</v>
      </c>
      <c r="E398" s="1" t="s">
        <v>18</v>
      </c>
      <c r="F398" s="1" t="s">
        <v>19</v>
      </c>
      <c r="G398" s="1" t="s">
        <v>20</v>
      </c>
      <c r="H398" s="1" t="s">
        <v>15297</v>
      </c>
      <c r="I398" s="1" t="s">
        <v>15298</v>
      </c>
      <c r="J398" s="1" t="s">
        <v>15298</v>
      </c>
      <c r="K398" s="2"/>
      <c r="L398" s="1">
        <v>-3.0</v>
      </c>
      <c r="M398" s="1"/>
      <c r="N398" s="1">
        <v>11.7494</v>
      </c>
      <c r="O398" s="1" t="s">
        <v>14050</v>
      </c>
      <c r="P398" s="1" t="s">
        <v>14689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80</v>
      </c>
      <c r="B399" s="1" t="s">
        <v>17</v>
      </c>
      <c r="C399" s="1">
        <v>394.0</v>
      </c>
      <c r="D399" s="1">
        <v>0.0</v>
      </c>
      <c r="E399" s="1" t="s">
        <v>14740</v>
      </c>
      <c r="F399" s="1" t="s">
        <v>81</v>
      </c>
      <c r="G399" s="1" t="s">
        <v>39</v>
      </c>
      <c r="H399" s="1" t="s">
        <v>15299</v>
      </c>
      <c r="I399" s="1" t="s">
        <v>15300</v>
      </c>
      <c r="J399" s="1" t="s">
        <v>15301</v>
      </c>
      <c r="K399" s="1" t="s">
        <v>15302</v>
      </c>
      <c r="L399" s="1">
        <v>0.0</v>
      </c>
      <c r="M399" s="1">
        <v>0.010633333333333333</v>
      </c>
      <c r="N399" s="1">
        <v>5.324066666666667</v>
      </c>
      <c r="O399" s="1" t="s">
        <v>5100</v>
      </c>
      <c r="P399" s="1" t="s">
        <v>15303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80</v>
      </c>
      <c r="B400" s="1" t="s">
        <v>17</v>
      </c>
      <c r="C400" s="1">
        <v>312.0</v>
      </c>
      <c r="D400" s="1">
        <v>32.0</v>
      </c>
      <c r="E400" s="1" t="s">
        <v>14740</v>
      </c>
      <c r="F400" s="1" t="s">
        <v>81</v>
      </c>
      <c r="G400" s="1" t="s">
        <v>39</v>
      </c>
      <c r="H400" s="1" t="s">
        <v>15304</v>
      </c>
      <c r="I400" s="1" t="s">
        <v>15305</v>
      </c>
      <c r="J400" s="1" t="s">
        <v>15306</v>
      </c>
      <c r="K400" s="1" t="s">
        <v>15307</v>
      </c>
      <c r="L400" s="1">
        <v>-4.0</v>
      </c>
      <c r="M400" s="1">
        <v>0.008216666666666667</v>
      </c>
      <c r="N400" s="1">
        <v>6.888316666666666</v>
      </c>
      <c r="O400" s="1" t="s">
        <v>5100</v>
      </c>
      <c r="P400" s="1" t="s">
        <v>14535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29</v>
      </c>
      <c r="B401" s="1" t="s">
        <v>17</v>
      </c>
      <c r="C401" s="3">
        <v>987.0</v>
      </c>
      <c r="D401" s="1">
        <v>0.0</v>
      </c>
      <c r="E401" s="1" t="s">
        <v>15308</v>
      </c>
      <c r="F401" s="1" t="s">
        <v>19</v>
      </c>
      <c r="G401" s="1" t="s">
        <v>20</v>
      </c>
      <c r="H401" s="1" t="s">
        <v>15309</v>
      </c>
      <c r="I401" s="1" t="s">
        <v>15310</v>
      </c>
      <c r="J401" s="1" t="s">
        <v>15310</v>
      </c>
      <c r="K401" s="2"/>
      <c r="L401" s="1">
        <v>-4.0</v>
      </c>
      <c r="M401" s="1"/>
      <c r="N401" s="1">
        <v>15.6819</v>
      </c>
      <c r="O401" s="1" t="s">
        <v>14050</v>
      </c>
      <c r="P401" s="1" t="s">
        <v>15311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80</v>
      </c>
      <c r="B402" s="1" t="s">
        <v>17</v>
      </c>
      <c r="C402" s="1">
        <v>757.0</v>
      </c>
      <c r="D402" s="1">
        <v>0.0</v>
      </c>
      <c r="E402" s="1" t="s">
        <v>14740</v>
      </c>
      <c r="F402" s="1" t="s">
        <v>81</v>
      </c>
      <c r="G402" s="1" t="s">
        <v>20</v>
      </c>
      <c r="H402" s="1" t="s">
        <v>15312</v>
      </c>
      <c r="I402" s="1" t="s">
        <v>15313</v>
      </c>
      <c r="J402" s="1" t="s">
        <v>15314</v>
      </c>
      <c r="K402" s="1" t="s">
        <v>15315</v>
      </c>
      <c r="L402" s="1">
        <v>1.0</v>
      </c>
      <c r="M402" s="1">
        <v>0.0098</v>
      </c>
      <c r="N402" s="1">
        <v>27.3907</v>
      </c>
      <c r="O402" s="1" t="s">
        <v>5100</v>
      </c>
      <c r="P402" s="1" t="s">
        <v>15316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16</v>
      </c>
      <c r="B403" s="1" t="s">
        <v>17</v>
      </c>
      <c r="C403" s="1">
        <v>304.0</v>
      </c>
      <c r="D403" s="1">
        <v>0.0</v>
      </c>
      <c r="E403" s="1" t="s">
        <v>18</v>
      </c>
      <c r="F403" s="1" t="s">
        <v>19</v>
      </c>
      <c r="G403" s="1" t="s">
        <v>20</v>
      </c>
      <c r="H403" s="1" t="s">
        <v>15317</v>
      </c>
      <c r="I403" s="1" t="s">
        <v>15318</v>
      </c>
      <c r="J403" s="1" t="s">
        <v>15318</v>
      </c>
      <c r="K403" s="2"/>
      <c r="L403" s="1">
        <v>-9.0</v>
      </c>
      <c r="M403" s="1"/>
      <c r="N403" s="1">
        <v>5.675016666666667</v>
      </c>
      <c r="O403" s="1" t="s">
        <v>14050</v>
      </c>
      <c r="P403" s="1" t="s">
        <v>15319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80</v>
      </c>
      <c r="B404" s="1" t="s">
        <v>17</v>
      </c>
      <c r="C404" s="1">
        <v>530.0</v>
      </c>
      <c r="D404" s="1">
        <v>28.0</v>
      </c>
      <c r="E404" s="1" t="s">
        <v>14740</v>
      </c>
      <c r="F404" s="1" t="s">
        <v>81</v>
      </c>
      <c r="G404" s="1" t="s">
        <v>20</v>
      </c>
      <c r="H404" s="1" t="s">
        <v>15320</v>
      </c>
      <c r="I404" s="1" t="s">
        <v>15321</v>
      </c>
      <c r="J404" s="1" t="s">
        <v>15322</v>
      </c>
      <c r="K404" s="1" t="s">
        <v>15323</v>
      </c>
      <c r="L404" s="1">
        <v>-6.0</v>
      </c>
      <c r="M404" s="1">
        <v>0.010966666666666666</v>
      </c>
      <c r="N404" s="1">
        <v>14.61835</v>
      </c>
      <c r="O404" s="1" t="s">
        <v>5100</v>
      </c>
      <c r="P404" s="1" t="s">
        <v>15324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16</v>
      </c>
      <c r="B405" s="1" t="s">
        <v>17</v>
      </c>
      <c r="C405" s="3">
        <v>258.0</v>
      </c>
      <c r="D405" s="1">
        <v>0.0</v>
      </c>
      <c r="E405" s="1" t="s">
        <v>18</v>
      </c>
      <c r="F405" s="1" t="s">
        <v>19</v>
      </c>
      <c r="G405" s="1" t="s">
        <v>20</v>
      </c>
      <c r="H405" s="1" t="s">
        <v>15325</v>
      </c>
      <c r="I405" s="1" t="s">
        <v>15326</v>
      </c>
      <c r="J405" s="1" t="s">
        <v>15326</v>
      </c>
      <c r="K405" s="2"/>
      <c r="L405" s="1">
        <v>-11.0</v>
      </c>
      <c r="M405" s="1"/>
      <c r="N405" s="1">
        <v>3.15525</v>
      </c>
      <c r="O405" s="1" t="s">
        <v>14050</v>
      </c>
      <c r="P405" s="1" t="s">
        <v>15327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25</v>
      </c>
      <c r="B406" s="1" t="s">
        <v>17</v>
      </c>
      <c r="C406" s="3">
        <v>399.0</v>
      </c>
      <c r="D406" s="1">
        <v>0.0</v>
      </c>
      <c r="E406" s="2"/>
      <c r="F406" s="1" t="s">
        <v>19</v>
      </c>
      <c r="G406" s="1" t="s">
        <v>20</v>
      </c>
      <c r="H406" s="1" t="s">
        <v>15328</v>
      </c>
      <c r="I406" s="1" t="s">
        <v>15329</v>
      </c>
      <c r="J406" s="1" t="s">
        <v>15329</v>
      </c>
      <c r="K406" s="2"/>
      <c r="L406" s="1">
        <v>-2.0</v>
      </c>
      <c r="M406" s="1"/>
      <c r="N406" s="1">
        <v>12.485616666666667</v>
      </c>
      <c r="O406" s="1" t="s">
        <v>14050</v>
      </c>
      <c r="P406" s="1" t="s">
        <v>15330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25</v>
      </c>
      <c r="B407" s="1" t="s">
        <v>17</v>
      </c>
      <c r="C407" s="1">
        <v>583.0</v>
      </c>
      <c r="D407" s="1">
        <v>0.0</v>
      </c>
      <c r="E407" s="2"/>
      <c r="F407" s="1" t="s">
        <v>19</v>
      </c>
      <c r="G407" s="1" t="s">
        <v>20</v>
      </c>
      <c r="H407" s="1" t="s">
        <v>15331</v>
      </c>
      <c r="I407" s="1" t="s">
        <v>15332</v>
      </c>
      <c r="J407" s="1" t="s">
        <v>15332</v>
      </c>
      <c r="K407" s="2"/>
      <c r="L407" s="1">
        <v>-9.0</v>
      </c>
      <c r="M407" s="1"/>
      <c r="N407" s="1">
        <v>10.3733</v>
      </c>
      <c r="O407" s="1" t="s">
        <v>14050</v>
      </c>
      <c r="P407" s="1" t="s">
        <v>15333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16</v>
      </c>
      <c r="B408" s="1" t="s">
        <v>17</v>
      </c>
      <c r="C408" s="1">
        <v>323.0</v>
      </c>
      <c r="D408" s="1">
        <v>0.0</v>
      </c>
      <c r="E408" s="1" t="s">
        <v>18</v>
      </c>
      <c r="F408" s="1" t="s">
        <v>19</v>
      </c>
      <c r="G408" s="1" t="s">
        <v>20</v>
      </c>
      <c r="H408" s="1" t="s">
        <v>15334</v>
      </c>
      <c r="I408" s="1" t="s">
        <v>15335</v>
      </c>
      <c r="J408" s="1" t="s">
        <v>15335</v>
      </c>
      <c r="K408" s="2"/>
      <c r="L408" s="1">
        <v>-9.0</v>
      </c>
      <c r="M408" s="1"/>
      <c r="N408" s="1">
        <v>5.668383333333334</v>
      </c>
      <c r="O408" s="1" t="s">
        <v>14050</v>
      </c>
      <c r="P408" s="1" t="s">
        <v>15336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80</v>
      </c>
      <c r="B409" s="1" t="s">
        <v>17</v>
      </c>
      <c r="C409" s="1">
        <v>139.0</v>
      </c>
      <c r="D409" s="1">
        <v>0.0</v>
      </c>
      <c r="E409" s="2"/>
      <c r="F409" s="1" t="s">
        <v>38</v>
      </c>
      <c r="G409" s="1" t="s">
        <v>39</v>
      </c>
      <c r="H409" s="1" t="s">
        <v>15337</v>
      </c>
      <c r="I409" s="1" t="s">
        <v>15338</v>
      </c>
      <c r="J409" s="1" t="s">
        <v>15338</v>
      </c>
      <c r="K409" s="2"/>
      <c r="L409" s="1">
        <v>-12.0</v>
      </c>
      <c r="M409" s="1"/>
      <c r="N409" s="1">
        <v>7.11735</v>
      </c>
      <c r="O409" s="1" t="s">
        <v>5100</v>
      </c>
      <c r="P409" s="1" t="s">
        <v>15339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29</v>
      </c>
      <c r="B410" s="1" t="s">
        <v>17</v>
      </c>
      <c r="C410" s="1">
        <v>394.0</v>
      </c>
      <c r="D410" s="1">
        <v>0.0</v>
      </c>
      <c r="E410" s="1" t="s">
        <v>13023</v>
      </c>
      <c r="F410" s="1" t="s">
        <v>19</v>
      </c>
      <c r="G410" s="1" t="s">
        <v>20</v>
      </c>
      <c r="H410" s="1" t="s">
        <v>15340</v>
      </c>
      <c r="I410" s="1" t="s">
        <v>15341</v>
      </c>
      <c r="J410" s="1" t="s">
        <v>15341</v>
      </c>
      <c r="K410" s="2"/>
      <c r="L410" s="1">
        <v>-6.0</v>
      </c>
      <c r="M410" s="1"/>
      <c r="N410" s="1">
        <v>8.464466666666667</v>
      </c>
      <c r="O410" s="1" t="s">
        <v>14050</v>
      </c>
      <c r="P410" s="1" t="s">
        <v>15342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80</v>
      </c>
      <c r="B411" s="1" t="s">
        <v>17</v>
      </c>
      <c r="C411" s="3">
        <v>309.0</v>
      </c>
      <c r="D411" s="1">
        <v>0.0</v>
      </c>
      <c r="E411" s="1" t="s">
        <v>14740</v>
      </c>
      <c r="F411" s="1" t="s">
        <v>81</v>
      </c>
      <c r="G411" s="1" t="s">
        <v>20</v>
      </c>
      <c r="H411" s="1" t="s">
        <v>15343</v>
      </c>
      <c r="I411" s="1" t="s">
        <v>15344</v>
      </c>
      <c r="J411" s="1" t="s">
        <v>15345</v>
      </c>
      <c r="K411" s="1" t="s">
        <v>15346</v>
      </c>
      <c r="L411" s="1">
        <v>-6.0</v>
      </c>
      <c r="M411" s="1">
        <v>0.00725</v>
      </c>
      <c r="N411" s="1">
        <v>7.584466666666667</v>
      </c>
      <c r="O411" s="1" t="s">
        <v>5100</v>
      </c>
      <c r="P411" s="1" t="s">
        <v>8448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37</v>
      </c>
      <c r="B412" s="1" t="s">
        <v>17</v>
      </c>
      <c r="C412" s="1">
        <v>249.0</v>
      </c>
      <c r="D412" s="1">
        <v>0.0</v>
      </c>
      <c r="E412" s="2"/>
      <c r="F412" s="1" t="s">
        <v>38</v>
      </c>
      <c r="G412" s="1" t="s">
        <v>39</v>
      </c>
      <c r="H412" s="1" t="s">
        <v>15347</v>
      </c>
      <c r="I412" s="1" t="s">
        <v>15348</v>
      </c>
      <c r="J412" s="1" t="s">
        <v>15348</v>
      </c>
      <c r="K412" s="2"/>
      <c r="L412" s="1">
        <v>1.0</v>
      </c>
      <c r="M412" s="1"/>
      <c r="N412" s="1">
        <v>6.77665</v>
      </c>
      <c r="O412" s="1" t="s">
        <v>42</v>
      </c>
      <c r="P412" s="1" t="s">
        <v>15349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16</v>
      </c>
      <c r="B413" s="1" t="s">
        <v>17</v>
      </c>
      <c r="C413" s="1">
        <v>587.0</v>
      </c>
      <c r="D413" s="1">
        <v>0.0</v>
      </c>
      <c r="E413" s="1" t="s">
        <v>18</v>
      </c>
      <c r="F413" s="1" t="s">
        <v>19</v>
      </c>
      <c r="G413" s="1" t="s">
        <v>20</v>
      </c>
      <c r="H413" s="1" t="s">
        <v>15350</v>
      </c>
      <c r="I413" s="1" t="s">
        <v>15351</v>
      </c>
      <c r="J413" s="1" t="s">
        <v>15351</v>
      </c>
      <c r="K413" s="2"/>
      <c r="L413" s="1">
        <v>-11.0</v>
      </c>
      <c r="M413" s="1"/>
      <c r="N413" s="1">
        <v>8.658483333333333</v>
      </c>
      <c r="O413" s="1" t="s">
        <v>14050</v>
      </c>
      <c r="P413" s="1" t="s">
        <v>15352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37</v>
      </c>
      <c r="B414" s="1" t="s">
        <v>17</v>
      </c>
      <c r="C414" s="1">
        <v>249.0</v>
      </c>
      <c r="D414" s="1">
        <v>0.0</v>
      </c>
      <c r="E414" s="2"/>
      <c r="F414" s="1" t="s">
        <v>38</v>
      </c>
      <c r="G414" s="1" t="s">
        <v>39</v>
      </c>
      <c r="H414" s="1" t="s">
        <v>15353</v>
      </c>
      <c r="I414" s="1" t="s">
        <v>15354</v>
      </c>
      <c r="J414" s="1" t="s">
        <v>15354</v>
      </c>
      <c r="K414" s="2"/>
      <c r="L414" s="1">
        <v>0.0</v>
      </c>
      <c r="M414" s="1"/>
      <c r="N414" s="1">
        <v>5.96155</v>
      </c>
      <c r="O414" s="1" t="s">
        <v>42</v>
      </c>
      <c r="P414" s="1" t="s">
        <v>15355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80</v>
      </c>
      <c r="B415" s="1" t="s">
        <v>17</v>
      </c>
      <c r="C415" s="1">
        <v>413.0</v>
      </c>
      <c r="D415" s="1">
        <v>20.0</v>
      </c>
      <c r="E415" s="1" t="s">
        <v>18</v>
      </c>
      <c r="F415" s="1" t="s">
        <v>81</v>
      </c>
      <c r="G415" s="1" t="s">
        <v>20</v>
      </c>
      <c r="H415" s="1" t="s">
        <v>15356</v>
      </c>
      <c r="I415" s="1" t="s">
        <v>15357</v>
      </c>
      <c r="J415" s="1" t="s">
        <v>15358</v>
      </c>
      <c r="K415" s="1" t="s">
        <v>15359</v>
      </c>
      <c r="L415" s="1">
        <v>-22.0</v>
      </c>
      <c r="M415" s="1">
        <v>0.6706</v>
      </c>
      <c r="N415" s="1">
        <v>10.371416666666667</v>
      </c>
      <c r="O415" s="1" t="s">
        <v>5100</v>
      </c>
      <c r="P415" s="1" t="s">
        <v>15360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25</v>
      </c>
      <c r="B416" s="1" t="s">
        <v>17</v>
      </c>
      <c r="C416" s="3">
        <v>329.0</v>
      </c>
      <c r="D416" s="1">
        <v>0.0</v>
      </c>
      <c r="E416" s="2"/>
      <c r="F416" s="1" t="s">
        <v>19</v>
      </c>
      <c r="G416" s="1" t="s">
        <v>20</v>
      </c>
      <c r="H416" s="1" t="s">
        <v>15361</v>
      </c>
      <c r="I416" s="1" t="s">
        <v>15362</v>
      </c>
      <c r="J416" s="1" t="s">
        <v>15362</v>
      </c>
      <c r="K416" s="2"/>
      <c r="L416" s="1">
        <v>-10.0</v>
      </c>
      <c r="M416" s="1"/>
      <c r="N416" s="1">
        <v>4.835733333333334</v>
      </c>
      <c r="O416" s="1" t="s">
        <v>14050</v>
      </c>
      <c r="P416" s="1" t="s">
        <v>15363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16</v>
      </c>
      <c r="B417" s="1" t="s">
        <v>17</v>
      </c>
      <c r="C417" s="1">
        <v>264.0</v>
      </c>
      <c r="D417" s="1">
        <v>0.0</v>
      </c>
      <c r="E417" s="1" t="s">
        <v>18</v>
      </c>
      <c r="F417" s="1" t="s">
        <v>19</v>
      </c>
      <c r="G417" s="1" t="s">
        <v>20</v>
      </c>
      <c r="H417" s="1" t="s">
        <v>15364</v>
      </c>
      <c r="I417" s="1" t="s">
        <v>15365</v>
      </c>
      <c r="J417" s="1" t="s">
        <v>15365</v>
      </c>
      <c r="K417" s="2"/>
      <c r="L417" s="1">
        <v>-9.0</v>
      </c>
      <c r="M417" s="1"/>
      <c r="N417" s="1">
        <v>5.960016666666666</v>
      </c>
      <c r="O417" s="1" t="s">
        <v>14050</v>
      </c>
      <c r="P417" s="1" t="s">
        <v>14950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80</v>
      </c>
      <c r="B418" s="1" t="s">
        <v>17</v>
      </c>
      <c r="C418" s="1">
        <v>199.0</v>
      </c>
      <c r="D418" s="1">
        <v>50.0</v>
      </c>
      <c r="E418" s="2"/>
      <c r="F418" s="1" t="s">
        <v>38</v>
      </c>
      <c r="G418" s="1" t="s">
        <v>162</v>
      </c>
      <c r="H418" s="1" t="s">
        <v>15366</v>
      </c>
      <c r="I418" s="1" t="s">
        <v>15367</v>
      </c>
      <c r="J418" s="1" t="s">
        <v>15367</v>
      </c>
      <c r="K418" s="2"/>
      <c r="L418" s="1">
        <v>-16.0</v>
      </c>
      <c r="M418" s="1"/>
      <c r="N418" s="1">
        <v>2.6103</v>
      </c>
      <c r="O418" s="1" t="s">
        <v>5100</v>
      </c>
      <c r="P418" s="1" t="s">
        <v>6398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80</v>
      </c>
      <c r="B419" s="1" t="s">
        <v>17</v>
      </c>
      <c r="C419" s="1">
        <v>568.0</v>
      </c>
      <c r="D419" s="1">
        <v>0.0</v>
      </c>
      <c r="E419" s="1" t="s">
        <v>14740</v>
      </c>
      <c r="F419" s="1" t="s">
        <v>81</v>
      </c>
      <c r="G419" s="1" t="s">
        <v>20</v>
      </c>
      <c r="H419" s="1" t="s">
        <v>15368</v>
      </c>
      <c r="I419" s="1" t="s">
        <v>15369</v>
      </c>
      <c r="J419" s="1" t="s">
        <v>15370</v>
      </c>
      <c r="K419" s="1" t="s">
        <v>15371</v>
      </c>
      <c r="L419" s="1">
        <v>-12.0</v>
      </c>
      <c r="M419" s="1">
        <v>0.0127</v>
      </c>
      <c r="N419" s="1">
        <v>17.708266666666667</v>
      </c>
      <c r="O419" s="1" t="s">
        <v>5100</v>
      </c>
      <c r="P419" s="1" t="s">
        <v>15372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80</v>
      </c>
      <c r="B420" s="1" t="s">
        <v>17</v>
      </c>
      <c r="C420" s="1">
        <v>527.0</v>
      </c>
      <c r="D420" s="1">
        <v>0.0</v>
      </c>
      <c r="E420" s="1" t="s">
        <v>14740</v>
      </c>
      <c r="F420" s="1" t="s">
        <v>81</v>
      </c>
      <c r="G420" s="1" t="s">
        <v>20</v>
      </c>
      <c r="H420" s="1" t="s">
        <v>15373</v>
      </c>
      <c r="I420" s="1" t="s">
        <v>15374</v>
      </c>
      <c r="J420" s="1" t="s">
        <v>15375</v>
      </c>
      <c r="K420" s="1" t="s">
        <v>15376</v>
      </c>
      <c r="L420" s="1">
        <v>1.0</v>
      </c>
      <c r="M420" s="1">
        <v>0.008383333333333333</v>
      </c>
      <c r="N420" s="1">
        <v>15.928816666666666</v>
      </c>
      <c r="O420" s="1" t="s">
        <v>5100</v>
      </c>
      <c r="P420" s="1" t="s">
        <v>15377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16</v>
      </c>
      <c r="B421" s="1" t="s">
        <v>17</v>
      </c>
      <c r="C421" s="1">
        <v>264.0</v>
      </c>
      <c r="D421" s="1">
        <v>0.0</v>
      </c>
      <c r="E421" s="1" t="s">
        <v>18</v>
      </c>
      <c r="F421" s="1" t="s">
        <v>19</v>
      </c>
      <c r="G421" s="1" t="s">
        <v>20</v>
      </c>
      <c r="H421" s="1" t="s">
        <v>15378</v>
      </c>
      <c r="I421" s="1" t="s">
        <v>15379</v>
      </c>
      <c r="J421" s="1" t="s">
        <v>15379</v>
      </c>
      <c r="K421" s="2"/>
      <c r="L421" s="1">
        <v>-7.0</v>
      </c>
      <c r="M421" s="1"/>
      <c r="N421" s="1">
        <v>7.8406666666666665</v>
      </c>
      <c r="O421" s="1" t="s">
        <v>14050</v>
      </c>
      <c r="P421" s="1" t="s">
        <v>15380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16</v>
      </c>
      <c r="B422" s="1" t="s">
        <v>17</v>
      </c>
      <c r="C422" s="1">
        <v>816.0</v>
      </c>
      <c r="D422" s="1">
        <v>0.0</v>
      </c>
      <c r="E422" s="1" t="s">
        <v>18</v>
      </c>
      <c r="F422" s="1" t="s">
        <v>19</v>
      </c>
      <c r="G422" s="1" t="s">
        <v>20</v>
      </c>
      <c r="H422" s="1" t="s">
        <v>15381</v>
      </c>
      <c r="I422" s="1" t="s">
        <v>15382</v>
      </c>
      <c r="J422" s="1" t="s">
        <v>15382</v>
      </c>
      <c r="K422" s="2"/>
      <c r="L422" s="1">
        <v>-1.0</v>
      </c>
      <c r="M422" s="1"/>
      <c r="N422" s="1">
        <v>18.64295</v>
      </c>
      <c r="O422" s="1" t="s">
        <v>14050</v>
      </c>
      <c r="P422" s="1" t="s">
        <v>15383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80</v>
      </c>
      <c r="B423" s="1" t="s">
        <v>17</v>
      </c>
      <c r="C423" s="1">
        <v>285.0</v>
      </c>
      <c r="D423" s="1">
        <v>66.0</v>
      </c>
      <c r="E423" s="2"/>
      <c r="F423" s="1" t="s">
        <v>38</v>
      </c>
      <c r="G423" s="1" t="s">
        <v>162</v>
      </c>
      <c r="H423" s="1" t="s">
        <v>15384</v>
      </c>
      <c r="I423" s="1" t="s">
        <v>15385</v>
      </c>
      <c r="J423" s="1" t="s">
        <v>15385</v>
      </c>
      <c r="K423" s="2"/>
      <c r="L423" s="1">
        <v>1.0</v>
      </c>
      <c r="M423" s="1"/>
      <c r="N423" s="1">
        <v>20.3373</v>
      </c>
      <c r="O423" s="1" t="s">
        <v>5100</v>
      </c>
      <c r="P423" s="1" t="s">
        <v>15386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29</v>
      </c>
      <c r="B424" s="1" t="s">
        <v>17</v>
      </c>
      <c r="C424" s="1">
        <v>329.0</v>
      </c>
      <c r="D424" s="1">
        <v>0.0</v>
      </c>
      <c r="E424" s="1" t="s">
        <v>6340</v>
      </c>
      <c r="F424" s="1" t="s">
        <v>19</v>
      </c>
      <c r="G424" s="1" t="s">
        <v>20</v>
      </c>
      <c r="H424" s="1" t="s">
        <v>15387</v>
      </c>
      <c r="I424" s="1" t="s">
        <v>15388</v>
      </c>
      <c r="J424" s="1" t="s">
        <v>15388</v>
      </c>
      <c r="K424" s="2"/>
      <c r="L424" s="1">
        <v>-5.0</v>
      </c>
      <c r="M424" s="1"/>
      <c r="N424" s="1">
        <v>9.648916666666667</v>
      </c>
      <c r="O424" s="1" t="s">
        <v>14050</v>
      </c>
      <c r="P424" s="1" t="s">
        <v>7840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29</v>
      </c>
      <c r="B425" s="1" t="s">
        <v>17</v>
      </c>
      <c r="C425" s="1">
        <v>793.0</v>
      </c>
      <c r="D425" s="1">
        <v>0.0</v>
      </c>
      <c r="E425" s="1" t="s">
        <v>3685</v>
      </c>
      <c r="F425" s="1" t="s">
        <v>19</v>
      </c>
      <c r="G425" s="1" t="s">
        <v>20</v>
      </c>
      <c r="H425" s="1" t="s">
        <v>15389</v>
      </c>
      <c r="I425" s="1" t="s">
        <v>15390</v>
      </c>
      <c r="J425" s="1" t="s">
        <v>15390</v>
      </c>
      <c r="K425" s="2"/>
      <c r="L425" s="1">
        <v>-5.0</v>
      </c>
      <c r="M425" s="1"/>
      <c r="N425" s="1">
        <v>14.083666666666666</v>
      </c>
      <c r="O425" s="1" t="s">
        <v>14050</v>
      </c>
      <c r="P425" s="1" t="s">
        <v>15391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80</v>
      </c>
      <c r="B426" s="1" t="s">
        <v>17</v>
      </c>
      <c r="C426" s="3">
        <v>314.0</v>
      </c>
      <c r="D426" s="1">
        <v>0.0</v>
      </c>
      <c r="E426" s="1" t="s">
        <v>14740</v>
      </c>
      <c r="F426" s="1" t="s">
        <v>81</v>
      </c>
      <c r="G426" s="1" t="s">
        <v>20</v>
      </c>
      <c r="H426" s="1" t="s">
        <v>15392</v>
      </c>
      <c r="I426" s="1" t="s">
        <v>15393</v>
      </c>
      <c r="J426" s="1" t="s">
        <v>15394</v>
      </c>
      <c r="K426" s="1" t="s">
        <v>15395</v>
      </c>
      <c r="L426" s="1">
        <v>17.0</v>
      </c>
      <c r="M426" s="1">
        <v>0.008216666666666667</v>
      </c>
      <c r="N426" s="1">
        <v>24.839383333333334</v>
      </c>
      <c r="O426" s="1" t="s">
        <v>5100</v>
      </c>
      <c r="P426" s="1" t="s">
        <v>15396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80</v>
      </c>
      <c r="B427" s="1" t="s">
        <v>17</v>
      </c>
      <c r="C427" s="1">
        <v>199.0</v>
      </c>
      <c r="D427" s="1">
        <v>50.0</v>
      </c>
      <c r="E427" s="2"/>
      <c r="F427" s="1" t="s">
        <v>38</v>
      </c>
      <c r="G427" s="1" t="s">
        <v>162</v>
      </c>
      <c r="H427" s="1" t="s">
        <v>15397</v>
      </c>
      <c r="I427" s="1" t="s">
        <v>15398</v>
      </c>
      <c r="J427" s="1" t="s">
        <v>15398</v>
      </c>
      <c r="K427" s="2"/>
      <c r="L427" s="1">
        <v>-14.0</v>
      </c>
      <c r="M427" s="1"/>
      <c r="N427" s="1">
        <v>4.8378</v>
      </c>
      <c r="O427" s="1" t="s">
        <v>5100</v>
      </c>
      <c r="P427" s="1" t="s">
        <v>6211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80</v>
      </c>
      <c r="B428" s="1" t="s">
        <v>17</v>
      </c>
      <c r="C428" s="3">
        <v>338.0</v>
      </c>
      <c r="D428" s="1">
        <v>0.0</v>
      </c>
      <c r="E428" s="1" t="s">
        <v>14740</v>
      </c>
      <c r="F428" s="1" t="s">
        <v>81</v>
      </c>
      <c r="G428" s="1" t="s">
        <v>39</v>
      </c>
      <c r="H428" s="1" t="s">
        <v>15399</v>
      </c>
      <c r="I428" s="1" t="s">
        <v>15400</v>
      </c>
      <c r="J428" s="1" t="s">
        <v>15401</v>
      </c>
      <c r="K428" s="1" t="s">
        <v>15402</v>
      </c>
      <c r="L428" s="1">
        <v>-1.0</v>
      </c>
      <c r="M428" s="1">
        <v>0.0166</v>
      </c>
      <c r="N428" s="1">
        <v>8.8591</v>
      </c>
      <c r="O428" s="1" t="s">
        <v>5100</v>
      </c>
      <c r="P428" s="1" t="s">
        <v>15403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16</v>
      </c>
      <c r="B429" s="1" t="s">
        <v>17</v>
      </c>
      <c r="C429" s="1">
        <v>289.0</v>
      </c>
      <c r="D429" s="1">
        <v>0.0</v>
      </c>
      <c r="E429" s="1" t="s">
        <v>18</v>
      </c>
      <c r="F429" s="1" t="s">
        <v>19</v>
      </c>
      <c r="G429" s="1" t="s">
        <v>20</v>
      </c>
      <c r="H429" s="1" t="s">
        <v>15404</v>
      </c>
      <c r="I429" s="1" t="s">
        <v>15405</v>
      </c>
      <c r="J429" s="1" t="s">
        <v>15405</v>
      </c>
      <c r="K429" s="2"/>
      <c r="L429" s="1">
        <v>-8.0</v>
      </c>
      <c r="M429" s="1"/>
      <c r="N429" s="1">
        <v>6.2628</v>
      </c>
      <c r="O429" s="1" t="s">
        <v>14050</v>
      </c>
      <c r="P429" s="1" t="s">
        <v>15406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37</v>
      </c>
      <c r="B430" s="1" t="s">
        <v>17</v>
      </c>
      <c r="C430" s="1">
        <v>119.0</v>
      </c>
      <c r="D430" s="1">
        <v>0.0</v>
      </c>
      <c r="E430" s="2"/>
      <c r="F430" s="1" t="s">
        <v>38</v>
      </c>
      <c r="G430" s="1" t="s">
        <v>39</v>
      </c>
      <c r="H430" s="1" t="s">
        <v>15407</v>
      </c>
      <c r="I430" s="1" t="s">
        <v>15408</v>
      </c>
      <c r="J430" s="1" t="s">
        <v>15408</v>
      </c>
      <c r="K430" s="2"/>
      <c r="L430" s="1">
        <v>0.0</v>
      </c>
      <c r="M430" s="1"/>
      <c r="N430" s="1">
        <v>4.5658666666666665</v>
      </c>
      <c r="O430" s="1" t="s">
        <v>42</v>
      </c>
      <c r="P430" s="1" t="s">
        <v>15409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80</v>
      </c>
      <c r="B431" s="1" t="s">
        <v>17</v>
      </c>
      <c r="C431" s="1">
        <v>299.0</v>
      </c>
      <c r="D431" s="1">
        <v>0.0</v>
      </c>
      <c r="E431" s="1" t="s">
        <v>14740</v>
      </c>
      <c r="F431" s="1" t="s">
        <v>81</v>
      </c>
      <c r="G431" s="1" t="s">
        <v>20</v>
      </c>
      <c r="H431" s="1" t="s">
        <v>15410</v>
      </c>
      <c r="I431" s="1" t="s">
        <v>15411</v>
      </c>
      <c r="J431" s="1" t="s">
        <v>15412</v>
      </c>
      <c r="K431" s="1" t="s">
        <v>15413</v>
      </c>
      <c r="L431" s="1">
        <v>-7.0</v>
      </c>
      <c r="M431" s="1">
        <v>0.008066666666666666</v>
      </c>
      <c r="N431" s="1">
        <v>5.73575</v>
      </c>
      <c r="O431" s="1" t="s">
        <v>5100</v>
      </c>
      <c r="P431" s="1" t="s">
        <v>6673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80</v>
      </c>
      <c r="B432" s="1" t="s">
        <v>17</v>
      </c>
      <c r="C432" s="3">
        <v>249.0</v>
      </c>
      <c r="D432" s="1">
        <v>0.0</v>
      </c>
      <c r="E432" s="1" t="s">
        <v>14740</v>
      </c>
      <c r="F432" s="1" t="s">
        <v>81</v>
      </c>
      <c r="G432" s="1" t="s">
        <v>20</v>
      </c>
      <c r="H432" s="1" t="s">
        <v>15414</v>
      </c>
      <c r="I432" s="1" t="s">
        <v>15415</v>
      </c>
      <c r="J432" s="1" t="s">
        <v>15416</v>
      </c>
      <c r="K432" s="1" t="s">
        <v>15417</v>
      </c>
      <c r="L432" s="1">
        <v>-10.0</v>
      </c>
      <c r="M432" s="1">
        <v>0.008966666666666666</v>
      </c>
      <c r="N432" s="1">
        <v>7.719233333333333</v>
      </c>
      <c r="O432" s="1" t="s">
        <v>5100</v>
      </c>
      <c r="P432" s="1" t="s">
        <v>6014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80</v>
      </c>
      <c r="B433" s="1" t="s">
        <v>17</v>
      </c>
      <c r="C433" s="1">
        <v>486.0</v>
      </c>
      <c r="D433" s="1">
        <v>106.0</v>
      </c>
      <c r="E433" s="2"/>
      <c r="F433" s="1" t="s">
        <v>38</v>
      </c>
      <c r="G433" s="1" t="s">
        <v>39</v>
      </c>
      <c r="H433" s="1" t="s">
        <v>15418</v>
      </c>
      <c r="I433" s="1" t="s">
        <v>15419</v>
      </c>
      <c r="J433" s="1" t="s">
        <v>15419</v>
      </c>
      <c r="K433" s="2"/>
      <c r="L433" s="1">
        <v>-7.0</v>
      </c>
      <c r="M433" s="1"/>
      <c r="N433" s="1">
        <v>12.493183333333333</v>
      </c>
      <c r="O433" s="1" t="s">
        <v>5100</v>
      </c>
      <c r="P433" s="1" t="s">
        <v>15420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29</v>
      </c>
      <c r="B434" s="1" t="s">
        <v>17</v>
      </c>
      <c r="C434" s="3">
        <v>396.0</v>
      </c>
      <c r="D434" s="1">
        <v>0.0</v>
      </c>
      <c r="E434" s="1" t="s">
        <v>15421</v>
      </c>
      <c r="F434" s="1" t="s">
        <v>19</v>
      </c>
      <c r="G434" s="1" t="s">
        <v>20</v>
      </c>
      <c r="H434" s="1" t="s">
        <v>15422</v>
      </c>
      <c r="I434" s="1" t="s">
        <v>15423</v>
      </c>
      <c r="J434" s="1" t="s">
        <v>15423</v>
      </c>
      <c r="K434" s="2"/>
      <c r="L434" s="1">
        <v>-5.0</v>
      </c>
      <c r="M434" s="1"/>
      <c r="N434" s="1">
        <v>9.888066666666667</v>
      </c>
      <c r="O434" s="1" t="s">
        <v>14050</v>
      </c>
      <c r="P434" s="1" t="s">
        <v>15424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25</v>
      </c>
      <c r="B435" s="1" t="s">
        <v>17</v>
      </c>
      <c r="C435" s="1">
        <v>394.0</v>
      </c>
      <c r="D435" s="1">
        <v>0.0</v>
      </c>
      <c r="E435" s="2"/>
      <c r="F435" s="1" t="s">
        <v>19</v>
      </c>
      <c r="G435" s="1" t="s">
        <v>20</v>
      </c>
      <c r="H435" s="1" t="s">
        <v>15425</v>
      </c>
      <c r="I435" s="1" t="s">
        <v>15426</v>
      </c>
      <c r="J435" s="1" t="s">
        <v>15426</v>
      </c>
      <c r="K435" s="2"/>
      <c r="L435" s="1">
        <v>-1.0</v>
      </c>
      <c r="M435" s="1"/>
      <c r="N435" s="1">
        <v>13.61245</v>
      </c>
      <c r="O435" s="1" t="s">
        <v>14050</v>
      </c>
      <c r="P435" s="1" t="s">
        <v>15427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16</v>
      </c>
      <c r="B436" s="1" t="s">
        <v>17</v>
      </c>
      <c r="C436" s="1">
        <v>462.0</v>
      </c>
      <c r="D436" s="1">
        <v>0.0</v>
      </c>
      <c r="E436" s="1" t="s">
        <v>18</v>
      </c>
      <c r="F436" s="1" t="s">
        <v>19</v>
      </c>
      <c r="G436" s="1" t="s">
        <v>20</v>
      </c>
      <c r="H436" s="1" t="s">
        <v>15428</v>
      </c>
      <c r="I436" s="1" t="s">
        <v>15429</v>
      </c>
      <c r="J436" s="1" t="s">
        <v>15429</v>
      </c>
      <c r="K436" s="2"/>
      <c r="L436" s="1">
        <v>-6.0</v>
      </c>
      <c r="M436" s="1"/>
      <c r="N436" s="1">
        <v>8.394933333333332</v>
      </c>
      <c r="O436" s="1" t="s">
        <v>14050</v>
      </c>
      <c r="P436" s="1" t="s">
        <v>15430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80</v>
      </c>
      <c r="B437" s="1" t="s">
        <v>17</v>
      </c>
      <c r="C437" s="1">
        <v>492.0</v>
      </c>
      <c r="D437" s="1">
        <v>123.0</v>
      </c>
      <c r="E437" s="2"/>
      <c r="F437" s="1" t="s">
        <v>38</v>
      </c>
      <c r="G437" s="1" t="s">
        <v>20</v>
      </c>
      <c r="H437" s="1" t="s">
        <v>15431</v>
      </c>
      <c r="I437" s="1" t="s">
        <v>15432</v>
      </c>
      <c r="J437" s="1" t="s">
        <v>15432</v>
      </c>
      <c r="K437" s="2"/>
      <c r="L437" s="1">
        <v>-4.0</v>
      </c>
      <c r="M437" s="1"/>
      <c r="N437" s="1">
        <v>14.746483333333334</v>
      </c>
      <c r="O437" s="1" t="s">
        <v>5100</v>
      </c>
      <c r="P437" s="1" t="s">
        <v>15433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29</v>
      </c>
      <c r="B438" s="1" t="s">
        <v>17</v>
      </c>
      <c r="C438" s="1">
        <v>415.0</v>
      </c>
      <c r="D438" s="1">
        <v>0.0</v>
      </c>
      <c r="E438" s="1" t="s">
        <v>14145</v>
      </c>
      <c r="F438" s="1" t="s">
        <v>19</v>
      </c>
      <c r="G438" s="1" t="s">
        <v>20</v>
      </c>
      <c r="H438" s="1" t="s">
        <v>15434</v>
      </c>
      <c r="I438" s="1" t="s">
        <v>15435</v>
      </c>
      <c r="J438" s="1" t="s">
        <v>15435</v>
      </c>
      <c r="K438" s="2"/>
      <c r="L438" s="1">
        <v>-5.0</v>
      </c>
      <c r="M438" s="1"/>
      <c r="N438" s="1">
        <v>9.983883333333333</v>
      </c>
      <c r="O438" s="1" t="s">
        <v>14050</v>
      </c>
      <c r="P438" s="1" t="s">
        <v>15436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80</v>
      </c>
      <c r="B439" s="1" t="s">
        <v>17</v>
      </c>
      <c r="C439" s="1">
        <v>247.0</v>
      </c>
      <c r="D439" s="1">
        <v>62.0</v>
      </c>
      <c r="E439" s="2"/>
      <c r="F439" s="1" t="s">
        <v>38</v>
      </c>
      <c r="G439" s="1" t="s">
        <v>162</v>
      </c>
      <c r="H439" s="1" t="s">
        <v>15437</v>
      </c>
      <c r="I439" s="1" t="s">
        <v>15438</v>
      </c>
      <c r="J439" s="1" t="s">
        <v>15438</v>
      </c>
      <c r="K439" s="2"/>
      <c r="L439" s="1">
        <v>-5.0</v>
      </c>
      <c r="M439" s="1"/>
      <c r="N439" s="1">
        <v>13.841533333333333</v>
      </c>
      <c r="O439" s="1" t="s">
        <v>5100</v>
      </c>
      <c r="P439" s="1" t="s">
        <v>8139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25</v>
      </c>
      <c r="B440" s="1" t="s">
        <v>17</v>
      </c>
      <c r="C440" s="1">
        <v>321.0</v>
      </c>
      <c r="D440" s="1">
        <v>0.0</v>
      </c>
      <c r="E440" s="2"/>
      <c r="F440" s="1" t="s">
        <v>19</v>
      </c>
      <c r="G440" s="1" t="s">
        <v>20</v>
      </c>
      <c r="H440" s="1" t="s">
        <v>15439</v>
      </c>
      <c r="I440" s="1" t="s">
        <v>15440</v>
      </c>
      <c r="J440" s="1" t="s">
        <v>15440</v>
      </c>
      <c r="K440" s="2"/>
      <c r="L440" s="1">
        <v>-3.0</v>
      </c>
      <c r="M440" s="1"/>
      <c r="N440" s="1">
        <v>11.826866666666668</v>
      </c>
      <c r="O440" s="1" t="s">
        <v>14050</v>
      </c>
      <c r="P440" s="1" t="s">
        <v>15441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16</v>
      </c>
      <c r="B441" s="1" t="s">
        <v>17</v>
      </c>
      <c r="C441" s="1">
        <v>356.0</v>
      </c>
      <c r="D441" s="1">
        <v>0.0</v>
      </c>
      <c r="E441" s="1" t="s">
        <v>18</v>
      </c>
      <c r="F441" s="1" t="s">
        <v>19</v>
      </c>
      <c r="G441" s="1" t="s">
        <v>20</v>
      </c>
      <c r="H441" s="1" t="s">
        <v>15442</v>
      </c>
      <c r="I441" s="1" t="s">
        <v>15443</v>
      </c>
      <c r="J441" s="1" t="s">
        <v>15443</v>
      </c>
      <c r="K441" s="2"/>
      <c r="L441" s="1">
        <v>0.0</v>
      </c>
      <c r="M441" s="1"/>
      <c r="N441" s="1">
        <v>14.295216666666667</v>
      </c>
      <c r="O441" s="1" t="s">
        <v>14050</v>
      </c>
      <c r="P441" s="1" t="s">
        <v>15444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29</v>
      </c>
      <c r="B442" s="1" t="s">
        <v>88</v>
      </c>
      <c r="C442" s="1">
        <v>329.0</v>
      </c>
      <c r="D442" s="1">
        <v>0.0</v>
      </c>
      <c r="E442" s="1" t="s">
        <v>12509</v>
      </c>
      <c r="F442" s="1" t="s">
        <v>19</v>
      </c>
      <c r="G442" s="1" t="s">
        <v>20</v>
      </c>
      <c r="H442" s="1" t="s">
        <v>15445</v>
      </c>
      <c r="I442" s="1" t="s">
        <v>15446</v>
      </c>
      <c r="J442" s="1" t="s">
        <v>15446</v>
      </c>
      <c r="K442" s="2"/>
      <c r="L442" s="1">
        <v>-3.0</v>
      </c>
      <c r="M442" s="1"/>
      <c r="N442" s="1">
        <v>11.005816666666666</v>
      </c>
      <c r="O442" s="1" t="s">
        <v>14050</v>
      </c>
      <c r="P442" s="1" t="s">
        <v>14841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29</v>
      </c>
      <c r="B443" s="1" t="s">
        <v>88</v>
      </c>
      <c r="C443" s="1">
        <v>658.0</v>
      </c>
      <c r="D443" s="1">
        <v>0.0</v>
      </c>
      <c r="E443" s="1" t="s">
        <v>15447</v>
      </c>
      <c r="F443" s="1" t="s">
        <v>19</v>
      </c>
      <c r="G443" s="1" t="s">
        <v>20</v>
      </c>
      <c r="H443" s="1" t="s">
        <v>15448</v>
      </c>
      <c r="I443" s="1" t="s">
        <v>15449</v>
      </c>
      <c r="J443" s="1" t="s">
        <v>15449</v>
      </c>
      <c r="K443" s="2"/>
      <c r="L443" s="1">
        <v>-4.0</v>
      </c>
      <c r="M443" s="1"/>
      <c r="N443" s="1">
        <v>15.769</v>
      </c>
      <c r="O443" s="1" t="s">
        <v>14050</v>
      </c>
      <c r="P443" s="1" t="s">
        <v>15450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16</v>
      </c>
      <c r="B444" s="1" t="s">
        <v>17</v>
      </c>
      <c r="C444" s="1">
        <v>274.0</v>
      </c>
      <c r="D444" s="1">
        <v>0.0</v>
      </c>
      <c r="E444" s="1" t="s">
        <v>18</v>
      </c>
      <c r="F444" s="1" t="s">
        <v>19</v>
      </c>
      <c r="G444" s="1" t="s">
        <v>20</v>
      </c>
      <c r="H444" s="1" t="s">
        <v>15451</v>
      </c>
      <c r="I444" s="1" t="s">
        <v>15452</v>
      </c>
      <c r="J444" s="1" t="s">
        <v>15452</v>
      </c>
      <c r="K444" s="2"/>
      <c r="L444" s="1">
        <v>-5.0</v>
      </c>
      <c r="M444" s="1"/>
      <c r="N444" s="1">
        <v>9.552233333333334</v>
      </c>
      <c r="O444" s="1" t="s">
        <v>14050</v>
      </c>
      <c r="P444" s="1" t="s">
        <v>15453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16</v>
      </c>
      <c r="B445" s="1" t="s">
        <v>17</v>
      </c>
      <c r="C445" s="1">
        <v>329.0</v>
      </c>
      <c r="D445" s="1">
        <v>0.0</v>
      </c>
      <c r="E445" s="1" t="s">
        <v>18</v>
      </c>
      <c r="F445" s="1" t="s">
        <v>19</v>
      </c>
      <c r="G445" s="1" t="s">
        <v>20</v>
      </c>
      <c r="H445" s="1" t="s">
        <v>15454</v>
      </c>
      <c r="I445" s="1" t="s">
        <v>15455</v>
      </c>
      <c r="J445" s="1" t="s">
        <v>15455</v>
      </c>
      <c r="K445" s="2"/>
      <c r="L445" s="1">
        <v>-2.0</v>
      </c>
      <c r="M445" s="1"/>
      <c r="N445" s="1">
        <v>12.4933</v>
      </c>
      <c r="O445" s="1" t="s">
        <v>14050</v>
      </c>
      <c r="P445" s="1" t="s">
        <v>14939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25</v>
      </c>
      <c r="B446" s="3" t="s">
        <v>88</v>
      </c>
      <c r="C446" s="1">
        <v>394.0</v>
      </c>
      <c r="D446" s="1">
        <v>0.0</v>
      </c>
      <c r="E446" s="2"/>
      <c r="F446" s="1" t="s">
        <v>19</v>
      </c>
      <c r="G446" s="1" t="s">
        <v>20</v>
      </c>
      <c r="H446" s="1" t="s">
        <v>15456</v>
      </c>
      <c r="I446" s="1" t="s">
        <v>15457</v>
      </c>
      <c r="J446" s="1" t="s">
        <v>15457</v>
      </c>
      <c r="K446" s="2"/>
      <c r="L446" s="1">
        <v>0.0</v>
      </c>
      <c r="M446" s="1"/>
      <c r="N446" s="1">
        <v>14.638383333333334</v>
      </c>
      <c r="O446" s="1" t="s">
        <v>14050</v>
      </c>
      <c r="P446" s="1" t="s">
        <v>15458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16</v>
      </c>
      <c r="B447" s="1" t="s">
        <v>17</v>
      </c>
      <c r="C447" s="1">
        <v>545.0</v>
      </c>
      <c r="D447" s="1">
        <v>0.0</v>
      </c>
      <c r="E447" s="1" t="s">
        <v>18</v>
      </c>
      <c r="F447" s="1" t="s">
        <v>19</v>
      </c>
      <c r="G447" s="1" t="s">
        <v>20</v>
      </c>
      <c r="H447" s="1" t="s">
        <v>15459</v>
      </c>
      <c r="I447" s="1" t="s">
        <v>15460</v>
      </c>
      <c r="J447" s="1" t="s">
        <v>15460</v>
      </c>
      <c r="K447" s="2"/>
      <c r="L447" s="1">
        <v>1.0</v>
      </c>
      <c r="M447" s="1"/>
      <c r="N447" s="1">
        <v>21.2638</v>
      </c>
      <c r="O447" s="1" t="s">
        <v>14050</v>
      </c>
      <c r="P447" s="1" t="s">
        <v>15461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25</v>
      </c>
      <c r="B448" s="1" t="s">
        <v>88</v>
      </c>
      <c r="C448" s="1">
        <v>652.0</v>
      </c>
      <c r="D448" s="1">
        <v>0.0</v>
      </c>
      <c r="E448" s="2"/>
      <c r="F448" s="1" t="s">
        <v>19</v>
      </c>
      <c r="G448" s="1" t="s">
        <v>20</v>
      </c>
      <c r="H448" s="1" t="s">
        <v>15462</v>
      </c>
      <c r="I448" s="1" t="s">
        <v>15463</v>
      </c>
      <c r="J448" s="1" t="s">
        <v>15463</v>
      </c>
      <c r="K448" s="2"/>
      <c r="L448" s="1">
        <v>-7.0</v>
      </c>
      <c r="M448" s="1"/>
      <c r="N448" s="1">
        <v>12.916933333333333</v>
      </c>
      <c r="O448" s="1" t="s">
        <v>14050</v>
      </c>
      <c r="P448" s="1" t="s">
        <v>15464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16</v>
      </c>
      <c r="B449" s="1" t="s">
        <v>17</v>
      </c>
      <c r="C449" s="1">
        <v>393.0</v>
      </c>
      <c r="D449" s="1">
        <v>0.0</v>
      </c>
      <c r="E449" s="1" t="s">
        <v>18</v>
      </c>
      <c r="F449" s="1" t="s">
        <v>19</v>
      </c>
      <c r="G449" s="1" t="s">
        <v>20</v>
      </c>
      <c r="H449" s="1" t="s">
        <v>15465</v>
      </c>
      <c r="I449" s="1" t="s">
        <v>15466</v>
      </c>
      <c r="J449" s="1" t="s">
        <v>15466</v>
      </c>
      <c r="K449" s="2"/>
      <c r="L449" s="1">
        <v>-7.0</v>
      </c>
      <c r="M449" s="1"/>
      <c r="N449" s="1">
        <v>7.71275</v>
      </c>
      <c r="O449" s="1" t="s">
        <v>14050</v>
      </c>
      <c r="P449" s="1" t="s">
        <v>15467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37</v>
      </c>
      <c r="B450" s="1" t="s">
        <v>17</v>
      </c>
      <c r="C450" s="1">
        <v>249.0</v>
      </c>
      <c r="D450" s="1">
        <v>0.0</v>
      </c>
      <c r="E450" s="2"/>
      <c r="F450" s="1" t="s">
        <v>38</v>
      </c>
      <c r="G450" s="1" t="s">
        <v>39</v>
      </c>
      <c r="H450" s="1" t="s">
        <v>15468</v>
      </c>
      <c r="I450" s="1" t="s">
        <v>15469</v>
      </c>
      <c r="J450" s="1" t="s">
        <v>15469</v>
      </c>
      <c r="K450" s="2"/>
      <c r="L450" s="1">
        <v>0.0</v>
      </c>
      <c r="M450" s="1"/>
      <c r="N450" s="1">
        <v>5.295266666666667</v>
      </c>
      <c r="O450" s="1" t="s">
        <v>42</v>
      </c>
      <c r="P450" s="1" t="s">
        <v>15470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29</v>
      </c>
      <c r="B451" s="1" t="s">
        <v>88</v>
      </c>
      <c r="C451" s="1">
        <v>434.0</v>
      </c>
      <c r="D451" s="1">
        <v>0.0</v>
      </c>
      <c r="E451" s="1" t="s">
        <v>30</v>
      </c>
      <c r="F451" s="1" t="s">
        <v>19</v>
      </c>
      <c r="G451" s="1" t="s">
        <v>20</v>
      </c>
      <c r="H451" s="1" t="s">
        <v>15471</v>
      </c>
      <c r="I451" s="1" t="s">
        <v>15472</v>
      </c>
      <c r="J451" s="1" t="s">
        <v>15472</v>
      </c>
      <c r="K451" s="2"/>
      <c r="L451" s="1">
        <v>-4.0</v>
      </c>
      <c r="M451" s="1"/>
      <c r="N451" s="1">
        <v>10.9697</v>
      </c>
      <c r="O451" s="1" t="s">
        <v>14050</v>
      </c>
      <c r="P451" s="1" t="s">
        <v>15473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37</v>
      </c>
      <c r="B452" s="1" t="s">
        <v>17</v>
      </c>
      <c r="C452" s="1">
        <v>59.0</v>
      </c>
      <c r="D452" s="1">
        <v>0.0</v>
      </c>
      <c r="E452" s="2"/>
      <c r="F452" s="1" t="s">
        <v>38</v>
      </c>
      <c r="G452" s="1" t="s">
        <v>39</v>
      </c>
      <c r="H452" s="1" t="s">
        <v>15474</v>
      </c>
      <c r="I452" s="1" t="s">
        <v>15475</v>
      </c>
      <c r="J452" s="1" t="s">
        <v>15475</v>
      </c>
      <c r="K452" s="2"/>
      <c r="L452" s="1">
        <v>-4.0</v>
      </c>
      <c r="M452" s="1"/>
      <c r="N452" s="1">
        <v>0.3736833333333333</v>
      </c>
      <c r="O452" s="1" t="s">
        <v>42</v>
      </c>
      <c r="P452" s="1" t="s">
        <v>15476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37</v>
      </c>
      <c r="B453" s="1" t="s">
        <v>17</v>
      </c>
      <c r="C453" s="1">
        <v>20.0</v>
      </c>
      <c r="D453" s="1">
        <v>35.0</v>
      </c>
      <c r="E453" s="2"/>
      <c r="F453" s="1" t="s">
        <v>38</v>
      </c>
      <c r="G453" s="1" t="s">
        <v>39</v>
      </c>
      <c r="H453" s="1" t="s">
        <v>15477</v>
      </c>
      <c r="I453" s="1" t="s">
        <v>15478</v>
      </c>
      <c r="J453" s="1" t="s">
        <v>15478</v>
      </c>
      <c r="K453" s="2"/>
      <c r="L453" s="1">
        <v>-4.0</v>
      </c>
      <c r="M453" s="1"/>
      <c r="N453" s="1">
        <v>0.8337333333333333</v>
      </c>
      <c r="O453" s="1" t="s">
        <v>42</v>
      </c>
      <c r="P453" s="1" t="s">
        <v>15479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29</v>
      </c>
      <c r="B454" s="1" t="s">
        <v>88</v>
      </c>
      <c r="C454" s="3">
        <v>474.0</v>
      </c>
      <c r="D454" s="1">
        <v>0.0</v>
      </c>
      <c r="E454" s="1" t="s">
        <v>30</v>
      </c>
      <c r="F454" s="1" t="s">
        <v>19</v>
      </c>
      <c r="G454" s="1" t="s">
        <v>20</v>
      </c>
      <c r="H454" s="1" t="s">
        <v>15480</v>
      </c>
      <c r="I454" s="1" t="s">
        <v>15481</v>
      </c>
      <c r="J454" s="1" t="s">
        <v>15481</v>
      </c>
      <c r="K454" s="2"/>
      <c r="L454" s="1">
        <v>0.0</v>
      </c>
      <c r="M454" s="1"/>
      <c r="N454" s="1">
        <v>14.277983333333333</v>
      </c>
      <c r="O454" s="1" t="s">
        <v>14050</v>
      </c>
      <c r="P454" s="1" t="s">
        <v>15482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80</v>
      </c>
      <c r="B455" s="1" t="s">
        <v>17</v>
      </c>
      <c r="C455" s="1">
        <v>561.0</v>
      </c>
      <c r="D455" s="1">
        <v>0.0</v>
      </c>
      <c r="E455" s="1" t="s">
        <v>14740</v>
      </c>
      <c r="F455" s="1" t="s">
        <v>81</v>
      </c>
      <c r="G455" s="1" t="s">
        <v>39</v>
      </c>
      <c r="H455" s="1" t="s">
        <v>15483</v>
      </c>
      <c r="I455" s="1" t="s">
        <v>15484</v>
      </c>
      <c r="J455" s="1" t="s">
        <v>15485</v>
      </c>
      <c r="K455" s="1" t="s">
        <v>15486</v>
      </c>
      <c r="L455" s="1">
        <v>0.0</v>
      </c>
      <c r="M455" s="1">
        <v>20.953383333333335</v>
      </c>
      <c r="N455" s="1">
        <v>110.84548333333333</v>
      </c>
      <c r="O455" s="1" t="s">
        <v>5100</v>
      </c>
      <c r="P455" s="1" t="s">
        <v>15487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29</v>
      </c>
      <c r="B456" s="1" t="s">
        <v>88</v>
      </c>
      <c r="C456" s="3">
        <v>434.0</v>
      </c>
      <c r="D456" s="1">
        <v>0.0</v>
      </c>
      <c r="E456" s="1" t="s">
        <v>14480</v>
      </c>
      <c r="F456" s="1" t="s">
        <v>19</v>
      </c>
      <c r="G456" s="1" t="s">
        <v>20</v>
      </c>
      <c r="H456" s="1" t="s">
        <v>15488</v>
      </c>
      <c r="I456" s="1" t="s">
        <v>15489</v>
      </c>
      <c r="J456" s="1" t="s">
        <v>15489</v>
      </c>
      <c r="K456" s="2"/>
      <c r="L456" s="1">
        <v>-8.0</v>
      </c>
      <c r="M456" s="1"/>
      <c r="N456" s="1">
        <v>6.105216666666666</v>
      </c>
      <c r="O456" s="1" t="s">
        <v>14050</v>
      </c>
      <c r="P456" s="1" t="s">
        <v>15490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16</v>
      </c>
      <c r="B457" s="1" t="s">
        <v>17</v>
      </c>
      <c r="C457" s="3">
        <v>321.0</v>
      </c>
      <c r="D457" s="1">
        <v>0.0</v>
      </c>
      <c r="E457" s="1" t="s">
        <v>18</v>
      </c>
      <c r="F457" s="1" t="s">
        <v>19</v>
      </c>
      <c r="G457" s="1" t="s">
        <v>20</v>
      </c>
      <c r="H457" s="1" t="s">
        <v>15491</v>
      </c>
      <c r="I457" s="1" t="s">
        <v>15492</v>
      </c>
      <c r="J457" s="1" t="s">
        <v>15492</v>
      </c>
      <c r="K457" s="2"/>
      <c r="L457" s="1">
        <v>-7.0</v>
      </c>
      <c r="M457" s="1"/>
      <c r="N457" s="1">
        <v>7.699216666666667</v>
      </c>
      <c r="O457" s="1" t="s">
        <v>14050</v>
      </c>
      <c r="P457" s="1" t="s">
        <v>15493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29</v>
      </c>
      <c r="B458" s="1" t="s">
        <v>88</v>
      </c>
      <c r="C458" s="1">
        <v>593.0</v>
      </c>
      <c r="D458" s="1">
        <v>0.0</v>
      </c>
      <c r="E458" s="1" t="s">
        <v>14331</v>
      </c>
      <c r="F458" s="1" t="s">
        <v>19</v>
      </c>
      <c r="G458" s="1" t="s">
        <v>20</v>
      </c>
      <c r="H458" s="1" t="s">
        <v>15494</v>
      </c>
      <c r="I458" s="1" t="s">
        <v>15495</v>
      </c>
      <c r="J458" s="1" t="s">
        <v>15495</v>
      </c>
      <c r="K458" s="2"/>
      <c r="L458" s="1">
        <v>-6.0</v>
      </c>
      <c r="M458" s="1"/>
      <c r="N458" s="1">
        <v>13.245866666666666</v>
      </c>
      <c r="O458" s="1" t="s">
        <v>14050</v>
      </c>
      <c r="P458" s="1" t="s">
        <v>15496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25</v>
      </c>
      <c r="B459" s="1" t="s">
        <v>17</v>
      </c>
      <c r="C459" s="1">
        <v>329.0</v>
      </c>
      <c r="D459" s="1">
        <v>0.0</v>
      </c>
      <c r="E459" s="2"/>
      <c r="F459" s="1" t="s">
        <v>19</v>
      </c>
      <c r="G459" s="1" t="s">
        <v>20</v>
      </c>
      <c r="H459" s="1" t="s">
        <v>15497</v>
      </c>
      <c r="I459" s="1" t="s">
        <v>15498</v>
      </c>
      <c r="J459" s="1" t="s">
        <v>15498</v>
      </c>
      <c r="K459" s="2"/>
      <c r="L459" s="1">
        <v>-7.0</v>
      </c>
      <c r="M459" s="1"/>
      <c r="N459" s="1">
        <v>7.24505</v>
      </c>
      <c r="O459" s="1" t="s">
        <v>14050</v>
      </c>
      <c r="P459" s="1" t="s">
        <v>15499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80</v>
      </c>
      <c r="B460" s="1" t="s">
        <v>17</v>
      </c>
      <c r="C460" s="1">
        <v>267.0</v>
      </c>
      <c r="D460" s="1">
        <v>62.0</v>
      </c>
      <c r="E460" s="2"/>
      <c r="F460" s="1" t="s">
        <v>38</v>
      </c>
      <c r="G460" s="1" t="s">
        <v>39</v>
      </c>
      <c r="H460" s="1" t="s">
        <v>15500</v>
      </c>
      <c r="I460" s="1" t="s">
        <v>15501</v>
      </c>
      <c r="J460" s="1" t="s">
        <v>15501</v>
      </c>
      <c r="K460" s="2"/>
      <c r="L460" s="1">
        <v>-12.0</v>
      </c>
      <c r="M460" s="1"/>
      <c r="N460" s="1">
        <v>6.421116666666666</v>
      </c>
      <c r="O460" s="1" t="s">
        <v>5100</v>
      </c>
      <c r="P460" s="1" t="s">
        <v>15502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29</v>
      </c>
      <c r="B461" s="1" t="s">
        <v>17</v>
      </c>
      <c r="C461" s="1">
        <v>364.0</v>
      </c>
      <c r="D461" s="1">
        <v>0.0</v>
      </c>
      <c r="E461" s="1" t="s">
        <v>2046</v>
      </c>
      <c r="F461" s="1" t="s">
        <v>19</v>
      </c>
      <c r="G461" s="1" t="s">
        <v>20</v>
      </c>
      <c r="H461" s="1" t="s">
        <v>15503</v>
      </c>
      <c r="I461" s="1" t="s">
        <v>15504</v>
      </c>
      <c r="J461" s="1" t="s">
        <v>15504</v>
      </c>
      <c r="K461" s="2"/>
      <c r="L461" s="1">
        <v>-6.0</v>
      </c>
      <c r="M461" s="1"/>
      <c r="N461" s="1">
        <v>8.8505</v>
      </c>
      <c r="O461" s="1" t="s">
        <v>14050</v>
      </c>
      <c r="P461" s="1" t="s">
        <v>15505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80</v>
      </c>
      <c r="B462" s="1" t="s">
        <v>17</v>
      </c>
      <c r="C462" s="1">
        <v>243.0</v>
      </c>
      <c r="D462" s="1">
        <v>56.0</v>
      </c>
      <c r="E462" s="2"/>
      <c r="F462" s="1" t="s">
        <v>38</v>
      </c>
      <c r="G462" s="1" t="s">
        <v>39</v>
      </c>
      <c r="H462" s="1" t="s">
        <v>15506</v>
      </c>
      <c r="I462" s="1" t="s">
        <v>15507</v>
      </c>
      <c r="J462" s="1" t="s">
        <v>15507</v>
      </c>
      <c r="K462" s="2"/>
      <c r="L462" s="1">
        <v>-9.0</v>
      </c>
      <c r="M462" s="1"/>
      <c r="N462" s="1">
        <v>10.767966666666666</v>
      </c>
      <c r="O462" s="1" t="s">
        <v>5100</v>
      </c>
      <c r="P462" s="1" t="s">
        <v>15508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16</v>
      </c>
      <c r="B463" s="1" t="s">
        <v>17</v>
      </c>
      <c r="C463" s="1">
        <v>264.0</v>
      </c>
      <c r="D463" s="1">
        <v>0.0</v>
      </c>
      <c r="E463" s="1" t="s">
        <v>18</v>
      </c>
      <c r="F463" s="1" t="s">
        <v>19</v>
      </c>
      <c r="G463" s="1" t="s">
        <v>20</v>
      </c>
      <c r="H463" s="1" t="s">
        <v>15509</v>
      </c>
      <c r="I463" s="1" t="s">
        <v>15510</v>
      </c>
      <c r="J463" s="1" t="s">
        <v>15510</v>
      </c>
      <c r="K463" s="2"/>
      <c r="L463" s="1">
        <v>-8.0</v>
      </c>
      <c r="M463" s="1"/>
      <c r="N463" s="1">
        <v>6.089766666666667</v>
      </c>
      <c r="O463" s="1" t="s">
        <v>14050</v>
      </c>
      <c r="P463" s="1" t="s">
        <v>15511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29</v>
      </c>
      <c r="B464" s="1" t="s">
        <v>17</v>
      </c>
      <c r="C464" s="1">
        <v>798.0</v>
      </c>
      <c r="D464" s="1">
        <v>0.0</v>
      </c>
      <c r="E464" s="1" t="s">
        <v>659</v>
      </c>
      <c r="F464" s="1" t="s">
        <v>19</v>
      </c>
      <c r="G464" s="1" t="s">
        <v>20</v>
      </c>
      <c r="H464" s="1" t="s">
        <v>15512</v>
      </c>
      <c r="I464" s="1" t="s">
        <v>15513</v>
      </c>
      <c r="J464" s="1" t="s">
        <v>15513</v>
      </c>
      <c r="K464" s="2"/>
      <c r="L464" s="1">
        <v>-7.0</v>
      </c>
      <c r="M464" s="1"/>
      <c r="N464" s="1">
        <v>12.455933333333334</v>
      </c>
      <c r="O464" s="1" t="s">
        <v>14050</v>
      </c>
      <c r="P464" s="1" t="s">
        <v>15514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25</v>
      </c>
      <c r="B465" s="1" t="s">
        <v>17</v>
      </c>
      <c r="C465" s="1">
        <v>388.0</v>
      </c>
      <c r="D465" s="1">
        <v>0.0</v>
      </c>
      <c r="E465" s="2"/>
      <c r="F465" s="1" t="s">
        <v>19</v>
      </c>
      <c r="G465" s="1" t="s">
        <v>20</v>
      </c>
      <c r="H465" s="1" t="s">
        <v>15515</v>
      </c>
      <c r="I465" s="1" t="s">
        <v>15516</v>
      </c>
      <c r="J465" s="1" t="s">
        <v>15516</v>
      </c>
      <c r="K465" s="2"/>
      <c r="L465" s="1">
        <v>-8.0</v>
      </c>
      <c r="M465" s="1"/>
      <c r="N465" s="1">
        <v>6.09665</v>
      </c>
      <c r="O465" s="1" t="s">
        <v>14050</v>
      </c>
      <c r="P465" s="1" t="s">
        <v>15517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29</v>
      </c>
      <c r="B466" s="1" t="s">
        <v>17</v>
      </c>
      <c r="C466" s="1">
        <v>329.0</v>
      </c>
      <c r="D466" s="1">
        <v>0.0</v>
      </c>
      <c r="E466" s="1" t="s">
        <v>14167</v>
      </c>
      <c r="F466" s="1" t="s">
        <v>19</v>
      </c>
      <c r="G466" s="1" t="s">
        <v>20</v>
      </c>
      <c r="H466" s="1" t="s">
        <v>15518</v>
      </c>
      <c r="I466" s="1" t="s">
        <v>15519</v>
      </c>
      <c r="J466" s="1" t="s">
        <v>15519</v>
      </c>
      <c r="K466" s="2"/>
      <c r="L466" s="1">
        <v>1.0</v>
      </c>
      <c r="M466" s="1"/>
      <c r="N466" s="1">
        <v>16.57825</v>
      </c>
      <c r="O466" s="1" t="s">
        <v>14050</v>
      </c>
      <c r="P466" s="1" t="s">
        <v>15520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25</v>
      </c>
      <c r="B467" s="1" t="s">
        <v>17</v>
      </c>
      <c r="C467" s="3">
        <v>299.0</v>
      </c>
      <c r="D467" s="1">
        <v>0.0</v>
      </c>
      <c r="E467" s="2"/>
      <c r="F467" s="1" t="s">
        <v>19</v>
      </c>
      <c r="G467" s="1" t="s">
        <v>20</v>
      </c>
      <c r="H467" s="1" t="s">
        <v>15521</v>
      </c>
      <c r="I467" s="1" t="s">
        <v>15522</v>
      </c>
      <c r="J467" s="1" t="s">
        <v>15522</v>
      </c>
      <c r="K467" s="2"/>
      <c r="L467" s="1">
        <v>-1.0</v>
      </c>
      <c r="M467" s="1"/>
      <c r="N467" s="1">
        <v>13.578866666666666</v>
      </c>
      <c r="O467" s="1" t="s">
        <v>14050</v>
      </c>
      <c r="P467" s="1" t="s">
        <v>15523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16</v>
      </c>
      <c r="B468" s="1" t="s">
        <v>17</v>
      </c>
      <c r="C468" s="1">
        <v>356.0</v>
      </c>
      <c r="D468" s="1">
        <v>0.0</v>
      </c>
      <c r="E468" s="1" t="s">
        <v>18</v>
      </c>
      <c r="F468" s="1" t="s">
        <v>19</v>
      </c>
      <c r="G468" s="1" t="s">
        <v>20</v>
      </c>
      <c r="H468" s="1" t="s">
        <v>15524</v>
      </c>
      <c r="I468" s="1" t="s">
        <v>15525</v>
      </c>
      <c r="J468" s="1" t="s">
        <v>15525</v>
      </c>
      <c r="K468" s="2"/>
      <c r="L468" s="1">
        <v>0.0</v>
      </c>
      <c r="M468" s="1"/>
      <c r="N468" s="1">
        <v>14.211266666666667</v>
      </c>
      <c r="O468" s="1" t="s">
        <v>14050</v>
      </c>
      <c r="P468" s="1" t="s">
        <v>15526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25</v>
      </c>
      <c r="B469" s="1" t="s">
        <v>17</v>
      </c>
      <c r="C469" s="1">
        <v>593.0</v>
      </c>
      <c r="D469" s="1">
        <v>0.0</v>
      </c>
      <c r="E469" s="2"/>
      <c r="F469" s="1" t="s">
        <v>19</v>
      </c>
      <c r="G469" s="1" t="s">
        <v>20</v>
      </c>
      <c r="H469" s="1" t="s">
        <v>15527</v>
      </c>
      <c r="I469" s="1" t="s">
        <v>15528</v>
      </c>
      <c r="J469" s="1" t="s">
        <v>15528</v>
      </c>
      <c r="K469" s="2"/>
      <c r="L469" s="1">
        <v>2.0</v>
      </c>
      <c r="M469" s="1"/>
      <c r="N469" s="1">
        <v>22.147966666666665</v>
      </c>
      <c r="O469" s="1" t="s">
        <v>14050</v>
      </c>
      <c r="P469" s="1" t="s">
        <v>15529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29</v>
      </c>
      <c r="B470" s="1" t="s">
        <v>17</v>
      </c>
      <c r="C470" s="1">
        <v>329.0</v>
      </c>
      <c r="D470" s="1">
        <v>0.0</v>
      </c>
      <c r="E470" s="1" t="s">
        <v>14299</v>
      </c>
      <c r="F470" s="1" t="s">
        <v>19</v>
      </c>
      <c r="G470" s="1" t="s">
        <v>20</v>
      </c>
      <c r="H470" s="1" t="s">
        <v>15530</v>
      </c>
      <c r="I470" s="1" t="s">
        <v>15531</v>
      </c>
      <c r="J470" s="1" t="s">
        <v>15531</v>
      </c>
      <c r="K470" s="2"/>
      <c r="L470" s="1">
        <v>-7.0</v>
      </c>
      <c r="M470" s="1"/>
      <c r="N470" s="1">
        <v>7.804133333333334</v>
      </c>
      <c r="O470" s="1" t="s">
        <v>14050</v>
      </c>
      <c r="P470" s="1" t="s">
        <v>8704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80</v>
      </c>
      <c r="B471" s="1" t="s">
        <v>17</v>
      </c>
      <c r="C471" s="1">
        <v>199.0</v>
      </c>
      <c r="D471" s="1">
        <v>50.0</v>
      </c>
      <c r="E471" s="2"/>
      <c r="F471" s="1" t="s">
        <v>38</v>
      </c>
      <c r="G471" s="1" t="s">
        <v>20</v>
      </c>
      <c r="H471" s="1" t="s">
        <v>15532</v>
      </c>
      <c r="I471" s="1" t="s">
        <v>15533</v>
      </c>
      <c r="J471" s="1" t="s">
        <v>15533</v>
      </c>
      <c r="K471" s="2"/>
      <c r="L471" s="1">
        <v>-8.0</v>
      </c>
      <c r="M471" s="1"/>
      <c r="N471" s="1">
        <v>10.80545</v>
      </c>
      <c r="O471" s="1" t="s">
        <v>5100</v>
      </c>
      <c r="P471" s="1" t="s">
        <v>6398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25</v>
      </c>
      <c r="B472" s="1" t="s">
        <v>17</v>
      </c>
      <c r="C472" s="1">
        <v>329.0</v>
      </c>
      <c r="D472" s="1">
        <v>0.0</v>
      </c>
      <c r="E472" s="2"/>
      <c r="F472" s="1" t="s">
        <v>19</v>
      </c>
      <c r="G472" s="1" t="s">
        <v>20</v>
      </c>
      <c r="H472" s="1" t="s">
        <v>15534</v>
      </c>
      <c r="I472" s="1" t="s">
        <v>15535</v>
      </c>
      <c r="J472" s="1" t="s">
        <v>15535</v>
      </c>
      <c r="K472" s="2"/>
      <c r="L472" s="1">
        <v>0.0</v>
      </c>
      <c r="M472" s="1"/>
      <c r="N472" s="1">
        <v>14.932583333333334</v>
      </c>
      <c r="O472" s="1" t="s">
        <v>14050</v>
      </c>
      <c r="P472" s="1" t="s">
        <v>15536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25</v>
      </c>
      <c r="B473" s="1" t="s">
        <v>17</v>
      </c>
      <c r="C473" s="3">
        <v>394.0</v>
      </c>
      <c r="D473" s="1">
        <v>0.0</v>
      </c>
      <c r="E473" s="2"/>
      <c r="F473" s="1" t="s">
        <v>19</v>
      </c>
      <c r="G473" s="1" t="s">
        <v>20</v>
      </c>
      <c r="H473" s="1" t="s">
        <v>15537</v>
      </c>
      <c r="I473" s="1" t="s">
        <v>15538</v>
      </c>
      <c r="J473" s="1" t="s">
        <v>15538</v>
      </c>
      <c r="K473" s="2"/>
      <c r="L473" s="1">
        <v>-4.0</v>
      </c>
      <c r="M473" s="1"/>
      <c r="N473" s="1">
        <v>10.81095</v>
      </c>
      <c r="O473" s="1" t="s">
        <v>14050</v>
      </c>
      <c r="P473" s="1" t="s">
        <v>14912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25</v>
      </c>
      <c r="B474" s="1" t="s">
        <v>17</v>
      </c>
      <c r="C474" s="1">
        <v>563.0</v>
      </c>
      <c r="D474" s="1">
        <v>0.0</v>
      </c>
      <c r="E474" s="2"/>
      <c r="F474" s="1" t="s">
        <v>19</v>
      </c>
      <c r="G474" s="1" t="s">
        <v>20</v>
      </c>
      <c r="H474" s="1" t="s">
        <v>15539</v>
      </c>
      <c r="I474" s="1" t="s">
        <v>15540</v>
      </c>
      <c r="J474" s="1" t="s">
        <v>15540</v>
      </c>
      <c r="K474" s="2"/>
      <c r="L474" s="1">
        <v>-8.0</v>
      </c>
      <c r="M474" s="1"/>
      <c r="N474" s="1">
        <v>11.512016666666666</v>
      </c>
      <c r="O474" s="1" t="s">
        <v>14050</v>
      </c>
      <c r="P474" s="1" t="s">
        <v>15541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29</v>
      </c>
      <c r="B475" s="1" t="s">
        <v>17</v>
      </c>
      <c r="C475" s="1">
        <v>329.0</v>
      </c>
      <c r="D475" s="1">
        <v>0.0</v>
      </c>
      <c r="E475" s="1" t="s">
        <v>3602</v>
      </c>
      <c r="F475" s="1" t="s">
        <v>19</v>
      </c>
      <c r="G475" s="1" t="s">
        <v>20</v>
      </c>
      <c r="H475" s="1" t="s">
        <v>15542</v>
      </c>
      <c r="I475" s="1" t="s">
        <v>15543</v>
      </c>
      <c r="J475" s="1" t="s">
        <v>15543</v>
      </c>
      <c r="K475" s="2"/>
      <c r="L475" s="1">
        <v>-2.0</v>
      </c>
      <c r="M475" s="1"/>
      <c r="N475" s="1">
        <v>12.0092</v>
      </c>
      <c r="O475" s="1" t="s">
        <v>14050</v>
      </c>
      <c r="P475" s="1" t="s">
        <v>147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80</v>
      </c>
      <c r="B476" s="1" t="s">
        <v>17</v>
      </c>
      <c r="C476" s="1">
        <v>356.0</v>
      </c>
      <c r="D476" s="1">
        <v>62.0</v>
      </c>
      <c r="E476" s="2"/>
      <c r="F476" s="1" t="s">
        <v>38</v>
      </c>
      <c r="G476" s="1" t="s">
        <v>162</v>
      </c>
      <c r="H476" s="1" t="s">
        <v>15544</v>
      </c>
      <c r="I476" s="1" t="s">
        <v>15545</v>
      </c>
      <c r="J476" s="1" t="s">
        <v>15545</v>
      </c>
      <c r="K476" s="2"/>
      <c r="L476" s="1">
        <v>-11.0</v>
      </c>
      <c r="M476" s="1"/>
      <c r="N476" s="1">
        <v>8.684</v>
      </c>
      <c r="O476" s="1" t="s">
        <v>5100</v>
      </c>
      <c r="P476" s="1" t="s">
        <v>15546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16</v>
      </c>
      <c r="B477" s="1" t="s">
        <v>17</v>
      </c>
      <c r="C477" s="1">
        <v>464.0</v>
      </c>
      <c r="D477" s="1">
        <v>0.0</v>
      </c>
      <c r="E477" s="1" t="s">
        <v>18</v>
      </c>
      <c r="F477" s="1" t="s">
        <v>19</v>
      </c>
      <c r="G477" s="1" t="s">
        <v>20</v>
      </c>
      <c r="H477" s="1" t="s">
        <v>15547</v>
      </c>
      <c r="I477" s="1" t="s">
        <v>15548</v>
      </c>
      <c r="J477" s="1" t="s">
        <v>15548</v>
      </c>
      <c r="K477" s="2"/>
      <c r="L477" s="1">
        <v>-6.0</v>
      </c>
      <c r="M477" s="1"/>
      <c r="N477" s="1">
        <v>8.611466666666667</v>
      </c>
      <c r="O477" s="1" t="s">
        <v>14050</v>
      </c>
      <c r="P477" s="1" t="s">
        <v>15549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37</v>
      </c>
      <c r="B478" s="1" t="s">
        <v>17</v>
      </c>
      <c r="C478" s="1">
        <v>1496.0</v>
      </c>
      <c r="D478" s="1">
        <v>0.0</v>
      </c>
      <c r="E478" s="2"/>
      <c r="F478" s="1" t="s">
        <v>38</v>
      </c>
      <c r="G478" s="1" t="s">
        <v>39</v>
      </c>
      <c r="H478" s="1" t="s">
        <v>15550</v>
      </c>
      <c r="I478" s="1" t="s">
        <v>15551</v>
      </c>
      <c r="J478" s="1" t="s">
        <v>15551</v>
      </c>
      <c r="K478" s="2"/>
      <c r="L478" s="1">
        <v>3.0</v>
      </c>
      <c r="M478" s="1"/>
      <c r="N478" s="1">
        <v>13.08355</v>
      </c>
      <c r="O478" s="1" t="s">
        <v>42</v>
      </c>
      <c r="P478" s="1" t="s">
        <v>15552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16</v>
      </c>
      <c r="B479" s="1" t="s">
        <v>17</v>
      </c>
      <c r="C479" s="1">
        <v>393.0</v>
      </c>
      <c r="D479" s="1">
        <v>0.0</v>
      </c>
      <c r="E479" s="1" t="s">
        <v>18</v>
      </c>
      <c r="F479" s="1" t="s">
        <v>19</v>
      </c>
      <c r="G479" s="1" t="s">
        <v>20</v>
      </c>
      <c r="H479" s="1" t="s">
        <v>15553</v>
      </c>
      <c r="I479" s="1" t="s">
        <v>15554</v>
      </c>
      <c r="J479" s="1" t="s">
        <v>15554</v>
      </c>
      <c r="K479" s="2"/>
      <c r="L479" s="1">
        <v>-1.0</v>
      </c>
      <c r="M479" s="1"/>
      <c r="N479" s="1">
        <v>13.928533333333334</v>
      </c>
      <c r="O479" s="1" t="s">
        <v>14050</v>
      </c>
      <c r="P479" s="1" t="s">
        <v>15555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16</v>
      </c>
      <c r="B480" s="1" t="s">
        <v>17</v>
      </c>
      <c r="C480" s="1">
        <v>528.0</v>
      </c>
      <c r="D480" s="1">
        <v>0.0</v>
      </c>
      <c r="E480" s="1" t="s">
        <v>18</v>
      </c>
      <c r="F480" s="1" t="s">
        <v>19</v>
      </c>
      <c r="G480" s="1" t="s">
        <v>20</v>
      </c>
      <c r="H480" s="1" t="s">
        <v>15556</v>
      </c>
      <c r="I480" s="1" t="s">
        <v>15557</v>
      </c>
      <c r="J480" s="1" t="s">
        <v>15557</v>
      </c>
      <c r="K480" s="2"/>
      <c r="L480" s="1">
        <v>-9.0</v>
      </c>
      <c r="M480" s="1"/>
      <c r="N480" s="1">
        <v>10.423333333333334</v>
      </c>
      <c r="O480" s="1" t="s">
        <v>14050</v>
      </c>
      <c r="P480" s="1" t="s">
        <v>15558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80</v>
      </c>
      <c r="B481" s="1" t="s">
        <v>17</v>
      </c>
      <c r="C481" s="1">
        <v>299.0</v>
      </c>
      <c r="D481" s="1">
        <v>75.0</v>
      </c>
      <c r="E481" s="2"/>
      <c r="F481" s="1" t="s">
        <v>38</v>
      </c>
      <c r="G481" s="1" t="s">
        <v>20</v>
      </c>
      <c r="H481" s="1" t="s">
        <v>15559</v>
      </c>
      <c r="I481" s="1" t="s">
        <v>15560</v>
      </c>
      <c r="J481" s="1" t="s">
        <v>15560</v>
      </c>
      <c r="K481" s="2"/>
      <c r="L481" s="1">
        <v>-7.0</v>
      </c>
      <c r="M481" s="1"/>
      <c r="N481" s="1">
        <v>10.292</v>
      </c>
      <c r="O481" s="1" t="s">
        <v>5100</v>
      </c>
      <c r="P481" s="1" t="s">
        <v>7081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80</v>
      </c>
      <c r="B482" s="1" t="s">
        <v>17</v>
      </c>
      <c r="C482" s="1">
        <v>299.0</v>
      </c>
      <c r="D482" s="1">
        <v>0.0</v>
      </c>
      <c r="E482" s="1" t="s">
        <v>14740</v>
      </c>
      <c r="F482" s="1" t="s">
        <v>81</v>
      </c>
      <c r="G482" s="1" t="s">
        <v>20</v>
      </c>
      <c r="H482" s="1" t="s">
        <v>15561</v>
      </c>
      <c r="I482" s="1" t="s">
        <v>15562</v>
      </c>
      <c r="J482" s="1" t="s">
        <v>15563</v>
      </c>
      <c r="K482" s="1" t="s">
        <v>15564</v>
      </c>
      <c r="L482" s="1">
        <v>14.0</v>
      </c>
      <c r="M482" s="1">
        <v>0.015633333333333332</v>
      </c>
      <c r="N482" s="1">
        <v>19.653766666666666</v>
      </c>
      <c r="O482" s="1" t="s">
        <v>5100</v>
      </c>
      <c r="P482" s="1" t="s">
        <v>15565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80</v>
      </c>
      <c r="B483" s="1" t="s">
        <v>17</v>
      </c>
      <c r="C483" s="1">
        <v>258.0</v>
      </c>
      <c r="D483" s="1">
        <v>0.0</v>
      </c>
      <c r="E483" s="1" t="s">
        <v>14740</v>
      </c>
      <c r="F483" s="1" t="s">
        <v>81</v>
      </c>
      <c r="G483" s="1" t="s">
        <v>39</v>
      </c>
      <c r="H483" s="1" t="s">
        <v>15566</v>
      </c>
      <c r="I483" s="1" t="s">
        <v>15567</v>
      </c>
      <c r="J483" s="1" t="s">
        <v>15568</v>
      </c>
      <c r="K483" s="1" t="s">
        <v>15569</v>
      </c>
      <c r="L483" s="1">
        <v>11.0</v>
      </c>
      <c r="M483" s="1">
        <v>0.0252</v>
      </c>
      <c r="N483" s="1">
        <v>18.302333333333333</v>
      </c>
      <c r="O483" s="1" t="s">
        <v>5100</v>
      </c>
      <c r="P483" s="1" t="s">
        <v>15570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37</v>
      </c>
      <c r="B484" s="1" t="s">
        <v>17</v>
      </c>
      <c r="C484" s="1">
        <v>249.0</v>
      </c>
      <c r="D484" s="1">
        <v>0.0</v>
      </c>
      <c r="E484" s="2"/>
      <c r="F484" s="1" t="s">
        <v>38</v>
      </c>
      <c r="G484" s="1" t="s">
        <v>39</v>
      </c>
      <c r="H484" s="1" t="s">
        <v>15571</v>
      </c>
      <c r="I484" s="1" t="s">
        <v>15572</v>
      </c>
      <c r="J484" s="1" t="s">
        <v>15572</v>
      </c>
      <c r="K484" s="2"/>
      <c r="L484" s="1">
        <v>1.0</v>
      </c>
      <c r="M484" s="1"/>
      <c r="N484" s="1">
        <v>6.5116</v>
      </c>
      <c r="O484" s="1" t="s">
        <v>42</v>
      </c>
      <c r="P484" s="1" t="s">
        <v>15573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25</v>
      </c>
      <c r="B485" s="1" t="s">
        <v>17</v>
      </c>
      <c r="C485" s="1">
        <v>518.0</v>
      </c>
      <c r="D485" s="1">
        <v>0.0</v>
      </c>
      <c r="E485" s="2"/>
      <c r="F485" s="1" t="s">
        <v>19</v>
      </c>
      <c r="G485" s="1" t="s">
        <v>20</v>
      </c>
      <c r="H485" s="1" t="s">
        <v>15574</v>
      </c>
      <c r="I485" s="1" t="s">
        <v>15575</v>
      </c>
      <c r="J485" s="1" t="s">
        <v>15575</v>
      </c>
      <c r="K485" s="2"/>
      <c r="L485" s="1">
        <v>-4.0</v>
      </c>
      <c r="M485" s="1"/>
      <c r="N485" s="1">
        <v>15.699566666666666</v>
      </c>
      <c r="O485" s="1" t="s">
        <v>14050</v>
      </c>
      <c r="P485" s="1" t="s">
        <v>15576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25</v>
      </c>
      <c r="B486" s="1" t="s">
        <v>17</v>
      </c>
      <c r="C486" s="3">
        <v>483.0</v>
      </c>
      <c r="D486" s="1">
        <v>0.0</v>
      </c>
      <c r="E486" s="2"/>
      <c r="F486" s="1" t="s">
        <v>19</v>
      </c>
      <c r="G486" s="1" t="s">
        <v>20</v>
      </c>
      <c r="H486" s="1" t="s">
        <v>15577</v>
      </c>
      <c r="I486" s="1" t="s">
        <v>15578</v>
      </c>
      <c r="J486" s="1" t="s">
        <v>15578</v>
      </c>
      <c r="K486" s="2"/>
      <c r="L486" s="1">
        <v>-5.0</v>
      </c>
      <c r="M486" s="1"/>
      <c r="N486" s="1">
        <v>9.43905</v>
      </c>
      <c r="O486" s="1" t="s">
        <v>14050</v>
      </c>
      <c r="P486" s="1" t="s">
        <v>15579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16</v>
      </c>
      <c r="B487" s="1" t="s">
        <v>17</v>
      </c>
      <c r="C487" s="1">
        <v>329.0</v>
      </c>
      <c r="D487" s="1">
        <v>0.0</v>
      </c>
      <c r="E487" s="1" t="s">
        <v>18</v>
      </c>
      <c r="F487" s="1" t="s">
        <v>19</v>
      </c>
      <c r="G487" s="1" t="s">
        <v>20</v>
      </c>
      <c r="H487" s="1" t="s">
        <v>15580</v>
      </c>
      <c r="I487" s="1" t="s">
        <v>15581</v>
      </c>
      <c r="J487" s="1" t="s">
        <v>15581</v>
      </c>
      <c r="K487" s="2"/>
      <c r="L487" s="1">
        <v>-4.0</v>
      </c>
      <c r="M487" s="1"/>
      <c r="N487" s="1">
        <v>10.490766666666667</v>
      </c>
      <c r="O487" s="1" t="s">
        <v>14050</v>
      </c>
      <c r="P487" s="1" t="s">
        <v>14155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29</v>
      </c>
      <c r="B488" s="1" t="s">
        <v>17</v>
      </c>
      <c r="C488" s="1">
        <v>399.0</v>
      </c>
      <c r="D488" s="1">
        <v>0.0</v>
      </c>
      <c r="E488" s="1" t="s">
        <v>15582</v>
      </c>
      <c r="F488" s="1" t="s">
        <v>19</v>
      </c>
      <c r="G488" s="1" t="s">
        <v>20</v>
      </c>
      <c r="H488" s="1" t="s">
        <v>15583</v>
      </c>
      <c r="I488" s="1" t="s">
        <v>15584</v>
      </c>
      <c r="J488" s="1" t="s">
        <v>15584</v>
      </c>
      <c r="K488" s="2"/>
      <c r="L488" s="1">
        <v>-4.0</v>
      </c>
      <c r="M488" s="1"/>
      <c r="N488" s="1">
        <v>10.389066666666666</v>
      </c>
      <c r="O488" s="1" t="s">
        <v>14050</v>
      </c>
      <c r="P488" s="1" t="s">
        <v>15585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25</v>
      </c>
      <c r="B489" s="1" t="s">
        <v>17</v>
      </c>
      <c r="C489" s="1">
        <v>423.0</v>
      </c>
      <c r="D489" s="1">
        <v>0.0</v>
      </c>
      <c r="E489" s="2"/>
      <c r="F489" s="1" t="s">
        <v>19</v>
      </c>
      <c r="G489" s="1" t="s">
        <v>20</v>
      </c>
      <c r="H489" s="1" t="s">
        <v>15586</v>
      </c>
      <c r="I489" s="1" t="s">
        <v>15587</v>
      </c>
      <c r="J489" s="1" t="s">
        <v>15587</v>
      </c>
      <c r="K489" s="2"/>
      <c r="L489" s="1">
        <v>-6.0</v>
      </c>
      <c r="M489" s="1"/>
      <c r="N489" s="1">
        <v>8.674966666666666</v>
      </c>
      <c r="O489" s="1" t="s">
        <v>14050</v>
      </c>
      <c r="P489" s="1" t="s">
        <v>15588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80</v>
      </c>
      <c r="B490" s="1" t="s">
        <v>17</v>
      </c>
      <c r="C490" s="1">
        <v>790.0</v>
      </c>
      <c r="D490" s="1">
        <v>0.0</v>
      </c>
      <c r="E490" s="1" t="s">
        <v>14740</v>
      </c>
      <c r="F490" s="1" t="s">
        <v>81</v>
      </c>
      <c r="G490" s="1" t="s">
        <v>20</v>
      </c>
      <c r="H490" s="1" t="s">
        <v>15589</v>
      </c>
      <c r="I490" s="1" t="s">
        <v>15590</v>
      </c>
      <c r="J490" s="1" t="s">
        <v>15591</v>
      </c>
      <c r="K490" s="1" t="s">
        <v>15592</v>
      </c>
      <c r="L490" s="1">
        <v>-10.0</v>
      </c>
      <c r="M490" s="1">
        <v>0.03615</v>
      </c>
      <c r="N490" s="1">
        <v>10.328016666666667</v>
      </c>
      <c r="O490" s="1" t="s">
        <v>5100</v>
      </c>
      <c r="P490" s="1" t="s">
        <v>15593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80</v>
      </c>
      <c r="B491" s="1" t="s">
        <v>17</v>
      </c>
      <c r="C491" s="1">
        <v>419.0</v>
      </c>
      <c r="D491" s="1">
        <v>0.0</v>
      </c>
      <c r="E491" s="1" t="s">
        <v>14740</v>
      </c>
      <c r="F491" s="1" t="s">
        <v>81</v>
      </c>
      <c r="G491" s="1" t="s">
        <v>20</v>
      </c>
      <c r="H491" s="1" t="s">
        <v>15594</v>
      </c>
      <c r="I491" s="1" t="s">
        <v>15595</v>
      </c>
      <c r="J491" s="1" t="s">
        <v>15596</v>
      </c>
      <c r="K491" s="1" t="s">
        <v>15597</v>
      </c>
      <c r="L491" s="1">
        <v>5.0</v>
      </c>
      <c r="M491" s="1">
        <v>0.015366666666666667</v>
      </c>
      <c r="N491" s="1">
        <v>8.28455</v>
      </c>
      <c r="O491" s="1" t="s">
        <v>5100</v>
      </c>
      <c r="P491" s="1" t="s">
        <v>15598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16</v>
      </c>
      <c r="B492" s="1" t="s">
        <v>17</v>
      </c>
      <c r="C492" s="1">
        <v>264.0</v>
      </c>
      <c r="D492" s="1">
        <v>0.0</v>
      </c>
      <c r="E492" s="1" t="s">
        <v>18</v>
      </c>
      <c r="F492" s="1" t="s">
        <v>19</v>
      </c>
      <c r="G492" s="1" t="s">
        <v>20</v>
      </c>
      <c r="H492" s="1" t="s">
        <v>15599</v>
      </c>
      <c r="I492" s="1" t="s">
        <v>15600</v>
      </c>
      <c r="J492" s="1" t="s">
        <v>15600</v>
      </c>
      <c r="K492" s="2"/>
      <c r="L492" s="1">
        <v>-9.0</v>
      </c>
      <c r="M492" s="1"/>
      <c r="N492" s="1">
        <v>5.444083333333333</v>
      </c>
      <c r="O492" s="1" t="s">
        <v>14050</v>
      </c>
      <c r="P492" s="1" t="s">
        <v>14673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16</v>
      </c>
      <c r="B493" s="1" t="s">
        <v>17</v>
      </c>
      <c r="C493" s="1">
        <v>329.0</v>
      </c>
      <c r="D493" s="1">
        <v>0.0</v>
      </c>
      <c r="E493" s="1" t="s">
        <v>18</v>
      </c>
      <c r="F493" s="1" t="s">
        <v>19</v>
      </c>
      <c r="G493" s="1" t="s">
        <v>20</v>
      </c>
      <c r="H493" s="1" t="s">
        <v>15601</v>
      </c>
      <c r="I493" s="1" t="s">
        <v>15602</v>
      </c>
      <c r="J493" s="1" t="s">
        <v>15602</v>
      </c>
      <c r="K493" s="2"/>
      <c r="L493" s="1">
        <v>-7.0</v>
      </c>
      <c r="M493" s="1"/>
      <c r="N493" s="1">
        <v>7.706266666666667</v>
      </c>
      <c r="O493" s="1" t="s">
        <v>14050</v>
      </c>
      <c r="P493" s="1" t="s">
        <v>15603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80</v>
      </c>
      <c r="B494" s="1" t="s">
        <v>17</v>
      </c>
      <c r="C494" s="1">
        <v>427.0</v>
      </c>
      <c r="D494" s="1">
        <v>0.0</v>
      </c>
      <c r="E494" s="1" t="s">
        <v>14740</v>
      </c>
      <c r="F494" s="1" t="s">
        <v>81</v>
      </c>
      <c r="G494" s="1" t="s">
        <v>20</v>
      </c>
      <c r="H494" s="1" t="s">
        <v>15604</v>
      </c>
      <c r="I494" s="1" t="s">
        <v>15605</v>
      </c>
      <c r="J494" s="1" t="s">
        <v>15606</v>
      </c>
      <c r="K494" s="1" t="s">
        <v>15607</v>
      </c>
      <c r="L494" s="1">
        <v>5.0</v>
      </c>
      <c r="M494" s="1">
        <v>0.018483333333333334</v>
      </c>
      <c r="N494" s="1">
        <v>14.86955</v>
      </c>
      <c r="O494" s="1" t="s">
        <v>5100</v>
      </c>
      <c r="P494" s="1" t="s">
        <v>15608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17</v>
      </c>
      <c r="C495" s="1">
        <v>316.0</v>
      </c>
      <c r="D495" s="1">
        <v>0.0</v>
      </c>
      <c r="E495" s="1" t="s">
        <v>18</v>
      </c>
      <c r="F495" s="1" t="s">
        <v>19</v>
      </c>
      <c r="G495" s="1" t="s">
        <v>20</v>
      </c>
      <c r="H495" s="1" t="s">
        <v>15609</v>
      </c>
      <c r="I495" s="1" t="s">
        <v>15610</v>
      </c>
      <c r="J495" s="1" t="s">
        <v>15610</v>
      </c>
      <c r="K495" s="2"/>
      <c r="L495" s="1">
        <v>-6.0</v>
      </c>
      <c r="M495" s="1"/>
      <c r="N495" s="1">
        <v>8.6197</v>
      </c>
      <c r="O495" s="1" t="s">
        <v>14050</v>
      </c>
      <c r="P495" s="1" t="s">
        <v>15611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16</v>
      </c>
      <c r="B496" s="1" t="s">
        <v>17</v>
      </c>
      <c r="C496" s="3">
        <v>577.0</v>
      </c>
      <c r="D496" s="1">
        <v>0.0</v>
      </c>
      <c r="E496" s="1" t="s">
        <v>18</v>
      </c>
      <c r="F496" s="1" t="s">
        <v>19</v>
      </c>
      <c r="G496" s="1" t="s">
        <v>20</v>
      </c>
      <c r="H496" s="1" t="s">
        <v>15612</v>
      </c>
      <c r="I496" s="1" t="s">
        <v>15613</v>
      </c>
      <c r="J496" s="1" t="s">
        <v>15613</v>
      </c>
      <c r="K496" s="2"/>
      <c r="L496" s="1">
        <v>-11.0</v>
      </c>
      <c r="M496" s="1"/>
      <c r="N496" s="1">
        <v>8.897416666666667</v>
      </c>
      <c r="O496" s="1" t="s">
        <v>14050</v>
      </c>
      <c r="P496" s="1" t="s">
        <v>15614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80</v>
      </c>
      <c r="B497" s="1" t="s">
        <v>17</v>
      </c>
      <c r="C497" s="1">
        <v>215.0</v>
      </c>
      <c r="D497" s="1">
        <v>54.0</v>
      </c>
      <c r="E497" s="2"/>
      <c r="F497" s="1" t="s">
        <v>38</v>
      </c>
      <c r="G497" s="1" t="s">
        <v>39</v>
      </c>
      <c r="H497" s="1" t="s">
        <v>15615</v>
      </c>
      <c r="I497" s="1" t="s">
        <v>15616</v>
      </c>
      <c r="J497" s="1" t="s">
        <v>15616</v>
      </c>
      <c r="K497" s="2"/>
      <c r="L497" s="1">
        <v>-14.0</v>
      </c>
      <c r="M497" s="1"/>
      <c r="N497" s="1">
        <v>4.81935</v>
      </c>
      <c r="O497" s="1" t="s">
        <v>5100</v>
      </c>
      <c r="P497" s="1" t="s">
        <v>6673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80</v>
      </c>
      <c r="B498" s="1" t="s">
        <v>17</v>
      </c>
      <c r="C498" s="1">
        <v>477.0</v>
      </c>
      <c r="D498" s="1">
        <v>0.0</v>
      </c>
      <c r="E498" s="1" t="s">
        <v>14740</v>
      </c>
      <c r="F498" s="1" t="s">
        <v>81</v>
      </c>
      <c r="G498" s="1" t="s">
        <v>20</v>
      </c>
      <c r="H498" s="1" t="s">
        <v>15617</v>
      </c>
      <c r="I498" s="1" t="s">
        <v>15618</v>
      </c>
      <c r="J498" s="1" t="s">
        <v>15619</v>
      </c>
      <c r="K498" s="1" t="s">
        <v>15620</v>
      </c>
      <c r="L498" s="1">
        <v>18.0</v>
      </c>
      <c r="M498" s="1">
        <v>0.0102</v>
      </c>
      <c r="N498" s="1">
        <v>22.284633333333332</v>
      </c>
      <c r="O498" s="1" t="s">
        <v>5100</v>
      </c>
      <c r="P498" s="1" t="s">
        <v>15621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29</v>
      </c>
      <c r="B499" s="1" t="s">
        <v>17</v>
      </c>
      <c r="C499" s="1">
        <v>657.0</v>
      </c>
      <c r="D499" s="1">
        <v>0.0</v>
      </c>
      <c r="E499" s="1" t="s">
        <v>14869</v>
      </c>
      <c r="F499" s="1" t="s">
        <v>19</v>
      </c>
      <c r="G499" s="1" t="s">
        <v>20</v>
      </c>
      <c r="H499" s="1" t="s">
        <v>15622</v>
      </c>
      <c r="I499" s="1" t="s">
        <v>15623</v>
      </c>
      <c r="J499" s="1" t="s">
        <v>15623</v>
      </c>
      <c r="K499" s="2"/>
      <c r="L499" s="1">
        <v>-10.0</v>
      </c>
      <c r="M499" s="1"/>
      <c r="N499" s="1">
        <v>9.339116666666667</v>
      </c>
      <c r="O499" s="1" t="s">
        <v>14050</v>
      </c>
      <c r="P499" s="1" t="s">
        <v>15624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25</v>
      </c>
      <c r="B500" s="1" t="s">
        <v>17</v>
      </c>
      <c r="C500" s="1">
        <v>264.0</v>
      </c>
      <c r="D500" s="1">
        <v>0.0</v>
      </c>
      <c r="E500" s="2"/>
      <c r="F500" s="1" t="s">
        <v>19</v>
      </c>
      <c r="G500" s="1" t="s">
        <v>20</v>
      </c>
      <c r="H500" s="1" t="s">
        <v>15625</v>
      </c>
      <c r="I500" s="1" t="s">
        <v>15626</v>
      </c>
      <c r="J500" s="1" t="s">
        <v>15626</v>
      </c>
      <c r="K500" s="2"/>
      <c r="L500" s="1">
        <v>-7.0</v>
      </c>
      <c r="M500" s="1"/>
      <c r="N500" s="1">
        <v>7.1197</v>
      </c>
      <c r="O500" s="1" t="s">
        <v>14050</v>
      </c>
      <c r="P500" s="1" t="s">
        <v>15627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80</v>
      </c>
      <c r="B501" s="1" t="s">
        <v>17</v>
      </c>
      <c r="C501" s="3">
        <v>418.0</v>
      </c>
      <c r="D501" s="1">
        <v>0.0</v>
      </c>
      <c r="E501" s="1" t="s">
        <v>14740</v>
      </c>
      <c r="F501" s="1" t="s">
        <v>81</v>
      </c>
      <c r="G501" s="1" t="s">
        <v>20</v>
      </c>
      <c r="H501" s="1" t="s">
        <v>15628</v>
      </c>
      <c r="I501" s="1" t="s">
        <v>15629</v>
      </c>
      <c r="J501" s="1" t="s">
        <v>15630</v>
      </c>
      <c r="K501" s="1" t="s">
        <v>15631</v>
      </c>
      <c r="L501" s="1">
        <v>22.0</v>
      </c>
      <c r="M501" s="1">
        <v>0.014483333333333334</v>
      </c>
      <c r="N501" s="1">
        <v>24.041283333333332</v>
      </c>
      <c r="O501" s="1" t="s">
        <v>5100</v>
      </c>
      <c r="P501" s="1" t="s">
        <v>15632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16</v>
      </c>
      <c r="B502" s="1" t="s">
        <v>17</v>
      </c>
      <c r="C502" s="1">
        <v>329.0</v>
      </c>
      <c r="D502" s="1">
        <v>0.0</v>
      </c>
      <c r="E502" s="1" t="s">
        <v>18</v>
      </c>
      <c r="F502" s="1" t="s">
        <v>19</v>
      </c>
      <c r="G502" s="1" t="s">
        <v>20</v>
      </c>
      <c r="H502" s="1" t="s">
        <v>15633</v>
      </c>
      <c r="I502" s="1" t="s">
        <v>15634</v>
      </c>
      <c r="J502" s="1" t="s">
        <v>15634</v>
      </c>
      <c r="K502" s="2"/>
      <c r="L502" s="1">
        <v>-6.0</v>
      </c>
      <c r="M502" s="1"/>
      <c r="N502" s="1">
        <v>8.2405</v>
      </c>
      <c r="O502" s="1" t="s">
        <v>14050</v>
      </c>
      <c r="P502" s="1" t="s">
        <v>14155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16</v>
      </c>
      <c r="B503" s="1" t="s">
        <v>17</v>
      </c>
      <c r="C503" s="1">
        <v>321.0</v>
      </c>
      <c r="D503" s="1">
        <v>0.0</v>
      </c>
      <c r="E503" s="1" t="s">
        <v>18</v>
      </c>
      <c r="F503" s="1" t="s">
        <v>19</v>
      </c>
      <c r="G503" s="1" t="s">
        <v>20</v>
      </c>
      <c r="H503" s="1" t="s">
        <v>15635</v>
      </c>
      <c r="I503" s="1" t="s">
        <v>15636</v>
      </c>
      <c r="J503" s="1" t="s">
        <v>15636</v>
      </c>
      <c r="K503" s="2"/>
      <c r="L503" s="1">
        <v>-5.0</v>
      </c>
      <c r="M503" s="1"/>
      <c r="N503" s="1">
        <v>9.679733333333333</v>
      </c>
      <c r="O503" s="1" t="s">
        <v>14050</v>
      </c>
      <c r="P503" s="1" t="s">
        <v>15637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80</v>
      </c>
      <c r="B504" s="1" t="s">
        <v>17</v>
      </c>
      <c r="C504" s="1">
        <v>309.0</v>
      </c>
      <c r="D504" s="1">
        <v>0.0</v>
      </c>
      <c r="E504" s="1" t="s">
        <v>14740</v>
      </c>
      <c r="F504" s="1" t="s">
        <v>81</v>
      </c>
      <c r="G504" s="1" t="s">
        <v>39</v>
      </c>
      <c r="H504" s="1" t="s">
        <v>15638</v>
      </c>
      <c r="I504" s="1" t="s">
        <v>15639</v>
      </c>
      <c r="J504" s="1" t="s">
        <v>15640</v>
      </c>
      <c r="K504" s="1" t="s">
        <v>15641</v>
      </c>
      <c r="L504" s="1">
        <v>-1.0</v>
      </c>
      <c r="M504" s="1">
        <v>0.028133333333333333</v>
      </c>
      <c r="N504" s="1">
        <v>16.324466666666666</v>
      </c>
      <c r="O504" s="1" t="s">
        <v>5100</v>
      </c>
      <c r="P504" s="1" t="s">
        <v>6118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80</v>
      </c>
      <c r="B505" s="1" t="s">
        <v>17</v>
      </c>
      <c r="C505" s="1">
        <v>884.0</v>
      </c>
      <c r="D505" s="1">
        <v>146.0</v>
      </c>
      <c r="E505" s="1" t="s">
        <v>14740</v>
      </c>
      <c r="F505" s="1" t="s">
        <v>81</v>
      </c>
      <c r="G505" s="1" t="s">
        <v>20</v>
      </c>
      <c r="H505" s="1" t="s">
        <v>15642</v>
      </c>
      <c r="I505" s="1" t="s">
        <v>15643</v>
      </c>
      <c r="J505" s="1" t="s">
        <v>15644</v>
      </c>
      <c r="K505" s="1" t="s">
        <v>15645</v>
      </c>
      <c r="L505" s="1">
        <v>-5.0</v>
      </c>
      <c r="M505" s="1">
        <v>0.0285</v>
      </c>
      <c r="N505" s="1">
        <v>12.747833333333332</v>
      </c>
      <c r="O505" s="1" t="s">
        <v>5100</v>
      </c>
      <c r="P505" s="1" t="s">
        <v>15646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17</v>
      </c>
      <c r="C506" s="1">
        <v>329.0</v>
      </c>
      <c r="D506" s="1">
        <v>0.0</v>
      </c>
      <c r="E506" s="1" t="s">
        <v>18</v>
      </c>
      <c r="F506" s="1" t="s">
        <v>19</v>
      </c>
      <c r="G506" s="1" t="s">
        <v>20</v>
      </c>
      <c r="H506" s="1" t="s">
        <v>15647</v>
      </c>
      <c r="I506" s="1" t="s">
        <v>15648</v>
      </c>
      <c r="J506" s="1" t="s">
        <v>15648</v>
      </c>
      <c r="K506" s="2"/>
      <c r="L506" s="1">
        <v>-5.0</v>
      </c>
      <c r="M506" s="1"/>
      <c r="N506" s="1">
        <v>9.021116666666666</v>
      </c>
      <c r="O506" s="1" t="s">
        <v>14050</v>
      </c>
      <c r="P506" s="1" t="s">
        <v>14071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80</v>
      </c>
      <c r="B507" s="1" t="s">
        <v>17</v>
      </c>
      <c r="C507" s="1">
        <v>1578.0</v>
      </c>
      <c r="D507" s="1">
        <v>0.0</v>
      </c>
      <c r="E507" s="1" t="s">
        <v>14740</v>
      </c>
      <c r="F507" s="1" t="s">
        <v>81</v>
      </c>
      <c r="G507" s="1" t="s">
        <v>20</v>
      </c>
      <c r="H507" s="1" t="s">
        <v>15649</v>
      </c>
      <c r="I507" s="1" t="s">
        <v>15650</v>
      </c>
      <c r="J507" s="1" t="s">
        <v>15651</v>
      </c>
      <c r="K507" s="1" t="s">
        <v>15652</v>
      </c>
      <c r="L507" s="1">
        <v>9.0</v>
      </c>
      <c r="M507" s="1">
        <v>0.01155</v>
      </c>
      <c r="N507" s="1">
        <v>36.4816</v>
      </c>
      <c r="O507" s="1" t="s">
        <v>5100</v>
      </c>
      <c r="P507" s="1" t="s">
        <v>15653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29</v>
      </c>
      <c r="B508" s="1" t="s">
        <v>17</v>
      </c>
      <c r="C508" s="1">
        <v>773.0</v>
      </c>
      <c r="D508" s="1">
        <v>0.0</v>
      </c>
      <c r="E508" s="1" t="s">
        <v>15654</v>
      </c>
      <c r="F508" s="1" t="s">
        <v>19</v>
      </c>
      <c r="G508" s="1" t="s">
        <v>20</v>
      </c>
      <c r="H508" s="1" t="s">
        <v>15655</v>
      </c>
      <c r="I508" s="1" t="s">
        <v>15656</v>
      </c>
      <c r="J508" s="1" t="s">
        <v>15656</v>
      </c>
      <c r="K508" s="2"/>
      <c r="L508" s="1">
        <v>-4.0</v>
      </c>
      <c r="M508" s="1"/>
      <c r="N508" s="1">
        <v>15.149483333333333</v>
      </c>
      <c r="O508" s="1" t="s">
        <v>14050</v>
      </c>
      <c r="P508" s="1" t="s">
        <v>15657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25</v>
      </c>
      <c r="B509" s="1" t="s">
        <v>17</v>
      </c>
      <c r="C509" s="1">
        <v>436.0</v>
      </c>
      <c r="D509" s="1">
        <v>0.0</v>
      </c>
      <c r="E509" s="2"/>
      <c r="F509" s="1" t="s">
        <v>19</v>
      </c>
      <c r="G509" s="1" t="s">
        <v>20</v>
      </c>
      <c r="H509" s="1" t="s">
        <v>15658</v>
      </c>
      <c r="I509" s="1" t="s">
        <v>15659</v>
      </c>
      <c r="J509" s="1" t="s">
        <v>15659</v>
      </c>
      <c r="K509" s="2"/>
      <c r="L509" s="1">
        <v>-4.0</v>
      </c>
      <c r="M509" s="1"/>
      <c r="N509" s="1">
        <v>10.247516666666666</v>
      </c>
      <c r="O509" s="1" t="s">
        <v>14050</v>
      </c>
      <c r="P509" s="1" t="s">
        <v>14436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37</v>
      </c>
      <c r="B510" s="1" t="s">
        <v>17</v>
      </c>
      <c r="C510" s="1">
        <v>309.0</v>
      </c>
      <c r="D510" s="1">
        <v>0.0</v>
      </c>
      <c r="E510" s="2"/>
      <c r="F510" s="1" t="s">
        <v>38</v>
      </c>
      <c r="G510" s="1" t="s">
        <v>39</v>
      </c>
      <c r="H510" s="1" t="s">
        <v>15660</v>
      </c>
      <c r="I510" s="1" t="s">
        <v>15661</v>
      </c>
      <c r="J510" s="1" t="s">
        <v>15661</v>
      </c>
      <c r="K510" s="2"/>
      <c r="L510" s="1">
        <v>5.0</v>
      </c>
      <c r="M510" s="1"/>
      <c r="N510" s="1">
        <v>10.85725</v>
      </c>
      <c r="O510" s="1" t="s">
        <v>42</v>
      </c>
      <c r="P510" s="1" t="s">
        <v>15662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16</v>
      </c>
      <c r="B511" s="1" t="s">
        <v>17</v>
      </c>
      <c r="C511" s="1">
        <v>329.0</v>
      </c>
      <c r="D511" s="1">
        <v>0.0</v>
      </c>
      <c r="E511" s="1" t="s">
        <v>18</v>
      </c>
      <c r="F511" s="1" t="s">
        <v>19</v>
      </c>
      <c r="G511" s="1" t="s">
        <v>20</v>
      </c>
      <c r="H511" s="1" t="s">
        <v>15663</v>
      </c>
      <c r="I511" s="1" t="s">
        <v>15664</v>
      </c>
      <c r="J511" s="1" t="s">
        <v>15664</v>
      </c>
      <c r="K511" s="2"/>
      <c r="L511" s="1">
        <v>0.0</v>
      </c>
      <c r="M511" s="1"/>
      <c r="N511" s="1">
        <v>14.722783333333334</v>
      </c>
      <c r="O511" s="1" t="s">
        <v>14050</v>
      </c>
      <c r="P511" s="1" t="s">
        <v>14200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16</v>
      </c>
      <c r="B512" s="1" t="s">
        <v>17</v>
      </c>
      <c r="C512" s="1">
        <v>658.0</v>
      </c>
      <c r="D512" s="1">
        <v>0.0</v>
      </c>
      <c r="E512" s="1" t="s">
        <v>18</v>
      </c>
      <c r="F512" s="1" t="s">
        <v>19</v>
      </c>
      <c r="G512" s="1" t="s">
        <v>20</v>
      </c>
      <c r="H512" s="1" t="s">
        <v>15665</v>
      </c>
      <c r="I512" s="1" t="s">
        <v>15666</v>
      </c>
      <c r="J512" s="1" t="s">
        <v>15666</v>
      </c>
      <c r="K512" s="2"/>
      <c r="L512" s="1">
        <v>-1.0</v>
      </c>
      <c r="M512" s="1"/>
      <c r="N512" s="1">
        <v>19.312716666666667</v>
      </c>
      <c r="O512" s="1" t="s">
        <v>14050</v>
      </c>
      <c r="P512" s="1" t="s">
        <v>15667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80</v>
      </c>
      <c r="B513" s="1" t="s">
        <v>17</v>
      </c>
      <c r="C513" s="1">
        <v>250.0</v>
      </c>
      <c r="D513" s="1">
        <v>33.0</v>
      </c>
      <c r="E513" s="1" t="s">
        <v>14740</v>
      </c>
      <c r="F513" s="1" t="s">
        <v>81</v>
      </c>
      <c r="G513" s="1" t="s">
        <v>20</v>
      </c>
      <c r="H513" s="1" t="s">
        <v>15668</v>
      </c>
      <c r="I513" s="1" t="s">
        <v>15669</v>
      </c>
      <c r="J513" s="1" t="s">
        <v>15670</v>
      </c>
      <c r="K513" s="1" t="s">
        <v>15671</v>
      </c>
      <c r="L513" s="1">
        <v>-4.0</v>
      </c>
      <c r="M513" s="1">
        <v>0.015</v>
      </c>
      <c r="N513" s="1">
        <v>9.695783333333333</v>
      </c>
      <c r="O513" s="1" t="s">
        <v>5100</v>
      </c>
      <c r="P513" s="1" t="s">
        <v>15672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25</v>
      </c>
      <c r="B514" s="1" t="s">
        <v>17</v>
      </c>
      <c r="C514" s="1">
        <v>289.0</v>
      </c>
      <c r="D514" s="1">
        <v>0.0</v>
      </c>
      <c r="E514" s="2"/>
      <c r="F514" s="1" t="s">
        <v>19</v>
      </c>
      <c r="G514" s="1" t="s">
        <v>20</v>
      </c>
      <c r="H514" s="1" t="s">
        <v>15673</v>
      </c>
      <c r="I514" s="1" t="s">
        <v>15674</v>
      </c>
      <c r="J514" s="1" t="s">
        <v>15674</v>
      </c>
      <c r="K514" s="2"/>
      <c r="L514" s="1">
        <v>-8.0</v>
      </c>
      <c r="M514" s="1"/>
      <c r="N514" s="1">
        <v>6.418416666666666</v>
      </c>
      <c r="O514" s="1" t="s">
        <v>14050</v>
      </c>
      <c r="P514" s="1" t="s">
        <v>15675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16</v>
      </c>
      <c r="B515" s="1" t="s">
        <v>17</v>
      </c>
      <c r="C515" s="1">
        <v>528.0</v>
      </c>
      <c r="D515" s="1">
        <v>0.0</v>
      </c>
      <c r="E515" s="1" t="s">
        <v>18</v>
      </c>
      <c r="F515" s="1" t="s">
        <v>19</v>
      </c>
      <c r="G515" s="1" t="s">
        <v>20</v>
      </c>
      <c r="H515" s="1" t="s">
        <v>15676</v>
      </c>
      <c r="I515" s="1" t="s">
        <v>15677</v>
      </c>
      <c r="J515" s="1" t="s">
        <v>15677</v>
      </c>
      <c r="K515" s="2"/>
      <c r="L515" s="1">
        <v>-9.0</v>
      </c>
      <c r="M515" s="1"/>
      <c r="N515" s="1">
        <v>10.952316666666666</v>
      </c>
      <c r="O515" s="1" t="s">
        <v>14050</v>
      </c>
      <c r="P515" s="1" t="s">
        <v>15678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37</v>
      </c>
      <c r="B516" s="1" t="s">
        <v>17</v>
      </c>
      <c r="C516" s="3">
        <v>239.0</v>
      </c>
      <c r="D516" s="1">
        <v>0.0</v>
      </c>
      <c r="E516" s="1" t="s">
        <v>14740</v>
      </c>
      <c r="F516" s="1" t="s">
        <v>81</v>
      </c>
      <c r="G516" s="1" t="s">
        <v>39</v>
      </c>
      <c r="H516" s="1" t="s">
        <v>15679</v>
      </c>
      <c r="I516" s="1" t="s">
        <v>15680</v>
      </c>
      <c r="J516" s="1" t="s">
        <v>15681</v>
      </c>
      <c r="K516" s="1" t="s">
        <v>15682</v>
      </c>
      <c r="L516" s="1">
        <v>-7.0</v>
      </c>
      <c r="M516" s="1">
        <v>0.01635</v>
      </c>
      <c r="N516" s="1">
        <v>7.7389</v>
      </c>
      <c r="O516" s="1" t="s">
        <v>42</v>
      </c>
      <c r="P516" s="1" t="s">
        <v>15683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29</v>
      </c>
      <c r="B517" s="1" t="s">
        <v>17</v>
      </c>
      <c r="C517" s="1">
        <v>497.0</v>
      </c>
      <c r="D517" s="1">
        <v>0.0</v>
      </c>
      <c r="E517" s="1" t="s">
        <v>15684</v>
      </c>
      <c r="F517" s="1" t="s">
        <v>19</v>
      </c>
      <c r="G517" s="1" t="s">
        <v>20</v>
      </c>
      <c r="H517" s="1" t="s">
        <v>15685</v>
      </c>
      <c r="I517" s="1" t="s">
        <v>15686</v>
      </c>
      <c r="J517" s="1" t="s">
        <v>15686</v>
      </c>
      <c r="K517" s="2"/>
      <c r="L517" s="1">
        <v>-3.0</v>
      </c>
      <c r="M517" s="1"/>
      <c r="N517" s="1">
        <v>11.8926</v>
      </c>
      <c r="O517" s="1" t="s">
        <v>14050</v>
      </c>
      <c r="P517" s="1" t="s">
        <v>15687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80</v>
      </c>
      <c r="B518" s="1" t="s">
        <v>17</v>
      </c>
      <c r="C518" s="1">
        <v>316.0</v>
      </c>
      <c r="D518" s="1">
        <v>0.0</v>
      </c>
      <c r="E518" s="1" t="s">
        <v>14740</v>
      </c>
      <c r="F518" s="1" t="s">
        <v>81</v>
      </c>
      <c r="G518" s="1" t="s">
        <v>20</v>
      </c>
      <c r="H518" s="1" t="s">
        <v>15688</v>
      </c>
      <c r="I518" s="1" t="s">
        <v>15689</v>
      </c>
      <c r="J518" s="1" t="s">
        <v>15690</v>
      </c>
      <c r="K518" s="1" t="s">
        <v>15691</v>
      </c>
      <c r="L518" s="1">
        <v>-8.0</v>
      </c>
      <c r="M518" s="1">
        <v>0.0154</v>
      </c>
      <c r="N518" s="1">
        <v>9.03125</v>
      </c>
      <c r="O518" s="1" t="s">
        <v>5100</v>
      </c>
      <c r="P518" s="1" t="s">
        <v>15692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80</v>
      </c>
      <c r="B519" s="1" t="s">
        <v>17</v>
      </c>
      <c r="C519" s="1">
        <v>648.0</v>
      </c>
      <c r="D519" s="1">
        <v>15.0</v>
      </c>
      <c r="E519" s="1" t="s">
        <v>14740</v>
      </c>
      <c r="F519" s="1" t="s">
        <v>81</v>
      </c>
      <c r="G519" s="1" t="s">
        <v>20</v>
      </c>
      <c r="H519" s="1" t="s">
        <v>15693</v>
      </c>
      <c r="I519" s="1" t="s">
        <v>15694</v>
      </c>
      <c r="J519" s="1" t="s">
        <v>15695</v>
      </c>
      <c r="K519" s="1" t="s">
        <v>15696</v>
      </c>
      <c r="L519" s="1">
        <v>-10.0</v>
      </c>
      <c r="M519" s="1">
        <v>0.013</v>
      </c>
      <c r="N519" s="1">
        <v>14.8527</v>
      </c>
      <c r="O519" s="1" t="s">
        <v>5100</v>
      </c>
      <c r="P519" s="1" t="s">
        <v>15697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16</v>
      </c>
      <c r="B520" s="1" t="s">
        <v>17</v>
      </c>
      <c r="C520" s="3">
        <v>346.0</v>
      </c>
      <c r="D520" s="1">
        <v>0.0</v>
      </c>
      <c r="E520" s="1" t="s">
        <v>18</v>
      </c>
      <c r="F520" s="1" t="s">
        <v>19</v>
      </c>
      <c r="G520" s="1" t="s">
        <v>20</v>
      </c>
      <c r="H520" s="1" t="s">
        <v>15698</v>
      </c>
      <c r="I520" s="1" t="s">
        <v>15699</v>
      </c>
      <c r="J520" s="1" t="s">
        <v>15699</v>
      </c>
      <c r="K520" s="2"/>
      <c r="L520" s="1">
        <v>-7.0</v>
      </c>
      <c r="M520" s="1"/>
      <c r="N520" s="1">
        <v>7.4862</v>
      </c>
      <c r="O520" s="1" t="s">
        <v>14050</v>
      </c>
      <c r="P520" s="1" t="s">
        <v>15700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80</v>
      </c>
      <c r="B521" s="1" t="s">
        <v>17</v>
      </c>
      <c r="C521" s="1">
        <v>649.6</v>
      </c>
      <c r="D521" s="1">
        <v>153.4</v>
      </c>
      <c r="E521" s="1" t="s">
        <v>14740</v>
      </c>
      <c r="F521" s="1" t="s">
        <v>81</v>
      </c>
      <c r="G521" s="1" t="s">
        <v>20</v>
      </c>
      <c r="H521" s="1" t="s">
        <v>15701</v>
      </c>
      <c r="I521" s="1" t="s">
        <v>15702</v>
      </c>
      <c r="J521" s="1" t="s">
        <v>15703</v>
      </c>
      <c r="K521" s="1" t="s">
        <v>15704</v>
      </c>
      <c r="L521" s="1">
        <v>-15.0</v>
      </c>
      <c r="M521" s="1">
        <v>0.019783333333333333</v>
      </c>
      <c r="N521" s="1">
        <v>14.075166666666666</v>
      </c>
      <c r="O521" s="1" t="s">
        <v>5100</v>
      </c>
      <c r="P521" s="1" t="s">
        <v>15705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80</v>
      </c>
      <c r="B522" s="1" t="s">
        <v>17</v>
      </c>
      <c r="C522" s="1">
        <v>199.0</v>
      </c>
      <c r="D522" s="1">
        <v>50.0</v>
      </c>
      <c r="E522" s="2"/>
      <c r="F522" s="1" t="s">
        <v>38</v>
      </c>
      <c r="G522" s="1" t="s">
        <v>20</v>
      </c>
      <c r="H522" s="1" t="s">
        <v>15706</v>
      </c>
      <c r="I522" s="1" t="s">
        <v>15707</v>
      </c>
      <c r="J522" s="1" t="s">
        <v>15707</v>
      </c>
      <c r="K522" s="2"/>
      <c r="L522" s="1">
        <v>-11.0</v>
      </c>
      <c r="M522" s="1"/>
      <c r="N522" s="1">
        <v>7.905133333333334</v>
      </c>
      <c r="O522" s="1" t="s">
        <v>5100</v>
      </c>
      <c r="P522" s="1" t="s">
        <v>5660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80</v>
      </c>
      <c r="B523" s="1" t="s">
        <v>17</v>
      </c>
      <c r="C523" s="1">
        <v>278.0</v>
      </c>
      <c r="D523" s="1">
        <v>0.0</v>
      </c>
      <c r="E523" s="1" t="s">
        <v>14740</v>
      </c>
      <c r="F523" s="1" t="s">
        <v>81</v>
      </c>
      <c r="G523" s="1" t="s">
        <v>39</v>
      </c>
      <c r="H523" s="1" t="s">
        <v>15708</v>
      </c>
      <c r="I523" s="1" t="s">
        <v>15709</v>
      </c>
      <c r="J523" s="1" t="s">
        <v>15710</v>
      </c>
      <c r="K523" s="1" t="s">
        <v>15711</v>
      </c>
      <c r="L523" s="1">
        <v>0.0</v>
      </c>
      <c r="M523" s="1">
        <v>0.0154</v>
      </c>
      <c r="N523" s="1">
        <v>15.033016666666667</v>
      </c>
      <c r="O523" s="1" t="s">
        <v>5100</v>
      </c>
      <c r="P523" s="1" t="s">
        <v>15672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80</v>
      </c>
      <c r="B524" s="1" t="s">
        <v>17</v>
      </c>
      <c r="C524" s="1">
        <v>329.0</v>
      </c>
      <c r="D524" s="1">
        <v>0.0</v>
      </c>
      <c r="E524" s="1" t="s">
        <v>14740</v>
      </c>
      <c r="F524" s="1" t="s">
        <v>81</v>
      </c>
      <c r="G524" s="1" t="s">
        <v>20</v>
      </c>
      <c r="H524" s="1" t="s">
        <v>15712</v>
      </c>
      <c r="I524" s="1" t="s">
        <v>15713</v>
      </c>
      <c r="J524" s="1" t="s">
        <v>15714</v>
      </c>
      <c r="K524" s="1" t="s">
        <v>15715</v>
      </c>
      <c r="L524" s="1">
        <v>-2.0</v>
      </c>
      <c r="M524" s="1">
        <v>0.014816666666666667</v>
      </c>
      <c r="N524" s="1">
        <v>25.172066666666666</v>
      </c>
      <c r="O524" s="1" t="s">
        <v>5100</v>
      </c>
      <c r="P524" s="1" t="s">
        <v>5101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16</v>
      </c>
      <c r="B525" s="1" t="s">
        <v>17</v>
      </c>
      <c r="C525" s="1">
        <v>264.0</v>
      </c>
      <c r="D525" s="1">
        <v>0.0</v>
      </c>
      <c r="E525" s="1" t="s">
        <v>18</v>
      </c>
      <c r="F525" s="1" t="s">
        <v>19</v>
      </c>
      <c r="G525" s="1" t="s">
        <v>20</v>
      </c>
      <c r="H525" s="1" t="s">
        <v>15716</v>
      </c>
      <c r="I525" s="1" t="s">
        <v>15717</v>
      </c>
      <c r="J525" s="1" t="s">
        <v>15717</v>
      </c>
      <c r="K525" s="2"/>
      <c r="L525" s="1">
        <v>-1.0</v>
      </c>
      <c r="M525" s="1"/>
      <c r="N525" s="1">
        <v>13.678866666666666</v>
      </c>
      <c r="O525" s="1" t="s">
        <v>14050</v>
      </c>
      <c r="P525" s="1" t="s">
        <v>15718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16</v>
      </c>
      <c r="B526" s="1" t="s">
        <v>17</v>
      </c>
      <c r="C526" s="1">
        <v>1007.0</v>
      </c>
      <c r="D526" s="1">
        <v>0.0</v>
      </c>
      <c r="E526" s="1" t="s">
        <v>18</v>
      </c>
      <c r="F526" s="1" t="s">
        <v>19</v>
      </c>
      <c r="G526" s="1" t="s">
        <v>20</v>
      </c>
      <c r="H526" s="1" t="s">
        <v>15719</v>
      </c>
      <c r="I526" s="1" t="s">
        <v>15720</v>
      </c>
      <c r="J526" s="1" t="s">
        <v>15720</v>
      </c>
      <c r="K526" s="2"/>
      <c r="L526" s="1">
        <v>0.0</v>
      </c>
      <c r="M526" s="1"/>
      <c r="N526" s="1">
        <v>19.218516666666666</v>
      </c>
      <c r="O526" s="1" t="s">
        <v>14050</v>
      </c>
      <c r="P526" s="1" t="s">
        <v>15721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16</v>
      </c>
      <c r="B527" s="1" t="s">
        <v>17</v>
      </c>
      <c r="C527" s="1">
        <v>364.0</v>
      </c>
      <c r="D527" s="1">
        <v>0.0</v>
      </c>
      <c r="E527" s="1" t="s">
        <v>18</v>
      </c>
      <c r="F527" s="1" t="s">
        <v>19</v>
      </c>
      <c r="G527" s="1" t="s">
        <v>20</v>
      </c>
      <c r="H527" s="1" t="s">
        <v>15722</v>
      </c>
      <c r="I527" s="1" t="s">
        <v>15723</v>
      </c>
      <c r="J527" s="1" t="s">
        <v>15723</v>
      </c>
      <c r="K527" s="2"/>
      <c r="L527" s="1">
        <v>-6.0</v>
      </c>
      <c r="M527" s="1"/>
      <c r="N527" s="1">
        <v>8.369333333333334</v>
      </c>
      <c r="O527" s="1" t="s">
        <v>14050</v>
      </c>
      <c r="P527" s="1" t="s">
        <v>15724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25</v>
      </c>
      <c r="B528" s="1" t="s">
        <v>17</v>
      </c>
      <c r="C528" s="1">
        <v>452.0</v>
      </c>
      <c r="D528" s="1">
        <v>0.0</v>
      </c>
      <c r="E528" s="2"/>
      <c r="F528" s="1" t="s">
        <v>19</v>
      </c>
      <c r="G528" s="1" t="s">
        <v>20</v>
      </c>
      <c r="H528" s="1" t="s">
        <v>15725</v>
      </c>
      <c r="I528" s="1" t="s">
        <v>15726</v>
      </c>
      <c r="J528" s="1" t="s">
        <v>15726</v>
      </c>
      <c r="K528" s="2"/>
      <c r="L528" s="1">
        <v>-7.0</v>
      </c>
      <c r="M528" s="1"/>
      <c r="N528" s="1">
        <v>7.9245</v>
      </c>
      <c r="O528" s="1" t="s">
        <v>14050</v>
      </c>
      <c r="P528" s="1" t="s">
        <v>14124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29</v>
      </c>
      <c r="B529" s="1" t="s">
        <v>17</v>
      </c>
      <c r="C529" s="1">
        <v>710.0</v>
      </c>
      <c r="D529" s="1">
        <v>0.0</v>
      </c>
      <c r="E529" s="1" t="s">
        <v>14480</v>
      </c>
      <c r="F529" s="1" t="s">
        <v>19</v>
      </c>
      <c r="G529" s="1" t="s">
        <v>20</v>
      </c>
      <c r="H529" s="1" t="s">
        <v>15727</v>
      </c>
      <c r="I529" s="1" t="s">
        <v>15728</v>
      </c>
      <c r="J529" s="1" t="s">
        <v>15728</v>
      </c>
      <c r="K529" s="2"/>
      <c r="L529" s="1">
        <v>-1.0</v>
      </c>
      <c r="M529" s="1"/>
      <c r="N529" s="1">
        <v>18.960916666666666</v>
      </c>
      <c r="O529" s="1" t="s">
        <v>14050</v>
      </c>
      <c r="P529" s="1" t="s">
        <v>15729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25</v>
      </c>
      <c r="B530" s="1" t="s">
        <v>17</v>
      </c>
      <c r="C530" s="1">
        <v>626.0</v>
      </c>
      <c r="D530" s="1">
        <v>0.0</v>
      </c>
      <c r="E530" s="2"/>
      <c r="F530" s="1" t="s">
        <v>19</v>
      </c>
      <c r="G530" s="1" t="s">
        <v>20</v>
      </c>
      <c r="H530" s="1" t="s">
        <v>15730</v>
      </c>
      <c r="I530" s="1" t="s">
        <v>15731</v>
      </c>
      <c r="J530" s="1" t="s">
        <v>15731</v>
      </c>
      <c r="K530" s="2"/>
      <c r="L530" s="1">
        <v>-7.0</v>
      </c>
      <c r="M530" s="1"/>
      <c r="N530" s="1">
        <v>12.34935</v>
      </c>
      <c r="O530" s="1" t="s">
        <v>14050</v>
      </c>
      <c r="P530" s="1" t="s">
        <v>15732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16</v>
      </c>
      <c r="B531" s="1" t="s">
        <v>17</v>
      </c>
      <c r="C531" s="1">
        <v>563.0</v>
      </c>
      <c r="D531" s="1">
        <v>0.0</v>
      </c>
      <c r="E531" s="1" t="s">
        <v>18</v>
      </c>
      <c r="F531" s="1" t="s">
        <v>19</v>
      </c>
      <c r="G531" s="1" t="s">
        <v>20</v>
      </c>
      <c r="H531" s="1" t="s">
        <v>15733</v>
      </c>
      <c r="I531" s="1" t="s">
        <v>15734</v>
      </c>
      <c r="J531" s="1" t="s">
        <v>15734</v>
      </c>
      <c r="K531" s="2"/>
      <c r="L531" s="1">
        <v>-7.0</v>
      </c>
      <c r="M531" s="1"/>
      <c r="N531" s="1">
        <v>12.973316666666667</v>
      </c>
      <c r="O531" s="1" t="s">
        <v>14050</v>
      </c>
      <c r="P531" s="1" t="s">
        <v>15735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16</v>
      </c>
      <c r="B532" s="1" t="s">
        <v>17</v>
      </c>
      <c r="C532" s="1">
        <v>429.0</v>
      </c>
      <c r="D532" s="1">
        <v>0.0</v>
      </c>
      <c r="E532" s="1" t="s">
        <v>18</v>
      </c>
      <c r="F532" s="1" t="s">
        <v>19</v>
      </c>
      <c r="G532" s="1" t="s">
        <v>20</v>
      </c>
      <c r="H532" s="1" t="s">
        <v>15736</v>
      </c>
      <c r="I532" s="1" t="s">
        <v>15737</v>
      </c>
      <c r="J532" s="1" t="s">
        <v>15737</v>
      </c>
      <c r="K532" s="2"/>
      <c r="L532" s="1">
        <v>-3.0</v>
      </c>
      <c r="M532" s="1"/>
      <c r="N532" s="1">
        <v>11.201533333333334</v>
      </c>
      <c r="O532" s="1" t="s">
        <v>14050</v>
      </c>
      <c r="P532" s="1" t="s">
        <v>15738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29</v>
      </c>
      <c r="B533" s="1" t="s">
        <v>17</v>
      </c>
      <c r="C533" s="1">
        <v>323.0</v>
      </c>
      <c r="D533" s="1">
        <v>0.0</v>
      </c>
      <c r="E533" s="1" t="s">
        <v>15739</v>
      </c>
      <c r="F533" s="1" t="s">
        <v>19</v>
      </c>
      <c r="G533" s="1" t="s">
        <v>20</v>
      </c>
      <c r="H533" s="1" t="s">
        <v>15740</v>
      </c>
      <c r="I533" s="1" t="s">
        <v>15741</v>
      </c>
      <c r="J533" s="1" t="s">
        <v>15741</v>
      </c>
      <c r="K533" s="2"/>
      <c r="L533" s="1">
        <v>-6.0</v>
      </c>
      <c r="M533" s="1"/>
      <c r="N533" s="1">
        <v>8.8008</v>
      </c>
      <c r="O533" s="1" t="s">
        <v>14050</v>
      </c>
      <c r="P533" s="1" t="s">
        <v>15742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16</v>
      </c>
      <c r="B534" s="1" t="s">
        <v>17</v>
      </c>
      <c r="C534" s="1">
        <v>323.0</v>
      </c>
      <c r="D534" s="1">
        <v>0.0</v>
      </c>
      <c r="E534" s="1" t="s">
        <v>18</v>
      </c>
      <c r="F534" s="1" t="s">
        <v>19</v>
      </c>
      <c r="G534" s="1" t="s">
        <v>20</v>
      </c>
      <c r="H534" s="1" t="s">
        <v>15743</v>
      </c>
      <c r="I534" s="1" t="s">
        <v>15744</v>
      </c>
      <c r="J534" s="1" t="s">
        <v>15744</v>
      </c>
      <c r="K534" s="2"/>
      <c r="L534" s="1">
        <v>3.0</v>
      </c>
      <c r="M534" s="1"/>
      <c r="N534" s="1">
        <v>18.056816666666666</v>
      </c>
      <c r="O534" s="1" t="s">
        <v>14050</v>
      </c>
      <c r="P534" s="1" t="s">
        <v>15745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80</v>
      </c>
      <c r="B535" s="1" t="s">
        <v>17</v>
      </c>
      <c r="C535" s="1">
        <v>409.0</v>
      </c>
      <c r="D535" s="1">
        <v>0.0</v>
      </c>
      <c r="E535" s="1" t="s">
        <v>18</v>
      </c>
      <c r="F535" s="1" t="s">
        <v>81</v>
      </c>
      <c r="G535" s="1" t="s">
        <v>20</v>
      </c>
      <c r="H535" s="1" t="s">
        <v>15746</v>
      </c>
      <c r="I535" s="1" t="s">
        <v>15747</v>
      </c>
      <c r="J535" s="1" t="s">
        <v>15748</v>
      </c>
      <c r="K535" s="1" t="s">
        <v>15749</v>
      </c>
      <c r="L535" s="1">
        <v>-3.0</v>
      </c>
      <c r="M535" s="1">
        <v>0.8866</v>
      </c>
      <c r="N535" s="1">
        <v>12.68585</v>
      </c>
      <c r="O535" s="1" t="s">
        <v>5100</v>
      </c>
      <c r="P535" s="1" t="s">
        <v>15750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16</v>
      </c>
      <c r="B536" s="1" t="s">
        <v>17</v>
      </c>
      <c r="C536" s="3">
        <v>329.0</v>
      </c>
      <c r="D536" s="1">
        <v>0.0</v>
      </c>
      <c r="E536" s="1" t="s">
        <v>18</v>
      </c>
      <c r="F536" s="1" t="s">
        <v>19</v>
      </c>
      <c r="G536" s="1" t="s">
        <v>20</v>
      </c>
      <c r="H536" s="1" t="s">
        <v>15751</v>
      </c>
      <c r="I536" s="1" t="s">
        <v>15752</v>
      </c>
      <c r="J536" s="1" t="s">
        <v>15752</v>
      </c>
      <c r="K536" s="2"/>
      <c r="L536" s="1">
        <v>6.0</v>
      </c>
      <c r="M536" s="1"/>
      <c r="N536" s="1">
        <v>21.763383333333334</v>
      </c>
      <c r="O536" s="1" t="s">
        <v>14050</v>
      </c>
      <c r="P536" s="1" t="s">
        <v>14071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16</v>
      </c>
      <c r="B537" s="1" t="s">
        <v>17</v>
      </c>
      <c r="C537" s="1">
        <v>264.0</v>
      </c>
      <c r="D537" s="1">
        <v>0.0</v>
      </c>
      <c r="E537" s="1" t="s">
        <v>18</v>
      </c>
      <c r="F537" s="1" t="s">
        <v>19</v>
      </c>
      <c r="G537" s="1" t="s">
        <v>20</v>
      </c>
      <c r="H537" s="1" t="s">
        <v>15753</v>
      </c>
      <c r="I537" s="1" t="s">
        <v>15754</v>
      </c>
      <c r="J537" s="1" t="s">
        <v>15754</v>
      </c>
      <c r="K537" s="2"/>
      <c r="L537" s="1">
        <v>-3.0</v>
      </c>
      <c r="M537" s="1"/>
      <c r="N537" s="1">
        <v>13.50105</v>
      </c>
      <c r="O537" s="1" t="s">
        <v>14050</v>
      </c>
      <c r="P537" s="1" t="s">
        <v>15511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25</v>
      </c>
      <c r="B538" s="1" t="s">
        <v>17</v>
      </c>
      <c r="C538" s="1">
        <v>321.0</v>
      </c>
      <c r="D538" s="1">
        <v>0.0</v>
      </c>
      <c r="E538" s="2"/>
      <c r="F538" s="1" t="s">
        <v>19</v>
      </c>
      <c r="G538" s="1" t="s">
        <v>20</v>
      </c>
      <c r="H538" s="1" t="s">
        <v>15755</v>
      </c>
      <c r="I538" s="1" t="s">
        <v>15756</v>
      </c>
      <c r="J538" s="1" t="s">
        <v>15756</v>
      </c>
      <c r="K538" s="2"/>
      <c r="L538" s="1">
        <v>6.0</v>
      </c>
      <c r="M538" s="1"/>
      <c r="N538" s="1">
        <v>21.630283333333335</v>
      </c>
      <c r="O538" s="1" t="s">
        <v>14050</v>
      </c>
      <c r="P538" s="1" t="s">
        <v>15757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16</v>
      </c>
      <c r="B539" s="1" t="s">
        <v>17</v>
      </c>
      <c r="C539" s="1">
        <v>529.0</v>
      </c>
      <c r="D539" s="1">
        <v>0.0</v>
      </c>
      <c r="E539" s="1" t="s">
        <v>18</v>
      </c>
      <c r="F539" s="1" t="s">
        <v>19</v>
      </c>
      <c r="G539" s="1" t="s">
        <v>20</v>
      </c>
      <c r="H539" s="1" t="s">
        <v>15758</v>
      </c>
      <c r="I539" s="1" t="s">
        <v>15759</v>
      </c>
      <c r="J539" s="1" t="s">
        <v>15759</v>
      </c>
      <c r="K539" s="2"/>
      <c r="L539" s="1">
        <v>6.0</v>
      </c>
      <c r="M539" s="1"/>
      <c r="N539" s="1">
        <v>26.82668333333333</v>
      </c>
      <c r="O539" s="1" t="s">
        <v>14050</v>
      </c>
      <c r="P539" s="1" t="s">
        <v>15760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16</v>
      </c>
      <c r="B540" s="1" t="s">
        <v>17</v>
      </c>
      <c r="C540" s="3">
        <v>907.0</v>
      </c>
      <c r="D540" s="1">
        <v>0.0</v>
      </c>
      <c r="E540" s="1" t="s">
        <v>18</v>
      </c>
      <c r="F540" s="1" t="s">
        <v>19</v>
      </c>
      <c r="G540" s="1" t="s">
        <v>20</v>
      </c>
      <c r="H540" s="1" t="s">
        <v>15761</v>
      </c>
      <c r="I540" s="1" t="s">
        <v>15762</v>
      </c>
      <c r="J540" s="1" t="s">
        <v>15762</v>
      </c>
      <c r="K540" s="2"/>
      <c r="L540" s="1">
        <v>-2.0</v>
      </c>
      <c r="M540" s="1"/>
      <c r="N540" s="1">
        <v>17.059516666666667</v>
      </c>
      <c r="O540" s="1" t="s">
        <v>14050</v>
      </c>
      <c r="P540" s="1" t="s">
        <v>15763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37</v>
      </c>
      <c r="B541" s="1" t="s">
        <v>17</v>
      </c>
      <c r="C541" s="1">
        <v>327.0</v>
      </c>
      <c r="D541" s="1">
        <v>0.0</v>
      </c>
      <c r="E541" s="2"/>
      <c r="F541" s="1" t="s">
        <v>38</v>
      </c>
      <c r="G541" s="1" t="s">
        <v>39</v>
      </c>
      <c r="H541" s="1" t="s">
        <v>15764</v>
      </c>
      <c r="I541" s="1" t="s">
        <v>15765</v>
      </c>
      <c r="J541" s="1" t="s">
        <v>15765</v>
      </c>
      <c r="K541" s="2"/>
      <c r="L541" s="1">
        <v>-2.0</v>
      </c>
      <c r="M541" s="1"/>
      <c r="N541" s="1">
        <v>2.3956833333333334</v>
      </c>
      <c r="O541" s="1" t="s">
        <v>42</v>
      </c>
      <c r="P541" s="1" t="s">
        <v>15766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16</v>
      </c>
      <c r="B542" s="1" t="s">
        <v>17</v>
      </c>
      <c r="C542" s="3">
        <v>364.0</v>
      </c>
      <c r="D542" s="1">
        <v>0.0</v>
      </c>
      <c r="E542" s="1" t="s">
        <v>18</v>
      </c>
      <c r="F542" s="1" t="s">
        <v>19</v>
      </c>
      <c r="G542" s="1" t="s">
        <v>20</v>
      </c>
      <c r="H542" s="1" t="s">
        <v>15767</v>
      </c>
      <c r="I542" s="1" t="s">
        <v>15768</v>
      </c>
      <c r="J542" s="1" t="s">
        <v>15768</v>
      </c>
      <c r="K542" s="2"/>
      <c r="L542" s="1">
        <v>-4.0</v>
      </c>
      <c r="M542" s="1"/>
      <c r="N542" s="1">
        <v>10.432933333333333</v>
      </c>
      <c r="O542" s="1" t="s">
        <v>14050</v>
      </c>
      <c r="P542" s="1" t="s">
        <v>14268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25</v>
      </c>
      <c r="B543" s="1" t="s">
        <v>17</v>
      </c>
      <c r="C543" s="1">
        <v>423.0</v>
      </c>
      <c r="D543" s="1">
        <v>0.0</v>
      </c>
      <c r="E543" s="2"/>
      <c r="F543" s="1" t="s">
        <v>19</v>
      </c>
      <c r="G543" s="1" t="s">
        <v>20</v>
      </c>
      <c r="H543" s="1" t="s">
        <v>15769</v>
      </c>
      <c r="I543" s="1" t="s">
        <v>15770</v>
      </c>
      <c r="J543" s="1" t="s">
        <v>15770</v>
      </c>
      <c r="K543" s="2"/>
      <c r="L543" s="1">
        <v>5.0</v>
      </c>
      <c r="M543" s="1"/>
      <c r="N543" s="1">
        <v>20.5042</v>
      </c>
      <c r="O543" s="1" t="s">
        <v>14050</v>
      </c>
      <c r="P543" s="1" t="s">
        <v>14086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16</v>
      </c>
      <c r="B544" s="1" t="s">
        <v>17</v>
      </c>
      <c r="C544" s="1">
        <v>369.0</v>
      </c>
      <c r="D544" s="1">
        <v>0.0</v>
      </c>
      <c r="E544" s="1" t="s">
        <v>18</v>
      </c>
      <c r="F544" s="1" t="s">
        <v>19</v>
      </c>
      <c r="G544" s="1" t="s">
        <v>20</v>
      </c>
      <c r="H544" s="1" t="s">
        <v>15771</v>
      </c>
      <c r="I544" s="1" t="s">
        <v>15772</v>
      </c>
      <c r="J544" s="1" t="s">
        <v>15772</v>
      </c>
      <c r="K544" s="2"/>
      <c r="L544" s="1">
        <v>3.0</v>
      </c>
      <c r="M544" s="1"/>
      <c r="N544" s="1">
        <v>18.83745</v>
      </c>
      <c r="O544" s="1" t="s">
        <v>14050</v>
      </c>
      <c r="P544" s="1" t="s">
        <v>15773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16</v>
      </c>
      <c r="B545" s="1" t="s">
        <v>17</v>
      </c>
      <c r="C545" s="1">
        <v>492.0</v>
      </c>
      <c r="D545" s="1">
        <v>0.0</v>
      </c>
      <c r="E545" s="1" t="s">
        <v>18</v>
      </c>
      <c r="F545" s="1" t="s">
        <v>19</v>
      </c>
      <c r="G545" s="1" t="s">
        <v>20</v>
      </c>
      <c r="H545" s="1" t="s">
        <v>15774</v>
      </c>
      <c r="I545" s="1" t="s">
        <v>15775</v>
      </c>
      <c r="J545" s="1" t="s">
        <v>15775</v>
      </c>
      <c r="K545" s="2"/>
      <c r="L545" s="1">
        <v>7.0</v>
      </c>
      <c r="M545" s="1"/>
      <c r="N545" s="1">
        <v>22.552</v>
      </c>
      <c r="O545" s="1" t="s">
        <v>14050</v>
      </c>
      <c r="P545" s="1" t="s">
        <v>15776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16</v>
      </c>
      <c r="B546" s="1" t="s">
        <v>17</v>
      </c>
      <c r="C546" s="1">
        <v>483.0</v>
      </c>
      <c r="D546" s="1">
        <v>0.0</v>
      </c>
      <c r="E546" s="1" t="s">
        <v>18</v>
      </c>
      <c r="F546" s="1" t="s">
        <v>19</v>
      </c>
      <c r="G546" s="1" t="s">
        <v>20</v>
      </c>
      <c r="H546" s="1" t="s">
        <v>15777</v>
      </c>
      <c r="I546" s="1" t="s">
        <v>15778</v>
      </c>
      <c r="J546" s="1" t="s">
        <v>15778</v>
      </c>
      <c r="K546" s="2"/>
      <c r="L546" s="1">
        <v>13.0</v>
      </c>
      <c r="M546" s="1"/>
      <c r="N546" s="1">
        <v>28.63615</v>
      </c>
      <c r="O546" s="1" t="s">
        <v>14050</v>
      </c>
      <c r="P546" s="1" t="s">
        <v>15779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16</v>
      </c>
      <c r="B547" s="1" t="s">
        <v>17</v>
      </c>
      <c r="C547" s="1">
        <v>264.0</v>
      </c>
      <c r="D547" s="1">
        <v>0.0</v>
      </c>
      <c r="E547" s="1" t="s">
        <v>18</v>
      </c>
      <c r="F547" s="1" t="s">
        <v>19</v>
      </c>
      <c r="G547" s="1" t="s">
        <v>20</v>
      </c>
      <c r="H547" s="1" t="s">
        <v>15780</v>
      </c>
      <c r="I547" s="1" t="s">
        <v>15781</v>
      </c>
      <c r="J547" s="1" t="s">
        <v>15781</v>
      </c>
      <c r="K547" s="2"/>
      <c r="L547" s="1">
        <v>-1.0</v>
      </c>
      <c r="M547" s="1"/>
      <c r="N547" s="1">
        <v>13.039433333333333</v>
      </c>
      <c r="O547" s="1" t="s">
        <v>14050</v>
      </c>
      <c r="P547" s="1" t="s">
        <v>15782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16</v>
      </c>
      <c r="B548" s="1" t="s">
        <v>17</v>
      </c>
      <c r="C548" s="1">
        <v>264.0</v>
      </c>
      <c r="D548" s="1">
        <v>0.0</v>
      </c>
      <c r="E548" s="1" t="s">
        <v>18</v>
      </c>
      <c r="F548" s="1" t="s">
        <v>19</v>
      </c>
      <c r="G548" s="1" t="s">
        <v>20</v>
      </c>
      <c r="H548" s="1" t="s">
        <v>15783</v>
      </c>
      <c r="I548" s="1" t="s">
        <v>15784</v>
      </c>
      <c r="J548" s="1" t="s">
        <v>15784</v>
      </c>
      <c r="K548" s="2"/>
      <c r="L548" s="1">
        <v>-2.0</v>
      </c>
      <c r="M548" s="1"/>
      <c r="N548" s="1">
        <v>12.75605</v>
      </c>
      <c r="O548" s="1" t="s">
        <v>14050</v>
      </c>
      <c r="P548" s="1" t="s">
        <v>14673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25</v>
      </c>
      <c r="B549" s="1" t="s">
        <v>17</v>
      </c>
      <c r="C549" s="1">
        <v>658.0</v>
      </c>
      <c r="D549" s="1">
        <v>0.0</v>
      </c>
      <c r="E549" s="2"/>
      <c r="F549" s="1" t="s">
        <v>19</v>
      </c>
      <c r="G549" s="1" t="s">
        <v>20</v>
      </c>
      <c r="H549" s="1" t="s">
        <v>15785</v>
      </c>
      <c r="I549" s="1" t="s">
        <v>15786</v>
      </c>
      <c r="J549" s="1" t="s">
        <v>15786</v>
      </c>
      <c r="K549" s="2"/>
      <c r="L549" s="1">
        <v>4.0</v>
      </c>
      <c r="M549" s="1"/>
      <c r="N549" s="1">
        <v>24.6201</v>
      </c>
      <c r="O549" s="1" t="s">
        <v>14050</v>
      </c>
      <c r="P549" s="1" t="s">
        <v>15787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29</v>
      </c>
      <c r="B550" s="1" t="s">
        <v>17</v>
      </c>
      <c r="C550" s="1">
        <v>453.0</v>
      </c>
      <c r="D550" s="1">
        <v>0.0</v>
      </c>
      <c r="E550" s="1" t="s">
        <v>1259</v>
      </c>
      <c r="F550" s="1" t="s">
        <v>19</v>
      </c>
      <c r="G550" s="1" t="s">
        <v>20</v>
      </c>
      <c r="H550" s="1" t="s">
        <v>15788</v>
      </c>
      <c r="I550" s="1" t="s">
        <v>15789</v>
      </c>
      <c r="J550" s="1" t="s">
        <v>15789</v>
      </c>
      <c r="K550" s="2"/>
      <c r="L550" s="1">
        <v>-3.0</v>
      </c>
      <c r="M550" s="1"/>
      <c r="N550" s="1">
        <v>11.18245</v>
      </c>
      <c r="O550" s="1" t="s">
        <v>14050</v>
      </c>
      <c r="P550" s="1" t="s">
        <v>15790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16</v>
      </c>
      <c r="B551" s="1" t="s">
        <v>17</v>
      </c>
      <c r="C551" s="1">
        <v>673.0</v>
      </c>
      <c r="D551" s="1">
        <v>0.0</v>
      </c>
      <c r="E551" s="1" t="s">
        <v>18</v>
      </c>
      <c r="F551" s="1" t="s">
        <v>19</v>
      </c>
      <c r="G551" s="1" t="s">
        <v>20</v>
      </c>
      <c r="H551" s="1" t="s">
        <v>15791</v>
      </c>
      <c r="I551" s="1" t="s">
        <v>15792</v>
      </c>
      <c r="J551" s="1" t="s">
        <v>15792</v>
      </c>
      <c r="K551" s="2"/>
      <c r="L551" s="1">
        <v>-4.0</v>
      </c>
      <c r="M551" s="1"/>
      <c r="N551" s="1">
        <v>15.082516666666667</v>
      </c>
      <c r="O551" s="1" t="s">
        <v>14050</v>
      </c>
      <c r="P551" s="1" t="s">
        <v>15793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25</v>
      </c>
      <c r="B552" s="1" t="s">
        <v>17</v>
      </c>
      <c r="C552" s="1">
        <v>823.0</v>
      </c>
      <c r="D552" s="1">
        <v>0.0</v>
      </c>
      <c r="E552" s="2"/>
      <c r="F552" s="1" t="s">
        <v>19</v>
      </c>
      <c r="G552" s="1" t="s">
        <v>20</v>
      </c>
      <c r="H552" s="1" t="s">
        <v>15794</v>
      </c>
      <c r="I552" s="1" t="s">
        <v>15795</v>
      </c>
      <c r="J552" s="1" t="s">
        <v>15795</v>
      </c>
      <c r="K552" s="2"/>
      <c r="L552" s="1">
        <v>-2.0</v>
      </c>
      <c r="M552" s="1"/>
      <c r="N552" s="1">
        <v>17.263133333333332</v>
      </c>
      <c r="O552" s="1" t="s">
        <v>14050</v>
      </c>
      <c r="P552" s="1" t="s">
        <v>15796</v>
      </c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1" t="s">
        <v>16</v>
      </c>
      <c r="B553" s="1" t="s">
        <v>17</v>
      </c>
      <c r="C553" s="1">
        <v>329.0</v>
      </c>
      <c r="D553" s="1">
        <v>0.0</v>
      </c>
      <c r="E553" s="1" t="s">
        <v>18</v>
      </c>
      <c r="F553" s="1" t="s">
        <v>19</v>
      </c>
      <c r="G553" s="1" t="s">
        <v>20</v>
      </c>
      <c r="H553" s="1" t="s">
        <v>15797</v>
      </c>
      <c r="I553" s="1" t="s">
        <v>15798</v>
      </c>
      <c r="J553" s="1" t="s">
        <v>15798</v>
      </c>
      <c r="K553" s="2"/>
      <c r="L553" s="1">
        <v>-6.0</v>
      </c>
      <c r="M553" s="1"/>
      <c r="N553" s="1">
        <v>8.50715</v>
      </c>
      <c r="O553" s="1" t="s">
        <v>14050</v>
      </c>
      <c r="P553" s="1" t="s">
        <v>14420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16</v>
      </c>
      <c r="B554" s="1" t="s">
        <v>17</v>
      </c>
      <c r="C554" s="1">
        <v>404.0</v>
      </c>
      <c r="D554" s="1">
        <v>0.0</v>
      </c>
      <c r="E554" s="1" t="s">
        <v>18</v>
      </c>
      <c r="F554" s="1" t="s">
        <v>19</v>
      </c>
      <c r="G554" s="1" t="s">
        <v>20</v>
      </c>
      <c r="H554" s="1" t="s">
        <v>15799</v>
      </c>
      <c r="I554" s="1" t="s">
        <v>15800</v>
      </c>
      <c r="J554" s="1" t="s">
        <v>15800</v>
      </c>
      <c r="K554" s="2"/>
      <c r="L554" s="1">
        <v>-7.0</v>
      </c>
      <c r="M554" s="1"/>
      <c r="N554" s="1">
        <v>11.472216666666666</v>
      </c>
      <c r="O554" s="1" t="s">
        <v>14050</v>
      </c>
      <c r="P554" s="1" t="s">
        <v>15801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80</v>
      </c>
      <c r="B555" s="1" t="s">
        <v>17</v>
      </c>
      <c r="C555" s="1">
        <v>279.0</v>
      </c>
      <c r="D555" s="1">
        <v>0.0</v>
      </c>
      <c r="E555" s="1" t="s">
        <v>18</v>
      </c>
      <c r="F555" s="1" t="s">
        <v>81</v>
      </c>
      <c r="G555" s="1" t="s">
        <v>39</v>
      </c>
      <c r="H555" s="1" t="s">
        <v>15802</v>
      </c>
      <c r="I555" s="1" t="s">
        <v>15803</v>
      </c>
      <c r="J555" s="1" t="s">
        <v>15804</v>
      </c>
      <c r="K555" s="1" t="s">
        <v>15805</v>
      </c>
      <c r="L555" s="1">
        <v>-3.0</v>
      </c>
      <c r="M555" s="1">
        <v>2.5596666666666668</v>
      </c>
      <c r="N555" s="1">
        <v>11.14255</v>
      </c>
      <c r="O555" s="1" t="s">
        <v>5100</v>
      </c>
      <c r="P555" s="1" t="s">
        <v>15806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29</v>
      </c>
      <c r="B556" s="1" t="s">
        <v>17</v>
      </c>
      <c r="C556" s="1">
        <v>329.0</v>
      </c>
      <c r="D556" s="1">
        <v>0.0</v>
      </c>
      <c r="E556" s="1" t="s">
        <v>12395</v>
      </c>
      <c r="F556" s="1" t="s">
        <v>19</v>
      </c>
      <c r="G556" s="1" t="s">
        <v>20</v>
      </c>
      <c r="H556" s="1" t="s">
        <v>15807</v>
      </c>
      <c r="I556" s="1" t="s">
        <v>15808</v>
      </c>
      <c r="J556" s="1" t="s">
        <v>15808</v>
      </c>
      <c r="K556" s="2"/>
      <c r="L556" s="1">
        <v>0.0</v>
      </c>
      <c r="M556" s="1"/>
      <c r="N556" s="1">
        <v>14.429033333333333</v>
      </c>
      <c r="O556" s="1" t="s">
        <v>14050</v>
      </c>
      <c r="P556" s="1" t="s">
        <v>836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16</v>
      </c>
      <c r="B557" s="1" t="s">
        <v>17</v>
      </c>
      <c r="C557" s="1">
        <v>528.0</v>
      </c>
      <c r="D557" s="1">
        <v>0.0</v>
      </c>
      <c r="E557" s="1" t="s">
        <v>18</v>
      </c>
      <c r="F557" s="1" t="s">
        <v>19</v>
      </c>
      <c r="G557" s="1" t="s">
        <v>20</v>
      </c>
      <c r="H557" s="1" t="s">
        <v>15809</v>
      </c>
      <c r="I557" s="1" t="s">
        <v>15810</v>
      </c>
      <c r="J557" s="1" t="s">
        <v>15810</v>
      </c>
      <c r="K557" s="2"/>
      <c r="L557" s="1">
        <v>-1.0</v>
      </c>
      <c r="M557" s="1"/>
      <c r="N557" s="1">
        <v>18.109016666666665</v>
      </c>
      <c r="O557" s="1" t="s">
        <v>14050</v>
      </c>
      <c r="P557" s="1" t="s">
        <v>15811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29</v>
      </c>
      <c r="B558" s="1" t="s">
        <v>17</v>
      </c>
      <c r="C558" s="1">
        <v>329.0</v>
      </c>
      <c r="D558" s="1">
        <v>0.0</v>
      </c>
      <c r="E558" s="1" t="s">
        <v>318</v>
      </c>
      <c r="F558" s="1" t="s">
        <v>19</v>
      </c>
      <c r="G558" s="1" t="s">
        <v>20</v>
      </c>
      <c r="H558" s="1" t="s">
        <v>15812</v>
      </c>
      <c r="I558" s="1" t="s">
        <v>15813</v>
      </c>
      <c r="J558" s="1" t="s">
        <v>15813</v>
      </c>
      <c r="K558" s="2"/>
      <c r="L558" s="1">
        <v>-6.0</v>
      </c>
      <c r="M558" s="1"/>
      <c r="N558" s="1">
        <v>8.861266666666667</v>
      </c>
      <c r="O558" s="1" t="s">
        <v>14050</v>
      </c>
      <c r="P558" s="1" t="s">
        <v>15814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80</v>
      </c>
      <c r="B559" s="1" t="s">
        <v>17</v>
      </c>
      <c r="C559" s="1">
        <v>435.0</v>
      </c>
      <c r="D559" s="1">
        <v>140.0</v>
      </c>
      <c r="E559" s="1" t="s">
        <v>18</v>
      </c>
      <c r="F559" s="1" t="s">
        <v>81</v>
      </c>
      <c r="G559" s="1" t="s">
        <v>20</v>
      </c>
      <c r="H559" s="1" t="s">
        <v>15815</v>
      </c>
      <c r="I559" s="1" t="s">
        <v>15816</v>
      </c>
      <c r="J559" s="1" t="s">
        <v>15817</v>
      </c>
      <c r="K559" s="1" t="s">
        <v>15818</v>
      </c>
      <c r="L559" s="1">
        <v>13.0</v>
      </c>
      <c r="M559" s="1">
        <v>20.66075</v>
      </c>
      <c r="N559" s="1">
        <v>19.9167</v>
      </c>
      <c r="O559" s="1" t="s">
        <v>5100</v>
      </c>
      <c r="P559" s="1" t="s">
        <v>15819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80</v>
      </c>
      <c r="B560" s="1" t="s">
        <v>17</v>
      </c>
      <c r="C560" s="1">
        <v>258.0</v>
      </c>
      <c r="D560" s="1">
        <v>0.0</v>
      </c>
      <c r="E560" s="2"/>
      <c r="F560" s="1" t="s">
        <v>38</v>
      </c>
      <c r="G560" s="1" t="s">
        <v>20</v>
      </c>
      <c r="H560" s="1" t="s">
        <v>15820</v>
      </c>
      <c r="I560" s="1" t="s">
        <v>15821</v>
      </c>
      <c r="J560" s="1" t="s">
        <v>15821</v>
      </c>
      <c r="K560" s="2"/>
      <c r="L560" s="1">
        <v>0.0</v>
      </c>
      <c r="M560" s="1"/>
      <c r="N560" s="1">
        <v>19.707516666666667</v>
      </c>
      <c r="O560" s="1" t="s">
        <v>5100</v>
      </c>
      <c r="P560" s="1" t="s">
        <v>15822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80</v>
      </c>
      <c r="B561" s="1" t="s">
        <v>17</v>
      </c>
      <c r="C561" s="1">
        <v>239.0</v>
      </c>
      <c r="D561" s="1">
        <v>0.0</v>
      </c>
      <c r="E561" s="1" t="s">
        <v>18</v>
      </c>
      <c r="F561" s="1" t="s">
        <v>81</v>
      </c>
      <c r="G561" s="1" t="s">
        <v>39</v>
      </c>
      <c r="H561" s="1" t="s">
        <v>15823</v>
      </c>
      <c r="I561" s="1" t="s">
        <v>15824</v>
      </c>
      <c r="J561" s="1" t="s">
        <v>15825</v>
      </c>
      <c r="K561" s="1" t="s">
        <v>15826</v>
      </c>
      <c r="L561" s="1">
        <v>3.0</v>
      </c>
      <c r="M561" s="1">
        <v>0.4054333333333333</v>
      </c>
      <c r="N561" s="1">
        <v>14.341383333333333</v>
      </c>
      <c r="O561" s="1" t="s">
        <v>5100</v>
      </c>
      <c r="P561" s="1" t="s">
        <v>6142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29</v>
      </c>
      <c r="B562" s="1" t="s">
        <v>17</v>
      </c>
      <c r="C562" s="1">
        <v>368.0</v>
      </c>
      <c r="D562" s="1">
        <v>0.0</v>
      </c>
      <c r="E562" s="1" t="s">
        <v>14900</v>
      </c>
      <c r="F562" s="1" t="s">
        <v>19</v>
      </c>
      <c r="G562" s="1" t="s">
        <v>20</v>
      </c>
      <c r="H562" s="1" t="s">
        <v>15827</v>
      </c>
      <c r="I562" s="1" t="s">
        <v>15828</v>
      </c>
      <c r="J562" s="1" t="s">
        <v>15828</v>
      </c>
      <c r="K562" s="2"/>
      <c r="L562" s="1">
        <v>0.0</v>
      </c>
      <c r="M562" s="1"/>
      <c r="N562" s="1">
        <v>15.752783333333333</v>
      </c>
      <c r="O562" s="1" t="s">
        <v>14050</v>
      </c>
      <c r="P562" s="1" t="s">
        <v>15829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16</v>
      </c>
      <c r="B563" s="1" t="s">
        <v>17</v>
      </c>
      <c r="C563" s="1">
        <v>429.0</v>
      </c>
      <c r="D563" s="1">
        <v>0.0</v>
      </c>
      <c r="E563" s="1" t="s">
        <v>18</v>
      </c>
      <c r="F563" s="1" t="s">
        <v>19</v>
      </c>
      <c r="G563" s="1" t="s">
        <v>20</v>
      </c>
      <c r="H563" s="1" t="s">
        <v>15830</v>
      </c>
      <c r="I563" s="1" t="s">
        <v>15831</v>
      </c>
      <c r="J563" s="1" t="s">
        <v>15831</v>
      </c>
      <c r="K563" s="2"/>
      <c r="L563" s="1">
        <v>-6.0</v>
      </c>
      <c r="M563" s="1"/>
      <c r="N563" s="1">
        <v>13.91375</v>
      </c>
      <c r="O563" s="1" t="s">
        <v>14050</v>
      </c>
      <c r="P563" s="1" t="s">
        <v>15832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16</v>
      </c>
      <c r="B564" s="1" t="s">
        <v>17</v>
      </c>
      <c r="C564" s="1">
        <v>464.0</v>
      </c>
      <c r="D564" s="1">
        <v>0.0</v>
      </c>
      <c r="E564" s="1" t="s">
        <v>18</v>
      </c>
      <c r="F564" s="1" t="s">
        <v>19</v>
      </c>
      <c r="G564" s="1" t="s">
        <v>20</v>
      </c>
      <c r="H564" s="1" t="s">
        <v>15833</v>
      </c>
      <c r="I564" s="1" t="s">
        <v>15834</v>
      </c>
      <c r="J564" s="1" t="s">
        <v>15834</v>
      </c>
      <c r="K564" s="2"/>
      <c r="L564" s="1">
        <v>0.0</v>
      </c>
      <c r="M564" s="1"/>
      <c r="N564" s="1">
        <v>14.362866666666667</v>
      </c>
      <c r="O564" s="1" t="s">
        <v>14050</v>
      </c>
      <c r="P564" s="1" t="s">
        <v>15835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16</v>
      </c>
      <c r="B565" s="1" t="s">
        <v>17</v>
      </c>
      <c r="C565" s="1">
        <v>321.0</v>
      </c>
      <c r="D565" s="1">
        <v>0.0</v>
      </c>
      <c r="E565" s="1" t="s">
        <v>18</v>
      </c>
      <c r="F565" s="1" t="s">
        <v>19</v>
      </c>
      <c r="G565" s="1" t="s">
        <v>20</v>
      </c>
      <c r="H565" s="1" t="s">
        <v>15836</v>
      </c>
      <c r="I565" s="1" t="s">
        <v>15837</v>
      </c>
      <c r="J565" s="1" t="s">
        <v>15837</v>
      </c>
      <c r="K565" s="2"/>
      <c r="L565" s="1">
        <v>-4.0</v>
      </c>
      <c r="M565" s="1"/>
      <c r="N565" s="1">
        <v>10.136866666666666</v>
      </c>
      <c r="O565" s="1" t="s">
        <v>14050</v>
      </c>
      <c r="P565" s="1" t="s">
        <v>15838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29</v>
      </c>
      <c r="B566" s="1" t="s">
        <v>17</v>
      </c>
      <c r="C566" s="1">
        <v>517.0</v>
      </c>
      <c r="D566" s="1">
        <v>0.0</v>
      </c>
      <c r="E566" s="1" t="s">
        <v>15839</v>
      </c>
      <c r="F566" s="1" t="s">
        <v>19</v>
      </c>
      <c r="G566" s="1" t="s">
        <v>20</v>
      </c>
      <c r="H566" s="1" t="s">
        <v>15840</v>
      </c>
      <c r="I566" s="1" t="s">
        <v>15841</v>
      </c>
      <c r="J566" s="1" t="s">
        <v>15841</v>
      </c>
      <c r="K566" s="2"/>
      <c r="L566" s="1">
        <v>-6.0</v>
      </c>
      <c r="M566" s="1"/>
      <c r="N566" s="1">
        <v>13.486966666666667</v>
      </c>
      <c r="O566" s="1" t="s">
        <v>14050</v>
      </c>
      <c r="P566" s="1" t="s">
        <v>15842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25</v>
      </c>
      <c r="B567" s="1" t="s">
        <v>17</v>
      </c>
      <c r="C567" s="1">
        <v>264.0</v>
      </c>
      <c r="D567" s="1">
        <v>0.0</v>
      </c>
      <c r="E567" s="2"/>
      <c r="F567" s="1" t="s">
        <v>19</v>
      </c>
      <c r="G567" s="1" t="s">
        <v>20</v>
      </c>
      <c r="H567" s="1" t="s">
        <v>15843</v>
      </c>
      <c r="I567" s="1" t="s">
        <v>15844</v>
      </c>
      <c r="J567" s="1" t="s">
        <v>15844</v>
      </c>
      <c r="K567" s="2"/>
      <c r="L567" s="1">
        <v>-6.0</v>
      </c>
      <c r="M567" s="1"/>
      <c r="N567" s="1">
        <v>8.6264</v>
      </c>
      <c r="O567" s="1" t="s">
        <v>14050</v>
      </c>
      <c r="P567" s="1" t="s">
        <v>15845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25</v>
      </c>
      <c r="B568" s="1" t="s">
        <v>17</v>
      </c>
      <c r="C568" s="1">
        <v>436.0</v>
      </c>
      <c r="D568" s="1">
        <v>0.0</v>
      </c>
      <c r="E568" s="2"/>
      <c r="F568" s="1" t="s">
        <v>19</v>
      </c>
      <c r="G568" s="1" t="s">
        <v>20</v>
      </c>
      <c r="H568" s="1" t="s">
        <v>15846</v>
      </c>
      <c r="I568" s="1" t="s">
        <v>15847</v>
      </c>
      <c r="J568" s="1" t="s">
        <v>15847</v>
      </c>
      <c r="K568" s="2"/>
      <c r="L568" s="1">
        <v>0.0</v>
      </c>
      <c r="M568" s="1"/>
      <c r="N568" s="1">
        <v>14.736133333333333</v>
      </c>
      <c r="O568" s="1" t="s">
        <v>14050</v>
      </c>
      <c r="P568" s="1" t="s">
        <v>15848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16</v>
      </c>
      <c r="B569" s="1" t="s">
        <v>17</v>
      </c>
      <c r="C569" s="1">
        <v>329.0</v>
      </c>
      <c r="D569" s="1">
        <v>0.0</v>
      </c>
      <c r="E569" s="1" t="s">
        <v>18</v>
      </c>
      <c r="F569" s="1" t="s">
        <v>19</v>
      </c>
      <c r="G569" s="1" t="s">
        <v>20</v>
      </c>
      <c r="H569" s="1" t="s">
        <v>15849</v>
      </c>
      <c r="I569" s="1" t="s">
        <v>15850</v>
      </c>
      <c r="J569" s="1" t="s">
        <v>15850</v>
      </c>
      <c r="K569" s="2"/>
      <c r="L569" s="1">
        <v>-1.0</v>
      </c>
      <c r="M569" s="1"/>
      <c r="N569" s="1">
        <v>13.914316666666666</v>
      </c>
      <c r="O569" s="1" t="s">
        <v>14050</v>
      </c>
      <c r="P569" s="1" t="s">
        <v>14071</v>
      </c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D569" s="2"/>
      <c r="AE569" s="2"/>
      <c r="AF569" s="2"/>
    </row>
    <row r="570">
      <c r="A570" s="1" t="s">
        <v>16</v>
      </c>
      <c r="B570" s="1" t="s">
        <v>17</v>
      </c>
      <c r="C570" s="1">
        <v>458.0</v>
      </c>
      <c r="D570" s="1">
        <v>0.0</v>
      </c>
      <c r="E570" s="1" t="s">
        <v>18</v>
      </c>
      <c r="F570" s="1" t="s">
        <v>19</v>
      </c>
      <c r="G570" s="1" t="s">
        <v>20</v>
      </c>
      <c r="H570" s="1" t="s">
        <v>15851</v>
      </c>
      <c r="I570" s="1" t="s">
        <v>15852</v>
      </c>
      <c r="J570" s="1" t="s">
        <v>15852</v>
      </c>
      <c r="K570" s="2"/>
      <c r="L570" s="1">
        <v>-5.0</v>
      </c>
      <c r="M570" s="1"/>
      <c r="N570" s="1">
        <v>9.722233333333334</v>
      </c>
      <c r="O570" s="1" t="s">
        <v>14050</v>
      </c>
      <c r="P570" s="1" t="s">
        <v>15853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80</v>
      </c>
      <c r="B571" s="1" t="s">
        <v>17</v>
      </c>
      <c r="C571" s="1">
        <v>886.0</v>
      </c>
      <c r="D571" s="1">
        <v>41.0</v>
      </c>
      <c r="E571" s="1" t="s">
        <v>18</v>
      </c>
      <c r="F571" s="1" t="s">
        <v>81</v>
      </c>
      <c r="G571" s="1" t="s">
        <v>20</v>
      </c>
      <c r="H571" s="1" t="s">
        <v>15854</v>
      </c>
      <c r="I571" s="1" t="s">
        <v>15855</v>
      </c>
      <c r="J571" s="1" t="s">
        <v>15856</v>
      </c>
      <c r="K571" s="1" t="s">
        <v>15857</v>
      </c>
      <c r="L571" s="1">
        <v>2.0</v>
      </c>
      <c r="M571" s="1">
        <v>0.7201666666666666</v>
      </c>
      <c r="N571" s="1">
        <v>11.857816666666666</v>
      </c>
      <c r="O571" s="1" t="s">
        <v>5100</v>
      </c>
      <c r="P571" s="1" t="s">
        <v>15858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37</v>
      </c>
      <c r="B572" s="1" t="s">
        <v>17</v>
      </c>
      <c r="C572" s="1">
        <v>306.0</v>
      </c>
      <c r="D572" s="1">
        <v>0.0</v>
      </c>
      <c r="E572" s="2"/>
      <c r="F572" s="1" t="s">
        <v>38</v>
      </c>
      <c r="G572" s="1" t="s">
        <v>39</v>
      </c>
      <c r="H572" s="1" t="s">
        <v>15859</v>
      </c>
      <c r="I572" s="1" t="s">
        <v>15860</v>
      </c>
      <c r="J572" s="1" t="s">
        <v>15860</v>
      </c>
      <c r="K572" s="2"/>
      <c r="L572" s="1">
        <v>2.0</v>
      </c>
      <c r="M572" s="1"/>
      <c r="N572" s="1">
        <v>7.734283333333333</v>
      </c>
      <c r="O572" s="1" t="s">
        <v>42</v>
      </c>
      <c r="P572" s="1" t="s">
        <v>15861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37</v>
      </c>
      <c r="B573" s="1" t="s">
        <v>17</v>
      </c>
      <c r="C573" s="1">
        <v>49.0</v>
      </c>
      <c r="D573" s="1">
        <v>0.0</v>
      </c>
      <c r="E573" s="2"/>
      <c r="F573" s="1" t="s">
        <v>38</v>
      </c>
      <c r="G573" s="1" t="s">
        <v>39</v>
      </c>
      <c r="H573" s="1" t="s">
        <v>15862</v>
      </c>
      <c r="I573" s="1" t="s">
        <v>15863</v>
      </c>
      <c r="J573" s="1" t="s">
        <v>15863</v>
      </c>
      <c r="K573" s="2"/>
      <c r="L573" s="1">
        <v>-4.0</v>
      </c>
      <c r="M573" s="1"/>
      <c r="N573" s="1">
        <v>0.9741166666666666</v>
      </c>
      <c r="O573" s="1" t="s">
        <v>42</v>
      </c>
      <c r="P573" s="1" t="s">
        <v>15864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16</v>
      </c>
      <c r="B574" s="1" t="s">
        <v>17</v>
      </c>
      <c r="C574" s="3">
        <v>429.0</v>
      </c>
      <c r="D574" s="1">
        <v>0.0</v>
      </c>
      <c r="E574" s="1" t="s">
        <v>18</v>
      </c>
      <c r="F574" s="1" t="s">
        <v>19</v>
      </c>
      <c r="G574" s="1" t="s">
        <v>20</v>
      </c>
      <c r="H574" s="1" t="s">
        <v>15865</v>
      </c>
      <c r="I574" s="1" t="s">
        <v>15866</v>
      </c>
      <c r="J574" s="1" t="s">
        <v>15866</v>
      </c>
      <c r="K574" s="2"/>
      <c r="L574" s="1">
        <v>-4.0</v>
      </c>
      <c r="M574" s="1"/>
      <c r="N574" s="1">
        <v>10.373266666666666</v>
      </c>
      <c r="O574" s="1" t="s">
        <v>14050</v>
      </c>
      <c r="P574" s="1" t="s">
        <v>15867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29</v>
      </c>
      <c r="B575" s="1" t="s">
        <v>17</v>
      </c>
      <c r="C575" s="1">
        <v>364.0</v>
      </c>
      <c r="D575" s="1">
        <v>0.0</v>
      </c>
      <c r="E575" s="1" t="s">
        <v>14647</v>
      </c>
      <c r="F575" s="1" t="s">
        <v>19</v>
      </c>
      <c r="G575" s="1" t="s">
        <v>20</v>
      </c>
      <c r="H575" s="1" t="s">
        <v>15868</v>
      </c>
      <c r="I575" s="1" t="s">
        <v>15869</v>
      </c>
      <c r="J575" s="1" t="s">
        <v>15869</v>
      </c>
      <c r="K575" s="2"/>
      <c r="L575" s="1">
        <v>-4.0</v>
      </c>
      <c r="M575" s="1"/>
      <c r="N575" s="1">
        <v>10.76955</v>
      </c>
      <c r="O575" s="1" t="s">
        <v>14050</v>
      </c>
      <c r="P575" s="1" t="s">
        <v>15870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25</v>
      </c>
      <c r="B576" s="1" t="s">
        <v>17</v>
      </c>
      <c r="C576" s="1">
        <v>329.0</v>
      </c>
      <c r="D576" s="1">
        <v>0.0</v>
      </c>
      <c r="E576" s="2"/>
      <c r="F576" s="1" t="s">
        <v>19</v>
      </c>
      <c r="G576" s="1" t="s">
        <v>20</v>
      </c>
      <c r="H576" s="1" t="s">
        <v>15871</v>
      </c>
      <c r="I576" s="1" t="s">
        <v>15872</v>
      </c>
      <c r="J576" s="1" t="s">
        <v>15872</v>
      </c>
      <c r="K576" s="2"/>
      <c r="L576" s="1">
        <v>-6.0</v>
      </c>
      <c r="M576" s="1"/>
      <c r="N576" s="1">
        <v>8.838383333333333</v>
      </c>
      <c r="O576" s="1" t="s">
        <v>14050</v>
      </c>
      <c r="P576" s="1" t="s">
        <v>15082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80</v>
      </c>
      <c r="B577" s="1" t="s">
        <v>17</v>
      </c>
      <c r="C577" s="1">
        <v>204.0</v>
      </c>
      <c r="D577" s="1">
        <v>50.0</v>
      </c>
      <c r="E577" s="2"/>
      <c r="F577" s="1" t="s">
        <v>38</v>
      </c>
      <c r="G577" s="1" t="s">
        <v>20</v>
      </c>
      <c r="H577" s="1" t="s">
        <v>15873</v>
      </c>
      <c r="I577" s="1" t="s">
        <v>15874</v>
      </c>
      <c r="J577" s="1" t="s">
        <v>15874</v>
      </c>
      <c r="K577" s="2"/>
      <c r="L577" s="1">
        <v>-7.0</v>
      </c>
      <c r="M577" s="1"/>
      <c r="N577" s="1">
        <v>11.789466666666666</v>
      </c>
      <c r="O577" s="1" t="s">
        <v>5100</v>
      </c>
      <c r="P577" s="1" t="s">
        <v>7631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16</v>
      </c>
      <c r="B578" s="1" t="s">
        <v>17</v>
      </c>
      <c r="C578" s="1">
        <v>321.0</v>
      </c>
      <c r="D578" s="1">
        <v>0.0</v>
      </c>
      <c r="E578" s="1" t="s">
        <v>18</v>
      </c>
      <c r="F578" s="1" t="s">
        <v>19</v>
      </c>
      <c r="G578" s="1" t="s">
        <v>20</v>
      </c>
      <c r="H578" s="1" t="s">
        <v>15875</v>
      </c>
      <c r="I578" s="1" t="s">
        <v>15876</v>
      </c>
      <c r="J578" s="1" t="s">
        <v>15876</v>
      </c>
      <c r="K578" s="2"/>
      <c r="L578" s="1">
        <v>-6.0</v>
      </c>
      <c r="M578" s="1"/>
      <c r="N578" s="1">
        <v>8.257216666666666</v>
      </c>
      <c r="O578" s="1" t="s">
        <v>14050</v>
      </c>
      <c r="P578" s="1" t="s">
        <v>15877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80</v>
      </c>
      <c r="B579" s="1" t="s">
        <v>17</v>
      </c>
      <c r="C579" s="1">
        <v>249.0</v>
      </c>
      <c r="D579" s="1">
        <v>0.0</v>
      </c>
      <c r="E579" s="1" t="s">
        <v>18</v>
      </c>
      <c r="F579" s="1" t="s">
        <v>81</v>
      </c>
      <c r="G579" s="1" t="s">
        <v>20</v>
      </c>
      <c r="H579" s="1" t="s">
        <v>15878</v>
      </c>
      <c r="I579" s="1" t="s">
        <v>15879</v>
      </c>
      <c r="J579" s="1" t="s">
        <v>15880</v>
      </c>
      <c r="K579" s="1" t="s">
        <v>15881</v>
      </c>
      <c r="L579" s="1">
        <v>24.0</v>
      </c>
      <c r="M579" s="1">
        <v>0.43905</v>
      </c>
      <c r="N579" s="1">
        <v>37.31</v>
      </c>
      <c r="O579" s="1" t="s">
        <v>5100</v>
      </c>
      <c r="P579" s="1" t="s">
        <v>6014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37</v>
      </c>
      <c r="B580" s="1" t="s">
        <v>17</v>
      </c>
      <c r="C580" s="1">
        <v>309.0</v>
      </c>
      <c r="D580" s="1">
        <v>0.0</v>
      </c>
      <c r="E580" s="2"/>
      <c r="F580" s="1" t="s">
        <v>38</v>
      </c>
      <c r="G580" s="1" t="s">
        <v>39</v>
      </c>
      <c r="H580" s="1" t="s">
        <v>15882</v>
      </c>
      <c r="I580" s="1" t="s">
        <v>15883</v>
      </c>
      <c r="J580" s="1" t="s">
        <v>15883</v>
      </c>
      <c r="K580" s="2"/>
      <c r="L580" s="1">
        <v>1.0</v>
      </c>
      <c r="M580" s="1"/>
      <c r="N580" s="1">
        <v>6.727233333333333</v>
      </c>
      <c r="O580" s="1" t="s">
        <v>42</v>
      </c>
      <c r="P580" s="1" t="s">
        <v>15884</v>
      </c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D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S588" s="2"/>
      <c r="T588" s="2"/>
      <c r="U588" s="2"/>
      <c r="V588" s="2"/>
      <c r="W588" s="2"/>
      <c r="X588" s="2"/>
      <c r="Y588" s="2"/>
      <c r="Z588" s="2"/>
      <c r="AB588" s="2"/>
      <c r="AC588" s="2"/>
      <c r="AD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D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D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D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</row>
    <row r="629">
      <c r="A629" s="2"/>
      <c r="B629" s="2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S638" s="2"/>
      <c r="T638" s="2"/>
      <c r="U638" s="2"/>
      <c r="V638" s="2"/>
      <c r="W638" s="2"/>
      <c r="X638" s="2"/>
      <c r="Y638" s="2"/>
      <c r="Z638" s="2"/>
      <c r="AB638" s="2"/>
      <c r="AC638" s="2"/>
      <c r="AD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S641" s="2"/>
      <c r="T641" s="2"/>
      <c r="U641" s="2"/>
      <c r="V641" s="2"/>
      <c r="W641" s="2"/>
      <c r="X641" s="2"/>
      <c r="Y641" s="2"/>
      <c r="Z641" s="2"/>
      <c r="AB641" s="2"/>
      <c r="AC641" s="2"/>
      <c r="AD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S644" s="2"/>
      <c r="T644" s="2"/>
      <c r="U644" s="2"/>
      <c r="V644" s="2"/>
      <c r="W644" s="2"/>
      <c r="X644" s="2"/>
      <c r="Y644" s="2"/>
      <c r="Z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O650" s="2"/>
      <c r="P650" s="2"/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S651" s="2"/>
      <c r="T651" s="2"/>
      <c r="U651" s="2"/>
      <c r="V651" s="2"/>
      <c r="W651" s="2"/>
      <c r="X651" s="2"/>
      <c r="Y651" s="2"/>
      <c r="Z651" s="2"/>
      <c r="AB651" s="2"/>
      <c r="AC651" s="2"/>
      <c r="AD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T666" s="2"/>
      <c r="U666" s="2"/>
      <c r="V666" s="2"/>
      <c r="W666" s="2"/>
      <c r="X666" s="2"/>
      <c r="Y666" s="2"/>
      <c r="Z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O668" s="2"/>
      <c r="P668" s="2"/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S676" s="2"/>
      <c r="T676" s="2"/>
      <c r="U676" s="2"/>
      <c r="V676" s="2"/>
      <c r="W676" s="2"/>
      <c r="X676" s="2"/>
      <c r="Y676" s="2"/>
      <c r="Z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T692" s="2"/>
      <c r="U692" s="2"/>
      <c r="V692" s="2"/>
      <c r="W692" s="2"/>
      <c r="X692" s="2"/>
      <c r="Y692" s="2"/>
      <c r="Z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S700" s="2"/>
      <c r="T700" s="2"/>
      <c r="U700" s="2"/>
      <c r="V700" s="2"/>
      <c r="W700" s="2"/>
      <c r="X700" s="2"/>
      <c r="Y700" s="2"/>
      <c r="Z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T714" s="2"/>
      <c r="U714" s="2"/>
      <c r="V714" s="2"/>
      <c r="W714" s="2"/>
      <c r="X714" s="2"/>
      <c r="Y714" s="2"/>
      <c r="Z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S716" s="2"/>
      <c r="T716" s="2"/>
      <c r="U716" s="2"/>
      <c r="V716" s="2"/>
      <c r="W716" s="2"/>
      <c r="X716" s="2"/>
      <c r="Y716" s="2"/>
      <c r="Z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T730" s="2"/>
      <c r="U730" s="2"/>
      <c r="V730" s="2"/>
      <c r="W730" s="2"/>
      <c r="X730" s="2"/>
      <c r="Y730" s="2"/>
      <c r="Z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T936" s="2"/>
      <c r="U936" s="2"/>
      <c r="V936" s="2"/>
      <c r="W936" s="2"/>
      <c r="X936" s="2"/>
      <c r="Y936" s="2"/>
      <c r="Z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